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ya.potala\Documents\MIS FY 26-27\End Generator\"/>
    </mc:Choice>
  </mc:AlternateContent>
  <xr:revisionPtr revIDLastSave="0" documentId="13_ncr:1_{CC275E43-3990-4E35-AB40-45967072F155}" xr6:coauthVersionLast="47" xr6:coauthVersionMax="47" xr10:uidLastSave="{00000000-0000-0000-0000-000000000000}"/>
  <bookViews>
    <workbookView xWindow="-110" yWindow="-110" windowWidth="19420" windowHeight="10300" tabRatio="742" firstSheet="1" activeTab="1" xr2:uid="{00000000-000D-0000-FFFF-FFFF00000000}"/>
  </bookViews>
  <sheets>
    <sheet name="Summary" sheetId="5" r:id="rId1"/>
    <sheet name="Details" sheetId="4" r:id="rId2"/>
    <sheet name="Recon Items" sheetId="80" r:id="rId3"/>
    <sheet name="Last year's" sheetId="81" r:id="rId4"/>
    <sheet name="Margins" sheetId="105" r:id="rId5"/>
    <sheet name="Supplier Metrics" sheetId="97" r:id="rId6"/>
    <sheet name="Buyer Metrics" sheetId="95" r:id="rId7"/>
    <sheet name="Receivables" sheetId="102" r:id="rId8"/>
    <sheet name="POC" sheetId="104" state="hidden" r:id="rId9"/>
    <sheet name="Material Metrics" sheetId="98" r:id="rId10"/>
    <sheet name="GST TDS" sheetId="107" state="hidden" r:id="rId11"/>
    <sheet name="Track" sheetId="106" r:id="rId12"/>
    <sheet name="Category Class" sheetId="99" state="hidden" r:id="rId13"/>
    <sheet name="qty reco" sheetId="103" state="hidden" r:id="rId14"/>
    <sheet name="Revenue - Reco" sheetId="84" state="hidden" r:id="rId15"/>
  </sheets>
  <definedNames>
    <definedName name="_xlnm._FilterDatabase" localSheetId="6" hidden="1">'Buyer Metrics'!$B$4:$O$5</definedName>
    <definedName name="_xlnm._FilterDatabase" localSheetId="1" hidden="1">Details!$A$4:$DF$52</definedName>
    <definedName name="_xlnm._FilterDatabase" localSheetId="10" hidden="1">'GST TDS'!$B$3:$G$1988</definedName>
    <definedName name="_xlnm._FilterDatabase" localSheetId="3" hidden="1">'Last year''s'!$H$9:$L$102</definedName>
    <definedName name="_xlnm._FilterDatabase" localSheetId="9" hidden="1">'Material Metrics'!$B$3:$T$3</definedName>
    <definedName name="_xlnm._FilterDatabase" localSheetId="7" hidden="1">Receivables!$G$3:$V$3</definedName>
    <definedName name="_xlnm._FilterDatabase" localSheetId="2" hidden="1">'Recon Items'!$F$34:$H$35</definedName>
    <definedName name="_xlnm._FilterDatabase" localSheetId="0" hidden="1">Summary!$C$4:$R$50</definedName>
    <definedName name="_xlnm._FilterDatabase" localSheetId="5" hidden="1">'Supplier Metrics'!$L$3:$P$6</definedName>
    <definedName name="_xlcn.WorksheetConnection_DetailsB4BN1980" hidden="1">Details!$DH$4:$FY$53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3c0ce2b5-7498-409b-938e-e65f70856903" name="Range" connection="WorksheetConnection_Details!$B$4:$BN$198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49" i="4" l="1"/>
  <c r="CC49" i="4"/>
  <c r="CG49" i="4"/>
  <c r="CJ49" i="4"/>
  <c r="CK49" i="4" a="1"/>
  <c r="CM49" i="4"/>
  <c r="CS49" i="4"/>
  <c r="CX49" i="4"/>
  <c r="CY49" i="4"/>
  <c r="DE49" i="4"/>
  <c r="DF49" i="4"/>
  <c r="CB50" i="4"/>
  <c r="CC50" i="4"/>
  <c r="CG50" i="4"/>
  <c r="CJ50" i="4"/>
  <c r="CK50" i="4" a="1"/>
  <c r="CM50" i="4"/>
  <c r="CS50" i="4"/>
  <c r="CT50" i="4"/>
  <c r="CX50" i="4"/>
  <c r="CY50" i="4"/>
  <c r="DE50" i="4"/>
  <c r="DF50" i="4"/>
  <c r="CB51" i="4"/>
  <c r="CC51" i="4"/>
  <c r="CG51" i="4"/>
  <c r="CJ51" i="4"/>
  <c r="CK51" i="4" a="1"/>
  <c r="CM51" i="4"/>
  <c r="CS51" i="4"/>
  <c r="CT51" i="4"/>
  <c r="CX51" i="4"/>
  <c r="CY51" i="4"/>
  <c r="DE51" i="4"/>
  <c r="DF51" i="4"/>
  <c r="CB52" i="4"/>
  <c r="CC52" i="4"/>
  <c r="CD52" i="4"/>
  <c r="CG52" i="4"/>
  <c r="CJ52" i="4"/>
  <c r="CK52" i="4" a="1"/>
  <c r="CM52" i="4"/>
  <c r="CX52" i="4"/>
  <c r="CY52" i="4"/>
  <c r="DE52" i="4"/>
  <c r="DF52" i="4"/>
  <c r="BB49" i="4"/>
  <c r="BB50" i="4"/>
  <c r="BB51" i="4"/>
  <c r="BB52" i="4"/>
  <c r="AY49" i="4"/>
  <c r="AZ49" i="4"/>
  <c r="AY50" i="4"/>
  <c r="AZ50" i="4"/>
  <c r="AY51" i="4"/>
  <c r="AZ51" i="4"/>
  <c r="AY52" i="4"/>
  <c r="AZ52" i="4"/>
  <c r="AB49" i="4"/>
  <c r="AB50" i="4"/>
  <c r="AB51" i="4"/>
  <c r="AB52" i="4"/>
  <c r="Q49" i="4"/>
  <c r="S49" i="4"/>
  <c r="Q50" i="4"/>
  <c r="S50" i="4"/>
  <c r="Q51" i="4"/>
  <c r="S51" i="4"/>
  <c r="Q52" i="4"/>
  <c r="S52" i="4"/>
  <c r="B49" i="4"/>
  <c r="B50" i="4"/>
  <c r="B51" i="4"/>
  <c r="B52" i="4"/>
  <c r="AB44" i="4"/>
  <c r="AB45" i="4"/>
  <c r="CB45" i="4"/>
  <c r="CC45" i="4"/>
  <c r="CG45" i="4"/>
  <c r="CJ45" i="4"/>
  <c r="CK45" i="4" a="1"/>
  <c r="CM45" i="4"/>
  <c r="CS45" i="4"/>
  <c r="CT45" i="4"/>
  <c r="CX45" i="4"/>
  <c r="CY45" i="4"/>
  <c r="DE45" i="4"/>
  <c r="DF45" i="4"/>
  <c r="BB45" i="4"/>
  <c r="AY45" i="4"/>
  <c r="AZ45" i="4"/>
  <c r="S45" i="4"/>
  <c r="Q45" i="4"/>
  <c r="B45" i="4"/>
  <c r="C45" i="4"/>
  <c r="CB47" i="4"/>
  <c r="CC47" i="4"/>
  <c r="CG47" i="4"/>
  <c r="CJ47" i="4"/>
  <c r="CK47" i="4" a="1"/>
  <c r="CM47" i="4"/>
  <c r="CX47" i="4"/>
  <c r="CY47" i="4"/>
  <c r="DE47" i="4"/>
  <c r="DF47" i="4"/>
  <c r="BY48" i="4"/>
  <c r="BZ48" i="4"/>
  <c r="CB48" i="4"/>
  <c r="CC48" i="4"/>
  <c r="CG48" i="4"/>
  <c r="CJ48" i="4"/>
  <c r="CK48" i="4" a="1"/>
  <c r="CM48" i="4"/>
  <c r="CS48" i="4"/>
  <c r="CX48" i="4"/>
  <c r="CY48" i="4"/>
  <c r="DE48" i="4"/>
  <c r="DF48" i="4"/>
  <c r="BB47" i="4"/>
  <c r="BB48" i="4"/>
  <c r="AY47" i="4"/>
  <c r="AZ47" i="4"/>
  <c r="AY48" i="4"/>
  <c r="AZ48" i="4"/>
  <c r="Q47" i="4"/>
  <c r="S47" i="4"/>
  <c r="AB47" i="4"/>
  <c r="Q48" i="4"/>
  <c r="S48" i="4"/>
  <c r="AB48" i="4"/>
  <c r="B47" i="4"/>
  <c r="C47" i="4"/>
  <c r="B48" i="4"/>
  <c r="C48" i="4"/>
  <c r="AC66" i="4"/>
  <c r="AC67" i="4"/>
  <c r="R8" i="81"/>
  <c r="P26" i="5"/>
  <c r="P24" i="5"/>
  <c r="K33" i="80"/>
  <c r="CB46" i="4"/>
  <c r="CC46" i="4"/>
  <c r="CG46" i="4"/>
  <c r="CJ46" i="4"/>
  <c r="CK46" i="4" a="1"/>
  <c r="CM46" i="4"/>
  <c r="CT46" i="4"/>
  <c r="CX46" i="4"/>
  <c r="CY46" i="4"/>
  <c r="DE46" i="4"/>
  <c r="DF46" i="4"/>
  <c r="BB46" i="4"/>
  <c r="AZ46" i="4"/>
  <c r="AY46" i="4"/>
  <c r="Q46" i="4"/>
  <c r="S46" i="4"/>
  <c r="AB46" i="4"/>
  <c r="B46" i="4"/>
  <c r="C46" i="4"/>
  <c r="CB43" i="4"/>
  <c r="CC43" i="4"/>
  <c r="CD43" i="4"/>
  <c r="CG43" i="4"/>
  <c r="CJ43" i="4"/>
  <c r="CK43" i="4" a="1"/>
  <c r="CM43" i="4"/>
  <c r="CS43" i="4"/>
  <c r="CT43" i="4"/>
  <c r="CX43" i="4"/>
  <c r="CY43" i="4"/>
  <c r="DE43" i="4"/>
  <c r="DF43" i="4"/>
  <c r="CB44" i="4"/>
  <c r="CC44" i="4"/>
  <c r="CG44" i="4"/>
  <c r="CJ44" i="4"/>
  <c r="CK44" i="4" a="1"/>
  <c r="CM44" i="4"/>
  <c r="CS44" i="4"/>
  <c r="CX44" i="4"/>
  <c r="CY44" i="4"/>
  <c r="DE44" i="4"/>
  <c r="DF44" i="4"/>
  <c r="BB43" i="4"/>
  <c r="BB44" i="4"/>
  <c r="AY43" i="4"/>
  <c r="AZ43" i="4"/>
  <c r="AY44" i="4"/>
  <c r="AZ44" i="4"/>
  <c r="AB43" i="4"/>
  <c r="Q43" i="4"/>
  <c r="S43" i="4"/>
  <c r="Q44" i="4"/>
  <c r="S44" i="4"/>
  <c r="B43" i="4"/>
  <c r="C43" i="4"/>
  <c r="B44" i="4"/>
  <c r="C44" i="4"/>
  <c r="N2" i="102"/>
  <c r="S2" i="102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D41" i="5"/>
  <c r="E41" i="5"/>
  <c r="D42" i="5"/>
  <c r="E42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P46" i="5"/>
  <c r="P47" i="5"/>
  <c r="P48" i="5"/>
  <c r="P50" i="5"/>
  <c r="CI29" i="5"/>
  <c r="E18" i="5"/>
  <c r="AK39" i="4"/>
  <c r="F101" i="81"/>
  <c r="AY39" i="4"/>
  <c r="AZ39" i="4"/>
  <c r="BB39" i="4"/>
  <c r="CB39" i="4"/>
  <c r="CG39" i="4"/>
  <c r="CJ39" i="4"/>
  <c r="CK39" i="4" a="1"/>
  <c r="CM39" i="4"/>
  <c r="CQ39" i="4"/>
  <c r="CS39" i="4"/>
  <c r="CX39" i="4"/>
  <c r="CY39" i="4"/>
  <c r="DF39" i="4"/>
  <c r="AY40" i="4"/>
  <c r="AZ40" i="4"/>
  <c r="BB40" i="4"/>
  <c r="BP40" i="4"/>
  <c r="BY40" i="4" s="1"/>
  <c r="CB40" i="4"/>
  <c r="CC40" i="4"/>
  <c r="CG40" i="4"/>
  <c r="CJ40" i="4"/>
  <c r="CK40" i="4" a="1"/>
  <c r="CM40" i="4"/>
  <c r="CQ40" i="4"/>
  <c r="CS40" i="4"/>
  <c r="CT40" i="4"/>
  <c r="CX40" i="4"/>
  <c r="CY40" i="4"/>
  <c r="DE40" i="4"/>
  <c r="DF40" i="4"/>
  <c r="AY41" i="4"/>
  <c r="AZ41" i="4"/>
  <c r="BB41" i="4"/>
  <c r="CB41" i="4"/>
  <c r="CC41" i="4"/>
  <c r="CG41" i="4"/>
  <c r="CJ41" i="4"/>
  <c r="CK41" i="4" a="1"/>
  <c r="CM41" i="4"/>
  <c r="CQ41" i="4"/>
  <c r="CS41" i="4"/>
  <c r="CT41" i="4"/>
  <c r="CX41" i="4"/>
  <c r="CY41" i="4"/>
  <c r="DE41" i="4"/>
  <c r="DF41" i="4"/>
  <c r="AY42" i="4"/>
  <c r="AZ42" i="4"/>
  <c r="BB42" i="4"/>
  <c r="BY42" i="4"/>
  <c r="BQ42" i="4"/>
  <c r="CB42" i="4"/>
  <c r="CC42" i="4"/>
  <c r="CT42" i="4" s="1"/>
  <c r="CG42" i="4"/>
  <c r="CJ42" i="4"/>
  <c r="CK42" i="4" a="1"/>
  <c r="CM42" i="4"/>
  <c r="CX42" i="4"/>
  <c r="CY42" i="4"/>
  <c r="DE42" i="4"/>
  <c r="DF42" i="4"/>
  <c r="Q39" i="4"/>
  <c r="S39" i="4"/>
  <c r="AB39" i="4"/>
  <c r="Q40" i="4"/>
  <c r="S40" i="4"/>
  <c r="AB40" i="4"/>
  <c r="Q41" i="4"/>
  <c r="S41" i="4"/>
  <c r="AB41" i="4"/>
  <c r="Q42" i="4"/>
  <c r="S42" i="4"/>
  <c r="AB42" i="4"/>
  <c r="BZ42" i="4"/>
  <c r="AM42" i="4"/>
  <c r="B39" i="4"/>
  <c r="C39" i="4"/>
  <c r="B40" i="4"/>
  <c r="C40" i="4"/>
  <c r="B41" i="4"/>
  <c r="C41" i="4"/>
  <c r="B42" i="4"/>
  <c r="C42" i="4"/>
  <c r="V4" i="102"/>
  <c r="V5" i="102"/>
  <c r="V6" i="102"/>
  <c r="V7" i="102"/>
  <c r="V8" i="102"/>
  <c r="V9" i="102"/>
  <c r="V10" i="102"/>
  <c r="V11" i="102"/>
  <c r="V12" i="102"/>
  <c r="V13" i="102"/>
  <c r="V14" i="102"/>
  <c r="V15" i="102"/>
  <c r="V16" i="102"/>
  <c r="V17" i="102"/>
  <c r="V18" i="102"/>
  <c r="V19" i="102"/>
  <c r="V20" i="102"/>
  <c r="V21" i="102"/>
  <c r="V22" i="102"/>
  <c r="V23" i="102"/>
  <c r="V24" i="102"/>
  <c r="V25" i="102"/>
  <c r="V26" i="102"/>
  <c r="V27" i="102"/>
  <c r="V28" i="102"/>
  <c r="V29" i="102"/>
  <c r="V30" i="102"/>
  <c r="V31" i="102"/>
  <c r="V32" i="102"/>
  <c r="V33" i="102"/>
  <c r="V34" i="102"/>
  <c r="V35" i="102"/>
  <c r="V36" i="102"/>
  <c r="V37" i="102"/>
  <c r="V38" i="102"/>
  <c r="V39" i="102"/>
  <c r="V40" i="102"/>
  <c r="V41" i="102"/>
  <c r="V42" i="102"/>
  <c r="V43" i="102"/>
  <c r="V44" i="102"/>
  <c r="V45" i="102"/>
  <c r="V46" i="102"/>
  <c r="V47" i="102"/>
  <c r="V48" i="102"/>
  <c r="V49" i="102"/>
  <c r="V50" i="102"/>
  <c r="V51" i="102"/>
  <c r="V52" i="102"/>
  <c r="V53" i="102"/>
  <c r="V54" i="102"/>
  <c r="V55" i="102"/>
  <c r="V56" i="102"/>
  <c r="V57" i="102"/>
  <c r="V58" i="102"/>
  <c r="V59" i="102"/>
  <c r="V60" i="102"/>
  <c r="V61" i="102"/>
  <c r="V62" i="102"/>
  <c r="V63" i="102"/>
  <c r="V64" i="102"/>
  <c r="V65" i="102"/>
  <c r="V66" i="102"/>
  <c r="V67" i="102"/>
  <c r="V68" i="102"/>
  <c r="V69" i="102"/>
  <c r="V70" i="102"/>
  <c r="V71" i="102"/>
  <c r="V72" i="102"/>
  <c r="V73" i="102"/>
  <c r="V74" i="102"/>
  <c r="V75" i="102"/>
  <c r="V76" i="102"/>
  <c r="V77" i="102"/>
  <c r="V78" i="102"/>
  <c r="V79" i="102"/>
  <c r="V80" i="102"/>
  <c r="V81" i="102"/>
  <c r="V82" i="102"/>
  <c r="V83" i="102"/>
  <c r="V84" i="102"/>
  <c r="V85" i="102"/>
  <c r="V86" i="102"/>
  <c r="V87" i="102"/>
  <c r="V88" i="102"/>
  <c r="V89" i="102"/>
  <c r="V90" i="102"/>
  <c r="V91" i="102"/>
  <c r="V92" i="102"/>
  <c r="V93" i="102"/>
  <c r="V94" i="102"/>
  <c r="V95" i="102"/>
  <c r="V96" i="102"/>
  <c r="V97" i="102"/>
  <c r="V98" i="102"/>
  <c r="V99" i="102"/>
  <c r="V100" i="102"/>
  <c r="V101" i="102"/>
  <c r="V102" i="102"/>
  <c r="V103" i="102"/>
  <c r="V104" i="102"/>
  <c r="V105" i="102"/>
  <c r="V106" i="102"/>
  <c r="V107" i="102"/>
  <c r="V108" i="102"/>
  <c r="V109" i="102"/>
  <c r="V110" i="102"/>
  <c r="V111" i="102"/>
  <c r="V112" i="102"/>
  <c r="V113" i="102"/>
  <c r="V114" i="102"/>
  <c r="V115" i="102"/>
  <c r="V116" i="102"/>
  <c r="V117" i="102"/>
  <c r="V118" i="102"/>
  <c r="V119" i="102"/>
  <c r="V120" i="102"/>
  <c r="V121" i="102"/>
  <c r="V122" i="102"/>
  <c r="V123" i="102"/>
  <c r="V124" i="102"/>
  <c r="V125" i="102"/>
  <c r="V126" i="102"/>
  <c r="V127" i="102"/>
  <c r="V128" i="102"/>
  <c r="V129" i="102"/>
  <c r="V130" i="102"/>
  <c r="V131" i="102"/>
  <c r="V132" i="102"/>
  <c r="V133" i="102"/>
  <c r="V134" i="102"/>
  <c r="V135" i="102"/>
  <c r="V136" i="102"/>
  <c r="V137" i="102"/>
  <c r="V138" i="102"/>
  <c r="V139" i="102"/>
  <c r="V140" i="102"/>
  <c r="V141" i="102"/>
  <c r="V142" i="102"/>
  <c r="V143" i="102"/>
  <c r="V144" i="102"/>
  <c r="V145" i="102"/>
  <c r="V146" i="102"/>
  <c r="V147" i="102"/>
  <c r="V148" i="102"/>
  <c r="V149" i="102"/>
  <c r="V150" i="102"/>
  <c r="V151" i="102"/>
  <c r="V152" i="102"/>
  <c r="V153" i="102"/>
  <c r="V154" i="102"/>
  <c r="V155" i="102"/>
  <c r="V156" i="102"/>
  <c r="V157" i="102"/>
  <c r="V158" i="102"/>
  <c r="V159" i="102"/>
  <c r="V160" i="102"/>
  <c r="V161" i="102"/>
  <c r="V162" i="102"/>
  <c r="V163" i="102"/>
  <c r="V164" i="102"/>
  <c r="V165" i="102"/>
  <c r="V166" i="102"/>
  <c r="V167" i="102"/>
  <c r="V168" i="102"/>
  <c r="V169" i="102"/>
  <c r="V170" i="102"/>
  <c r="V171" i="102"/>
  <c r="V172" i="102"/>
  <c r="V173" i="102"/>
  <c r="V174" i="102"/>
  <c r="V175" i="102"/>
  <c r="V176" i="102"/>
  <c r="V177" i="102"/>
  <c r="V178" i="102"/>
  <c r="V179" i="102"/>
  <c r="V180" i="102"/>
  <c r="V181" i="102"/>
  <c r="V182" i="102"/>
  <c r="V183" i="102"/>
  <c r="V184" i="102"/>
  <c r="V185" i="102"/>
  <c r="V186" i="102"/>
  <c r="V187" i="102"/>
  <c r="V188" i="102"/>
  <c r="V189" i="102"/>
  <c r="V190" i="102"/>
  <c r="V191" i="102"/>
  <c r="V192" i="102"/>
  <c r="V193" i="102"/>
  <c r="V194" i="102"/>
  <c r="V195" i="102"/>
  <c r="V196" i="102"/>
  <c r="V197" i="102"/>
  <c r="V198" i="102"/>
  <c r="V199" i="102"/>
  <c r="V200" i="102"/>
  <c r="V201" i="102"/>
  <c r="V202" i="102"/>
  <c r="V203" i="102"/>
  <c r="V204" i="102"/>
  <c r="V205" i="102"/>
  <c r="V206" i="102"/>
  <c r="V207" i="102"/>
  <c r="V208" i="102"/>
  <c r="V209" i="102"/>
  <c r="V210" i="102"/>
  <c r="V211" i="102"/>
  <c r="V212" i="102"/>
  <c r="V213" i="102"/>
  <c r="V214" i="102"/>
  <c r="V215" i="102"/>
  <c r="V216" i="102"/>
  <c r="V217" i="102"/>
  <c r="V218" i="102"/>
  <c r="V219" i="102"/>
  <c r="V220" i="102"/>
  <c r="V221" i="102"/>
  <c r="V222" i="102"/>
  <c r="V223" i="102"/>
  <c r="V224" i="102"/>
  <c r="V225" i="102"/>
  <c r="V226" i="102"/>
  <c r="V227" i="102"/>
  <c r="V228" i="102"/>
  <c r="V229" i="102"/>
  <c r="V230" i="102"/>
  <c r="V231" i="102"/>
  <c r="V232" i="102"/>
  <c r="V233" i="102"/>
  <c r="V234" i="102"/>
  <c r="V235" i="102"/>
  <c r="V236" i="102"/>
  <c r="V237" i="102"/>
  <c r="V238" i="102"/>
  <c r="V239" i="102"/>
  <c r="V240" i="102"/>
  <c r="V241" i="102"/>
  <c r="V242" i="102"/>
  <c r="V243" i="102"/>
  <c r="V244" i="102"/>
  <c r="V245" i="102"/>
  <c r="V246" i="102"/>
  <c r="V247" i="102"/>
  <c r="V248" i="102"/>
  <c r="V249" i="102"/>
  <c r="V250" i="102"/>
  <c r="V251" i="102"/>
  <c r="V252" i="102"/>
  <c r="V253" i="102"/>
  <c r="V254" i="102"/>
  <c r="V255" i="102"/>
  <c r="V256" i="102"/>
  <c r="V257" i="102"/>
  <c r="V258" i="102"/>
  <c r="V259" i="102"/>
  <c r="V260" i="102"/>
  <c r="V261" i="102"/>
  <c r="V262" i="102"/>
  <c r="V263" i="102"/>
  <c r="V264" i="102"/>
  <c r="V265" i="102"/>
  <c r="V266" i="102"/>
  <c r="V267" i="102"/>
  <c r="V268" i="102"/>
  <c r="V269" i="102"/>
  <c r="V270" i="102"/>
  <c r="V271" i="102"/>
  <c r="V272" i="102"/>
  <c r="V273" i="102"/>
  <c r="V274" i="102"/>
  <c r="V275" i="102"/>
  <c r="V276" i="102"/>
  <c r="V277" i="102"/>
  <c r="V278" i="102"/>
  <c r="V279" i="102"/>
  <c r="V280" i="102"/>
  <c r="V281" i="102"/>
  <c r="V282" i="102"/>
  <c r="V283" i="102"/>
  <c r="V284" i="102"/>
  <c r="V285" i="102"/>
  <c r="V286" i="102"/>
  <c r="V287" i="102"/>
  <c r="V288" i="102"/>
  <c r="V289" i="102"/>
  <c r="V290" i="102"/>
  <c r="V291" i="102"/>
  <c r="V292" i="102"/>
  <c r="V293" i="102"/>
  <c r="V294" i="102"/>
  <c r="CI31" i="5"/>
  <c r="BO37" i="4"/>
  <c r="AK37" i="4"/>
  <c r="CB38" i="4"/>
  <c r="CS38" i="4" s="1"/>
  <c r="CC38" i="4"/>
  <c r="CT38" i="4" s="1"/>
  <c r="CG38" i="4"/>
  <c r="CJ38" i="4"/>
  <c r="CK38" i="4" a="1"/>
  <c r="CM38" i="4"/>
  <c r="CX38" i="4"/>
  <c r="CY38" i="4"/>
  <c r="DE38" i="4"/>
  <c r="DF38" i="4"/>
  <c r="AY38" i="4"/>
  <c r="AZ38" i="4"/>
  <c r="BB38" i="4"/>
  <c r="C38" i="4"/>
  <c r="Q38" i="4"/>
  <c r="S38" i="4"/>
  <c r="AB38" i="4"/>
  <c r="B38" i="4"/>
  <c r="CI6" i="5"/>
  <c r="BO35" i="4"/>
  <c r="DF35" i="4" s="1"/>
  <c r="AK35" i="4"/>
  <c r="BO34" i="4"/>
  <c r="AK34" i="4"/>
  <c r="CC34" i="4" s="1"/>
  <c r="CT34" i="4" s="1"/>
  <c r="AK19" i="4"/>
  <c r="CG35" i="4"/>
  <c r="CJ35" i="4"/>
  <c r="CK35" i="4" a="1"/>
  <c r="CM35" i="4"/>
  <c r="CX35" i="4"/>
  <c r="CY35" i="4"/>
  <c r="BY36" i="4"/>
  <c r="BZ36" i="4"/>
  <c r="CB36" i="4"/>
  <c r="CC36" i="4"/>
  <c r="CT36" i="4" s="1"/>
  <c r="CG36" i="4"/>
  <c r="CJ36" i="4"/>
  <c r="CK36" i="4" a="1"/>
  <c r="CM36" i="4"/>
  <c r="CX36" i="4"/>
  <c r="CY36" i="4"/>
  <c r="DE36" i="4"/>
  <c r="DF36" i="4"/>
  <c r="CG37" i="4"/>
  <c r="CJ37" i="4"/>
  <c r="CK37" i="4" a="1"/>
  <c r="CM37" i="4"/>
  <c r="CX37" i="4"/>
  <c r="CY37" i="4"/>
  <c r="AY35" i="4"/>
  <c r="CQ35" i="4" s="1"/>
  <c r="AZ35" i="4"/>
  <c r="BB35" i="4"/>
  <c r="AY36" i="4"/>
  <c r="AZ36" i="4"/>
  <c r="BB36" i="4"/>
  <c r="AY37" i="4"/>
  <c r="AZ37" i="4"/>
  <c r="BB37" i="4"/>
  <c r="Q35" i="4"/>
  <c r="CR35" i="4" s="1"/>
  <c r="S35" i="4"/>
  <c r="AB35" i="4"/>
  <c r="Q36" i="4"/>
  <c r="S36" i="4"/>
  <c r="AB36" i="4"/>
  <c r="Q37" i="4"/>
  <c r="CR37" i="4" s="1"/>
  <c r="S37" i="4"/>
  <c r="AB37" i="4"/>
  <c r="B35" i="4"/>
  <c r="C35" i="4"/>
  <c r="B36" i="4"/>
  <c r="C36" i="4"/>
  <c r="B37" i="4"/>
  <c r="C37" i="4"/>
  <c r="D30" i="5"/>
  <c r="D25" i="5"/>
  <c r="AK16" i="4"/>
  <c r="BO5" i="4"/>
  <c r="AK5" i="4"/>
  <c r="BO31" i="4"/>
  <c r="BO32" i="4"/>
  <c r="DF32" i="4" s="1"/>
  <c r="BO30" i="4"/>
  <c r="BO27" i="4"/>
  <c r="DF33" i="4"/>
  <c r="AK32" i="4"/>
  <c r="DE32" i="4" s="1"/>
  <c r="AK31" i="4"/>
  <c r="AK30" i="4"/>
  <c r="AK29" i="4"/>
  <c r="AK28" i="4"/>
  <c r="AK27" i="4"/>
  <c r="AY31" i="4"/>
  <c r="AZ31" i="4"/>
  <c r="BB31" i="4"/>
  <c r="CG31" i="4"/>
  <c r="CJ31" i="4"/>
  <c r="CK31" i="4" a="1"/>
  <c r="CM31" i="4"/>
  <c r="CX31" i="4"/>
  <c r="CY31" i="4"/>
  <c r="AY32" i="4"/>
  <c r="CQ32" i="4" s="1"/>
  <c r="AZ32" i="4"/>
  <c r="BB32" i="4"/>
  <c r="CG32" i="4"/>
  <c r="CJ32" i="4"/>
  <c r="CK32" i="4" a="1"/>
  <c r="CM32" i="4"/>
  <c r="CX32" i="4"/>
  <c r="CY32" i="4"/>
  <c r="AY33" i="4"/>
  <c r="CQ33" i="4" s="1"/>
  <c r="AZ33" i="4"/>
  <c r="BB33" i="4"/>
  <c r="CC33" i="4"/>
  <c r="CT33" i="4" s="1"/>
  <c r="CG33" i="4"/>
  <c r="CJ33" i="4"/>
  <c r="CK33" i="4" a="1"/>
  <c r="CM33" i="4"/>
  <c r="CX33" i="4"/>
  <c r="CY33" i="4"/>
  <c r="DE33" i="4"/>
  <c r="AY34" i="4"/>
  <c r="CQ34" i="4" s="1"/>
  <c r="AZ34" i="4"/>
  <c r="BB34" i="4"/>
  <c r="CG34" i="4"/>
  <c r="CJ34" i="4"/>
  <c r="CK34" i="4" a="1"/>
  <c r="CM34" i="4"/>
  <c r="CX34" i="4"/>
  <c r="CY34" i="4"/>
  <c r="Q31" i="4"/>
  <c r="S31" i="4"/>
  <c r="AB31" i="4"/>
  <c r="Q32" i="4"/>
  <c r="CR32" i="4" s="1"/>
  <c r="S32" i="4"/>
  <c r="AB32" i="4"/>
  <c r="Q33" i="4"/>
  <c r="CR33" i="4" s="1"/>
  <c r="S33" i="4"/>
  <c r="AB33" i="4"/>
  <c r="AL33" i="4" s="1"/>
  <c r="Q34" i="4"/>
  <c r="CR34" i="4" s="1"/>
  <c r="S34" i="4"/>
  <c r="AB34" i="4"/>
  <c r="B31" i="4"/>
  <c r="C31" i="4"/>
  <c r="B32" i="4"/>
  <c r="C32" i="4"/>
  <c r="B33" i="4"/>
  <c r="C33" i="4"/>
  <c r="B34" i="4"/>
  <c r="C34" i="4"/>
  <c r="AK11" i="4"/>
  <c r="CD49" i="4" l="1"/>
  <c r="CT47" i="4"/>
  <c r="AL44" i="4"/>
  <c r="CS47" i="4"/>
  <c r="CD41" i="4"/>
  <c r="CD50" i="4"/>
  <c r="BP39" i="4"/>
  <c r="CD45" i="4"/>
  <c r="CS52" i="4"/>
  <c r="CT52" i="4"/>
  <c r="CT49" i="4"/>
  <c r="CN50" i="4"/>
  <c r="CO50" i="4" s="1"/>
  <c r="CD46" i="4"/>
  <c r="CS46" i="4"/>
  <c r="CN49" i="4"/>
  <c r="CO49" i="4" s="1"/>
  <c r="CQ49" i="4"/>
  <c r="CR49" i="4"/>
  <c r="CQ50" i="4"/>
  <c r="CR50" i="4"/>
  <c r="CN51" i="4"/>
  <c r="CO51" i="4" s="1"/>
  <c r="CQ51" i="4"/>
  <c r="CR51" i="4"/>
  <c r="CN52" i="4"/>
  <c r="CO52" i="4" s="1"/>
  <c r="CQ52" i="4"/>
  <c r="CR52" i="4"/>
  <c r="BU49" i="4"/>
  <c r="BU50" i="4"/>
  <c r="BU51" i="4"/>
  <c r="BV51" i="4" s="1"/>
  <c r="BU52" i="4"/>
  <c r="BV52" i="4" s="1"/>
  <c r="BP49" i="4"/>
  <c r="BP50" i="4"/>
  <c r="BP51" i="4"/>
  <c r="BP52" i="4"/>
  <c r="BQ49" i="4"/>
  <c r="BQ50" i="4"/>
  <c r="BQ51" i="4"/>
  <c r="BQ52" i="4"/>
  <c r="CD51" i="4"/>
  <c r="BV49" i="4"/>
  <c r="BV50" i="4"/>
  <c r="C49" i="4"/>
  <c r="C50" i="4"/>
  <c r="C51" i="4"/>
  <c r="C52" i="4"/>
  <c r="BP45" i="4"/>
  <c r="CQ45" i="4"/>
  <c r="BQ45" i="4"/>
  <c r="AL45" i="4"/>
  <c r="BY45" i="4"/>
  <c r="CT44" i="4"/>
  <c r="BU45" i="4"/>
  <c r="CN45" i="4"/>
  <c r="CO45" i="4" s="1"/>
  <c r="CR45" i="4"/>
  <c r="CD47" i="4"/>
  <c r="BU48" i="4"/>
  <c r="BV48" i="4" s="1"/>
  <c r="BU47" i="4"/>
  <c r="CN47" i="4"/>
  <c r="CO47" i="4" s="1"/>
  <c r="CQ47" i="4"/>
  <c r="CR47" i="4"/>
  <c r="CN48" i="4"/>
  <c r="CO48" i="4" s="1"/>
  <c r="CQ48" i="4"/>
  <c r="CR48" i="4"/>
  <c r="CT48" i="4"/>
  <c r="BP47" i="4"/>
  <c r="BQ48" i="4"/>
  <c r="AM48" i="4"/>
  <c r="CD48" i="4"/>
  <c r="CI48" i="4"/>
  <c r="BZ41" i="4"/>
  <c r="BZ40" i="4"/>
  <c r="AM46" i="4"/>
  <c r="BZ46" i="4"/>
  <c r="CA48" i="4"/>
  <c r="CN46" i="4"/>
  <c r="CO46" i="4" s="1"/>
  <c r="CQ46" i="4"/>
  <c r="CR46" i="4"/>
  <c r="BU46" i="4"/>
  <c r="BV46" i="4" s="1"/>
  <c r="BP46" i="4"/>
  <c r="BY46" i="4" s="1"/>
  <c r="BQ40" i="4"/>
  <c r="CI40" i="4" s="1"/>
  <c r="R4" i="81"/>
  <c r="R6" i="81"/>
  <c r="CN43" i="4"/>
  <c r="CO43" i="4" s="1"/>
  <c r="CQ43" i="4"/>
  <c r="CR43" i="4"/>
  <c r="CQ42" i="4"/>
  <c r="CN44" i="4"/>
  <c r="CO44" i="4" s="1"/>
  <c r="CQ44" i="4"/>
  <c r="CR44" i="4"/>
  <c r="BU43" i="4"/>
  <c r="BV43" i="4" s="1"/>
  <c r="BU44" i="4"/>
  <c r="BV44" i="4" s="1"/>
  <c r="BY44" i="4"/>
  <c r="BY43" i="4"/>
  <c r="BQ44" i="4"/>
  <c r="CD44" i="4"/>
  <c r="BQ43" i="4"/>
  <c r="BZ43" i="4"/>
  <c r="CA43" i="4" s="1"/>
  <c r="BP41" i="4"/>
  <c r="BY41" i="4" s="1"/>
  <c r="BU42" i="4"/>
  <c r="BV42" i="4" s="1"/>
  <c r="CR42" i="4"/>
  <c r="CN42" i="4"/>
  <c r="CD40" i="4"/>
  <c r="AM39" i="4"/>
  <c r="BU40" i="4"/>
  <c r="BV40" i="4" s="1"/>
  <c r="BR42" i="4"/>
  <c r="CN40" i="4"/>
  <c r="CO40" i="4" s="1"/>
  <c r="CR40" i="4"/>
  <c r="BU41" i="4"/>
  <c r="BV41" i="4" s="1"/>
  <c r="CN41" i="4"/>
  <c r="CO41" i="4" s="1"/>
  <c r="CR41" i="4"/>
  <c r="CR39" i="4"/>
  <c r="CN39" i="4"/>
  <c r="CO39" i="4" s="1"/>
  <c r="BU39" i="4"/>
  <c r="BV39" i="4" s="1"/>
  <c r="E17" i="5"/>
  <c r="CI7" i="5"/>
  <c r="CC39" i="4"/>
  <c r="BZ39" i="4"/>
  <c r="DE39" i="4"/>
  <c r="CP42" i="4"/>
  <c r="CI42" i="4"/>
  <c r="CS42" i="4"/>
  <c r="CD42" i="4"/>
  <c r="CA42" i="4"/>
  <c r="AM41" i="4"/>
  <c r="CH42" i="4"/>
  <c r="AM40" i="4"/>
  <c r="CD38" i="4"/>
  <c r="DE34" i="4"/>
  <c r="CC32" i="4"/>
  <c r="CT32" i="4" s="1"/>
  <c r="CB32" i="4"/>
  <c r="CS32" i="4" s="1"/>
  <c r="E9" i="5"/>
  <c r="E10" i="5" s="1"/>
  <c r="CI8" i="5"/>
  <c r="CQ38" i="4"/>
  <c r="BQ38" i="4"/>
  <c r="BY37" i="4"/>
  <c r="DF37" i="4"/>
  <c r="CB37" i="4"/>
  <c r="CS37" i="4" s="1"/>
  <c r="CC37" i="4"/>
  <c r="CT37" i="4" s="1"/>
  <c r="DE37" i="4"/>
  <c r="BU38" i="4"/>
  <c r="BV38" i="4" s="1"/>
  <c r="CN38" i="4"/>
  <c r="CO38" i="4" s="1"/>
  <c r="CR38" i="4"/>
  <c r="BQ36" i="4"/>
  <c r="CQ36" i="4"/>
  <c r="CC31" i="4"/>
  <c r="CT31" i="4" s="1"/>
  <c r="DE31" i="4"/>
  <c r="CN35" i="4"/>
  <c r="CO35" i="4" s="1"/>
  <c r="CA36" i="4"/>
  <c r="AM36" i="4"/>
  <c r="CH36" i="4" s="1"/>
  <c r="CN37" i="4"/>
  <c r="CO37" i="4" s="1"/>
  <c r="CQ37" i="4"/>
  <c r="BU36" i="4"/>
  <c r="BV36" i="4" s="1"/>
  <c r="CN36" i="4"/>
  <c r="CO36" i="4" s="1"/>
  <c r="CR36" i="4"/>
  <c r="CD36" i="4"/>
  <c r="CS36" i="4"/>
  <c r="BZ37" i="4"/>
  <c r="AM37" i="4"/>
  <c r="CH37" i="4" s="1"/>
  <c r="BY35" i="4"/>
  <c r="CB35" i="4"/>
  <c r="CS35" i="4" s="1"/>
  <c r="AM35" i="4"/>
  <c r="CH35" i="4" s="1"/>
  <c r="BZ35" i="4"/>
  <c r="CC35" i="4"/>
  <c r="DE35" i="4"/>
  <c r="BY34" i="4"/>
  <c r="CB34" i="4"/>
  <c r="BU35" i="4"/>
  <c r="BV35" i="4" s="1"/>
  <c r="BQ35" i="4"/>
  <c r="BU37" i="4"/>
  <c r="BV37" i="4" s="1"/>
  <c r="BQ37" i="4"/>
  <c r="CB31" i="4"/>
  <c r="DF31" i="4"/>
  <c r="BY31" i="4"/>
  <c r="BU31" i="4"/>
  <c r="BV31" i="4" s="1"/>
  <c r="CN32" i="4"/>
  <c r="CO32" i="4" s="1"/>
  <c r="CB33" i="4"/>
  <c r="CS33" i="4" s="1"/>
  <c r="CU33" i="4" s="1"/>
  <c r="BY33" i="4"/>
  <c r="BQ33" i="4"/>
  <c r="CI33" i="4" s="1"/>
  <c r="DF34" i="4"/>
  <c r="BQ34" i="4"/>
  <c r="BQ31" i="4"/>
  <c r="CI31" i="4" s="1"/>
  <c r="BU32" i="4"/>
  <c r="BV32" i="4" s="1"/>
  <c r="CQ31" i="4"/>
  <c r="BU34" i="4"/>
  <c r="BV34" i="4" s="1"/>
  <c r="BU33" i="4"/>
  <c r="BV33" i="4" s="1"/>
  <c r="BY32" i="4"/>
  <c r="BZ33" i="4"/>
  <c r="BZ32" i="4"/>
  <c r="CN34" i="4"/>
  <c r="CO34" i="4" s="1"/>
  <c r="BZ31" i="4"/>
  <c r="CR31" i="4"/>
  <c r="CN33" i="4"/>
  <c r="CO33" i="4" s="1"/>
  <c r="CN31" i="4"/>
  <c r="CO31" i="4" s="1"/>
  <c r="AM32" i="4"/>
  <c r="AM33" i="4"/>
  <c r="CB27" i="4"/>
  <c r="CS27" i="4" s="1"/>
  <c r="CC27" i="4"/>
  <c r="CT27" i="4" s="1"/>
  <c r="CG27" i="4"/>
  <c r="CJ27" i="4"/>
  <c r="CK27" i="4" a="1"/>
  <c r="CM27" i="4"/>
  <c r="CX27" i="4"/>
  <c r="CY27" i="4"/>
  <c r="DE27" i="4"/>
  <c r="DF27" i="4"/>
  <c r="CB28" i="4"/>
  <c r="CS28" i="4" s="1"/>
  <c r="CC28" i="4"/>
  <c r="CT28" i="4" s="1"/>
  <c r="CG28" i="4"/>
  <c r="CJ28" i="4"/>
  <c r="CK28" i="4" a="1"/>
  <c r="CM28" i="4"/>
  <c r="CX28" i="4"/>
  <c r="CY28" i="4"/>
  <c r="DE28" i="4"/>
  <c r="DF28" i="4"/>
  <c r="CB29" i="4"/>
  <c r="CS29" i="4" s="1"/>
  <c r="CC29" i="4"/>
  <c r="CT29" i="4" s="1"/>
  <c r="CG29" i="4"/>
  <c r="CJ29" i="4"/>
  <c r="CK29" i="4" a="1"/>
  <c r="CM29" i="4"/>
  <c r="CX29" i="4"/>
  <c r="CY29" i="4"/>
  <c r="DE29" i="4"/>
  <c r="DF29" i="4"/>
  <c r="CB30" i="4"/>
  <c r="CS30" i="4" s="1"/>
  <c r="CC30" i="4"/>
  <c r="CG30" i="4"/>
  <c r="CJ30" i="4"/>
  <c r="CK30" i="4" a="1"/>
  <c r="CM30" i="4"/>
  <c r="CX30" i="4"/>
  <c r="CY30" i="4"/>
  <c r="DE30" i="4"/>
  <c r="DF30" i="4"/>
  <c r="AY27" i="4"/>
  <c r="CQ27" i="4" s="1"/>
  <c r="AZ27" i="4"/>
  <c r="BB27" i="4"/>
  <c r="AY28" i="4"/>
  <c r="CQ28" i="4" s="1"/>
  <c r="AZ28" i="4"/>
  <c r="BB28" i="4"/>
  <c r="AY29" i="4"/>
  <c r="AZ29" i="4"/>
  <c r="BB29" i="4"/>
  <c r="AY30" i="4"/>
  <c r="BY30" i="4" s="1"/>
  <c r="AZ30" i="4"/>
  <c r="BB30" i="4"/>
  <c r="Q27" i="4"/>
  <c r="CR27" i="4" s="1"/>
  <c r="S27" i="4"/>
  <c r="AB27" i="4"/>
  <c r="Q28" i="4"/>
  <c r="CR28" i="4" s="1"/>
  <c r="S28" i="4"/>
  <c r="AB28" i="4"/>
  <c r="Q29" i="4"/>
  <c r="CR29" i="4" s="1"/>
  <c r="S29" i="4"/>
  <c r="AB29" i="4"/>
  <c r="Q30" i="4"/>
  <c r="CR30" i="4" s="1"/>
  <c r="S30" i="4"/>
  <c r="AB30" i="4"/>
  <c r="B27" i="4"/>
  <c r="C27" i="4"/>
  <c r="B28" i="4"/>
  <c r="C28" i="4"/>
  <c r="B29" i="4"/>
  <c r="C29" i="4"/>
  <c r="B30" i="4"/>
  <c r="C30" i="4"/>
  <c r="AK8" i="4"/>
  <c r="AK9" i="4"/>
  <c r="AK10" i="4"/>
  <c r="BO16" i="4"/>
  <c r="DE16" i="4"/>
  <c r="BO23" i="4"/>
  <c r="CB23" i="4" s="1"/>
  <c r="BO20" i="4"/>
  <c r="DF20" i="4" s="1"/>
  <c r="BO22" i="4"/>
  <c r="DF22" i="4" s="1"/>
  <c r="AK23" i="4"/>
  <c r="AK22" i="4"/>
  <c r="AK20" i="4"/>
  <c r="AK13" i="4"/>
  <c r="CC13" i="4" s="1"/>
  <c r="CT13" i="4" s="1"/>
  <c r="DF25" i="4"/>
  <c r="DF24" i="4"/>
  <c r="DF13" i="4"/>
  <c r="AY21" i="4"/>
  <c r="AZ21" i="4"/>
  <c r="BB21" i="4"/>
  <c r="CB21" i="4"/>
  <c r="CS21" i="4" s="1"/>
  <c r="CC21" i="4"/>
  <c r="CT21" i="4" s="1"/>
  <c r="CG21" i="4"/>
  <c r="CJ21" i="4"/>
  <c r="CK21" i="4" a="1"/>
  <c r="CM21" i="4"/>
  <c r="CX21" i="4"/>
  <c r="CY21" i="4"/>
  <c r="DE21" i="4"/>
  <c r="DF21" i="4"/>
  <c r="Q21" i="4"/>
  <c r="S21" i="4"/>
  <c r="AB21" i="4"/>
  <c r="B21" i="4"/>
  <c r="C21" i="4"/>
  <c r="AY22" i="4"/>
  <c r="AZ22" i="4"/>
  <c r="BB22" i="4"/>
  <c r="CG22" i="4"/>
  <c r="CJ22" i="4"/>
  <c r="CK22" i="4" a="1"/>
  <c r="CM22" i="4"/>
  <c r="CX22" i="4"/>
  <c r="CY22" i="4"/>
  <c r="AY23" i="4"/>
  <c r="AZ23" i="4"/>
  <c r="BB23" i="4"/>
  <c r="CG23" i="4"/>
  <c r="CJ23" i="4"/>
  <c r="CK23" i="4" a="1"/>
  <c r="CM23" i="4"/>
  <c r="CX23" i="4"/>
  <c r="CY23" i="4"/>
  <c r="AY24" i="4"/>
  <c r="AZ24" i="4"/>
  <c r="BB24" i="4"/>
  <c r="CB24" i="4"/>
  <c r="CS24" i="4" s="1"/>
  <c r="CC24" i="4"/>
  <c r="CT24" i="4" s="1"/>
  <c r="CG24" i="4"/>
  <c r="CJ24" i="4"/>
  <c r="CK24" i="4" a="1"/>
  <c r="CM24" i="4"/>
  <c r="CX24" i="4"/>
  <c r="CY24" i="4"/>
  <c r="DE24" i="4"/>
  <c r="AY25" i="4"/>
  <c r="AZ25" i="4"/>
  <c r="BB25" i="4"/>
  <c r="CB25" i="4"/>
  <c r="CS25" i="4" s="1"/>
  <c r="CC25" i="4"/>
  <c r="CT25" i="4" s="1"/>
  <c r="CG25" i="4"/>
  <c r="CJ25" i="4"/>
  <c r="CK25" i="4" a="1"/>
  <c r="CM25" i="4"/>
  <c r="CX25" i="4"/>
  <c r="CY25" i="4"/>
  <c r="DE25" i="4"/>
  <c r="AY26" i="4"/>
  <c r="AZ26" i="4"/>
  <c r="BB26" i="4"/>
  <c r="CB26" i="4"/>
  <c r="CC26" i="4"/>
  <c r="CT26" i="4" s="1"/>
  <c r="CG26" i="4"/>
  <c r="CJ26" i="4"/>
  <c r="CK26" i="4" a="1"/>
  <c r="CM26" i="4"/>
  <c r="CX26" i="4"/>
  <c r="CY26" i="4"/>
  <c r="DE26" i="4"/>
  <c r="DF26" i="4"/>
  <c r="Q22" i="4"/>
  <c r="S22" i="4"/>
  <c r="AB22" i="4"/>
  <c r="Q23" i="4"/>
  <c r="CR23" i="4" s="1"/>
  <c r="S23" i="4"/>
  <c r="AB23" i="4"/>
  <c r="Q24" i="4"/>
  <c r="CR24" i="4" s="1"/>
  <c r="S24" i="4"/>
  <c r="AB24" i="4"/>
  <c r="Q25" i="4"/>
  <c r="CR25" i="4" s="1"/>
  <c r="S25" i="4"/>
  <c r="AB25" i="4"/>
  <c r="AL25" i="4" s="1"/>
  <c r="Q26" i="4"/>
  <c r="CR26" i="4" s="1"/>
  <c r="S26" i="4"/>
  <c r="AB26" i="4"/>
  <c r="B22" i="4"/>
  <c r="C22" i="4"/>
  <c r="B23" i="4"/>
  <c r="C23" i="4"/>
  <c r="B24" i="4"/>
  <c r="C24" i="4"/>
  <c r="B25" i="4"/>
  <c r="C25" i="4"/>
  <c r="B26" i="4"/>
  <c r="C26" i="4"/>
  <c r="BO17" i="4"/>
  <c r="DF17" i="4" s="1"/>
  <c r="AK17" i="4"/>
  <c r="CC17" i="4" s="1"/>
  <c r="CT17" i="4" s="1"/>
  <c r="AY18" i="4"/>
  <c r="AZ18" i="4"/>
  <c r="BB18" i="4"/>
  <c r="CB18" i="4"/>
  <c r="CC18" i="4"/>
  <c r="CT18" i="4" s="1"/>
  <c r="CG18" i="4"/>
  <c r="CJ18" i="4"/>
  <c r="CK18" i="4" a="1"/>
  <c r="CM18" i="4"/>
  <c r="CX18" i="4"/>
  <c r="CY18" i="4"/>
  <c r="DE18" i="4"/>
  <c r="DF18" i="4"/>
  <c r="AY19" i="4"/>
  <c r="AZ19" i="4"/>
  <c r="BB19" i="4"/>
  <c r="CB19" i="4"/>
  <c r="CS19" i="4" s="1"/>
  <c r="CC19" i="4"/>
  <c r="CT19" i="4" s="1"/>
  <c r="CG19" i="4"/>
  <c r="CJ19" i="4"/>
  <c r="CK19" i="4" a="1"/>
  <c r="CM19" i="4"/>
  <c r="CX19" i="4"/>
  <c r="CY19" i="4"/>
  <c r="DE19" i="4"/>
  <c r="DF19" i="4"/>
  <c r="AY20" i="4"/>
  <c r="AZ20" i="4"/>
  <c r="BB20" i="4"/>
  <c r="CG20" i="4"/>
  <c r="CJ20" i="4"/>
  <c r="CK20" i="4" a="1"/>
  <c r="CM20" i="4"/>
  <c r="CX20" i="4"/>
  <c r="CY20" i="4"/>
  <c r="Q18" i="4"/>
  <c r="CR18" i="4" s="1"/>
  <c r="S18" i="4"/>
  <c r="AB18" i="4"/>
  <c r="Q19" i="4"/>
  <c r="CR19" i="4" s="1"/>
  <c r="S19" i="4"/>
  <c r="AB19" i="4"/>
  <c r="Q20" i="4"/>
  <c r="CR20" i="4" s="1"/>
  <c r="S20" i="4"/>
  <c r="AB20" i="4"/>
  <c r="B18" i="4"/>
  <c r="C18" i="4"/>
  <c r="B19" i="4"/>
  <c r="C19" i="4"/>
  <c r="B20" i="4"/>
  <c r="C20" i="4"/>
  <c r="F3" i="81"/>
  <c r="AS66" i="4"/>
  <c r="BO9" i="4"/>
  <c r="CB9" i="4" s="1"/>
  <c r="CS9" i="4" s="1"/>
  <c r="AY16" i="4"/>
  <c r="AZ16" i="4"/>
  <c r="BB16" i="4"/>
  <c r="CG16" i="4"/>
  <c r="CJ16" i="4"/>
  <c r="CK16" i="4" a="1"/>
  <c r="CM16" i="4"/>
  <c r="CX16" i="4"/>
  <c r="CY16" i="4"/>
  <c r="AY17" i="4"/>
  <c r="AZ17" i="4"/>
  <c r="BB17" i="4"/>
  <c r="CG17" i="4"/>
  <c r="CJ17" i="4"/>
  <c r="CK17" i="4" a="1"/>
  <c r="CM17" i="4"/>
  <c r="CX17" i="4"/>
  <c r="CY17" i="4"/>
  <c r="Q16" i="4"/>
  <c r="S16" i="4"/>
  <c r="AB16" i="4"/>
  <c r="Q17" i="4"/>
  <c r="S17" i="4"/>
  <c r="AB17" i="4"/>
  <c r="B16" i="4"/>
  <c r="C16" i="4"/>
  <c r="B17" i="4"/>
  <c r="C17" i="4"/>
  <c r="CM14" i="4"/>
  <c r="L8" i="81"/>
  <c r="L4" i="81" s="1"/>
  <c r="CJ9" i="4"/>
  <c r="CK9" i="4" a="1"/>
  <c r="CX9" i="4"/>
  <c r="CY10" i="4"/>
  <c r="CJ10" i="4"/>
  <c r="CK10" i="4" a="1"/>
  <c r="CX10" i="4"/>
  <c r="CY11" i="4"/>
  <c r="CB11" i="4"/>
  <c r="CS11" i="4" s="1"/>
  <c r="CJ11" i="4"/>
  <c r="CK11" i="4" a="1"/>
  <c r="CX11" i="4"/>
  <c r="DF11" i="4"/>
  <c r="CY12" i="4"/>
  <c r="CB12" i="4"/>
  <c r="CS12" i="4" s="1"/>
  <c r="CC12" i="4"/>
  <c r="CT12" i="4" s="1"/>
  <c r="CJ12" i="4"/>
  <c r="CK12" i="4" a="1"/>
  <c r="CX12" i="4"/>
  <c r="DE12" i="4"/>
  <c r="DF12" i="4"/>
  <c r="BB13" i="4"/>
  <c r="CJ13" i="4"/>
  <c r="CK13" i="4" a="1"/>
  <c r="CX13" i="4"/>
  <c r="AZ14" i="4"/>
  <c r="CC14" i="4"/>
  <c r="CJ14" i="4"/>
  <c r="CK14" i="4" a="1"/>
  <c r="CX14" i="4"/>
  <c r="DE14" i="4"/>
  <c r="CB15" i="4"/>
  <c r="CC15" i="4"/>
  <c r="CT15" i="4" s="1"/>
  <c r="CJ15" i="4"/>
  <c r="CK15" i="4" a="1"/>
  <c r="CX15" i="4"/>
  <c r="DE15" i="4"/>
  <c r="DF15" i="4"/>
  <c r="AY8" i="4"/>
  <c r="CQ8" i="4" s="1"/>
  <c r="AZ8" i="4"/>
  <c r="BB8" i="4"/>
  <c r="CG8" i="4"/>
  <c r="CJ8" i="4"/>
  <c r="CK8" i="4" a="1"/>
  <c r="CM8" i="4"/>
  <c r="CX8" i="4"/>
  <c r="CY8" i="4"/>
  <c r="C8" i="4"/>
  <c r="Q8" i="4"/>
  <c r="S8" i="4"/>
  <c r="AB8" i="4"/>
  <c r="Q9" i="4"/>
  <c r="CR9" i="4" s="1"/>
  <c r="S9" i="4"/>
  <c r="AB9" i="4"/>
  <c r="Q10" i="4"/>
  <c r="CR10" i="4" s="1"/>
  <c r="S10" i="4"/>
  <c r="AB10" i="4"/>
  <c r="Q11" i="4"/>
  <c r="CR11" i="4" s="1"/>
  <c r="S11" i="4"/>
  <c r="AB11" i="4"/>
  <c r="Q12" i="4"/>
  <c r="CR12" i="4" s="1"/>
  <c r="S12" i="4"/>
  <c r="AB12" i="4"/>
  <c r="Q13" i="4"/>
  <c r="CR13" i="4" s="1"/>
  <c r="S13" i="4"/>
  <c r="AB13" i="4"/>
  <c r="Q14" i="4"/>
  <c r="CR14" i="4" s="1"/>
  <c r="S14" i="4"/>
  <c r="AB14" i="4"/>
  <c r="Q15" i="4"/>
  <c r="CR15" i="4" s="1"/>
  <c r="S15" i="4"/>
  <c r="AB15" i="4"/>
  <c r="B8" i="4"/>
  <c r="B9" i="4"/>
  <c r="B10" i="4"/>
  <c r="B11" i="4"/>
  <c r="B12" i="4"/>
  <c r="B13" i="4"/>
  <c r="B14" i="4"/>
  <c r="B15" i="4"/>
  <c r="X65" i="81"/>
  <c r="BB66" i="4" s="1"/>
  <c r="AM44" i="4" l="1"/>
  <c r="BZ44" i="4"/>
  <c r="CI45" i="4"/>
  <c r="BQ39" i="4"/>
  <c r="CI39" i="4" s="1"/>
  <c r="BY39" i="4"/>
  <c r="CU48" i="4"/>
  <c r="CP48" i="4"/>
  <c r="CH48" i="4"/>
  <c r="BV47" i="4"/>
  <c r="BQ47" i="4"/>
  <c r="CI47" i="4" s="1"/>
  <c r="BR48" i="4"/>
  <c r="BQ41" i="4"/>
  <c r="CI41" i="4" s="1"/>
  <c r="CU49" i="4"/>
  <c r="CH46" i="4"/>
  <c r="AL49" i="4"/>
  <c r="BY49" i="4"/>
  <c r="BY50" i="4"/>
  <c r="AL50" i="4"/>
  <c r="BY51" i="4"/>
  <c r="AL51" i="4"/>
  <c r="BY52" i="4"/>
  <c r="AL52" i="4"/>
  <c r="CI49" i="4"/>
  <c r="CI50" i="4"/>
  <c r="CI51" i="4"/>
  <c r="CI52" i="4"/>
  <c r="CU45" i="4"/>
  <c r="BV45" i="4"/>
  <c r="CO42" i="4"/>
  <c r="CU52" i="4"/>
  <c r="CU50" i="4"/>
  <c r="CU51" i="4"/>
  <c r="CU32" i="4"/>
  <c r="AM43" i="4"/>
  <c r="CH43" i="4" s="1"/>
  <c r="BZ45" i="4"/>
  <c r="CA45" i="4" s="1"/>
  <c r="AM45" i="4"/>
  <c r="BY47" i="4"/>
  <c r="AL47" i="4"/>
  <c r="CU47" i="4"/>
  <c r="CU36" i="4"/>
  <c r="CA40" i="4"/>
  <c r="CA41" i="4"/>
  <c r="CA46" i="4"/>
  <c r="CU46" i="4"/>
  <c r="BQ46" i="4"/>
  <c r="CU42" i="4"/>
  <c r="BW42" i="4"/>
  <c r="BX42" i="4" s="1"/>
  <c r="CP40" i="4"/>
  <c r="CI36" i="4"/>
  <c r="CP44" i="4"/>
  <c r="CI44" i="4"/>
  <c r="CU43" i="4"/>
  <c r="CU44" i="4"/>
  <c r="BS42" i="4"/>
  <c r="CH39" i="4"/>
  <c r="CI43" i="4"/>
  <c r="BR44" i="4"/>
  <c r="CH44" i="4"/>
  <c r="BZ38" i="4"/>
  <c r="BY38" i="4"/>
  <c r="CU40" i="4"/>
  <c r="CU41" i="4"/>
  <c r="CU38" i="4"/>
  <c r="CA37" i="4"/>
  <c r="CD39" i="4"/>
  <c r="CT39" i="4"/>
  <c r="CU39" i="4" s="1"/>
  <c r="CH41" i="4"/>
  <c r="BR40" i="4"/>
  <c r="CH40" i="4"/>
  <c r="CD32" i="4"/>
  <c r="CP36" i="4"/>
  <c r="BR36" i="4"/>
  <c r="BS36" i="4" s="1"/>
  <c r="CD37" i="4"/>
  <c r="CD33" i="4"/>
  <c r="CU37" i="4"/>
  <c r="CI38" i="4"/>
  <c r="CS34" i="4"/>
  <c r="CU34" i="4" s="1"/>
  <c r="CD34" i="4"/>
  <c r="CA31" i="4"/>
  <c r="CS31" i="4"/>
  <c r="CU31" i="4" s="1"/>
  <c r="CD31" i="4"/>
  <c r="CA35" i="4"/>
  <c r="CT35" i="4"/>
  <c r="CU35" i="4" s="1"/>
  <c r="CD35" i="4"/>
  <c r="CP35" i="4"/>
  <c r="CI35" i="4"/>
  <c r="BR35" i="4"/>
  <c r="CP37" i="4"/>
  <c r="CI37" i="4"/>
  <c r="BR37" i="4"/>
  <c r="CP33" i="4"/>
  <c r="CI34" i="4"/>
  <c r="CA33" i="4"/>
  <c r="L6" i="81"/>
  <c r="AS67" i="4"/>
  <c r="CA32" i="4"/>
  <c r="BQ32" i="4"/>
  <c r="CI32" i="4" s="1"/>
  <c r="AM31" i="4"/>
  <c r="CH32" i="4"/>
  <c r="BR33" i="4"/>
  <c r="CH33" i="4"/>
  <c r="AM34" i="4"/>
  <c r="BR34" i="4" s="1"/>
  <c r="BZ34" i="4"/>
  <c r="CA34" i="4" s="1"/>
  <c r="CB20" i="4"/>
  <c r="CS20" i="4" s="1"/>
  <c r="CD30" i="4"/>
  <c r="BU28" i="4"/>
  <c r="BV28" i="4" s="1"/>
  <c r="CN29" i="4"/>
  <c r="CO29" i="4" s="1"/>
  <c r="BU29" i="4"/>
  <c r="BV29" i="4" s="1"/>
  <c r="CN30" i="4"/>
  <c r="CO30" i="4" s="1"/>
  <c r="CN28" i="4"/>
  <c r="CO28" i="4" s="1"/>
  <c r="CD29" i="4"/>
  <c r="BQ29" i="4"/>
  <c r="BY29" i="4"/>
  <c r="CU28" i="4"/>
  <c r="CU27" i="4"/>
  <c r="CQ30" i="4"/>
  <c r="CQ29" i="4"/>
  <c r="CU29" i="4" s="1"/>
  <c r="BZ30" i="4"/>
  <c r="CA30" i="4" s="1"/>
  <c r="BQ30" i="4"/>
  <c r="CI30" i="4" s="1"/>
  <c r="CN27" i="4"/>
  <c r="CO27" i="4" s="1"/>
  <c r="BU27" i="4"/>
  <c r="BV27" i="4" s="1"/>
  <c r="BU30" i="4"/>
  <c r="BV30" i="4" s="1"/>
  <c r="CD28" i="4"/>
  <c r="CD27" i="4"/>
  <c r="CT30" i="4"/>
  <c r="CC10" i="4"/>
  <c r="CT10" i="4" s="1"/>
  <c r="DE10" i="4"/>
  <c r="DE11" i="4"/>
  <c r="CC11" i="4"/>
  <c r="DF16" i="4"/>
  <c r="CB16" i="4"/>
  <c r="CC23" i="4"/>
  <c r="CT23" i="4" s="1"/>
  <c r="DE23" i="4"/>
  <c r="CC22" i="4"/>
  <c r="CT22" i="4" s="1"/>
  <c r="DE22" i="4"/>
  <c r="DE20" i="4"/>
  <c r="CC20" i="4"/>
  <c r="BZ19" i="4"/>
  <c r="CC16" i="4"/>
  <c r="CT16" i="4" s="1"/>
  <c r="DE13" i="4"/>
  <c r="BY25" i="4"/>
  <c r="CB22" i="4"/>
  <c r="DF23" i="4"/>
  <c r="CB13" i="4"/>
  <c r="CD26" i="4"/>
  <c r="CD25" i="4"/>
  <c r="CN22" i="4"/>
  <c r="CO22" i="4" s="1"/>
  <c r="CQ21" i="4"/>
  <c r="CN24" i="4"/>
  <c r="CO24" i="4" s="1"/>
  <c r="CQ22" i="4"/>
  <c r="CN21" i="4"/>
  <c r="CO21" i="4" s="1"/>
  <c r="CD24" i="4"/>
  <c r="BY24" i="4"/>
  <c r="AL24" i="4"/>
  <c r="BZ24" i="4" s="1"/>
  <c r="CS26" i="4"/>
  <c r="CN23" i="4"/>
  <c r="CO23" i="4" s="1"/>
  <c r="CS23" i="4"/>
  <c r="CD21" i="4"/>
  <c r="BQ25" i="4"/>
  <c r="CR21" i="4"/>
  <c r="BU21" i="4"/>
  <c r="BV21" i="4" s="1"/>
  <c r="AM25" i="4"/>
  <c r="CH25" i="4" s="1"/>
  <c r="BQ24" i="4"/>
  <c r="BY26" i="4"/>
  <c r="CQ23" i="4"/>
  <c r="CQ26" i="4"/>
  <c r="BU25" i="4"/>
  <c r="BV25" i="4" s="1"/>
  <c r="BU22" i="4"/>
  <c r="BV22" i="4" s="1"/>
  <c r="BU26" i="4"/>
  <c r="BV26" i="4" s="1"/>
  <c r="CQ25" i="4"/>
  <c r="CU25" i="4" s="1"/>
  <c r="CR22" i="4"/>
  <c r="CN26" i="4"/>
  <c r="CO26" i="4" s="1"/>
  <c r="BQ26" i="4"/>
  <c r="CI26" i="4" s="1"/>
  <c r="BU24" i="4"/>
  <c r="BV24" i="4" s="1"/>
  <c r="CN25" i="4"/>
  <c r="CO25" i="4" s="1"/>
  <c r="CQ24" i="4"/>
  <c r="CU24" i="4" s="1"/>
  <c r="BU23" i="4"/>
  <c r="BV23" i="4" s="1"/>
  <c r="AL22" i="4"/>
  <c r="BY22" i="4"/>
  <c r="BQ22" i="4"/>
  <c r="CD19" i="4"/>
  <c r="CD18" i="4"/>
  <c r="BY17" i="4"/>
  <c r="CS18" i="4"/>
  <c r="CB17" i="4"/>
  <c r="CS17" i="4" s="1"/>
  <c r="DE17" i="4"/>
  <c r="BY19" i="4"/>
  <c r="CN20" i="4"/>
  <c r="CO20" i="4" s="1"/>
  <c r="CN18" i="4"/>
  <c r="CO18" i="4" s="1"/>
  <c r="DF9" i="4"/>
  <c r="CQ20" i="4"/>
  <c r="BU20" i="4"/>
  <c r="BV20" i="4" s="1"/>
  <c r="CQ19" i="4"/>
  <c r="CU19" i="4" s="1"/>
  <c r="BU19" i="4"/>
  <c r="BV19" i="4" s="1"/>
  <c r="BU18" i="4"/>
  <c r="BV18" i="4" s="1"/>
  <c r="CN19" i="4"/>
  <c r="CO19" i="4" s="1"/>
  <c r="BQ19" i="4"/>
  <c r="CI19" i="4" s="1"/>
  <c r="CQ18" i="4"/>
  <c r="BQ18" i="4"/>
  <c r="BY18" i="4"/>
  <c r="BQ17" i="4"/>
  <c r="CI17" i="4" s="1"/>
  <c r="CQ17" i="4"/>
  <c r="CQ16" i="4"/>
  <c r="BZ17" i="4"/>
  <c r="BZ9" i="4"/>
  <c r="CC9" i="4"/>
  <c r="DE9" i="4"/>
  <c r="CB14" i="4"/>
  <c r="DF14" i="4"/>
  <c r="DF10" i="4"/>
  <c r="CB10" i="4"/>
  <c r="CB8" i="4"/>
  <c r="DF8" i="4"/>
  <c r="CC8" i="4"/>
  <c r="CT8" i="4" s="1"/>
  <c r="DE8" i="4"/>
  <c r="BY16" i="4"/>
  <c r="BQ16" i="4"/>
  <c r="CI16" i="4" s="1"/>
  <c r="BU16" i="4"/>
  <c r="BV16" i="4" s="1"/>
  <c r="CN16" i="4"/>
  <c r="CO16" i="4" s="1"/>
  <c r="CR16" i="4"/>
  <c r="BU17" i="4"/>
  <c r="BV17" i="4" s="1"/>
  <c r="CN17" i="4"/>
  <c r="CO17" i="4" s="1"/>
  <c r="CR17" i="4"/>
  <c r="BZ16" i="4"/>
  <c r="BY8" i="4"/>
  <c r="BZ8" i="4"/>
  <c r="AM8" i="4"/>
  <c r="CH8" i="4" s="1"/>
  <c r="CD12" i="4"/>
  <c r="CN8" i="4"/>
  <c r="CO8" i="4" s="1"/>
  <c r="CD15" i="4"/>
  <c r="BQ8" i="4"/>
  <c r="CR8" i="4"/>
  <c r="BY9" i="4"/>
  <c r="AM9" i="4"/>
  <c r="CH9" i="4" s="1"/>
  <c r="BU8" i="4"/>
  <c r="BV8" i="4" s="1"/>
  <c r="CG15" i="4"/>
  <c r="C15" i="4"/>
  <c r="CG9" i="4"/>
  <c r="C9" i="4"/>
  <c r="AZ13" i="4"/>
  <c r="AY13" i="4"/>
  <c r="BB12" i="4"/>
  <c r="CY14" i="4"/>
  <c r="CM13" i="4"/>
  <c r="AZ12" i="4"/>
  <c r="AY12" i="4"/>
  <c r="BB11" i="4"/>
  <c r="CS15" i="4"/>
  <c r="CY13" i="4"/>
  <c r="CM12" i="4"/>
  <c r="AZ11" i="4"/>
  <c r="AY11" i="4"/>
  <c r="BB10" i="4"/>
  <c r="CY15" i="4"/>
  <c r="CY9" i="4"/>
  <c r="CT14" i="4"/>
  <c r="CM11" i="4"/>
  <c r="AZ10" i="4"/>
  <c r="AY10" i="4"/>
  <c r="BB9" i="4"/>
  <c r="BB15" i="4"/>
  <c r="AZ15" i="4"/>
  <c r="CM10" i="4"/>
  <c r="AZ9" i="4"/>
  <c r="AY9" i="4"/>
  <c r="AY14" i="4"/>
  <c r="AY15" i="4"/>
  <c r="BB14" i="4"/>
  <c r="CM15" i="4"/>
  <c r="CM9" i="4"/>
  <c r="AK6" i="4"/>
  <c r="CA44" i="4" l="1"/>
  <c r="CA39" i="4"/>
  <c r="BR41" i="4"/>
  <c r="BR39" i="4"/>
  <c r="CP39" i="4"/>
  <c r="CP41" i="4"/>
  <c r="BS48" i="4"/>
  <c r="BW48" i="4"/>
  <c r="BX48" i="4" s="1"/>
  <c r="CP43" i="4"/>
  <c r="BR43" i="4"/>
  <c r="AM49" i="4"/>
  <c r="BZ49" i="4"/>
  <c r="CA49" i="4" s="1"/>
  <c r="AM50" i="4"/>
  <c r="BZ50" i="4"/>
  <c r="CA50" i="4" s="1"/>
  <c r="AM51" i="4"/>
  <c r="BZ51" i="4"/>
  <c r="CA51" i="4" s="1"/>
  <c r="AM52" i="4"/>
  <c r="BZ52" i="4"/>
  <c r="CA52" i="4" s="1"/>
  <c r="BW39" i="4"/>
  <c r="BX39" i="4" s="1"/>
  <c r="CH45" i="4"/>
  <c r="CP45" i="4"/>
  <c r="BR45" i="4"/>
  <c r="BS39" i="4"/>
  <c r="AM47" i="4"/>
  <c r="BZ47" i="4"/>
  <c r="CA47" i="4" s="1"/>
  <c r="BR46" i="4"/>
  <c r="CI46" i="4"/>
  <c r="CP46" i="4"/>
  <c r="AM38" i="4"/>
  <c r="CH38" i="4" s="1"/>
  <c r="CA38" i="4"/>
  <c r="BS44" i="4"/>
  <c r="BW44" i="4"/>
  <c r="BX44" i="4" s="1"/>
  <c r="BZ26" i="4"/>
  <c r="BS40" i="4"/>
  <c r="BW40" i="4"/>
  <c r="BX40" i="4" s="1"/>
  <c r="BW36" i="4"/>
  <c r="BX36" i="4" s="1"/>
  <c r="BW35" i="4"/>
  <c r="BX35" i="4" s="1"/>
  <c r="BS35" i="4"/>
  <c r="BW37" i="4"/>
  <c r="BX37" i="4" s="1"/>
  <c r="BS37" i="4"/>
  <c r="CH31" i="4"/>
  <c r="BR31" i="4"/>
  <c r="BR32" i="4"/>
  <c r="BW32" i="4" s="1"/>
  <c r="BX32" i="4" s="1"/>
  <c r="CP31" i="4"/>
  <c r="CP32" i="4"/>
  <c r="BS33" i="4"/>
  <c r="BW33" i="4"/>
  <c r="BX33" i="4" s="1"/>
  <c r="CH34" i="4"/>
  <c r="CP34" i="4"/>
  <c r="CU30" i="4"/>
  <c r="CD23" i="4"/>
  <c r="AM30" i="4"/>
  <c r="CH30" i="4" s="1"/>
  <c r="BQ28" i="4"/>
  <c r="CI28" i="4" s="1"/>
  <c r="BY28" i="4"/>
  <c r="BQ27" i="4"/>
  <c r="CI27" i="4" s="1"/>
  <c r="BY27" i="4"/>
  <c r="AM29" i="4"/>
  <c r="CP29" i="4" s="1"/>
  <c r="BZ29" i="4"/>
  <c r="CA29" i="4" s="1"/>
  <c r="CI29" i="4"/>
  <c r="CD11" i="4"/>
  <c r="CT11" i="4"/>
  <c r="CS16" i="4"/>
  <c r="CU16" i="4" s="1"/>
  <c r="CD16" i="4"/>
  <c r="CT20" i="4"/>
  <c r="CU20" i="4" s="1"/>
  <c r="CD20" i="4"/>
  <c r="CD13" i="4"/>
  <c r="CS13" i="4"/>
  <c r="BY21" i="4"/>
  <c r="AL21" i="4"/>
  <c r="AM21" i="4" s="1"/>
  <c r="CS22" i="4"/>
  <c r="CU22" i="4" s="1"/>
  <c r="CD22" i="4"/>
  <c r="CU21" i="4"/>
  <c r="CA19" i="4"/>
  <c r="CA24" i="4"/>
  <c r="CI24" i="4"/>
  <c r="CU26" i="4"/>
  <c r="CP25" i="4"/>
  <c r="BR25" i="4"/>
  <c r="BW25" i="4" s="1"/>
  <c r="BX25" i="4" s="1"/>
  <c r="AM24" i="4"/>
  <c r="CP24" i="4" s="1"/>
  <c r="BZ25" i="4"/>
  <c r="CA25" i="4" s="1"/>
  <c r="BQ21" i="4"/>
  <c r="CI25" i="4"/>
  <c r="AM26" i="4"/>
  <c r="CP26" i="4" s="1"/>
  <c r="CU23" i="4"/>
  <c r="CU18" i="4"/>
  <c r="BY23" i="4"/>
  <c r="BQ23" i="4"/>
  <c r="AM22" i="4"/>
  <c r="CH22" i="4" s="1"/>
  <c r="BZ22" i="4"/>
  <c r="CA22" i="4" s="1"/>
  <c r="CI22" i="4"/>
  <c r="AL23" i="4"/>
  <c r="CA17" i="4"/>
  <c r="CD17" i="4"/>
  <c r="AM19" i="4"/>
  <c r="BR19" i="4" s="1"/>
  <c r="BY20" i="4"/>
  <c r="AL20" i="4"/>
  <c r="BQ20" i="4"/>
  <c r="CI20" i="4" s="1"/>
  <c r="AM13" i="4"/>
  <c r="CH13" i="4" s="1"/>
  <c r="AM18" i="4"/>
  <c r="CH18" i="4" s="1"/>
  <c r="BZ18" i="4"/>
  <c r="CA18" i="4" s="1"/>
  <c r="CI18" i="4"/>
  <c r="CU17" i="4"/>
  <c r="AM16" i="4"/>
  <c r="BR16" i="4" s="1"/>
  <c r="AM17" i="4"/>
  <c r="CH17" i="4" s="1"/>
  <c r="CA9" i="4"/>
  <c r="CT9" i="4"/>
  <c r="CD9" i="4"/>
  <c r="CS10" i="4"/>
  <c r="CD10" i="4"/>
  <c r="CS8" i="4"/>
  <c r="CU8" i="4" s="1"/>
  <c r="CD8" i="4"/>
  <c r="CS14" i="4"/>
  <c r="CD14" i="4"/>
  <c r="CA16" i="4"/>
  <c r="CA8" i="4"/>
  <c r="BR8" i="4"/>
  <c r="BY11" i="4"/>
  <c r="BY12" i="4"/>
  <c r="BY13" i="4"/>
  <c r="BY10" i="4"/>
  <c r="CP8" i="4"/>
  <c r="CI8" i="4"/>
  <c r="BY15" i="4"/>
  <c r="BY14" i="4"/>
  <c r="BU12" i="4"/>
  <c r="BV12" i="4" s="1"/>
  <c r="CQ12" i="4"/>
  <c r="CU12" i="4" s="1"/>
  <c r="CN12" i="4"/>
  <c r="CO12" i="4" s="1"/>
  <c r="BQ12" i="4"/>
  <c r="C10" i="4"/>
  <c r="CG10" i="4"/>
  <c r="CG14" i="4"/>
  <c r="C14" i="4"/>
  <c r="CG13" i="4"/>
  <c r="C13" i="4"/>
  <c r="BU11" i="4"/>
  <c r="BV11" i="4" s="1"/>
  <c r="CN11" i="4"/>
  <c r="CO11" i="4" s="1"/>
  <c r="BQ11" i="4"/>
  <c r="CQ11" i="4"/>
  <c r="BQ13" i="4"/>
  <c r="CQ13" i="4"/>
  <c r="BU13" i="4"/>
  <c r="BV13" i="4" s="1"/>
  <c r="CN13" i="4"/>
  <c r="CO13" i="4" s="1"/>
  <c r="CN10" i="4"/>
  <c r="CO10" i="4" s="1"/>
  <c r="BQ10" i="4"/>
  <c r="CQ10" i="4"/>
  <c r="BU10" i="4"/>
  <c r="BV10" i="4" s="1"/>
  <c r="CG12" i="4"/>
  <c r="C12" i="4"/>
  <c r="CN15" i="4"/>
  <c r="CO15" i="4" s="1"/>
  <c r="BQ15" i="4"/>
  <c r="CQ15" i="4"/>
  <c r="CU15" i="4" s="1"/>
  <c r="BU15" i="4"/>
  <c r="BV15" i="4" s="1"/>
  <c r="C11" i="4"/>
  <c r="CG11" i="4"/>
  <c r="CN14" i="4"/>
  <c r="CO14" i="4" s="1"/>
  <c r="BQ14" i="4"/>
  <c r="CQ14" i="4"/>
  <c r="BU14" i="4"/>
  <c r="BV14" i="4" s="1"/>
  <c r="CN9" i="4"/>
  <c r="CO9" i="4" s="1"/>
  <c r="BQ9" i="4"/>
  <c r="CQ9" i="4"/>
  <c r="BU9" i="4"/>
  <c r="BV9" i="4" s="1"/>
  <c r="CB7" i="4"/>
  <c r="CS7" i="4" s="1"/>
  <c r="CC7" i="4"/>
  <c r="CT7" i="4" s="1"/>
  <c r="CG7" i="4"/>
  <c r="CJ7" i="4"/>
  <c r="CK7" i="4" a="1"/>
  <c r="CM7" i="4"/>
  <c r="CX7" i="4"/>
  <c r="CY7" i="4"/>
  <c r="DE7" i="4"/>
  <c r="DF7" i="4"/>
  <c r="AY7" i="4"/>
  <c r="BY7" i="4" s="1"/>
  <c r="AZ7" i="4"/>
  <c r="BB7" i="4"/>
  <c r="Q7" i="4"/>
  <c r="S7" i="4"/>
  <c r="AB7" i="4"/>
  <c r="B7" i="4"/>
  <c r="C7" i="4"/>
  <c r="BS41" i="4" l="1"/>
  <c r="BW41" i="4"/>
  <c r="BX41" i="4" s="1"/>
  <c r="CP38" i="4"/>
  <c r="BR38" i="4"/>
  <c r="BS38" i="4" s="1"/>
  <c r="BW43" i="4"/>
  <c r="BX43" i="4" s="1"/>
  <c r="BS43" i="4"/>
  <c r="CP49" i="4"/>
  <c r="BR49" i="4"/>
  <c r="CH49" i="4"/>
  <c r="CP50" i="4"/>
  <c r="BR50" i="4"/>
  <c r="CH50" i="4"/>
  <c r="CP51" i="4"/>
  <c r="BR51" i="4"/>
  <c r="CH51" i="4"/>
  <c r="CP52" i="4"/>
  <c r="BR52" i="4"/>
  <c r="CH52" i="4"/>
  <c r="BW38" i="4"/>
  <c r="BX38" i="4" s="1"/>
  <c r="BS45" i="4"/>
  <c r="BW45" i="4"/>
  <c r="BX45" i="4" s="1"/>
  <c r="CH47" i="4"/>
  <c r="CP47" i="4"/>
  <c r="BR47" i="4"/>
  <c r="BS46" i="4"/>
  <c r="BW46" i="4"/>
  <c r="BX46" i="4" s="1"/>
  <c r="CA26" i="4"/>
  <c r="BS32" i="4"/>
  <c r="BS31" i="4"/>
  <c r="BW31" i="4"/>
  <c r="BX31" i="4" s="1"/>
  <c r="BW34" i="4"/>
  <c r="BX34" i="4" s="1"/>
  <c r="BS34" i="4"/>
  <c r="CI21" i="4"/>
  <c r="BR21" i="4"/>
  <c r="CP30" i="4"/>
  <c r="BR30" i="4"/>
  <c r="BS30" i="4" s="1"/>
  <c r="CH29" i="4"/>
  <c r="BR29" i="4"/>
  <c r="BZ27" i="4"/>
  <c r="CA27" i="4" s="1"/>
  <c r="AM27" i="4"/>
  <c r="BZ28" i="4"/>
  <c r="CA28" i="4" s="1"/>
  <c r="AM28" i="4"/>
  <c r="CU13" i="4"/>
  <c r="CU11" i="4"/>
  <c r="CH21" i="4"/>
  <c r="BZ21" i="4"/>
  <c r="CA21" i="4" s="1"/>
  <c r="CH26" i="4"/>
  <c r="BS25" i="4"/>
  <c r="CH24" i="4"/>
  <c r="BR24" i="4"/>
  <c r="BW24" i="4" s="1"/>
  <c r="BX24" i="4" s="1"/>
  <c r="BR26" i="4"/>
  <c r="BS26" i="4" s="1"/>
  <c r="BR22" i="4"/>
  <c r="BS22" i="4" s="1"/>
  <c r="CP22" i="4"/>
  <c r="CP18" i="4"/>
  <c r="CI23" i="4"/>
  <c r="AM23" i="4"/>
  <c r="CH23" i="4" s="1"/>
  <c r="BZ23" i="4"/>
  <c r="CA23" i="4" s="1"/>
  <c r="CH19" i="4"/>
  <c r="CP19" i="4"/>
  <c r="CP16" i="4"/>
  <c r="BZ13" i="4"/>
  <c r="BW19" i="4"/>
  <c r="BX19" i="4" s="1"/>
  <c r="BS19" i="4"/>
  <c r="BZ20" i="4"/>
  <c r="CA20" i="4" s="1"/>
  <c r="AM20" i="4"/>
  <c r="BR18" i="4"/>
  <c r="BW18" i="4" s="1"/>
  <c r="BX18" i="4" s="1"/>
  <c r="BR17" i="4"/>
  <c r="BS17" i="4" s="1"/>
  <c r="CH16" i="4"/>
  <c r="CP17" i="4"/>
  <c r="CU10" i="4"/>
  <c r="CU9" i="4"/>
  <c r="CU14" i="4"/>
  <c r="BW8" i="4"/>
  <c r="BX8" i="4" s="1"/>
  <c r="BS8" i="4"/>
  <c r="BW16" i="4"/>
  <c r="BX16" i="4" s="1"/>
  <c r="BS16" i="4"/>
  <c r="BZ10" i="4"/>
  <c r="CA10" i="4" s="1"/>
  <c r="AM10" i="4"/>
  <c r="CH10" i="4" s="1"/>
  <c r="AM12" i="4"/>
  <c r="CH12" i="4" s="1"/>
  <c r="BZ12" i="4"/>
  <c r="CA12" i="4" s="1"/>
  <c r="BZ11" i="4"/>
  <c r="CA11" i="4" s="1"/>
  <c r="AM11" i="4"/>
  <c r="CH11" i="4" s="1"/>
  <c r="AM15" i="4"/>
  <c r="CH15" i="4" s="1"/>
  <c r="BZ15" i="4"/>
  <c r="CA15" i="4" s="1"/>
  <c r="BZ14" i="4"/>
  <c r="CA14" i="4" s="1"/>
  <c r="AM14" i="4"/>
  <c r="BR14" i="4" s="1"/>
  <c r="CI14" i="4"/>
  <c r="CI10" i="4"/>
  <c r="CP9" i="4"/>
  <c r="BR9" i="4"/>
  <c r="CI9" i="4"/>
  <c r="CI12" i="4"/>
  <c r="BR13" i="4"/>
  <c r="CI13" i="4"/>
  <c r="CP13" i="4"/>
  <c r="CI15" i="4"/>
  <c r="CI11" i="4"/>
  <c r="CD7" i="4"/>
  <c r="CR7" i="4"/>
  <c r="CQ7" i="4"/>
  <c r="BZ7" i="4"/>
  <c r="CA7" i="4" s="1"/>
  <c r="BQ7" i="4"/>
  <c r="CI7" i="4" s="1"/>
  <c r="CN7" i="4"/>
  <c r="CO7" i="4" s="1"/>
  <c r="BU7" i="4"/>
  <c r="BV7" i="4" s="1"/>
  <c r="R27" i="80"/>
  <c r="B5" i="4"/>
  <c r="C5" i="4"/>
  <c r="Q5" i="4"/>
  <c r="CR5" i="4" s="1"/>
  <c r="S5" i="4"/>
  <c r="AB5" i="4"/>
  <c r="DE5" i="4"/>
  <c r="AY5" i="4"/>
  <c r="AZ5" i="4"/>
  <c r="BB5" i="4"/>
  <c r="BL5" i="4"/>
  <c r="BY5" i="4"/>
  <c r="CG5" i="4"/>
  <c r="CJ5" i="4"/>
  <c r="CK5" i="4" a="1"/>
  <c r="CM5" i="4"/>
  <c r="CX5" i="4"/>
  <c r="CY5" i="4"/>
  <c r="B6" i="4"/>
  <c r="C6" i="4"/>
  <c r="Q6" i="4"/>
  <c r="CR6" i="4" s="1"/>
  <c r="S6" i="4"/>
  <c r="AB6" i="4"/>
  <c r="BZ6" i="4"/>
  <c r="AY6" i="4"/>
  <c r="CQ6" i="4" s="1"/>
  <c r="AZ6" i="4"/>
  <c r="BB6" i="4"/>
  <c r="BL6" i="4"/>
  <c r="BO6" i="4"/>
  <c r="BY6" i="4" s="1"/>
  <c r="CG6" i="4"/>
  <c r="CJ6" i="4"/>
  <c r="CK6" i="4" a="1"/>
  <c r="CM6" i="4"/>
  <c r="CX6" i="4"/>
  <c r="CY6" i="4"/>
  <c r="O54" i="4"/>
  <c r="R54" i="4"/>
  <c r="T54" i="4"/>
  <c r="T60" i="4" s="1"/>
  <c r="Y54" i="4"/>
  <c r="Z54" i="4"/>
  <c r="AA54" i="4"/>
  <c r="AC54" i="4"/>
  <c r="AD54" i="4"/>
  <c r="AD60" i="4" s="1"/>
  <c r="AE54" i="4"/>
  <c r="AJ54" i="4"/>
  <c r="AW54" i="4"/>
  <c r="AX54" i="4"/>
  <c r="BA54" i="4"/>
  <c r="BC54" i="4"/>
  <c r="BG54" i="4"/>
  <c r="BM54" i="4"/>
  <c r="BB63" i="4" s="1"/>
  <c r="BB65" i="4" s="1"/>
  <c r="BB70" i="4" s="1"/>
  <c r="BN54" i="4"/>
  <c r="BP54" i="4"/>
  <c r="B58" i="4"/>
  <c r="C58" i="4"/>
  <c r="Q58" i="4"/>
  <c r="S58" i="4"/>
  <c r="S60" i="4" s="1"/>
  <c r="AB58" i="4"/>
  <c r="BZ58" i="4" s="1"/>
  <c r="BZ60" i="4" s="1"/>
  <c r="AY58" i="4"/>
  <c r="AZ58" i="4"/>
  <c r="BB58" i="4"/>
  <c r="BB60" i="4" s="1"/>
  <c r="BL58" i="4"/>
  <c r="BY58" i="4"/>
  <c r="CB58" i="4"/>
  <c r="CC58" i="4"/>
  <c r="CT58" i="4" s="1"/>
  <c r="CG58" i="4"/>
  <c r="CJ58" i="4"/>
  <c r="CM58" i="4"/>
  <c r="CX58" i="4"/>
  <c r="CY58" i="4"/>
  <c r="O60" i="4"/>
  <c r="R60" i="4"/>
  <c r="Y60" i="4"/>
  <c r="Z60" i="4"/>
  <c r="AA60" i="4"/>
  <c r="AC60" i="4"/>
  <c r="AE60" i="4"/>
  <c r="AJ60" i="4"/>
  <c r="AK60" i="4"/>
  <c r="AW60" i="4"/>
  <c r="BA60" i="4"/>
  <c r="BC60" i="4"/>
  <c r="BG60" i="4"/>
  <c r="BM60" i="4"/>
  <c r="BN60" i="4"/>
  <c r="BO60" i="4"/>
  <c r="BP60" i="4"/>
  <c r="AD64" i="4"/>
  <c r="AT64" i="4"/>
  <c r="BC64" i="4" s="1"/>
  <c r="AC69" i="4"/>
  <c r="AS69" i="4"/>
  <c r="O70" i="4"/>
  <c r="BJ83" i="4"/>
  <c r="BJ84" i="4" s="1"/>
  <c r="AK90" i="4"/>
  <c r="O2" i="102"/>
  <c r="C33" i="80"/>
  <c r="AC4" i="102" a="1"/>
  <c r="G33" i="80"/>
  <c r="BW49" i="4" l="1"/>
  <c r="BX49" i="4" s="1"/>
  <c r="BS49" i="4"/>
  <c r="BW50" i="4"/>
  <c r="BX50" i="4" s="1"/>
  <c r="BS50" i="4"/>
  <c r="BW51" i="4"/>
  <c r="BX51" i="4" s="1"/>
  <c r="BS51" i="4"/>
  <c r="BW52" i="4"/>
  <c r="BX52" i="4" s="1"/>
  <c r="BS52" i="4"/>
  <c r="BS47" i="4"/>
  <c r="BW47" i="4"/>
  <c r="BX47" i="4" s="1"/>
  <c r="CA13" i="4"/>
  <c r="AB54" i="4"/>
  <c r="E12" i="5"/>
  <c r="E11" i="5"/>
  <c r="BW30" i="4"/>
  <c r="BX30" i="4" s="1"/>
  <c r="BW26" i="4"/>
  <c r="BX26" i="4" s="1"/>
  <c r="BS21" i="4"/>
  <c r="CP21" i="4"/>
  <c r="BR28" i="4"/>
  <c r="CP28" i="4"/>
  <c r="CH28" i="4"/>
  <c r="CP27" i="4"/>
  <c r="CH27" i="4"/>
  <c r="BR27" i="4"/>
  <c r="BW29" i="4"/>
  <c r="BX29" i="4" s="1"/>
  <c r="BS29" i="4"/>
  <c r="BW21" i="4"/>
  <c r="BX21" i="4" s="1"/>
  <c r="BS24" i="4"/>
  <c r="BW22" i="4"/>
  <c r="BX22" i="4" s="1"/>
  <c r="BS18" i="4"/>
  <c r="BR23" i="4"/>
  <c r="CP23" i="4"/>
  <c r="BW17" i="4"/>
  <c r="BX17" i="4" s="1"/>
  <c r="CH20" i="4"/>
  <c r="CP20" i="4"/>
  <c r="BR20" i="4"/>
  <c r="AE7" i="102"/>
  <c r="AE8" i="102"/>
  <c r="AE20" i="102"/>
  <c r="AE32" i="102"/>
  <c r="AE44" i="102"/>
  <c r="AE35" i="102"/>
  <c r="AE37" i="102"/>
  <c r="AE38" i="102"/>
  <c r="AE27" i="102"/>
  <c r="AE52" i="102"/>
  <c r="AE30" i="102"/>
  <c r="AE19" i="102"/>
  <c r="AE9" i="102"/>
  <c r="AE21" i="102"/>
  <c r="AE33" i="102"/>
  <c r="AE45" i="102"/>
  <c r="AE47" i="102"/>
  <c r="AE36" i="102"/>
  <c r="AE25" i="102"/>
  <c r="AE50" i="102"/>
  <c r="AE51" i="102"/>
  <c r="AE28" i="102"/>
  <c r="AE18" i="102"/>
  <c r="AE42" i="102"/>
  <c r="AE31" i="102"/>
  <c r="AE43" i="102"/>
  <c r="AE10" i="102"/>
  <c r="AE22" i="102"/>
  <c r="AE34" i="102"/>
  <c r="AE46" i="102"/>
  <c r="AE23" i="102"/>
  <c r="AE24" i="102"/>
  <c r="AE48" i="102"/>
  <c r="AE49" i="102"/>
  <c r="AE26" i="102"/>
  <c r="AE39" i="102"/>
  <c r="AE40" i="102"/>
  <c r="AE11" i="102"/>
  <c r="AE12" i="102"/>
  <c r="AE13" i="102"/>
  <c r="AE14" i="102"/>
  <c r="AE15" i="102"/>
  <c r="AE16" i="102"/>
  <c r="AE5" i="102"/>
  <c r="AE17" i="102"/>
  <c r="AE29" i="102"/>
  <c r="AE41" i="102"/>
  <c r="AE6" i="102"/>
  <c r="BR10" i="4"/>
  <c r="BS10" i="4" s="1"/>
  <c r="CP10" i="4"/>
  <c r="CH14" i="4"/>
  <c r="CP14" i="4"/>
  <c r="BR11" i="4"/>
  <c r="BW11" i="4" s="1"/>
  <c r="BX11" i="4" s="1"/>
  <c r="CP11" i="4"/>
  <c r="BR15" i="4"/>
  <c r="BS15" i="4" s="1"/>
  <c r="CP15" i="4"/>
  <c r="CP12" i="4"/>
  <c r="BR12" i="4"/>
  <c r="BS12" i="4" s="1"/>
  <c r="BS9" i="4"/>
  <c r="BW9" i="4"/>
  <c r="BX9" i="4" s="1"/>
  <c r="BS14" i="4"/>
  <c r="BW14" i="4"/>
  <c r="BX14" i="4" s="1"/>
  <c r="BS13" i="4"/>
  <c r="BW13" i="4"/>
  <c r="BX13" i="4" s="1"/>
  <c r="AL54" i="4"/>
  <c r="S54" i="4"/>
  <c r="CU7" i="4"/>
  <c r="CN58" i="4"/>
  <c r="CO58" i="4" s="1"/>
  <c r="CO60" i="4" s="1"/>
  <c r="AM7" i="4"/>
  <c r="BL54" i="4"/>
  <c r="DF5" i="4"/>
  <c r="CD58" i="4"/>
  <c r="CD60" i="4" s="1"/>
  <c r="CR54" i="4"/>
  <c r="CB5" i="4"/>
  <c r="AM58" i="4"/>
  <c r="AM60" i="4" s="1"/>
  <c r="BQ5" i="4"/>
  <c r="CQ58" i="4"/>
  <c r="AC63" i="4"/>
  <c r="AC65" i="4" s="1"/>
  <c r="AM5" i="4"/>
  <c r="CH5" i="4" s="1"/>
  <c r="BQ58" i="4"/>
  <c r="E15" i="5" s="1"/>
  <c r="CC5" i="4"/>
  <c r="CT5" i="4" s="1"/>
  <c r="AE4" i="102" s="1"/>
  <c r="CA58" i="4"/>
  <c r="CA60" i="4" s="1"/>
  <c r="CN5" i="4"/>
  <c r="CO5" i="4" s="1"/>
  <c r="BU5" i="4"/>
  <c r="BV5" i="4" s="1"/>
  <c r="N55" i="4"/>
  <c r="DE6" i="4"/>
  <c r="BY54" i="4"/>
  <c r="BB54" i="4"/>
  <c r="Q6" i="5" s="1"/>
  <c r="AL60" i="4"/>
  <c r="BQ6" i="4"/>
  <c r="AM6" i="4"/>
  <c r="CC60" i="4"/>
  <c r="BL60" i="4"/>
  <c r="BY60" i="4"/>
  <c r="Q60" i="4"/>
  <c r="AB60" i="4"/>
  <c r="AY60" i="4"/>
  <c r="CB60" i="4"/>
  <c r="CT60" i="4"/>
  <c r="CS58" i="4"/>
  <c r="AK54" i="4"/>
  <c r="AJ55" i="4" s="1"/>
  <c r="CR58" i="4"/>
  <c r="CN6" i="4"/>
  <c r="BO54" i="4"/>
  <c r="BK55" i="4" s="1"/>
  <c r="AY54" i="4"/>
  <c r="BD55" i="4" s="1"/>
  <c r="CC6" i="4"/>
  <c r="BU6" i="4"/>
  <c r="CQ5" i="4"/>
  <c r="BZ5" i="4"/>
  <c r="BU58" i="4"/>
  <c r="Q54" i="4"/>
  <c r="CB6" i="4"/>
  <c r="CA6" i="4"/>
  <c r="DF6" i="4"/>
  <c r="AD45" i="102"/>
  <c r="AD33" i="102"/>
  <c r="AD9" i="102"/>
  <c r="AD18" i="102"/>
  <c r="AD41" i="102"/>
  <c r="AD17" i="102"/>
  <c r="AD51" i="102"/>
  <c r="AD39" i="102"/>
  <c r="AD27" i="102"/>
  <c r="AD50" i="102"/>
  <c r="AD38" i="102"/>
  <c r="AD26" i="102"/>
  <c r="AD14" i="102"/>
  <c r="AD46" i="102"/>
  <c r="AD34" i="102"/>
  <c r="AD22" i="102"/>
  <c r="AD10" i="102"/>
  <c r="AD21" i="102"/>
  <c r="AD43" i="102"/>
  <c r="AD31" i="102"/>
  <c r="AD7" i="102"/>
  <c r="AD42" i="102"/>
  <c r="AD30" i="102"/>
  <c r="AD6" i="102"/>
  <c r="AD52" i="102"/>
  <c r="AD28" i="102"/>
  <c r="AD16" i="102"/>
  <c r="AD49" i="102"/>
  <c r="AD37" i="102"/>
  <c r="AD25" i="102"/>
  <c r="AD13" i="102"/>
  <c r="AD44" i="102"/>
  <c r="AD32" i="102"/>
  <c r="AD20" i="102"/>
  <c r="AD8" i="102"/>
  <c r="AD19" i="102"/>
  <c r="AD29" i="102"/>
  <c r="AD5" i="102"/>
  <c r="AD40" i="102"/>
  <c r="AD15" i="102"/>
  <c r="AD48" i="102"/>
  <c r="AD36" i="102"/>
  <c r="AD24" i="102"/>
  <c r="AD12" i="102"/>
  <c r="AD47" i="102"/>
  <c r="AD35" i="102"/>
  <c r="AD23" i="102"/>
  <c r="AD11" i="102"/>
  <c r="AE2" i="102" l="1"/>
  <c r="Y1" i="102" s="1"/>
  <c r="E13" i="5"/>
  <c r="E14" i="5" s="1"/>
  <c r="E16" i="5"/>
  <c r="E19" i="5"/>
  <c r="BQ54" i="4"/>
  <c r="Q7" i="5" s="1"/>
  <c r="BW27" i="4"/>
  <c r="BX27" i="4" s="1"/>
  <c r="BS27" i="4"/>
  <c r="BW28" i="4"/>
  <c r="BX28" i="4" s="1"/>
  <c r="BS28" i="4"/>
  <c r="BW10" i="4"/>
  <c r="BX10" i="4" s="1"/>
  <c r="BS23" i="4"/>
  <c r="BW23" i="4"/>
  <c r="BX23" i="4" s="1"/>
  <c r="BS20" i="4"/>
  <c r="BW20" i="4"/>
  <c r="BX20" i="4" s="1"/>
  <c r="BW12" i="4"/>
  <c r="BX12" i="4" s="1"/>
  <c r="BS11" i="4"/>
  <c r="BB55" i="4"/>
  <c r="BW15" i="4"/>
  <c r="BX15" i="4" s="1"/>
  <c r="AD4" i="102"/>
  <c r="CD5" i="4"/>
  <c r="BR5" i="4"/>
  <c r="CI5" i="4"/>
  <c r="CH58" i="4"/>
  <c r="CH60" i="4" s="1"/>
  <c r="BR58" i="4"/>
  <c r="BS58" i="4" s="1"/>
  <c r="CS5" i="4"/>
  <c r="CU5" i="4" s="1"/>
  <c r="CH7" i="4"/>
  <c r="CP7" i="4"/>
  <c r="BR7" i="4"/>
  <c r="CP5" i="4"/>
  <c r="CB54" i="4"/>
  <c r="AM54" i="4"/>
  <c r="CI58" i="4"/>
  <c r="CI60" i="4" s="1"/>
  <c r="CP58" i="4"/>
  <c r="CP60" i="4" s="1"/>
  <c r="BR6" i="4"/>
  <c r="CH6" i="4"/>
  <c r="CP6" i="4"/>
  <c r="BM55" i="4"/>
  <c r="CI6" i="4"/>
  <c r="CU58" i="4"/>
  <c r="CU60" i="4" s="1"/>
  <c r="CN54" i="4"/>
  <c r="CN55" i="4" s="1"/>
  <c r="CO6" i="4"/>
  <c r="CO54" i="4" s="1"/>
  <c r="CO55" i="4" s="1"/>
  <c r="CR60" i="4"/>
  <c r="CS6" i="4"/>
  <c r="CD6" i="4"/>
  <c r="BQ60" i="4"/>
  <c r="AS63" i="4" s="1"/>
  <c r="AS65" i="4" s="1"/>
  <c r="AA55" i="4"/>
  <c r="P55" i="4"/>
  <c r="Q55" i="4"/>
  <c r="O63" i="4"/>
  <c r="O65" i="4" s="1"/>
  <c r="BZ54" i="4"/>
  <c r="BZ55" i="4" s="1"/>
  <c r="CA5" i="4"/>
  <c r="CA54" i="4" s="1"/>
  <c r="CQ54" i="4"/>
  <c r="BV6" i="4"/>
  <c r="BU54" i="4"/>
  <c r="BT55" i="4" s="1"/>
  <c r="CS60" i="4"/>
  <c r="CC54" i="4"/>
  <c r="CT6" i="4"/>
  <c r="CT54" i="4" s="1"/>
  <c r="CQ60" i="4"/>
  <c r="BV58" i="4"/>
  <c r="BU60" i="4"/>
  <c r="CN60" i="4"/>
  <c r="AC56" i="4"/>
  <c r="AH26" i="5"/>
  <c r="BR54" i="4" l="1"/>
  <c r="BP55" i="4" s="1"/>
  <c r="BR60" i="4"/>
  <c r="BW58" i="4"/>
  <c r="BX58" i="4" s="1"/>
  <c r="CD54" i="4"/>
  <c r="BW5" i="4"/>
  <c r="BX5" i="4" s="1"/>
  <c r="BS5" i="4"/>
  <c r="CI54" i="4"/>
  <c r="CP54" i="4"/>
  <c r="CP55" i="4" s="1"/>
  <c r="BS7" i="4"/>
  <c r="BW7" i="4"/>
  <c r="BX7" i="4" s="1"/>
  <c r="CC55" i="4"/>
  <c r="CH54" i="4"/>
  <c r="BW6" i="4"/>
  <c r="BX6" i="4" s="1"/>
  <c r="BS6" i="4"/>
  <c r="CS54" i="4"/>
  <c r="CU6" i="4"/>
  <c r="CU54" i="4" s="1"/>
  <c r="X11" i="102" a="1"/>
  <c r="CI55" i="4" l="1"/>
  <c r="Y14" i="102"/>
  <c r="Y12" i="102"/>
  <c r="Z12" i="102"/>
  <c r="Y13" i="102"/>
  <c r="Z13" i="102"/>
  <c r="Z14" i="102"/>
  <c r="Y10" i="102" l="1"/>
  <c r="Z10" i="102"/>
  <c r="AA12" i="102"/>
  <c r="AW24" i="5" s="1"/>
  <c r="AA13" i="102"/>
  <c r="BL24" i="5" s="1"/>
  <c r="AA14" i="102"/>
  <c r="AA10" i="102" l="1"/>
  <c r="L104" i="81" l="1"/>
  <c r="BK56" i="4" l="1"/>
  <c r="D33" i="80"/>
  <c r="D3" i="5" l="1"/>
  <c r="AK3" i="5" s="1"/>
  <c r="E3" i="5"/>
  <c r="F3" i="5"/>
  <c r="X3" i="5" s="1"/>
  <c r="G3" i="5"/>
  <c r="Y3" i="5" s="1"/>
  <c r="H3" i="5"/>
  <c r="Z3" i="5" s="1"/>
  <c r="I3" i="5"/>
  <c r="AA3" i="5" s="1"/>
  <c r="J3" i="5"/>
  <c r="AB3" i="5" s="1"/>
  <c r="K3" i="5"/>
  <c r="AC3" i="5" s="1"/>
  <c r="L3" i="5"/>
  <c r="AD3" i="5" s="1"/>
  <c r="M3" i="5"/>
  <c r="AE3" i="5" s="1"/>
  <c r="N3" i="5"/>
  <c r="AU3" i="5" s="1"/>
  <c r="O3" i="5"/>
  <c r="AV3" i="5" s="1"/>
  <c r="V5" i="5"/>
  <c r="V40" i="5" l="1"/>
  <c r="V46" i="5"/>
  <c r="V47" i="5"/>
  <c r="V48" i="5"/>
  <c r="V50" i="5"/>
  <c r="W3" i="5"/>
  <c r="E23" i="5" a="1"/>
  <c r="E22" i="5" a="1"/>
  <c r="E21" i="5" a="1"/>
  <c r="E20" i="5" a="1"/>
  <c r="V11" i="5"/>
  <c r="V31" i="5"/>
  <c r="V29" i="5"/>
  <c r="V12" i="5"/>
  <c r="AS3" i="5"/>
  <c r="AR3" i="5"/>
  <c r="AM3" i="5"/>
  <c r="AN3" i="5"/>
  <c r="AL3" i="5"/>
  <c r="AT3" i="5"/>
  <c r="AG3" i="5"/>
  <c r="AQ3" i="5"/>
  <c r="AF3" i="5"/>
  <c r="AP3" i="5"/>
  <c r="AO3" i="5"/>
  <c r="G29" i="80"/>
  <c r="AS68" i="4" s="1"/>
  <c r="AS70" i="4" s="1"/>
  <c r="G19" i="80"/>
  <c r="E49" i="5" l="1"/>
  <c r="F4" i="81"/>
  <c r="F6" i="81" s="1"/>
  <c r="F8" i="81"/>
  <c r="AJ56" i="4"/>
  <c r="O68" i="4"/>
  <c r="D5" i="95" a="1"/>
  <c r="E13" i="95" l="1"/>
  <c r="F13" i="95"/>
  <c r="G13" i="95"/>
  <c r="H13" i="95"/>
  <c r="I13" i="95"/>
  <c r="K13" i="95"/>
  <c r="M13" i="95" a="1"/>
  <c r="E14" i="95"/>
  <c r="F14" i="95"/>
  <c r="G14" i="95"/>
  <c r="H14" i="95"/>
  <c r="I14" i="95"/>
  <c r="K14" i="95"/>
  <c r="M14" i="95" a="1"/>
  <c r="E15" i="95"/>
  <c r="F15" i="95"/>
  <c r="G15" i="95"/>
  <c r="H15" i="95"/>
  <c r="I15" i="95"/>
  <c r="K15" i="95"/>
  <c r="M15" i="95" a="1"/>
  <c r="B13" i="95"/>
  <c r="B14" i="95"/>
  <c r="B15" i="95"/>
  <c r="H12" i="95"/>
  <c r="I12" i="95"/>
  <c r="K12" i="95"/>
  <c r="M12" i="95" a="1"/>
  <c r="E12" i="95"/>
  <c r="F12" i="95"/>
  <c r="G12" i="95"/>
  <c r="B11" i="95"/>
  <c r="B12" i="95"/>
  <c r="E11" i="95"/>
  <c r="F11" i="95"/>
  <c r="G11" i="95"/>
  <c r="H11" i="95"/>
  <c r="I11" i="95"/>
  <c r="K11" i="95"/>
  <c r="M11" i="95" a="1"/>
  <c r="B9" i="95"/>
  <c r="E10" i="95"/>
  <c r="F10" i="95"/>
  <c r="G10" i="95"/>
  <c r="H10" i="95"/>
  <c r="I10" i="95"/>
  <c r="K10" i="95"/>
  <c r="M10" i="95" a="1"/>
  <c r="B10" i="95"/>
  <c r="E9" i="95"/>
  <c r="F9" i="95"/>
  <c r="G9" i="95"/>
  <c r="H9" i="95"/>
  <c r="I9" i="95"/>
  <c r="K9" i="95"/>
  <c r="M9" i="95" a="1"/>
  <c r="E7" i="95"/>
  <c r="H7" i="95"/>
  <c r="K7" i="95"/>
  <c r="M7" i="95" a="1"/>
  <c r="E6" i="95"/>
  <c r="F6" i="95"/>
  <c r="G6" i="95"/>
  <c r="H6" i="95"/>
  <c r="I6" i="95"/>
  <c r="K6" i="95"/>
  <c r="M6" i="95" a="1"/>
  <c r="M8" i="95" a="1"/>
  <c r="F7" i="95"/>
  <c r="G7" i="95"/>
  <c r="I7" i="95"/>
  <c r="E8" i="95"/>
  <c r="F8" i="95"/>
  <c r="G8" i="95"/>
  <c r="H8" i="95"/>
  <c r="I8" i="95"/>
  <c r="K8" i="95"/>
  <c r="B7" i="95"/>
  <c r="B8" i="95"/>
  <c r="B6" i="95"/>
  <c r="J13" i="95" l="1"/>
  <c r="J15" i="95"/>
  <c r="L15" i="95"/>
  <c r="N13" i="95"/>
  <c r="O13" i="95" s="1"/>
  <c r="N14" i="95"/>
  <c r="O14" i="95" s="1"/>
  <c r="L13" i="95"/>
  <c r="J14" i="95"/>
  <c r="L14" i="95"/>
  <c r="N15" i="95"/>
  <c r="O15" i="95" s="1"/>
  <c r="J12" i="95"/>
  <c r="L12" i="95"/>
  <c r="J11" i="95"/>
  <c r="L11" i="95"/>
  <c r="N12" i="95"/>
  <c r="O12" i="95" s="1"/>
  <c r="N11" i="95"/>
  <c r="O11" i="95" s="1"/>
  <c r="N10" i="95"/>
  <c r="O10" i="95" s="1"/>
  <c r="J10" i="95"/>
  <c r="L10" i="95"/>
  <c r="N9" i="95"/>
  <c r="O9" i="95" s="1"/>
  <c r="J9" i="95"/>
  <c r="L9" i="95"/>
  <c r="J8" i="95"/>
  <c r="J6" i="95"/>
  <c r="J7" i="95"/>
  <c r="L6" i="95"/>
  <c r="L8" i="95"/>
  <c r="N6" i="95"/>
  <c r="O6" i="95" s="1"/>
  <c r="N8" i="95"/>
  <c r="O8" i="95" s="1"/>
  <c r="L7" i="95"/>
  <c r="N7" i="95"/>
  <c r="O7" i="95" s="1"/>
  <c r="B5" i="95"/>
  <c r="M5" i="95" a="1"/>
  <c r="F5" i="95"/>
  <c r="K15" i="5" l="1"/>
  <c r="L15" i="5"/>
  <c r="J15" i="5"/>
  <c r="I15" i="5"/>
  <c r="O15" i="5"/>
  <c r="G15" i="5"/>
  <c r="N15" i="5"/>
  <c r="F15" i="5"/>
  <c r="M15" i="5"/>
  <c r="D15" i="5"/>
  <c r="H15" i="5" l="1"/>
  <c r="P15" i="5" s="1"/>
  <c r="B4" i="107" l="1" a="1"/>
  <c r="E1914" i="107" l="1"/>
  <c r="E1917" i="107"/>
  <c r="D1920" i="107"/>
  <c r="D1923" i="107"/>
  <c r="E1949" i="107"/>
  <c r="E1952" i="107"/>
  <c r="D1955" i="107"/>
  <c r="E1966" i="107"/>
  <c r="E1969" i="107"/>
  <c r="E1972" i="107"/>
  <c r="D1975" i="107"/>
  <c r="E1983" i="107"/>
  <c r="D1986" i="107"/>
  <c r="D1888" i="107"/>
  <c r="D1891" i="107"/>
  <c r="D1894" i="107"/>
  <c r="D1897" i="107"/>
  <c r="D1900" i="107"/>
  <c r="E1920" i="107"/>
  <c r="E1923" i="107"/>
  <c r="D1926" i="107"/>
  <c r="D1929" i="107"/>
  <c r="D1932" i="107"/>
  <c r="D1935" i="107"/>
  <c r="E1955" i="107"/>
  <c r="D1958" i="107"/>
  <c r="E1975" i="107"/>
  <c r="D1978" i="107"/>
  <c r="E1986" i="107"/>
  <c r="E1888" i="107"/>
  <c r="E1891" i="107"/>
  <c r="E1894" i="107"/>
  <c r="E1897" i="107"/>
  <c r="E1900" i="107"/>
  <c r="D1903" i="107"/>
  <c r="D1906" i="107"/>
  <c r="D1909" i="107"/>
  <c r="D1912" i="107"/>
  <c r="E1926" i="107"/>
  <c r="E1929" i="107"/>
  <c r="E1932" i="107"/>
  <c r="E1935" i="107"/>
  <c r="D1938" i="107"/>
  <c r="D1941" i="107"/>
  <c r="D1944" i="107"/>
  <c r="E1958" i="107"/>
  <c r="D1961" i="107"/>
  <c r="E1978" i="107"/>
  <c r="D1981" i="107"/>
  <c r="E1903" i="107"/>
  <c r="E1906" i="107"/>
  <c r="E1909" i="107"/>
  <c r="E1912" i="107"/>
  <c r="D1915" i="107"/>
  <c r="D1918" i="107"/>
  <c r="E1938" i="107"/>
  <c r="E1941" i="107"/>
  <c r="E1944" i="107"/>
  <c r="D1947" i="107"/>
  <c r="D1950" i="107"/>
  <c r="D1953" i="107"/>
  <c r="E1961" i="107"/>
  <c r="D1964" i="107"/>
  <c r="D1967" i="107"/>
  <c r="D1970" i="107"/>
  <c r="D1973" i="107"/>
  <c r="E1981" i="107"/>
  <c r="E1915" i="107"/>
  <c r="E1918" i="107"/>
  <c r="D1921" i="107"/>
  <c r="D1924" i="107"/>
  <c r="E1947" i="107"/>
  <c r="E1950" i="107"/>
  <c r="E1953" i="107"/>
  <c r="D1956" i="107"/>
  <c r="E1964" i="107"/>
  <c r="E1967" i="107"/>
  <c r="E1970" i="107"/>
  <c r="E1973" i="107"/>
  <c r="D1984" i="107"/>
  <c r="D1987" i="107"/>
  <c r="D1889" i="107"/>
  <c r="D1892" i="107"/>
  <c r="D1895" i="107"/>
  <c r="D1898" i="107"/>
  <c r="D1901" i="107"/>
  <c r="E1921" i="107"/>
  <c r="E1924" i="107"/>
  <c r="D1927" i="107"/>
  <c r="D1930" i="107"/>
  <c r="D1933" i="107"/>
  <c r="D1936" i="107"/>
  <c r="E1956" i="107"/>
  <c r="D1959" i="107"/>
  <c r="D1976" i="107"/>
  <c r="D1979" i="107"/>
  <c r="E1984" i="107"/>
  <c r="E1987" i="107"/>
  <c r="E1889" i="107"/>
  <c r="E1892" i="107"/>
  <c r="E1895" i="107"/>
  <c r="E1898" i="107"/>
  <c r="E1901" i="107"/>
  <c r="D1904" i="107"/>
  <c r="D1907" i="107"/>
  <c r="D1910" i="107"/>
  <c r="D1913" i="107"/>
  <c r="E1927" i="107"/>
  <c r="E1930" i="107"/>
  <c r="E1933" i="107"/>
  <c r="E1936" i="107"/>
  <c r="D1939" i="107"/>
  <c r="D1942" i="107"/>
  <c r="D1945" i="107"/>
  <c r="E1959" i="107"/>
  <c r="D1962" i="107"/>
  <c r="E1976" i="107"/>
  <c r="E1979" i="107"/>
  <c r="E1904" i="107"/>
  <c r="E1907" i="107"/>
  <c r="E1910" i="107"/>
  <c r="E1913" i="107"/>
  <c r="D1916" i="107"/>
  <c r="E1939" i="107"/>
  <c r="E1942" i="107"/>
  <c r="E1945" i="107"/>
  <c r="D1948" i="107"/>
  <c r="D1951" i="107"/>
  <c r="D1954" i="107"/>
  <c r="E1962" i="107"/>
  <c r="D1965" i="107"/>
  <c r="D1968" i="107"/>
  <c r="D1971" i="107"/>
  <c r="D1982" i="107"/>
  <c r="E1916" i="107"/>
  <c r="D1919" i="107"/>
  <c r="D1922" i="107"/>
  <c r="D1925" i="107"/>
  <c r="E1948" i="107"/>
  <c r="E1951" i="107"/>
  <c r="E1954" i="107"/>
  <c r="D1957" i="107"/>
  <c r="E1965" i="107"/>
  <c r="E1968" i="107"/>
  <c r="E1971" i="107"/>
  <c r="D1974" i="107"/>
  <c r="E1982" i="107"/>
  <c r="D1985" i="107"/>
  <c r="D1890" i="107"/>
  <c r="D1893" i="107"/>
  <c r="D1896" i="107"/>
  <c r="D1899" i="107"/>
  <c r="E1919" i="107"/>
  <c r="E1922" i="107"/>
  <c r="E1925" i="107"/>
  <c r="D1928" i="107"/>
  <c r="D1931" i="107"/>
  <c r="D1934" i="107"/>
  <c r="D1937" i="107"/>
  <c r="E1957" i="107"/>
  <c r="E1974" i="107"/>
  <c r="D1977" i="107"/>
  <c r="E1985" i="107"/>
  <c r="D1988" i="107"/>
  <c r="E1890" i="107"/>
  <c r="E1893" i="107"/>
  <c r="E1896" i="107"/>
  <c r="E1899" i="107"/>
  <c r="D1902" i="107"/>
  <c r="D1905" i="107"/>
  <c r="D1908" i="107"/>
  <c r="D1911" i="107"/>
  <c r="E1928" i="107"/>
  <c r="E1931" i="107"/>
  <c r="E1934" i="107"/>
  <c r="E1937" i="107"/>
  <c r="D1940" i="107"/>
  <c r="D1943" i="107"/>
  <c r="D1946" i="107"/>
  <c r="D1960" i="107"/>
  <c r="D1963" i="107"/>
  <c r="E1977" i="107"/>
  <c r="D1980" i="107"/>
  <c r="E1988" i="107"/>
  <c r="E1902" i="107"/>
  <c r="E1905" i="107"/>
  <c r="E1908" i="107"/>
  <c r="E1911" i="107"/>
  <c r="D1914" i="107"/>
  <c r="D1917" i="107"/>
  <c r="E1940" i="107"/>
  <c r="E1943" i="107"/>
  <c r="E1946" i="107"/>
  <c r="D1949" i="107"/>
  <c r="D1952" i="107"/>
  <c r="E1960" i="107"/>
  <c r="E1963" i="107"/>
  <c r="D1966" i="107"/>
  <c r="D1969" i="107"/>
  <c r="D1972" i="107"/>
  <c r="E1980" i="107"/>
  <c r="D1983" i="107"/>
  <c r="D1577" i="107"/>
  <c r="D1580" i="107"/>
  <c r="D1583" i="107"/>
  <c r="D1588" i="107"/>
  <c r="D1591" i="107"/>
  <c r="E1596" i="107"/>
  <c r="E1604" i="107"/>
  <c r="D1607" i="107"/>
  <c r="D1612" i="107"/>
  <c r="D1615" i="107"/>
  <c r="E1625" i="107"/>
  <c r="E1628" i="107"/>
  <c r="E1633" i="107"/>
  <c r="E1649" i="107"/>
  <c r="E1652" i="107"/>
  <c r="E1657" i="107"/>
  <c r="E1673" i="107"/>
  <c r="E1676" i="107"/>
  <c r="E1681" i="107"/>
  <c r="E1697" i="107"/>
  <c r="E1700" i="107"/>
  <c r="E1705" i="107"/>
  <c r="D1721" i="107"/>
  <c r="D1724" i="107"/>
  <c r="D1729" i="107"/>
  <c r="E1734" i="107"/>
  <c r="D1737" i="107"/>
  <c r="D1742" i="107"/>
  <c r="D1750" i="107"/>
  <c r="D1755" i="107"/>
  <c r="D1555" i="107"/>
  <c r="E1555" i="107"/>
  <c r="E1564" i="107"/>
  <c r="E1575" i="107"/>
  <c r="D1578" i="107"/>
  <c r="D1581" i="107"/>
  <c r="E1586" i="107"/>
  <c r="D1589" i="107"/>
  <c r="D1597" i="107"/>
  <c r="D1605" i="107"/>
  <c r="E1610" i="107"/>
  <c r="D1613" i="107"/>
  <c r="E1618" i="107"/>
  <c r="E1623" i="107"/>
  <c r="E1626" i="107"/>
  <c r="D1629" i="107"/>
  <c r="D1634" i="107"/>
  <c r="E1642" i="107"/>
  <c r="E1647" i="107"/>
  <c r="E1650" i="107"/>
  <c r="D1653" i="107"/>
  <c r="D1658" i="107"/>
  <c r="E1666" i="107"/>
  <c r="E1671" i="107"/>
  <c r="E1674" i="107"/>
  <c r="D1677" i="107"/>
  <c r="D1682" i="107"/>
  <c r="E1690" i="107"/>
  <c r="E1695" i="107"/>
  <c r="E1698" i="107"/>
  <c r="D1701" i="107"/>
  <c r="D1706" i="107"/>
  <c r="E1714" i="107"/>
  <c r="D1556" i="107"/>
  <c r="E1556" i="107"/>
  <c r="E1559" i="107"/>
  <c r="E1562" i="107"/>
  <c r="E1567" i="107"/>
  <c r="E1570" i="107"/>
  <c r="D1573" i="107"/>
  <c r="E1584" i="107"/>
  <c r="E1592" i="107"/>
  <c r="D1595" i="107"/>
  <c r="D1600" i="107"/>
  <c r="D1603" i="107"/>
  <c r="E1608" i="107"/>
  <c r="E1616" i="107"/>
  <c r="E1621" i="107"/>
  <c r="E1637" i="107"/>
  <c r="E1640" i="107"/>
  <c r="E1645" i="107"/>
  <c r="E1661" i="107"/>
  <c r="E1664" i="107"/>
  <c r="E1669" i="107"/>
  <c r="E1685" i="107"/>
  <c r="E1688" i="107"/>
  <c r="E1693" i="107"/>
  <c r="E1709" i="107"/>
  <c r="E1712" i="107"/>
  <c r="E1717" i="107"/>
  <c r="E1725" i="107"/>
  <c r="E1730" i="107"/>
  <c r="E1738" i="107"/>
  <c r="E1743" i="107"/>
  <c r="D1746" i="107"/>
  <c r="E1751" i="107"/>
  <c r="E1573" i="107"/>
  <c r="D1587" i="107"/>
  <c r="E1595" i="107"/>
  <c r="E1600" i="107"/>
  <c r="E1603" i="107"/>
  <c r="D1611" i="107"/>
  <c r="D1624" i="107"/>
  <c r="D1627" i="107"/>
  <c r="D1632" i="107"/>
  <c r="D1648" i="107"/>
  <c r="D1651" i="107"/>
  <c r="D1656" i="107"/>
  <c r="D1672" i="107"/>
  <c r="D1675" i="107"/>
  <c r="D1680" i="107"/>
  <c r="D1696" i="107"/>
  <c r="D1699" i="107"/>
  <c r="D1704" i="107"/>
  <c r="D1720" i="107"/>
  <c r="D1733" i="107"/>
  <c r="D1736" i="107"/>
  <c r="D1741" i="107"/>
  <c r="E1746" i="107"/>
  <c r="D1749" i="107"/>
  <c r="D1754" i="107"/>
  <c r="D1762" i="107"/>
  <c r="D1767" i="107"/>
  <c r="D1775" i="107"/>
  <c r="E1780" i="107"/>
  <c r="D1565" i="107"/>
  <c r="D1557" i="107"/>
  <c r="D1560" i="107"/>
  <c r="E1565" i="107"/>
  <c r="D1568" i="107"/>
  <c r="D1571" i="107"/>
  <c r="E1576" i="107"/>
  <c r="E1579" i="107"/>
  <c r="E1582" i="107"/>
  <c r="E1590" i="107"/>
  <c r="D1598" i="107"/>
  <c r="E1606" i="107"/>
  <c r="E1614" i="107"/>
  <c r="E1619" i="107"/>
  <c r="D1630" i="107"/>
  <c r="D1635" i="107"/>
  <c r="D1638" i="107"/>
  <c r="E1643" i="107"/>
  <c r="D1654" i="107"/>
  <c r="D1659" i="107"/>
  <c r="D1662" i="107"/>
  <c r="E1667" i="107"/>
  <c r="D1678" i="107"/>
  <c r="D1683" i="107"/>
  <c r="D1686" i="107"/>
  <c r="E1691" i="107"/>
  <c r="D1702" i="107"/>
  <c r="D1707" i="107"/>
  <c r="D1710" i="107"/>
  <c r="E1715" i="107"/>
  <c r="E1723" i="107"/>
  <c r="E1728" i="107"/>
  <c r="D1744" i="107"/>
  <c r="D1757" i="107"/>
  <c r="D1760" i="107"/>
  <c r="D1765" i="107"/>
  <c r="E1770" i="107"/>
  <c r="D1773" i="107"/>
  <c r="D1778" i="107"/>
  <c r="E1557" i="107"/>
  <c r="E1560" i="107"/>
  <c r="D1563" i="107"/>
  <c r="E1568" i="107"/>
  <c r="E1571" i="107"/>
  <c r="D1574" i="107"/>
  <c r="D1585" i="107"/>
  <c r="D1593" i="107"/>
  <c r="E1598" i="107"/>
  <c r="D1601" i="107"/>
  <c r="D1609" i="107"/>
  <c r="D1617" i="107"/>
  <c r="D1622" i="107"/>
  <c r="E1630" i="107"/>
  <c r="E1635" i="107"/>
  <c r="E1638" i="107"/>
  <c r="D1641" i="107"/>
  <c r="D1646" i="107"/>
  <c r="E1654" i="107"/>
  <c r="E1659" i="107"/>
  <c r="E1662" i="107"/>
  <c r="D1665" i="107"/>
  <c r="D1670" i="107"/>
  <c r="E1678" i="107"/>
  <c r="E1683" i="107"/>
  <c r="E1686" i="107"/>
  <c r="D1689" i="107"/>
  <c r="D1694" i="107"/>
  <c r="E1702" i="107"/>
  <c r="E1707" i="107"/>
  <c r="E1710" i="107"/>
  <c r="D1713" i="107"/>
  <c r="D1718" i="107"/>
  <c r="D1726" i="107"/>
  <c r="D1731" i="107"/>
  <c r="D1739" i="107"/>
  <c r="E1744" i="107"/>
  <c r="D1747" i="107"/>
  <c r="D1752" i="107"/>
  <c r="E1757" i="107"/>
  <c r="E1760" i="107"/>
  <c r="E1765" i="107"/>
  <c r="E1773" i="107"/>
  <c r="D1576" i="107"/>
  <c r="D1582" i="107"/>
  <c r="E1587" i="107"/>
  <c r="D1614" i="107"/>
  <c r="D1619" i="107"/>
  <c r="E1624" i="107"/>
  <c r="E1651" i="107"/>
  <c r="E1656" i="107"/>
  <c r="D1667" i="107"/>
  <c r="E1672" i="107"/>
  <c r="E1699" i="107"/>
  <c r="E1704" i="107"/>
  <c r="D1715" i="107"/>
  <c r="E1719" i="107"/>
  <c r="E1742" i="107"/>
  <c r="E1759" i="107"/>
  <c r="D1763" i="107"/>
  <c r="E1766" i="107"/>
  <c r="E1785" i="107"/>
  <c r="E1790" i="107"/>
  <c r="D1798" i="107"/>
  <c r="D1803" i="107"/>
  <c r="D1816" i="107"/>
  <c r="E1821" i="107"/>
  <c r="E1826" i="107"/>
  <c r="D1834" i="107"/>
  <c r="D1839" i="107"/>
  <c r="E1844" i="107"/>
  <c r="E1849" i="107"/>
  <c r="E1854" i="107"/>
  <c r="E1859" i="107"/>
  <c r="D1867" i="107"/>
  <c r="D1877" i="107"/>
  <c r="D1882" i="107"/>
  <c r="D1570" i="107"/>
  <c r="E1593" i="107"/>
  <c r="D1604" i="107"/>
  <c r="E1609" i="107"/>
  <c r="D1625" i="107"/>
  <c r="E1641" i="107"/>
  <c r="E1646" i="107"/>
  <c r="D1652" i="107"/>
  <c r="D1657" i="107"/>
  <c r="D1673" i="107"/>
  <c r="E1689" i="107"/>
  <c r="E1694" i="107"/>
  <c r="D1700" i="107"/>
  <c r="D1705" i="107"/>
  <c r="E1729" i="107"/>
  <c r="E1733" i="107"/>
  <c r="E1747" i="107"/>
  <c r="D1751" i="107"/>
  <c r="E1763" i="107"/>
  <c r="D1770" i="107"/>
  <c r="D1793" i="107"/>
  <c r="E1798" i="107"/>
  <c r="E1803" i="107"/>
  <c r="D1811" i="107"/>
  <c r="E1816" i="107"/>
  <c r="D1829" i="107"/>
  <c r="E1834" i="107"/>
  <c r="E1839" i="107"/>
  <c r="D1852" i="107"/>
  <c r="D1857" i="107"/>
  <c r="D1862" i="107"/>
  <c r="E1867" i="107"/>
  <c r="D1872" i="107"/>
  <c r="E1877" i="107"/>
  <c r="D1558" i="107"/>
  <c r="D1564" i="107"/>
  <c r="E1577" i="107"/>
  <c r="E1583" i="107"/>
  <c r="E1588" i="107"/>
  <c r="D1599" i="107"/>
  <c r="E1615" i="107"/>
  <c r="D1620" i="107"/>
  <c r="D1636" i="107"/>
  <c r="D1663" i="107"/>
  <c r="D1668" i="107"/>
  <c r="D1684" i="107"/>
  <c r="D1711" i="107"/>
  <c r="D1716" i="107"/>
  <c r="E1720" i="107"/>
  <c r="D1734" i="107"/>
  <c r="D1738" i="107"/>
  <c r="E1558" i="107"/>
  <c r="D1572" i="107"/>
  <c r="D1594" i="107"/>
  <c r="E1599" i="107"/>
  <c r="E1620" i="107"/>
  <c r="D1631" i="107"/>
  <c r="E1636" i="107"/>
  <c r="E1663" i="107"/>
  <c r="E1668" i="107"/>
  <c r="D1679" i="107"/>
  <c r="E1684" i="107"/>
  <c r="E1711" i="107"/>
  <c r="E1716" i="107"/>
  <c r="D1725" i="107"/>
  <c r="D1748" i="107"/>
  <c r="E1752" i="107"/>
  <c r="E1756" i="107"/>
  <c r="D1771" i="107"/>
  <c r="E1774" i="107"/>
  <c r="E1777" i="107"/>
  <c r="E1783" i="107"/>
  <c r="E1788" i="107"/>
  <c r="E1796" i="107"/>
  <c r="E1801" i="107"/>
  <c r="E1806" i="107"/>
  <c r="D1809" i="107"/>
  <c r="D1814" i="107"/>
  <c r="E1819" i="107"/>
  <c r="E1824" i="107"/>
  <c r="E1832" i="107"/>
  <c r="E1837" i="107"/>
  <c r="E1842" i="107"/>
  <c r="E1847" i="107"/>
  <c r="E1572" i="107"/>
  <c r="E1594" i="107"/>
  <c r="D1610" i="107"/>
  <c r="D1626" i="107"/>
  <c r="E1631" i="107"/>
  <c r="D1642" i="107"/>
  <c r="D1647" i="107"/>
  <c r="D1674" i="107"/>
  <c r="E1679" i="107"/>
  <c r="D1690" i="107"/>
  <c r="D1695" i="107"/>
  <c r="E1721" i="107"/>
  <c r="E1739" i="107"/>
  <c r="D1743" i="107"/>
  <c r="E1748" i="107"/>
  <c r="E1767" i="107"/>
  <c r="E1771" i="107"/>
  <c r="D1786" i="107"/>
  <c r="D1791" i="107"/>
  <c r="D1804" i="107"/>
  <c r="E1809" i="107"/>
  <c r="E1814" i="107"/>
  <c r="D1822" i="107"/>
  <c r="D1827" i="107"/>
  <c r="D1840" i="107"/>
  <c r="D1845" i="107"/>
  <c r="D1850" i="107"/>
  <c r="E1855" i="107"/>
  <c r="D1860" i="107"/>
  <c r="E1865" i="107"/>
  <c r="E1870" i="107"/>
  <c r="E1875" i="107"/>
  <c r="D1559" i="107"/>
  <c r="D1566" i="107"/>
  <c r="E1578" i="107"/>
  <c r="D1584" i="107"/>
  <c r="E1589" i="107"/>
  <c r="E1605" i="107"/>
  <c r="D1616" i="107"/>
  <c r="D1621" i="107"/>
  <c r="D1637" i="107"/>
  <c r="E1653" i="107"/>
  <c r="E1658" i="107"/>
  <c r="D1664" i="107"/>
  <c r="D1669" i="107"/>
  <c r="D1685" i="107"/>
  <c r="E1701" i="107"/>
  <c r="E1706" i="107"/>
  <c r="D1712" i="107"/>
  <c r="E1726" i="107"/>
  <c r="D1730" i="107"/>
  <c r="D1735" i="107"/>
  <c r="D1753" i="107"/>
  <c r="D1761" i="107"/>
  <c r="D1764" i="107"/>
  <c r="D1768" i="107"/>
  <c r="D1781" i="107"/>
  <c r="E1786" i="107"/>
  <c r="E1791" i="107"/>
  <c r="D1799" i="107"/>
  <c r="E1804" i="107"/>
  <c r="D1817" i="107"/>
  <c r="E1822" i="107"/>
  <c r="E1827" i="107"/>
  <c r="D1835" i="107"/>
  <c r="E1840" i="107"/>
  <c r="E1845" i="107"/>
  <c r="E1850" i="107"/>
  <c r="E1860" i="107"/>
  <c r="D1868" i="107"/>
  <c r="D1873" i="107"/>
  <c r="D1878" i="107"/>
  <c r="D1561" i="107"/>
  <c r="E1574" i="107"/>
  <c r="E1585" i="107"/>
  <c r="D1596" i="107"/>
  <c r="E1601" i="107"/>
  <c r="E1617" i="107"/>
  <c r="E1622" i="107"/>
  <c r="D1628" i="107"/>
  <c r="D1633" i="107"/>
  <c r="D1649" i="107"/>
  <c r="E1665" i="107"/>
  <c r="E1670" i="107"/>
  <c r="D1676" i="107"/>
  <c r="D1681" i="107"/>
  <c r="D1697" i="107"/>
  <c r="E1713" i="107"/>
  <c r="D1722" i="107"/>
  <c r="E1731" i="107"/>
  <c r="D1740" i="107"/>
  <c r="E1749" i="107"/>
  <c r="D1758" i="107"/>
  <c r="D1772" i="107"/>
  <c r="E1775" i="107"/>
  <c r="E1784" i="107"/>
  <c r="E1789" i="107"/>
  <c r="E1794" i="107"/>
  <c r="D1797" i="107"/>
  <c r="D1802" i="107"/>
  <c r="E1807" i="107"/>
  <c r="E1812" i="107"/>
  <c r="E1820" i="107"/>
  <c r="E1825" i="107"/>
  <c r="E1830" i="107"/>
  <c r="D1833" i="107"/>
  <c r="D1838" i="107"/>
  <c r="E1843" i="107"/>
  <c r="D1848" i="107"/>
  <c r="E1853" i="107"/>
  <c r="E1858" i="107"/>
  <c r="E1863" i="107"/>
  <c r="E1561" i="107"/>
  <c r="D1567" i="107"/>
  <c r="E1580" i="107"/>
  <c r="E1591" i="107"/>
  <c r="E1607" i="107"/>
  <c r="E1612" i="107"/>
  <c r="D1639" i="107"/>
  <c r="D1644" i="107"/>
  <c r="D1660" i="107"/>
  <c r="D1687" i="107"/>
  <c r="D1692" i="107"/>
  <c r="D1708" i="107"/>
  <c r="E1718" i="107"/>
  <c r="E1722" i="107"/>
  <c r="D1727" i="107"/>
  <c r="E1736" i="107"/>
  <c r="E1740" i="107"/>
  <c r="D1745" i="107"/>
  <c r="E1758" i="107"/>
  <c r="E1772" i="107"/>
  <c r="D1792" i="107"/>
  <c r="E1797" i="107"/>
  <c r="E1802" i="107"/>
  <c r="D1810" i="107"/>
  <c r="D1815" i="107"/>
  <c r="D1828" i="107"/>
  <c r="E1833" i="107"/>
  <c r="E1838" i="107"/>
  <c r="E1848" i="107"/>
  <c r="D1856" i="107"/>
  <c r="D1861" i="107"/>
  <c r="D1866" i="107"/>
  <c r="D1871" i="107"/>
  <c r="E1876" i="107"/>
  <c r="D1562" i="107"/>
  <c r="D1569" i="107"/>
  <c r="D1575" i="107"/>
  <c r="D1586" i="107"/>
  <c r="E1602" i="107"/>
  <c r="D1618" i="107"/>
  <c r="D1623" i="107"/>
  <c r="D1650" i="107"/>
  <c r="E1655" i="107"/>
  <c r="D1666" i="107"/>
  <c r="D1671" i="107"/>
  <c r="D1698" i="107"/>
  <c r="E1703" i="107"/>
  <c r="D1714" i="107"/>
  <c r="E1732" i="107"/>
  <c r="E1737" i="107"/>
  <c r="E1741" i="107"/>
  <c r="E1762" i="107"/>
  <c r="D1769" i="107"/>
  <c r="D1776" i="107"/>
  <c r="D1779" i="107"/>
  <c r="D1782" i="107"/>
  <c r="E1787" i="107"/>
  <c r="D1795" i="107"/>
  <c r="D1800" i="107"/>
  <c r="E1805" i="107"/>
  <c r="D1808" i="107"/>
  <c r="D1813" i="107"/>
  <c r="D1818" i="107"/>
  <c r="D1606" i="107"/>
  <c r="E1627" i="107"/>
  <c r="E1648" i="107"/>
  <c r="D1691" i="107"/>
  <c r="D1759" i="107"/>
  <c r="E1769" i="107"/>
  <c r="E1779" i="107"/>
  <c r="E1795" i="107"/>
  <c r="E1818" i="107"/>
  <c r="E1831" i="107"/>
  <c r="D1855" i="107"/>
  <c r="D1865" i="107"/>
  <c r="D1874" i="107"/>
  <c r="E1882" i="107"/>
  <c r="E1887" i="107"/>
  <c r="E1692" i="107"/>
  <c r="D1732" i="107"/>
  <c r="D1780" i="107"/>
  <c r="D1788" i="107"/>
  <c r="D1796" i="107"/>
  <c r="E1811" i="107"/>
  <c r="D1819" i="107"/>
  <c r="D1832" i="107"/>
  <c r="D1844" i="107"/>
  <c r="D1870" i="107"/>
  <c r="E1874" i="107"/>
  <c r="D1879" i="107"/>
  <c r="D1885" i="107"/>
  <c r="E1727" i="107"/>
  <c r="E1768" i="107"/>
  <c r="E1836" i="107"/>
  <c r="E1864" i="107"/>
  <c r="E1563" i="107"/>
  <c r="D1608" i="107"/>
  <c r="E1629" i="107"/>
  <c r="D1693" i="107"/>
  <c r="E1761" i="107"/>
  <c r="E1781" i="107"/>
  <c r="D1789" i="107"/>
  <c r="D1812" i="107"/>
  <c r="D1820" i="107"/>
  <c r="D1826" i="107"/>
  <c r="D1851" i="107"/>
  <c r="E1856" i="107"/>
  <c r="E1861" i="107"/>
  <c r="E1866" i="107"/>
  <c r="E1879" i="107"/>
  <c r="E1885" i="107"/>
  <c r="E1566" i="107"/>
  <c r="D1590" i="107"/>
  <c r="E1611" i="107"/>
  <c r="E1632" i="107"/>
  <c r="E1675" i="107"/>
  <c r="E1696" i="107"/>
  <c r="D1717" i="107"/>
  <c r="E1735" i="107"/>
  <c r="E1750" i="107"/>
  <c r="D1805" i="107"/>
  <c r="E1851" i="107"/>
  <c r="D1875" i="107"/>
  <c r="D1824" i="107"/>
  <c r="D1655" i="107"/>
  <c r="E1782" i="107"/>
  <c r="D1790" i="107"/>
  <c r="E1813" i="107"/>
  <c r="D1821" i="107"/>
  <c r="D1846" i="107"/>
  <c r="E1871" i="107"/>
  <c r="D1880" i="107"/>
  <c r="D1883" i="107"/>
  <c r="E1687" i="107"/>
  <c r="E1569" i="107"/>
  <c r="D1592" i="107"/>
  <c r="E1613" i="107"/>
  <c r="E1634" i="107"/>
  <c r="E1677" i="107"/>
  <c r="D1719" i="107"/>
  <c r="D1774" i="107"/>
  <c r="D1783" i="107"/>
  <c r="D1806" i="107"/>
  <c r="E1828" i="107"/>
  <c r="E1846" i="107"/>
  <c r="E1852" i="107"/>
  <c r="E1857" i="107"/>
  <c r="E1862" i="107"/>
  <c r="D1876" i="107"/>
  <c r="E1880" i="107"/>
  <c r="E1883" i="107"/>
  <c r="E1708" i="107"/>
  <c r="D1843" i="107"/>
  <c r="E1680" i="107"/>
  <c r="E1753" i="107"/>
  <c r="E1764" i="107"/>
  <c r="D1784" i="107"/>
  <c r="E1799" i="107"/>
  <c r="D1807" i="107"/>
  <c r="D1841" i="107"/>
  <c r="D1886" i="107"/>
  <c r="E1817" i="107"/>
  <c r="D1869" i="107"/>
  <c r="E1639" i="107"/>
  <c r="E1660" i="107"/>
  <c r="D1703" i="107"/>
  <c r="D1723" i="107"/>
  <c r="E1754" i="107"/>
  <c r="E1792" i="107"/>
  <c r="E1815" i="107"/>
  <c r="D1823" i="107"/>
  <c r="E1835" i="107"/>
  <c r="E1841" i="107"/>
  <c r="D1847" i="107"/>
  <c r="D1853" i="107"/>
  <c r="D1858" i="107"/>
  <c r="D1863" i="107"/>
  <c r="E1868" i="107"/>
  <c r="E1872" i="107"/>
  <c r="D1881" i="107"/>
  <c r="E1886" i="107"/>
  <c r="D1854" i="107"/>
  <c r="E1597" i="107"/>
  <c r="D1640" i="107"/>
  <c r="D1661" i="107"/>
  <c r="E1682" i="107"/>
  <c r="E1724" i="107"/>
  <c r="E1755" i="107"/>
  <c r="D1766" i="107"/>
  <c r="E1776" i="107"/>
  <c r="D1785" i="107"/>
  <c r="E1800" i="107"/>
  <c r="E1808" i="107"/>
  <c r="E1823" i="107"/>
  <c r="E1829" i="107"/>
  <c r="E1881" i="107"/>
  <c r="D1602" i="107"/>
  <c r="E1778" i="107"/>
  <c r="D1859" i="107"/>
  <c r="D1579" i="107"/>
  <c r="D1643" i="107"/>
  <c r="D1756" i="107"/>
  <c r="D1777" i="107"/>
  <c r="E1793" i="107"/>
  <c r="D1801" i="107"/>
  <c r="D1830" i="107"/>
  <c r="D1836" i="107"/>
  <c r="D1842" i="107"/>
  <c r="D1864" i="107"/>
  <c r="E1873" i="107"/>
  <c r="D1884" i="107"/>
  <c r="E1644" i="107"/>
  <c r="D1794" i="107"/>
  <c r="E1884" i="107"/>
  <c r="E1581" i="107"/>
  <c r="D1645" i="107"/>
  <c r="D1688" i="107"/>
  <c r="D1709" i="107"/>
  <c r="D1728" i="107"/>
  <c r="E1745" i="107"/>
  <c r="D1787" i="107"/>
  <c r="E1810" i="107"/>
  <c r="D1825" i="107"/>
  <c r="D1831" i="107"/>
  <c r="D1837" i="107"/>
  <c r="D1849" i="107"/>
  <c r="E1869" i="107"/>
  <c r="E1878" i="107"/>
  <c r="D1887" i="107"/>
  <c r="D982" i="107"/>
  <c r="E16" i="107"/>
  <c r="E28" i="107"/>
  <c r="E40" i="107"/>
  <c r="E52" i="107"/>
  <c r="E64" i="107"/>
  <c r="E76" i="107"/>
  <c r="E88" i="107"/>
  <c r="E100" i="107"/>
  <c r="E112" i="107"/>
  <c r="E124" i="107"/>
  <c r="E136" i="107"/>
  <c r="E148" i="107"/>
  <c r="E160" i="107"/>
  <c r="E172" i="107"/>
  <c r="E184" i="107"/>
  <c r="E196" i="107"/>
  <c r="E208" i="107"/>
  <c r="E220" i="107"/>
  <c r="E232" i="107"/>
  <c r="E244" i="107"/>
  <c r="E256" i="107"/>
  <c r="E268" i="107"/>
  <c r="E280" i="107"/>
  <c r="E292" i="107"/>
  <c r="E304" i="107"/>
  <c r="E316" i="107"/>
  <c r="E328" i="107"/>
  <c r="E340" i="107"/>
  <c r="E352" i="107"/>
  <c r="E364" i="107"/>
  <c r="E376" i="107"/>
  <c r="E388" i="107"/>
  <c r="E400" i="107"/>
  <c r="E412" i="107"/>
  <c r="E424" i="107"/>
  <c r="E436" i="107"/>
  <c r="E448" i="107"/>
  <c r="E460" i="107"/>
  <c r="E472" i="107"/>
  <c r="E484" i="107"/>
  <c r="E496" i="107"/>
  <c r="E508" i="107"/>
  <c r="E520" i="107"/>
  <c r="E532" i="107"/>
  <c r="E544" i="107"/>
  <c r="E556" i="107"/>
  <c r="E568" i="107"/>
  <c r="E580" i="107"/>
  <c r="E592" i="107"/>
  <c r="E604" i="107"/>
  <c r="E616" i="107"/>
  <c r="E628" i="107"/>
  <c r="E640" i="107"/>
  <c r="E652" i="107"/>
  <c r="E664" i="107"/>
  <c r="E676" i="107"/>
  <c r="E688" i="107"/>
  <c r="E700" i="107"/>
  <c r="E712" i="107"/>
  <c r="E724" i="107"/>
  <c r="E736" i="107"/>
  <c r="E748" i="107"/>
  <c r="E760" i="107"/>
  <c r="E772" i="107"/>
  <c r="E784" i="107"/>
  <c r="E796" i="107"/>
  <c r="E808" i="107"/>
  <c r="E820" i="107"/>
  <c r="E832" i="107"/>
  <c r="E844" i="107"/>
  <c r="E856" i="107"/>
  <c r="E868" i="107"/>
  <c r="E880" i="107"/>
  <c r="E892" i="107"/>
  <c r="E904" i="107"/>
  <c r="E916" i="107"/>
  <c r="E928" i="107"/>
  <c r="E940" i="107"/>
  <c r="E952" i="107"/>
  <c r="E964" i="107"/>
  <c r="E976" i="107"/>
  <c r="E988" i="107"/>
  <c r="E1000" i="107"/>
  <c r="E1012" i="107"/>
  <c r="E1024" i="107"/>
  <c r="E5" i="107"/>
  <c r="E17" i="107"/>
  <c r="E29" i="107"/>
  <c r="E41" i="107"/>
  <c r="E53" i="107"/>
  <c r="E65" i="107"/>
  <c r="E77" i="107"/>
  <c r="E89" i="107"/>
  <c r="E101" i="107"/>
  <c r="E113" i="107"/>
  <c r="E125" i="107"/>
  <c r="E137" i="107"/>
  <c r="E149" i="107"/>
  <c r="E161" i="107"/>
  <c r="E173" i="107"/>
  <c r="E185" i="107"/>
  <c r="E197" i="107"/>
  <c r="E209" i="107"/>
  <c r="E221" i="107"/>
  <c r="E233" i="107"/>
  <c r="E245" i="107"/>
  <c r="E257" i="107"/>
  <c r="E269" i="107"/>
  <c r="E281" i="107"/>
  <c r="E293" i="107"/>
  <c r="E305" i="107"/>
  <c r="E317" i="107"/>
  <c r="E329" i="107"/>
  <c r="E341" i="107"/>
  <c r="E353" i="107"/>
  <c r="E365" i="107"/>
  <c r="E377" i="107"/>
  <c r="E389" i="107"/>
  <c r="E401" i="107"/>
  <c r="E413" i="107"/>
  <c r="E425" i="107"/>
  <c r="E437" i="107"/>
  <c r="E449" i="107"/>
  <c r="E461" i="107"/>
  <c r="E473" i="107"/>
  <c r="E485" i="107"/>
  <c r="E497" i="107"/>
  <c r="E509" i="107"/>
  <c r="E521" i="107"/>
  <c r="E533" i="107"/>
  <c r="E545" i="107"/>
  <c r="E557" i="107"/>
  <c r="E569" i="107"/>
  <c r="E581" i="107"/>
  <c r="E593" i="107"/>
  <c r="E605" i="107"/>
  <c r="E617" i="107"/>
  <c r="E629" i="107"/>
  <c r="E641" i="107"/>
  <c r="E653" i="107"/>
  <c r="E665" i="107"/>
  <c r="E677" i="107"/>
  <c r="E689" i="107"/>
  <c r="E701" i="107"/>
  <c r="E713" i="107"/>
  <c r="E725" i="107"/>
  <c r="E737" i="107"/>
  <c r="E749" i="107"/>
  <c r="E761" i="107"/>
  <c r="E773" i="107"/>
  <c r="E785" i="107"/>
  <c r="E797" i="107"/>
  <c r="E809" i="107"/>
  <c r="E821" i="107"/>
  <c r="E833" i="107"/>
  <c r="E845" i="107"/>
  <c r="E857" i="107"/>
  <c r="E869" i="107"/>
  <c r="E881" i="107"/>
  <c r="E893" i="107"/>
  <c r="E905" i="107"/>
  <c r="E917" i="107"/>
  <c r="E929" i="107"/>
  <c r="E941" i="107"/>
  <c r="E953" i="107"/>
  <c r="E965" i="107"/>
  <c r="E977" i="107"/>
  <c r="E989" i="107"/>
  <c r="E1001" i="107"/>
  <c r="E1013" i="107"/>
  <c r="E6" i="107"/>
  <c r="E18" i="107"/>
  <c r="E30" i="107"/>
  <c r="E42" i="107"/>
  <c r="E54" i="107"/>
  <c r="E66" i="107"/>
  <c r="E78" i="107"/>
  <c r="E90" i="107"/>
  <c r="E102" i="107"/>
  <c r="E114" i="107"/>
  <c r="E126" i="107"/>
  <c r="E138" i="107"/>
  <c r="E150" i="107"/>
  <c r="E162" i="107"/>
  <c r="E174" i="107"/>
  <c r="E186" i="107"/>
  <c r="E198" i="107"/>
  <c r="E210" i="107"/>
  <c r="E222" i="107"/>
  <c r="E234" i="107"/>
  <c r="E246" i="107"/>
  <c r="E258" i="107"/>
  <c r="E270" i="107"/>
  <c r="E282" i="107"/>
  <c r="E294" i="107"/>
  <c r="E306" i="107"/>
  <c r="E318" i="107"/>
  <c r="E330" i="107"/>
  <c r="E342" i="107"/>
  <c r="E354" i="107"/>
  <c r="E366" i="107"/>
  <c r="E378" i="107"/>
  <c r="E390" i="107"/>
  <c r="E402" i="107"/>
  <c r="E414" i="107"/>
  <c r="E426" i="107"/>
  <c r="E438" i="107"/>
  <c r="E450" i="107"/>
  <c r="E462" i="107"/>
  <c r="E474" i="107"/>
  <c r="E486" i="107"/>
  <c r="E498" i="107"/>
  <c r="E510" i="107"/>
  <c r="E522" i="107"/>
  <c r="E534" i="107"/>
  <c r="E546" i="107"/>
  <c r="E558" i="107"/>
  <c r="E570" i="107"/>
  <c r="E582" i="107"/>
  <c r="E594" i="107"/>
  <c r="E606" i="107"/>
  <c r="E618" i="107"/>
  <c r="E630" i="107"/>
  <c r="E642" i="107"/>
  <c r="E654" i="107"/>
  <c r="E666" i="107"/>
  <c r="E678" i="107"/>
  <c r="E690" i="107"/>
  <c r="E702" i="107"/>
  <c r="E714" i="107"/>
  <c r="E726" i="107"/>
  <c r="E738" i="107"/>
  <c r="E750" i="107"/>
  <c r="E762" i="107"/>
  <c r="E774" i="107"/>
  <c r="E786" i="107"/>
  <c r="E798" i="107"/>
  <c r="E810" i="107"/>
  <c r="E822" i="107"/>
  <c r="E834" i="107"/>
  <c r="E846" i="107"/>
  <c r="E858" i="107"/>
  <c r="E870" i="107"/>
  <c r="E882" i="107"/>
  <c r="E894" i="107"/>
  <c r="E906" i="107"/>
  <c r="E918" i="107"/>
  <c r="E930" i="107"/>
  <c r="E942" i="107"/>
  <c r="E954" i="107"/>
  <c r="E966" i="107"/>
  <c r="E978" i="107"/>
  <c r="E990" i="107"/>
  <c r="E1002" i="107"/>
  <c r="E1014" i="107"/>
  <c r="E7" i="107"/>
  <c r="E19" i="107"/>
  <c r="E31" i="107"/>
  <c r="E43" i="107"/>
  <c r="E55" i="107"/>
  <c r="E67" i="107"/>
  <c r="E79" i="107"/>
  <c r="E91" i="107"/>
  <c r="E103" i="107"/>
  <c r="E115" i="107"/>
  <c r="E127" i="107"/>
  <c r="E139" i="107"/>
  <c r="E151" i="107"/>
  <c r="E163" i="107"/>
  <c r="E175" i="107"/>
  <c r="E187" i="107"/>
  <c r="E199" i="107"/>
  <c r="E211" i="107"/>
  <c r="E223" i="107"/>
  <c r="E235" i="107"/>
  <c r="E247" i="107"/>
  <c r="E259" i="107"/>
  <c r="E271" i="107"/>
  <c r="E283" i="107"/>
  <c r="E295" i="107"/>
  <c r="E307" i="107"/>
  <c r="E319" i="107"/>
  <c r="E331" i="107"/>
  <c r="E343" i="107"/>
  <c r="E355" i="107"/>
  <c r="E367" i="107"/>
  <c r="E379" i="107"/>
  <c r="E391" i="107"/>
  <c r="E403" i="107"/>
  <c r="E415" i="107"/>
  <c r="E427" i="107"/>
  <c r="E439" i="107"/>
  <c r="E451" i="107"/>
  <c r="E463" i="107"/>
  <c r="E475" i="107"/>
  <c r="E487" i="107"/>
  <c r="E499" i="107"/>
  <c r="E511" i="107"/>
  <c r="E523" i="107"/>
  <c r="E535" i="107"/>
  <c r="E547" i="107"/>
  <c r="E559" i="107"/>
  <c r="E571" i="107"/>
  <c r="E583" i="107"/>
  <c r="E595" i="107"/>
  <c r="E607" i="107"/>
  <c r="E619" i="107"/>
  <c r="E631" i="107"/>
  <c r="E643" i="107"/>
  <c r="E655" i="107"/>
  <c r="E667" i="107"/>
  <c r="E679" i="107"/>
  <c r="E691" i="107"/>
  <c r="E703" i="107"/>
  <c r="E715" i="107"/>
  <c r="E727" i="107"/>
  <c r="E739" i="107"/>
  <c r="E751" i="107"/>
  <c r="E763" i="107"/>
  <c r="E775" i="107"/>
  <c r="E787" i="107"/>
  <c r="E799" i="107"/>
  <c r="E811" i="107"/>
  <c r="E823" i="107"/>
  <c r="E835" i="107"/>
  <c r="E847" i="107"/>
  <c r="E859" i="107"/>
  <c r="E871" i="107"/>
  <c r="E883" i="107"/>
  <c r="E895" i="107"/>
  <c r="E907" i="107"/>
  <c r="E919" i="107"/>
  <c r="E931" i="107"/>
  <c r="E943" i="107"/>
  <c r="E955" i="107"/>
  <c r="E967" i="107"/>
  <c r="E979" i="107"/>
  <c r="E991" i="107"/>
  <c r="E1003" i="107"/>
  <c r="E1015" i="107"/>
  <c r="E8" i="107"/>
  <c r="E20" i="107"/>
  <c r="E32" i="107"/>
  <c r="E44" i="107"/>
  <c r="E56" i="107"/>
  <c r="E68" i="107"/>
  <c r="E80" i="107"/>
  <c r="E92" i="107"/>
  <c r="E104" i="107"/>
  <c r="E116" i="107"/>
  <c r="E128" i="107"/>
  <c r="E140" i="107"/>
  <c r="E152" i="107"/>
  <c r="E164" i="107"/>
  <c r="E176" i="107"/>
  <c r="E188" i="107"/>
  <c r="E200" i="107"/>
  <c r="E212" i="107"/>
  <c r="E224" i="107"/>
  <c r="E236" i="107"/>
  <c r="E248" i="107"/>
  <c r="E260" i="107"/>
  <c r="E272" i="107"/>
  <c r="E284" i="107"/>
  <c r="E296" i="107"/>
  <c r="E308" i="107"/>
  <c r="E320" i="107"/>
  <c r="E332" i="107"/>
  <c r="E344" i="107"/>
  <c r="E356" i="107"/>
  <c r="E368" i="107"/>
  <c r="E380" i="107"/>
  <c r="E392" i="107"/>
  <c r="E404" i="107"/>
  <c r="E416" i="107"/>
  <c r="E428" i="107"/>
  <c r="E440" i="107"/>
  <c r="E452" i="107"/>
  <c r="E464" i="107"/>
  <c r="E476" i="107"/>
  <c r="E488" i="107"/>
  <c r="E500" i="107"/>
  <c r="E512" i="107"/>
  <c r="E524" i="107"/>
  <c r="E536" i="107"/>
  <c r="E548" i="107"/>
  <c r="E560" i="107"/>
  <c r="E572" i="107"/>
  <c r="E584" i="107"/>
  <c r="E596" i="107"/>
  <c r="E608" i="107"/>
  <c r="E620" i="107"/>
  <c r="E632" i="107"/>
  <c r="E644" i="107"/>
  <c r="E656" i="107"/>
  <c r="E668" i="107"/>
  <c r="E680" i="107"/>
  <c r="E692" i="107"/>
  <c r="E704" i="107"/>
  <c r="E716" i="107"/>
  <c r="E728" i="107"/>
  <c r="E740" i="107"/>
  <c r="E752" i="107"/>
  <c r="E764" i="107"/>
  <c r="E776" i="107"/>
  <c r="E788" i="107"/>
  <c r="E800" i="107"/>
  <c r="E812" i="107"/>
  <c r="E824" i="107"/>
  <c r="E836" i="107"/>
  <c r="E848" i="107"/>
  <c r="E860" i="107"/>
  <c r="E872" i="107"/>
  <c r="E884" i="107"/>
  <c r="E896" i="107"/>
  <c r="E908" i="107"/>
  <c r="E920" i="107"/>
  <c r="E932" i="107"/>
  <c r="E944" i="107"/>
  <c r="E956" i="107"/>
  <c r="E968" i="107"/>
  <c r="E980" i="107"/>
  <c r="E992" i="107"/>
  <c r="E1004" i="107"/>
  <c r="E1016" i="107"/>
  <c r="E9" i="107"/>
  <c r="E21" i="107"/>
  <c r="E33" i="107"/>
  <c r="E45" i="107"/>
  <c r="E57" i="107"/>
  <c r="E69" i="107"/>
  <c r="E81" i="107"/>
  <c r="E93" i="107"/>
  <c r="E105" i="107"/>
  <c r="E117" i="107"/>
  <c r="E129" i="107"/>
  <c r="E141" i="107"/>
  <c r="E153" i="107"/>
  <c r="E165" i="107"/>
  <c r="E177" i="107"/>
  <c r="E189" i="107"/>
  <c r="E201" i="107"/>
  <c r="E213" i="107"/>
  <c r="E225" i="107"/>
  <c r="E237" i="107"/>
  <c r="E249" i="107"/>
  <c r="E261" i="107"/>
  <c r="E273" i="107"/>
  <c r="E285" i="107"/>
  <c r="E297" i="107"/>
  <c r="E309" i="107"/>
  <c r="E321" i="107"/>
  <c r="E333" i="107"/>
  <c r="E345" i="107"/>
  <c r="E357" i="107"/>
  <c r="E369" i="107"/>
  <c r="E381" i="107"/>
  <c r="E393" i="107"/>
  <c r="E405" i="107"/>
  <c r="E417" i="107"/>
  <c r="E429" i="107"/>
  <c r="E441" i="107"/>
  <c r="E453" i="107"/>
  <c r="E465" i="107"/>
  <c r="E477" i="107"/>
  <c r="E489" i="107"/>
  <c r="E501" i="107"/>
  <c r="E513" i="107"/>
  <c r="E525" i="107"/>
  <c r="E537" i="107"/>
  <c r="E549" i="107"/>
  <c r="E561" i="107"/>
  <c r="E573" i="107"/>
  <c r="E585" i="107"/>
  <c r="E597" i="107"/>
  <c r="E609" i="107"/>
  <c r="E621" i="107"/>
  <c r="E633" i="107"/>
  <c r="E645" i="107"/>
  <c r="E657" i="107"/>
  <c r="E669" i="107"/>
  <c r="E681" i="107"/>
  <c r="E693" i="107"/>
  <c r="E705" i="107"/>
  <c r="E717" i="107"/>
  <c r="E729" i="107"/>
  <c r="E741" i="107"/>
  <c r="E753" i="107"/>
  <c r="E765" i="107"/>
  <c r="E777" i="107"/>
  <c r="E789" i="107"/>
  <c r="E801" i="107"/>
  <c r="E813" i="107"/>
  <c r="E825" i="107"/>
  <c r="E837" i="107"/>
  <c r="E849" i="107"/>
  <c r="E861" i="107"/>
  <c r="E873" i="107"/>
  <c r="E885" i="107"/>
  <c r="E897" i="107"/>
  <c r="E909" i="107"/>
  <c r="E921" i="107"/>
  <c r="E933" i="107"/>
  <c r="E945" i="107"/>
  <c r="E957" i="107"/>
  <c r="E969" i="107"/>
  <c r="E981" i="107"/>
  <c r="E993" i="107"/>
  <c r="E1005" i="107"/>
  <c r="E1017" i="107"/>
  <c r="E10" i="107"/>
  <c r="E22" i="107"/>
  <c r="E34" i="107"/>
  <c r="E46" i="107"/>
  <c r="E58" i="107"/>
  <c r="E70" i="107"/>
  <c r="E82" i="107"/>
  <c r="E94" i="107"/>
  <c r="E106" i="107"/>
  <c r="E118" i="107"/>
  <c r="E130" i="107"/>
  <c r="E142" i="107"/>
  <c r="E154" i="107"/>
  <c r="E166" i="107"/>
  <c r="E178" i="107"/>
  <c r="E190" i="107"/>
  <c r="E202" i="107"/>
  <c r="E214" i="107"/>
  <c r="E226" i="107"/>
  <c r="E238" i="107"/>
  <c r="E250" i="107"/>
  <c r="E262" i="107"/>
  <c r="E274" i="107"/>
  <c r="E286" i="107"/>
  <c r="E298" i="107"/>
  <c r="E310" i="107"/>
  <c r="E322" i="107"/>
  <c r="E334" i="107"/>
  <c r="E346" i="107"/>
  <c r="E358" i="107"/>
  <c r="E370" i="107"/>
  <c r="E382" i="107"/>
  <c r="E394" i="107"/>
  <c r="E406" i="107"/>
  <c r="E418" i="107"/>
  <c r="E430" i="107"/>
  <c r="E442" i="107"/>
  <c r="E454" i="107"/>
  <c r="E466" i="107"/>
  <c r="E478" i="107"/>
  <c r="E490" i="107"/>
  <c r="E502" i="107"/>
  <c r="E514" i="107"/>
  <c r="E526" i="107"/>
  <c r="E538" i="107"/>
  <c r="E550" i="107"/>
  <c r="E562" i="107"/>
  <c r="E574" i="107"/>
  <c r="E586" i="107"/>
  <c r="E598" i="107"/>
  <c r="E610" i="107"/>
  <c r="E622" i="107"/>
  <c r="E634" i="107"/>
  <c r="E646" i="107"/>
  <c r="E658" i="107"/>
  <c r="E670" i="107"/>
  <c r="E682" i="107"/>
  <c r="E694" i="107"/>
  <c r="E706" i="107"/>
  <c r="E718" i="107"/>
  <c r="E730" i="107"/>
  <c r="E742" i="107"/>
  <c r="E754" i="107"/>
  <c r="E766" i="107"/>
  <c r="E778" i="107"/>
  <c r="E790" i="107"/>
  <c r="E802" i="107"/>
  <c r="E814" i="107"/>
  <c r="E826" i="107"/>
  <c r="E838" i="107"/>
  <c r="E850" i="107"/>
  <c r="E862" i="107"/>
  <c r="E874" i="107"/>
  <c r="E886" i="107"/>
  <c r="E898" i="107"/>
  <c r="E910" i="107"/>
  <c r="E922" i="107"/>
  <c r="E934" i="107"/>
  <c r="E946" i="107"/>
  <c r="E958" i="107"/>
  <c r="E970" i="107"/>
  <c r="E982" i="107"/>
  <c r="E994" i="107"/>
  <c r="E1006" i="107"/>
  <c r="E1018" i="107"/>
  <c r="E11" i="107"/>
  <c r="E23" i="107"/>
  <c r="E35" i="107"/>
  <c r="E47" i="107"/>
  <c r="E59" i="107"/>
  <c r="E71" i="107"/>
  <c r="E83" i="107"/>
  <c r="E95" i="107"/>
  <c r="E107" i="107"/>
  <c r="E119" i="107"/>
  <c r="E131" i="107"/>
  <c r="E143" i="107"/>
  <c r="E155" i="107"/>
  <c r="E167" i="107"/>
  <c r="E179" i="107"/>
  <c r="E191" i="107"/>
  <c r="E203" i="107"/>
  <c r="E215" i="107"/>
  <c r="E227" i="107"/>
  <c r="E239" i="107"/>
  <c r="E251" i="107"/>
  <c r="E263" i="107"/>
  <c r="E275" i="107"/>
  <c r="E287" i="107"/>
  <c r="E299" i="107"/>
  <c r="E311" i="107"/>
  <c r="E323" i="107"/>
  <c r="E335" i="107"/>
  <c r="E347" i="107"/>
  <c r="E359" i="107"/>
  <c r="E371" i="107"/>
  <c r="E383" i="107"/>
  <c r="E395" i="107"/>
  <c r="E407" i="107"/>
  <c r="E419" i="107"/>
  <c r="E431" i="107"/>
  <c r="E443" i="107"/>
  <c r="E455" i="107"/>
  <c r="E467" i="107"/>
  <c r="E479" i="107"/>
  <c r="E491" i="107"/>
  <c r="E503" i="107"/>
  <c r="E515" i="107"/>
  <c r="E527" i="107"/>
  <c r="E539" i="107"/>
  <c r="E551" i="107"/>
  <c r="E563" i="107"/>
  <c r="E575" i="107"/>
  <c r="E587" i="107"/>
  <c r="E599" i="107"/>
  <c r="E611" i="107"/>
  <c r="E623" i="107"/>
  <c r="E635" i="107"/>
  <c r="E647" i="107"/>
  <c r="E659" i="107"/>
  <c r="E671" i="107"/>
  <c r="E683" i="107"/>
  <c r="E695" i="107"/>
  <c r="E707" i="107"/>
  <c r="E719" i="107"/>
  <c r="E731" i="107"/>
  <c r="E743" i="107"/>
  <c r="E755" i="107"/>
  <c r="E767" i="107"/>
  <c r="E779" i="107"/>
  <c r="E791" i="107"/>
  <c r="E803" i="107"/>
  <c r="E815" i="107"/>
  <c r="E827" i="107"/>
  <c r="E839" i="107"/>
  <c r="E851" i="107"/>
  <c r="E863" i="107"/>
  <c r="E875" i="107"/>
  <c r="E887" i="107"/>
  <c r="E899" i="107"/>
  <c r="E911" i="107"/>
  <c r="E923" i="107"/>
  <c r="E935" i="107"/>
  <c r="E947" i="107"/>
  <c r="E959" i="107"/>
  <c r="E971" i="107"/>
  <c r="E983" i="107"/>
  <c r="E995" i="107"/>
  <c r="E1007" i="107"/>
  <c r="E1019" i="107"/>
  <c r="E12" i="107"/>
  <c r="E24" i="107"/>
  <c r="E36" i="107"/>
  <c r="E48" i="107"/>
  <c r="E60" i="107"/>
  <c r="E72" i="107"/>
  <c r="E84" i="107"/>
  <c r="E96" i="107"/>
  <c r="E108" i="107"/>
  <c r="E120" i="107"/>
  <c r="E132" i="107"/>
  <c r="E144" i="107"/>
  <c r="E156" i="107"/>
  <c r="E168" i="107"/>
  <c r="E180" i="107"/>
  <c r="E192" i="107"/>
  <c r="E204" i="107"/>
  <c r="E216" i="107"/>
  <c r="E228" i="107"/>
  <c r="E240" i="107"/>
  <c r="E252" i="107"/>
  <c r="E264" i="107"/>
  <c r="E276" i="107"/>
  <c r="E288" i="107"/>
  <c r="E300" i="107"/>
  <c r="E312" i="107"/>
  <c r="E324" i="107"/>
  <c r="E336" i="107"/>
  <c r="E348" i="107"/>
  <c r="E360" i="107"/>
  <c r="E372" i="107"/>
  <c r="E384" i="107"/>
  <c r="E396" i="107"/>
  <c r="E408" i="107"/>
  <c r="E420" i="107"/>
  <c r="E432" i="107"/>
  <c r="E444" i="107"/>
  <c r="E456" i="107"/>
  <c r="E468" i="107"/>
  <c r="E480" i="107"/>
  <c r="E492" i="107"/>
  <c r="E504" i="107"/>
  <c r="E516" i="107"/>
  <c r="E528" i="107"/>
  <c r="E540" i="107"/>
  <c r="E552" i="107"/>
  <c r="E564" i="107"/>
  <c r="E576" i="107"/>
  <c r="E588" i="107"/>
  <c r="E600" i="107"/>
  <c r="E612" i="107"/>
  <c r="E624" i="107"/>
  <c r="E636" i="107"/>
  <c r="E648" i="107"/>
  <c r="E660" i="107"/>
  <c r="E672" i="107"/>
  <c r="E684" i="107"/>
  <c r="E696" i="107"/>
  <c r="E708" i="107"/>
  <c r="E720" i="107"/>
  <c r="E732" i="107"/>
  <c r="E744" i="107"/>
  <c r="E756" i="107"/>
  <c r="E768" i="107"/>
  <c r="E780" i="107"/>
  <c r="E792" i="107"/>
  <c r="E804" i="107"/>
  <c r="E816" i="107"/>
  <c r="E828" i="107"/>
  <c r="E840" i="107"/>
  <c r="E852" i="107"/>
  <c r="E864" i="107"/>
  <c r="E876" i="107"/>
  <c r="E888" i="107"/>
  <c r="E900" i="107"/>
  <c r="E912" i="107"/>
  <c r="E924" i="107"/>
  <c r="E936" i="107"/>
  <c r="E948" i="107"/>
  <c r="E960" i="107"/>
  <c r="E972" i="107"/>
  <c r="E984" i="107"/>
  <c r="E996" i="107"/>
  <c r="E1008" i="107"/>
  <c r="E1020" i="107"/>
  <c r="E13" i="107"/>
  <c r="E25" i="107"/>
  <c r="E37" i="107"/>
  <c r="E49" i="107"/>
  <c r="E61" i="107"/>
  <c r="E73" i="107"/>
  <c r="E85" i="107"/>
  <c r="E97" i="107"/>
  <c r="E109" i="107"/>
  <c r="E121" i="107"/>
  <c r="E133" i="107"/>
  <c r="E145" i="107"/>
  <c r="E157" i="107"/>
  <c r="E169" i="107"/>
  <c r="E181" i="107"/>
  <c r="E193" i="107"/>
  <c r="E205" i="107"/>
  <c r="E217" i="107"/>
  <c r="E229" i="107"/>
  <c r="E241" i="107"/>
  <c r="E253" i="107"/>
  <c r="E265" i="107"/>
  <c r="E277" i="107"/>
  <c r="E289" i="107"/>
  <c r="E301" i="107"/>
  <c r="E313" i="107"/>
  <c r="E325" i="107"/>
  <c r="E337" i="107"/>
  <c r="E349" i="107"/>
  <c r="E361" i="107"/>
  <c r="E373" i="107"/>
  <c r="E385" i="107"/>
  <c r="E397" i="107"/>
  <c r="E409" i="107"/>
  <c r="E421" i="107"/>
  <c r="E433" i="107"/>
  <c r="E445" i="107"/>
  <c r="E457" i="107"/>
  <c r="E469" i="107"/>
  <c r="E481" i="107"/>
  <c r="E493" i="107"/>
  <c r="E505" i="107"/>
  <c r="E517" i="107"/>
  <c r="E529" i="107"/>
  <c r="E541" i="107"/>
  <c r="E553" i="107"/>
  <c r="E565" i="107"/>
  <c r="E577" i="107"/>
  <c r="E589" i="107"/>
  <c r="E601" i="107"/>
  <c r="E613" i="107"/>
  <c r="E625" i="107"/>
  <c r="E637" i="107"/>
  <c r="E649" i="107"/>
  <c r="E661" i="107"/>
  <c r="E673" i="107"/>
  <c r="E685" i="107"/>
  <c r="E697" i="107"/>
  <c r="E709" i="107"/>
  <c r="E721" i="107"/>
  <c r="E733" i="107"/>
  <c r="E745" i="107"/>
  <c r="E757" i="107"/>
  <c r="E769" i="107"/>
  <c r="E781" i="107"/>
  <c r="E793" i="107"/>
  <c r="E805" i="107"/>
  <c r="E817" i="107"/>
  <c r="E829" i="107"/>
  <c r="E841" i="107"/>
  <c r="E853" i="107"/>
  <c r="E865" i="107"/>
  <c r="E877" i="107"/>
  <c r="E889" i="107"/>
  <c r="E901" i="107"/>
  <c r="E913" i="107"/>
  <c r="E925" i="107"/>
  <c r="E937" i="107"/>
  <c r="E949" i="107"/>
  <c r="E961" i="107"/>
  <c r="E973" i="107"/>
  <c r="E985" i="107"/>
  <c r="E997" i="107"/>
  <c r="E1009" i="107"/>
  <c r="E1021" i="107"/>
  <c r="E14" i="107"/>
  <c r="E26" i="107"/>
  <c r="E38" i="107"/>
  <c r="E50" i="107"/>
  <c r="E62" i="107"/>
  <c r="E74" i="107"/>
  <c r="E86" i="107"/>
  <c r="E98" i="107"/>
  <c r="E110" i="107"/>
  <c r="E122" i="107"/>
  <c r="E134" i="107"/>
  <c r="E146" i="107"/>
  <c r="E158" i="107"/>
  <c r="E170" i="107"/>
  <c r="E182" i="107"/>
  <c r="E194" i="107"/>
  <c r="E206" i="107"/>
  <c r="E218" i="107"/>
  <c r="E230" i="107"/>
  <c r="E242" i="107"/>
  <c r="E254" i="107"/>
  <c r="E266" i="107"/>
  <c r="E278" i="107"/>
  <c r="E290" i="107"/>
  <c r="E302" i="107"/>
  <c r="E314" i="107"/>
  <c r="E326" i="107"/>
  <c r="E338" i="107"/>
  <c r="E350" i="107"/>
  <c r="E362" i="107"/>
  <c r="E374" i="107"/>
  <c r="E386" i="107"/>
  <c r="E398" i="107"/>
  <c r="E410" i="107"/>
  <c r="E422" i="107"/>
  <c r="E434" i="107"/>
  <c r="E446" i="107"/>
  <c r="E458" i="107"/>
  <c r="E470" i="107"/>
  <c r="E482" i="107"/>
  <c r="E494" i="107"/>
  <c r="E506" i="107"/>
  <c r="E518" i="107"/>
  <c r="E530" i="107"/>
  <c r="E542" i="107"/>
  <c r="E554" i="107"/>
  <c r="E566" i="107"/>
  <c r="E578" i="107"/>
  <c r="E590" i="107"/>
  <c r="E602" i="107"/>
  <c r="E614" i="107"/>
  <c r="E626" i="107"/>
  <c r="E638" i="107"/>
  <c r="E650" i="107"/>
  <c r="E662" i="107"/>
  <c r="E674" i="107"/>
  <c r="E686" i="107"/>
  <c r="E698" i="107"/>
  <c r="E710" i="107"/>
  <c r="E722" i="107"/>
  <c r="E734" i="107"/>
  <c r="E746" i="107"/>
  <c r="E758" i="107"/>
  <c r="E770" i="107"/>
  <c r="E782" i="107"/>
  <c r="E794" i="107"/>
  <c r="E806" i="107"/>
  <c r="E818" i="107"/>
  <c r="E830" i="107"/>
  <c r="E842" i="107"/>
  <c r="E854" i="107"/>
  <c r="E866" i="107"/>
  <c r="E878" i="107"/>
  <c r="E890" i="107"/>
  <c r="E902" i="107"/>
  <c r="E914" i="107"/>
  <c r="E926" i="107"/>
  <c r="E938" i="107"/>
  <c r="E950" i="107"/>
  <c r="E962" i="107"/>
  <c r="E974" i="107"/>
  <c r="E986" i="107"/>
  <c r="E998" i="107"/>
  <c r="E1010" i="107"/>
  <c r="E15" i="107"/>
  <c r="E27" i="107"/>
  <c r="E39" i="107"/>
  <c r="E51" i="107"/>
  <c r="E63" i="107"/>
  <c r="E75" i="107"/>
  <c r="E87" i="107"/>
  <c r="E99" i="107"/>
  <c r="E111" i="107"/>
  <c r="E123" i="107"/>
  <c r="E135" i="107"/>
  <c r="E147" i="107"/>
  <c r="E159" i="107"/>
  <c r="E171" i="107"/>
  <c r="E183" i="107"/>
  <c r="E195" i="107"/>
  <c r="E207" i="107"/>
  <c r="E219" i="107"/>
  <c r="E231" i="107"/>
  <c r="E243" i="107"/>
  <c r="E255" i="107"/>
  <c r="E267" i="107"/>
  <c r="E279" i="107"/>
  <c r="E291" i="107"/>
  <c r="E303" i="107"/>
  <c r="E315" i="107"/>
  <c r="E327" i="107"/>
  <c r="E339" i="107"/>
  <c r="E351" i="107"/>
  <c r="E363" i="107"/>
  <c r="E375" i="107"/>
  <c r="E387" i="107"/>
  <c r="E399" i="107"/>
  <c r="E411" i="107"/>
  <c r="E423" i="107"/>
  <c r="E435" i="107"/>
  <c r="E447" i="107"/>
  <c r="E459" i="107"/>
  <c r="E471" i="107"/>
  <c r="E483" i="107"/>
  <c r="E495" i="107"/>
  <c r="E507" i="107"/>
  <c r="E519" i="107"/>
  <c r="E531" i="107"/>
  <c r="E543" i="107"/>
  <c r="E555" i="107"/>
  <c r="E567" i="107"/>
  <c r="E579" i="107"/>
  <c r="E591" i="107"/>
  <c r="E603" i="107"/>
  <c r="E615" i="107"/>
  <c r="E627" i="107"/>
  <c r="E639" i="107"/>
  <c r="E651" i="107"/>
  <c r="E663" i="107"/>
  <c r="E675" i="107"/>
  <c r="E687" i="107"/>
  <c r="E699" i="107"/>
  <c r="E711" i="107"/>
  <c r="E723" i="107"/>
  <c r="E735" i="107"/>
  <c r="E747" i="107"/>
  <c r="E759" i="107"/>
  <c r="E771" i="107"/>
  <c r="E783" i="107"/>
  <c r="E795" i="107"/>
  <c r="E807" i="107"/>
  <c r="E819" i="107"/>
  <c r="E831" i="107"/>
  <c r="E843" i="107"/>
  <c r="E855" i="107"/>
  <c r="E867" i="107"/>
  <c r="E879" i="107"/>
  <c r="E891" i="107"/>
  <c r="E903" i="107"/>
  <c r="E915" i="107"/>
  <c r="E927" i="107"/>
  <c r="E939" i="107"/>
  <c r="E951" i="107"/>
  <c r="E963" i="107"/>
  <c r="E975" i="107"/>
  <c r="E987" i="107"/>
  <c r="E999" i="107"/>
  <c r="E1011" i="107"/>
  <c r="E1023" i="107"/>
  <c r="E1035" i="107"/>
  <c r="E1047" i="107"/>
  <c r="E1059" i="107"/>
  <c r="E1071" i="107"/>
  <c r="E1083" i="107"/>
  <c r="E1095" i="107"/>
  <c r="E1107" i="107"/>
  <c r="E1119" i="107"/>
  <c r="E1131" i="107"/>
  <c r="E1143" i="107"/>
  <c r="E1155" i="107"/>
  <c r="E1167" i="107"/>
  <c r="E1179" i="107"/>
  <c r="E1191" i="107"/>
  <c r="E1203" i="107"/>
  <c r="E1215" i="107"/>
  <c r="E1227" i="107"/>
  <c r="E1239" i="107"/>
  <c r="E1251" i="107"/>
  <c r="E1263" i="107"/>
  <c r="E1275" i="107"/>
  <c r="E1287" i="107"/>
  <c r="E1299" i="107"/>
  <c r="E1311" i="107"/>
  <c r="E1323" i="107"/>
  <c r="E1335" i="107"/>
  <c r="E1347" i="107"/>
  <c r="E1359" i="107"/>
  <c r="E1371" i="107"/>
  <c r="E1383" i="107"/>
  <c r="E1395" i="107"/>
  <c r="E1407" i="107"/>
  <c r="E1419" i="107"/>
  <c r="E1431" i="107"/>
  <c r="E1443" i="107"/>
  <c r="E1455" i="107"/>
  <c r="E1467" i="107"/>
  <c r="E1479" i="107"/>
  <c r="E1491" i="107"/>
  <c r="E1503" i="107"/>
  <c r="E1515" i="107"/>
  <c r="E1527" i="107"/>
  <c r="E1539" i="107"/>
  <c r="E1551" i="107"/>
  <c r="E1022" i="107"/>
  <c r="E1036" i="107"/>
  <c r="E1048" i="107"/>
  <c r="E1060" i="107"/>
  <c r="E1072" i="107"/>
  <c r="E1084" i="107"/>
  <c r="E1096" i="107"/>
  <c r="E1108" i="107"/>
  <c r="E1120" i="107"/>
  <c r="E1132" i="107"/>
  <c r="E1144" i="107"/>
  <c r="E1156" i="107"/>
  <c r="E1168" i="107"/>
  <c r="E1180" i="107"/>
  <c r="E1192" i="107"/>
  <c r="E1204" i="107"/>
  <c r="E1216" i="107"/>
  <c r="E1228" i="107"/>
  <c r="E1240" i="107"/>
  <c r="E1252" i="107"/>
  <c r="E1264" i="107"/>
  <c r="E1276" i="107"/>
  <c r="E1288" i="107"/>
  <c r="E1300" i="107"/>
  <c r="E1312" i="107"/>
  <c r="E1324" i="107"/>
  <c r="E1336" i="107"/>
  <c r="E1348" i="107"/>
  <c r="E1360" i="107"/>
  <c r="E1372" i="107"/>
  <c r="E1384" i="107"/>
  <c r="E1396" i="107"/>
  <c r="E1408" i="107"/>
  <c r="E1420" i="107"/>
  <c r="E1432" i="107"/>
  <c r="E1444" i="107"/>
  <c r="E1456" i="107"/>
  <c r="E1468" i="107"/>
  <c r="E1480" i="107"/>
  <c r="E1492" i="107"/>
  <c r="E1504" i="107"/>
  <c r="E1516" i="107"/>
  <c r="E1528" i="107"/>
  <c r="E1540" i="107"/>
  <c r="E1552" i="107"/>
  <c r="E1025" i="107"/>
  <c r="E1037" i="107"/>
  <c r="E1049" i="107"/>
  <c r="E1061" i="107"/>
  <c r="E1073" i="107"/>
  <c r="E1085" i="107"/>
  <c r="E1097" i="107"/>
  <c r="E1109" i="107"/>
  <c r="E1121" i="107"/>
  <c r="E1133" i="107"/>
  <c r="E1145" i="107"/>
  <c r="E1157" i="107"/>
  <c r="E1169" i="107"/>
  <c r="E1181" i="107"/>
  <c r="E1193" i="107"/>
  <c r="E1205" i="107"/>
  <c r="E1217" i="107"/>
  <c r="E1229" i="107"/>
  <c r="E1241" i="107"/>
  <c r="E1253" i="107"/>
  <c r="E1265" i="107"/>
  <c r="E1277" i="107"/>
  <c r="E1289" i="107"/>
  <c r="E1301" i="107"/>
  <c r="E1313" i="107"/>
  <c r="E1325" i="107"/>
  <c r="E1337" i="107"/>
  <c r="E1349" i="107"/>
  <c r="E1361" i="107"/>
  <c r="E1373" i="107"/>
  <c r="E1385" i="107"/>
  <c r="E1397" i="107"/>
  <c r="E1409" i="107"/>
  <c r="E1421" i="107"/>
  <c r="E1433" i="107"/>
  <c r="E1445" i="107"/>
  <c r="E1457" i="107"/>
  <c r="E1469" i="107"/>
  <c r="E1481" i="107"/>
  <c r="E1493" i="107"/>
  <c r="E1505" i="107"/>
  <c r="E1517" i="107"/>
  <c r="E1529" i="107"/>
  <c r="E1541" i="107"/>
  <c r="E1553" i="107"/>
  <c r="E1026" i="107"/>
  <c r="E1038" i="107"/>
  <c r="E1050" i="107"/>
  <c r="E1062" i="107"/>
  <c r="E1074" i="107"/>
  <c r="E1086" i="107"/>
  <c r="E1098" i="107"/>
  <c r="E1110" i="107"/>
  <c r="E1122" i="107"/>
  <c r="E1134" i="107"/>
  <c r="E1146" i="107"/>
  <c r="E1158" i="107"/>
  <c r="E1170" i="107"/>
  <c r="E1182" i="107"/>
  <c r="E1194" i="107"/>
  <c r="E1206" i="107"/>
  <c r="E1218" i="107"/>
  <c r="E1230" i="107"/>
  <c r="E1242" i="107"/>
  <c r="E1254" i="107"/>
  <c r="E1266" i="107"/>
  <c r="E1278" i="107"/>
  <c r="E1290" i="107"/>
  <c r="E1302" i="107"/>
  <c r="E1314" i="107"/>
  <c r="E1326" i="107"/>
  <c r="E1338" i="107"/>
  <c r="E1350" i="107"/>
  <c r="E1362" i="107"/>
  <c r="E1374" i="107"/>
  <c r="E1386" i="107"/>
  <c r="E1398" i="107"/>
  <c r="E1410" i="107"/>
  <c r="E1422" i="107"/>
  <c r="E1434" i="107"/>
  <c r="E1446" i="107"/>
  <c r="E1458" i="107"/>
  <c r="E1470" i="107"/>
  <c r="E1482" i="107"/>
  <c r="E1494" i="107"/>
  <c r="E1506" i="107"/>
  <c r="E1518" i="107"/>
  <c r="E1530" i="107"/>
  <c r="E1542" i="107"/>
  <c r="E1554" i="107"/>
  <c r="E1027" i="107"/>
  <c r="E1039" i="107"/>
  <c r="E1051" i="107"/>
  <c r="E1063" i="107"/>
  <c r="E1075" i="107"/>
  <c r="E1087" i="107"/>
  <c r="E1099" i="107"/>
  <c r="E1111" i="107"/>
  <c r="E1123" i="107"/>
  <c r="E1135" i="107"/>
  <c r="E1147" i="107"/>
  <c r="E1159" i="107"/>
  <c r="E1171" i="107"/>
  <c r="E1183" i="107"/>
  <c r="E1195" i="107"/>
  <c r="E1207" i="107"/>
  <c r="E1219" i="107"/>
  <c r="E1231" i="107"/>
  <c r="E1243" i="107"/>
  <c r="E1255" i="107"/>
  <c r="E1267" i="107"/>
  <c r="E1279" i="107"/>
  <c r="E1291" i="107"/>
  <c r="E1303" i="107"/>
  <c r="E1315" i="107"/>
  <c r="E1327" i="107"/>
  <c r="E1339" i="107"/>
  <c r="E1351" i="107"/>
  <c r="E1363" i="107"/>
  <c r="E1375" i="107"/>
  <c r="E1387" i="107"/>
  <c r="E1399" i="107"/>
  <c r="E1411" i="107"/>
  <c r="E1423" i="107"/>
  <c r="E1435" i="107"/>
  <c r="E1447" i="107"/>
  <c r="E1459" i="107"/>
  <c r="E1471" i="107"/>
  <c r="E1483" i="107"/>
  <c r="E1495" i="107"/>
  <c r="E1507" i="107"/>
  <c r="E1519" i="107"/>
  <c r="E1531" i="107"/>
  <c r="E1543" i="107"/>
  <c r="E1028" i="107"/>
  <c r="E1040" i="107"/>
  <c r="E1052" i="107"/>
  <c r="E1064" i="107"/>
  <c r="E1076" i="107"/>
  <c r="E1088" i="107"/>
  <c r="E1100" i="107"/>
  <c r="E1112" i="107"/>
  <c r="E1124" i="107"/>
  <c r="E1136" i="107"/>
  <c r="E1148" i="107"/>
  <c r="E1160" i="107"/>
  <c r="E1172" i="107"/>
  <c r="E1184" i="107"/>
  <c r="E1196" i="107"/>
  <c r="E1208" i="107"/>
  <c r="E1220" i="107"/>
  <c r="E1232" i="107"/>
  <c r="E1244" i="107"/>
  <c r="E1256" i="107"/>
  <c r="E1268" i="107"/>
  <c r="E1280" i="107"/>
  <c r="E1292" i="107"/>
  <c r="E1304" i="107"/>
  <c r="E1316" i="107"/>
  <c r="E1328" i="107"/>
  <c r="E1340" i="107"/>
  <c r="E1352" i="107"/>
  <c r="E1364" i="107"/>
  <c r="E1376" i="107"/>
  <c r="E1388" i="107"/>
  <c r="E1400" i="107"/>
  <c r="E1412" i="107"/>
  <c r="E1424" i="107"/>
  <c r="E1436" i="107"/>
  <c r="E1448" i="107"/>
  <c r="E1460" i="107"/>
  <c r="E1472" i="107"/>
  <c r="E1484" i="107"/>
  <c r="E1496" i="107"/>
  <c r="E1508" i="107"/>
  <c r="E1520" i="107"/>
  <c r="E1532" i="107"/>
  <c r="E1544" i="107"/>
  <c r="E1029" i="107"/>
  <c r="E1041" i="107"/>
  <c r="E1053" i="107"/>
  <c r="E1065" i="107"/>
  <c r="E1077" i="107"/>
  <c r="E1089" i="107"/>
  <c r="E1101" i="107"/>
  <c r="E1113" i="107"/>
  <c r="E1125" i="107"/>
  <c r="E1137" i="107"/>
  <c r="E1149" i="107"/>
  <c r="E1161" i="107"/>
  <c r="E1173" i="107"/>
  <c r="E1185" i="107"/>
  <c r="E1197" i="107"/>
  <c r="E1209" i="107"/>
  <c r="E1221" i="107"/>
  <c r="E1233" i="107"/>
  <c r="E1245" i="107"/>
  <c r="E1257" i="107"/>
  <c r="E1269" i="107"/>
  <c r="E1281" i="107"/>
  <c r="E1293" i="107"/>
  <c r="E1305" i="107"/>
  <c r="E1317" i="107"/>
  <c r="E1329" i="107"/>
  <c r="E1341" i="107"/>
  <c r="E1353" i="107"/>
  <c r="E1365" i="107"/>
  <c r="E1377" i="107"/>
  <c r="E1389" i="107"/>
  <c r="E1401" i="107"/>
  <c r="E1413" i="107"/>
  <c r="E1425" i="107"/>
  <c r="E1437" i="107"/>
  <c r="E1449" i="107"/>
  <c r="E1461" i="107"/>
  <c r="E1473" i="107"/>
  <c r="E1485" i="107"/>
  <c r="E1497" i="107"/>
  <c r="E1509" i="107"/>
  <c r="E1521" i="107"/>
  <c r="E1533" i="107"/>
  <c r="E1545" i="107"/>
  <c r="E1030" i="107"/>
  <c r="E1042" i="107"/>
  <c r="E1054" i="107"/>
  <c r="E1066" i="107"/>
  <c r="E1078" i="107"/>
  <c r="E1090" i="107"/>
  <c r="E1102" i="107"/>
  <c r="E1114" i="107"/>
  <c r="E1126" i="107"/>
  <c r="E1138" i="107"/>
  <c r="E1150" i="107"/>
  <c r="E1162" i="107"/>
  <c r="E1174" i="107"/>
  <c r="E1186" i="107"/>
  <c r="E1198" i="107"/>
  <c r="E1210" i="107"/>
  <c r="E1222" i="107"/>
  <c r="E1234" i="107"/>
  <c r="E1246" i="107"/>
  <c r="E1258" i="107"/>
  <c r="E1270" i="107"/>
  <c r="E1282" i="107"/>
  <c r="E1294" i="107"/>
  <c r="E1306" i="107"/>
  <c r="E1318" i="107"/>
  <c r="E1330" i="107"/>
  <c r="E1342" i="107"/>
  <c r="E1354" i="107"/>
  <c r="E1366" i="107"/>
  <c r="E1378" i="107"/>
  <c r="E1390" i="107"/>
  <c r="E1402" i="107"/>
  <c r="E1414" i="107"/>
  <c r="E1426" i="107"/>
  <c r="E1438" i="107"/>
  <c r="E1450" i="107"/>
  <c r="E1462" i="107"/>
  <c r="E1474" i="107"/>
  <c r="E1486" i="107"/>
  <c r="E1498" i="107"/>
  <c r="E1510" i="107"/>
  <c r="E1522" i="107"/>
  <c r="E1534" i="107"/>
  <c r="E1546" i="107"/>
  <c r="E1031" i="107"/>
  <c r="E1043" i="107"/>
  <c r="E1055" i="107"/>
  <c r="E1067" i="107"/>
  <c r="E1079" i="107"/>
  <c r="E1091" i="107"/>
  <c r="E1103" i="107"/>
  <c r="E1115" i="107"/>
  <c r="E1127" i="107"/>
  <c r="E1139" i="107"/>
  <c r="E1151" i="107"/>
  <c r="E1163" i="107"/>
  <c r="E1175" i="107"/>
  <c r="E1187" i="107"/>
  <c r="E1199" i="107"/>
  <c r="E1211" i="107"/>
  <c r="E1223" i="107"/>
  <c r="E1235" i="107"/>
  <c r="E1247" i="107"/>
  <c r="E1259" i="107"/>
  <c r="E1271" i="107"/>
  <c r="E1283" i="107"/>
  <c r="E1295" i="107"/>
  <c r="E1307" i="107"/>
  <c r="E1319" i="107"/>
  <c r="E1331" i="107"/>
  <c r="E1343" i="107"/>
  <c r="E1355" i="107"/>
  <c r="E1367" i="107"/>
  <c r="E1379" i="107"/>
  <c r="E1391" i="107"/>
  <c r="E1403" i="107"/>
  <c r="E1415" i="107"/>
  <c r="E1427" i="107"/>
  <c r="E1439" i="107"/>
  <c r="E1451" i="107"/>
  <c r="E1463" i="107"/>
  <c r="E1475" i="107"/>
  <c r="E1487" i="107"/>
  <c r="E1499" i="107"/>
  <c r="E1511" i="107"/>
  <c r="E1523" i="107"/>
  <c r="E1535" i="107"/>
  <c r="E1547" i="107"/>
  <c r="E1032" i="107"/>
  <c r="E1044" i="107"/>
  <c r="E1056" i="107"/>
  <c r="E1068" i="107"/>
  <c r="E1080" i="107"/>
  <c r="E1092" i="107"/>
  <c r="E1104" i="107"/>
  <c r="E1116" i="107"/>
  <c r="E1128" i="107"/>
  <c r="E1140" i="107"/>
  <c r="E1152" i="107"/>
  <c r="E1164" i="107"/>
  <c r="E1176" i="107"/>
  <c r="E1188" i="107"/>
  <c r="E1200" i="107"/>
  <c r="E1212" i="107"/>
  <c r="E1224" i="107"/>
  <c r="E1236" i="107"/>
  <c r="E1248" i="107"/>
  <c r="E1260" i="107"/>
  <c r="E1272" i="107"/>
  <c r="E1284" i="107"/>
  <c r="E1296" i="107"/>
  <c r="E1308" i="107"/>
  <c r="E1320" i="107"/>
  <c r="E1332" i="107"/>
  <c r="E1344" i="107"/>
  <c r="E1356" i="107"/>
  <c r="E1368" i="107"/>
  <c r="E1380" i="107"/>
  <c r="E1392" i="107"/>
  <c r="E1404" i="107"/>
  <c r="E1416" i="107"/>
  <c r="E1428" i="107"/>
  <c r="E1440" i="107"/>
  <c r="E1452" i="107"/>
  <c r="E1464" i="107"/>
  <c r="E1476" i="107"/>
  <c r="E1488" i="107"/>
  <c r="E1500" i="107"/>
  <c r="E1512" i="107"/>
  <c r="E1524" i="107"/>
  <c r="E1536" i="107"/>
  <c r="E1548" i="107"/>
  <c r="E1033" i="107"/>
  <c r="E1045" i="107"/>
  <c r="E1057" i="107"/>
  <c r="E1069" i="107"/>
  <c r="E1081" i="107"/>
  <c r="E1093" i="107"/>
  <c r="E1105" i="107"/>
  <c r="E1117" i="107"/>
  <c r="E1129" i="107"/>
  <c r="E1141" i="107"/>
  <c r="E1153" i="107"/>
  <c r="E1165" i="107"/>
  <c r="E1177" i="107"/>
  <c r="E1189" i="107"/>
  <c r="E1201" i="107"/>
  <c r="E1213" i="107"/>
  <c r="E1225" i="107"/>
  <c r="E1237" i="107"/>
  <c r="E1249" i="107"/>
  <c r="E1261" i="107"/>
  <c r="E1273" i="107"/>
  <c r="E1285" i="107"/>
  <c r="E1297" i="107"/>
  <c r="E1309" i="107"/>
  <c r="E1321" i="107"/>
  <c r="E1333" i="107"/>
  <c r="E1345" i="107"/>
  <c r="E1357" i="107"/>
  <c r="E1369" i="107"/>
  <c r="E1381" i="107"/>
  <c r="E1393" i="107"/>
  <c r="E1405" i="107"/>
  <c r="E1417" i="107"/>
  <c r="E1429" i="107"/>
  <c r="E1441" i="107"/>
  <c r="E1453" i="107"/>
  <c r="E1465" i="107"/>
  <c r="E1477" i="107"/>
  <c r="E1489" i="107"/>
  <c r="E1501" i="107"/>
  <c r="E1513" i="107"/>
  <c r="E1525" i="107"/>
  <c r="E1537" i="107"/>
  <c r="E1549" i="107"/>
  <c r="E1034" i="107"/>
  <c r="E1046" i="107"/>
  <c r="E1058" i="107"/>
  <c r="E1070" i="107"/>
  <c r="E1082" i="107"/>
  <c r="E1094" i="107"/>
  <c r="E1106" i="107"/>
  <c r="E1118" i="107"/>
  <c r="E1130" i="107"/>
  <c r="E1142" i="107"/>
  <c r="E1154" i="107"/>
  <c r="E1166" i="107"/>
  <c r="E1178" i="107"/>
  <c r="E1190" i="107"/>
  <c r="E1202" i="107"/>
  <c r="E1214" i="107"/>
  <c r="E1226" i="107"/>
  <c r="E1238" i="107"/>
  <c r="E1250" i="107"/>
  <c r="E1262" i="107"/>
  <c r="E1274" i="107"/>
  <c r="E1286" i="107"/>
  <c r="E1298" i="107"/>
  <c r="E1310" i="107"/>
  <c r="E1322" i="107"/>
  <c r="E1334" i="107"/>
  <c r="E1346" i="107"/>
  <c r="E1358" i="107"/>
  <c r="E1370" i="107"/>
  <c r="E1382" i="107"/>
  <c r="E1394" i="107"/>
  <c r="E1406" i="107"/>
  <c r="E1418" i="107"/>
  <c r="E1430" i="107"/>
  <c r="E1442" i="107"/>
  <c r="E1454" i="107"/>
  <c r="E1466" i="107"/>
  <c r="E1478" i="107"/>
  <c r="E1490" i="107"/>
  <c r="E1502" i="107"/>
  <c r="E1514" i="107"/>
  <c r="E1526" i="107"/>
  <c r="E1538" i="107"/>
  <c r="E1550" i="107"/>
  <c r="D1249" i="107"/>
  <c r="D1248" i="107"/>
  <c r="D1242" i="107"/>
  <c r="D1539" i="107"/>
  <c r="D1512" i="107"/>
  <c r="D1496" i="107"/>
  <c r="D1475" i="107"/>
  <c r="D1455" i="107"/>
  <c r="D1420" i="107"/>
  <c r="D1375" i="107"/>
  <c r="D1337" i="107"/>
  <c r="D1286" i="107"/>
  <c r="D1233" i="107"/>
  <c r="D1170" i="107"/>
  <c r="D1066" i="107"/>
  <c r="D958" i="107"/>
  <c r="D1547" i="107"/>
  <c r="D1527" i="107"/>
  <c r="D1511" i="107"/>
  <c r="D1495" i="107"/>
  <c r="D1474" i="107"/>
  <c r="D1452" i="107"/>
  <c r="D1418" i="107"/>
  <c r="D1372" i="107"/>
  <c r="D1334" i="107"/>
  <c r="D1285" i="107"/>
  <c r="D1224" i="107"/>
  <c r="D1164" i="107"/>
  <c r="D1064" i="107"/>
  <c r="D951" i="107"/>
  <c r="D1536" i="107"/>
  <c r="D1491" i="107"/>
  <c r="D1414" i="107"/>
  <c r="D1324" i="107"/>
  <c r="D1040" i="107"/>
  <c r="D1535" i="107"/>
  <c r="D1507" i="107"/>
  <c r="D1468" i="107"/>
  <c r="D1409" i="107"/>
  <c r="D1319" i="107"/>
  <c r="D1017" i="107"/>
  <c r="D1543" i="107"/>
  <c r="D1534" i="107"/>
  <c r="D1504" i="107"/>
  <c r="D1487" i="107"/>
  <c r="D1467" i="107"/>
  <c r="D1444" i="107"/>
  <c r="D1406" i="107"/>
  <c r="D1361" i="107"/>
  <c r="D1318" i="107"/>
  <c r="D1267" i="107"/>
  <c r="D1207" i="107"/>
  <c r="D1138" i="107"/>
  <c r="D1006" i="107"/>
  <c r="D930" i="107"/>
  <c r="D1516" i="107"/>
  <c r="D1480" i="107"/>
  <c r="D1433" i="107"/>
  <c r="D1346" i="107"/>
  <c r="D1114" i="107"/>
  <c r="D1499" i="107"/>
  <c r="D1459" i="107"/>
  <c r="D1343" i="107"/>
  <c r="D1091" i="107"/>
  <c r="D1498" i="107"/>
  <c r="D1456" i="107"/>
  <c r="D1381" i="107"/>
  <c r="D1291" i="107"/>
  <c r="D1088" i="107"/>
  <c r="D1510" i="107"/>
  <c r="D1451" i="107"/>
  <c r="D1415" i="107"/>
  <c r="D1328" i="107"/>
  <c r="D1161" i="107"/>
  <c r="D944" i="107"/>
  <c r="D1544" i="107"/>
  <c r="D1508" i="107"/>
  <c r="D1471" i="107"/>
  <c r="D1448" i="107"/>
  <c r="D1366" i="107"/>
  <c r="D1274" i="107"/>
  <c r="D1216" i="107"/>
  <c r="D943" i="107"/>
  <c r="D933" i="107"/>
  <c r="D1532" i="107"/>
  <c r="D1522" i="107"/>
  <c r="D1486" i="107"/>
  <c r="D1464" i="107"/>
  <c r="D1439" i="107"/>
  <c r="D1400" i="107"/>
  <c r="D1357" i="107"/>
  <c r="D1313" i="107"/>
  <c r="D1262" i="107"/>
  <c r="D1201" i="107"/>
  <c r="D1128" i="107"/>
  <c r="D1003" i="107"/>
  <c r="D927" i="107"/>
  <c r="D1185" i="107"/>
  <c r="D1528" i="107"/>
  <c r="D1429" i="107"/>
  <c r="D1184" i="107"/>
  <c r="D1515" i="107"/>
  <c r="D1176" i="107"/>
  <c r="D1546" i="107"/>
  <c r="D1492" i="107"/>
  <c r="D1472" i="107"/>
  <c r="D1367" i="107"/>
  <c r="D1279" i="107"/>
  <c r="D1222" i="107"/>
  <c r="D1042" i="107"/>
  <c r="D1524" i="107"/>
  <c r="D1152" i="107"/>
  <c r="D1523" i="107"/>
  <c r="D1488" i="107"/>
  <c r="D1447" i="107"/>
  <c r="D1363" i="107"/>
  <c r="D1273" i="107"/>
  <c r="D1210" i="107"/>
  <c r="D1139" i="107"/>
  <c r="D1552" i="107"/>
  <c r="D1520" i="107"/>
  <c r="D1484" i="107"/>
  <c r="D1463" i="107"/>
  <c r="D1438" i="107"/>
  <c r="D1396" i="107"/>
  <c r="D1352" i="107"/>
  <c r="D1309" i="107"/>
  <c r="D1261" i="107"/>
  <c r="D1200" i="107"/>
  <c r="D1125" i="107"/>
  <c r="D992" i="107"/>
  <c r="D919" i="107"/>
  <c r="D1540" i="107"/>
  <c r="D1500" i="107"/>
  <c r="D1460" i="107"/>
  <c r="D1390" i="107"/>
  <c r="D1298" i="107"/>
  <c r="D977" i="107"/>
  <c r="D1479" i="107"/>
  <c r="D1385" i="107"/>
  <c r="D1297" i="107"/>
  <c r="D968" i="107"/>
  <c r="D1548" i="107"/>
  <c r="D1476" i="107"/>
  <c r="D1424" i="107"/>
  <c r="D1342" i="107"/>
  <c r="D967" i="107"/>
  <c r="D1551" i="107"/>
  <c r="D1531" i="107"/>
  <c r="D1519" i="107"/>
  <c r="D1503" i="107"/>
  <c r="D1483" i="107"/>
  <c r="D1462" i="107"/>
  <c r="D1435" i="107"/>
  <c r="D1391" i="107"/>
  <c r="D1348" i="107"/>
  <c r="D1303" i="107"/>
  <c r="D1255" i="107"/>
  <c r="D1194" i="107"/>
  <c r="D1115" i="107"/>
  <c r="D1450" i="107"/>
  <c r="D1442" i="107"/>
  <c r="D1408" i="107"/>
  <c r="D1399" i="107"/>
  <c r="D1379" i="107"/>
  <c r="D1370" i="107"/>
  <c r="D1336" i="107"/>
  <c r="D1327" i="107"/>
  <c r="D1231" i="107"/>
  <c r="D1206" i="107"/>
  <c r="D1182" i="107"/>
  <c r="D1146" i="107"/>
  <c r="D941" i="107"/>
  <c r="D1549" i="107"/>
  <c r="D1537" i="107"/>
  <c r="D1525" i="107"/>
  <c r="D1513" i="107"/>
  <c r="D1501" i="107"/>
  <c r="D1489" i="107"/>
  <c r="D1477" i="107"/>
  <c r="D1465" i="107"/>
  <c r="D1453" i="107"/>
  <c r="D1426" i="107"/>
  <c r="D1417" i="107"/>
  <c r="D1397" i="107"/>
  <c r="D1388" i="107"/>
  <c r="D1354" i="107"/>
  <c r="D1345" i="107"/>
  <c r="D1325" i="107"/>
  <c r="D1316" i="107"/>
  <c r="D1228" i="107"/>
  <c r="D1221" i="107"/>
  <c r="D1169" i="107"/>
  <c r="D1156" i="107"/>
  <c r="D1132" i="107"/>
  <c r="D1107" i="107"/>
  <c r="D1083" i="107"/>
  <c r="D1059" i="107"/>
  <c r="D974" i="107"/>
  <c r="D950" i="107"/>
  <c r="D926" i="107"/>
  <c r="D1554" i="107"/>
  <c r="D1550" i="107"/>
  <c r="D1542" i="107"/>
  <c r="D1538" i="107"/>
  <c r="D1530" i="107"/>
  <c r="D1526" i="107"/>
  <c r="D1518" i="107"/>
  <c r="D1514" i="107"/>
  <c r="D1506" i="107"/>
  <c r="D1502" i="107"/>
  <c r="D1494" i="107"/>
  <c r="D1490" i="107"/>
  <c r="D1482" i="107"/>
  <c r="D1478" i="107"/>
  <c r="D1470" i="107"/>
  <c r="D1466" i="107"/>
  <c r="D1458" i="107"/>
  <c r="D1454" i="107"/>
  <c r="D1446" i="107"/>
  <c r="D1432" i="107"/>
  <c r="D1427" i="107"/>
  <c r="D1403" i="107"/>
  <c r="D1384" i="107"/>
  <c r="D1360" i="107"/>
  <c r="D1355" i="107"/>
  <c r="D1331" i="107"/>
  <c r="D1312" i="107"/>
  <c r="D1301" i="107"/>
  <c r="D1245" i="107"/>
  <c r="D1197" i="107"/>
  <c r="D1097" i="107"/>
  <c r="D1073" i="107"/>
  <c r="D1010" i="107"/>
  <c r="D986" i="107"/>
  <c r="D962" i="107"/>
  <c r="D1436" i="107"/>
  <c r="D1393" i="107"/>
  <c r="D1364" i="107"/>
  <c r="D1321" i="107"/>
  <c r="D1306" i="107"/>
  <c r="D1289" i="107"/>
  <c r="D1277" i="107"/>
  <c r="D1265" i="107"/>
  <c r="D1253" i="107"/>
  <c r="D1237" i="107"/>
  <c r="D1189" i="107"/>
  <c r="D1121" i="107"/>
  <c r="D1047" i="107"/>
  <c r="D1023" i="107"/>
  <c r="D999" i="107"/>
  <c r="D961" i="107"/>
  <c r="D937" i="107"/>
  <c r="D913" i="107"/>
  <c r="D1553" i="107"/>
  <c r="D1545" i="107"/>
  <c r="D1541" i="107"/>
  <c r="D1533" i="107"/>
  <c r="D1529" i="107"/>
  <c r="D1521" i="107"/>
  <c r="D1517" i="107"/>
  <c r="D1509" i="107"/>
  <c r="D1505" i="107"/>
  <c r="D1497" i="107"/>
  <c r="D1493" i="107"/>
  <c r="D1485" i="107"/>
  <c r="D1481" i="107"/>
  <c r="D1473" i="107"/>
  <c r="D1469" i="107"/>
  <c r="D1461" i="107"/>
  <c r="D1457" i="107"/>
  <c r="D1449" i="107"/>
  <c r="D1445" i="107"/>
  <c r="D1421" i="107"/>
  <c r="D1402" i="107"/>
  <c r="D1378" i="107"/>
  <c r="D1373" i="107"/>
  <c r="D1349" i="107"/>
  <c r="D1330" i="107"/>
  <c r="D1310" i="107"/>
  <c r="D1300" i="107"/>
  <c r="D1294" i="107"/>
  <c r="D1282" i="107"/>
  <c r="D1270" i="107"/>
  <c r="D1258" i="107"/>
  <c r="D1212" i="107"/>
  <c r="D1178" i="107"/>
  <c r="D1106" i="107"/>
  <c r="D1082" i="107"/>
  <c r="D1058" i="107"/>
  <c r="D924" i="107"/>
  <c r="E4" i="107" s="1"/>
  <c r="D921" i="107"/>
  <c r="D928" i="107"/>
  <c r="D952" i="107"/>
  <c r="D959" i="107"/>
  <c r="D969" i="107"/>
  <c r="D976" i="107"/>
  <c r="D983" i="107"/>
  <c r="D993" i="107"/>
  <c r="D1000" i="107"/>
  <c r="D1024" i="107"/>
  <c r="D1031" i="107"/>
  <c r="D1041" i="107"/>
  <c r="D1048" i="107"/>
  <c r="D1055" i="107"/>
  <c r="D1065" i="107"/>
  <c r="D1072" i="107"/>
  <c r="D1096" i="107"/>
  <c r="D1103" i="107"/>
  <c r="D1113" i="107"/>
  <c r="D1120" i="107"/>
  <c r="D1127" i="107"/>
  <c r="D1137" i="107"/>
  <c r="D1144" i="107"/>
  <c r="D918" i="107"/>
  <c r="D925" i="107"/>
  <c r="D935" i="107"/>
  <c r="D942" i="107"/>
  <c r="D949" i="107"/>
  <c r="D973" i="107"/>
  <c r="D990" i="107"/>
  <c r="D997" i="107"/>
  <c r="D1007" i="107"/>
  <c r="D1014" i="107"/>
  <c r="D1021" i="107"/>
  <c r="D1045" i="107"/>
  <c r="D1062" i="107"/>
  <c r="D1069" i="107"/>
  <c r="D1079" i="107"/>
  <c r="D1086" i="107"/>
  <c r="D1093" i="107"/>
  <c r="D1117" i="107"/>
  <c r="D1134" i="107"/>
  <c r="D1141" i="107"/>
  <c r="D1151" i="107"/>
  <c r="D1158" i="107"/>
  <c r="D1165" i="107"/>
  <c r="D1168" i="107"/>
  <c r="D1171" i="107"/>
  <c r="D1174" i="107"/>
  <c r="D1177" i="107"/>
  <c r="D1180" i="107"/>
  <c r="D1183" i="107"/>
  <c r="D932" i="107"/>
  <c r="D946" i="107"/>
  <c r="D956" i="107"/>
  <c r="D966" i="107"/>
  <c r="D980" i="107"/>
  <c r="D1004" i="107"/>
  <c r="D1018" i="107"/>
  <c r="D1028" i="107"/>
  <c r="D1038" i="107"/>
  <c r="D1052" i="107"/>
  <c r="D1076" i="107"/>
  <c r="D1090" i="107"/>
  <c r="D1100" i="107"/>
  <c r="D1110" i="107"/>
  <c r="D1124" i="107"/>
  <c r="D1148" i="107"/>
  <c r="D1162" i="107"/>
  <c r="D920" i="107"/>
  <c r="D938" i="107"/>
  <c r="D998" i="107"/>
  <c r="D1002" i="107"/>
  <c r="D1016" i="107"/>
  <c r="D1034" i="107"/>
  <c r="D1039" i="107"/>
  <c r="D1053" i="107"/>
  <c r="D1075" i="107"/>
  <c r="D1089" i="107"/>
  <c r="D1094" i="107"/>
  <c r="D1112" i="107"/>
  <c r="D1126" i="107"/>
  <c r="D1130" i="107"/>
  <c r="D1175" i="107"/>
  <c r="D916" i="107"/>
  <c r="D934" i="107"/>
  <c r="D939" i="107"/>
  <c r="D957" i="107"/>
  <c r="D975" i="107"/>
  <c r="D994" i="107"/>
  <c r="D1012" i="107"/>
  <c r="D1030" i="107"/>
  <c r="D1035" i="107"/>
  <c r="D1049" i="107"/>
  <c r="D1067" i="107"/>
  <c r="D1071" i="107"/>
  <c r="D1085" i="107"/>
  <c r="D1108" i="107"/>
  <c r="D1131" i="107"/>
  <c r="D1149" i="107"/>
  <c r="D1163" i="107"/>
  <c r="D1167" i="107"/>
  <c r="D1179" i="107"/>
  <c r="D912" i="107"/>
  <c r="D948" i="107"/>
  <c r="D953" i="107"/>
  <c r="D971" i="107"/>
  <c r="D985" i="107"/>
  <c r="D989" i="107"/>
  <c r="D1008" i="107"/>
  <c r="D1026" i="107"/>
  <c r="D1044" i="107"/>
  <c r="D1063" i="107"/>
  <c r="D1081" i="107"/>
  <c r="D1099" i="107"/>
  <c r="D1104" i="107"/>
  <c r="D1122" i="107"/>
  <c r="D1140" i="107"/>
  <c r="D1145" i="107"/>
  <c r="D1159" i="107"/>
  <c r="D1187" i="107"/>
  <c r="D1190" i="107"/>
  <c r="D1193" i="107"/>
  <c r="D1196" i="107"/>
  <c r="D1199" i="107"/>
  <c r="D1202" i="107"/>
  <c r="D1205" i="107"/>
  <c r="D1208" i="107"/>
  <c r="D1211" i="107"/>
  <c r="D1214" i="107"/>
  <c r="D1217" i="107"/>
  <c r="D1220" i="107"/>
  <c r="D1223" i="107"/>
  <c r="D1226" i="107"/>
  <c r="D1229" i="107"/>
  <c r="D1232" i="107"/>
  <c r="D1235" i="107"/>
  <c r="D1238" i="107"/>
  <c r="D1241" i="107"/>
  <c r="D1244" i="107"/>
  <c r="D1247" i="107"/>
  <c r="D1250" i="107"/>
  <c r="D1001" i="107"/>
  <c r="D1025" i="107"/>
  <c r="D1032" i="107"/>
  <c r="D1037" i="107"/>
  <c r="D1043" i="107"/>
  <c r="D1050" i="107"/>
  <c r="D1056" i="107"/>
  <c r="D1061" i="107"/>
  <c r="D1068" i="107"/>
  <c r="D1080" i="107"/>
  <c r="D1087" i="107"/>
  <c r="D1092" i="107"/>
  <c r="D1098" i="107"/>
  <c r="D1105" i="107"/>
  <c r="D1116" i="107"/>
  <c r="D1123" i="107"/>
  <c r="D1129" i="107"/>
  <c r="D1135" i="107"/>
  <c r="D1153" i="107"/>
  <c r="D1254" i="107"/>
  <c r="D1257" i="107"/>
  <c r="D1260" i="107"/>
  <c r="D1263" i="107"/>
  <c r="D1266" i="107"/>
  <c r="D1269" i="107"/>
  <c r="D1272" i="107"/>
  <c r="D1275" i="107"/>
  <c r="D1278" i="107"/>
  <c r="D1281" i="107"/>
  <c r="D1284" i="107"/>
  <c r="D1287" i="107"/>
  <c r="D1290" i="107"/>
  <c r="D1293" i="107"/>
  <c r="D1296" i="107"/>
  <c r="D1299" i="107"/>
  <c r="D1302" i="107"/>
  <c r="D1305" i="107"/>
  <c r="D1308" i="107"/>
  <c r="D1311" i="107"/>
  <c r="D1314" i="107"/>
  <c r="D1317" i="107"/>
  <c r="D1320" i="107"/>
  <c r="D1323" i="107"/>
  <c r="D1326" i="107"/>
  <c r="D1329" i="107"/>
  <c r="D1332" i="107"/>
  <c r="D1335" i="107"/>
  <c r="D1338" i="107"/>
  <c r="D1341" i="107"/>
  <c r="D1344" i="107"/>
  <c r="D1347" i="107"/>
  <c r="D1350" i="107"/>
  <c r="D1353" i="107"/>
  <c r="D1356" i="107"/>
  <c r="D1359" i="107"/>
  <c r="D1362" i="107"/>
  <c r="D1365" i="107"/>
  <c r="D1368" i="107"/>
  <c r="D1371" i="107"/>
  <c r="D1374" i="107"/>
  <c r="D1377" i="107"/>
  <c r="D1380" i="107"/>
  <c r="D1383" i="107"/>
  <c r="D1386" i="107"/>
  <c r="D1389" i="107"/>
  <c r="D1392" i="107"/>
  <c r="D1395" i="107"/>
  <c r="D1398" i="107"/>
  <c r="D1401" i="107"/>
  <c r="D1404" i="107"/>
  <c r="D1407" i="107"/>
  <c r="D1410" i="107"/>
  <c r="D1413" i="107"/>
  <c r="D1416" i="107"/>
  <c r="D1419" i="107"/>
  <c r="D1422" i="107"/>
  <c r="D1425" i="107"/>
  <c r="D1428" i="107"/>
  <c r="D1431" i="107"/>
  <c r="D1434" i="107"/>
  <c r="D1437" i="107"/>
  <c r="D1440" i="107"/>
  <c r="D1443" i="107"/>
  <c r="D1074" i="107"/>
  <c r="D1111" i="107"/>
  <c r="D1118" i="107"/>
  <c r="D1136" i="107"/>
  <c r="D1142" i="107"/>
  <c r="D1147" i="107"/>
  <c r="D1154" i="107"/>
  <c r="D1160" i="107"/>
  <c r="D1166" i="107"/>
  <c r="D1172" i="107"/>
  <c r="D1191" i="107"/>
  <c r="D1203" i="107"/>
  <c r="D1215" i="107"/>
  <c r="D1227" i="107"/>
  <c r="D1239" i="107"/>
  <c r="D1251" i="107"/>
  <c r="D917" i="107"/>
  <c r="D929" i="107"/>
  <c r="D936" i="107"/>
  <c r="D954" i="107"/>
  <c r="D960" i="107"/>
  <c r="D965" i="107"/>
  <c r="D972" i="107"/>
  <c r="D978" i="107"/>
  <c r="D984" i="107"/>
  <c r="D991" i="107"/>
  <c r="D996" i="107"/>
  <c r="D1009" i="107"/>
  <c r="D1015" i="107"/>
  <c r="D1020" i="107"/>
  <c r="D1027" i="107"/>
  <c r="D1033" i="107"/>
  <c r="D1051" i="107"/>
  <c r="D1057" i="107"/>
  <c r="D922" i="107"/>
  <c r="D963" i="107"/>
  <c r="D970" i="107"/>
  <c r="D987" i="107"/>
  <c r="D995" i="107"/>
  <c r="D1011" i="107"/>
  <c r="D1019" i="107"/>
  <c r="D1036" i="107"/>
  <c r="D1060" i="107"/>
  <c r="D1077" i="107"/>
  <c r="D1084" i="107"/>
  <c r="D1101" i="107"/>
  <c r="D1150" i="107"/>
  <c r="D1157" i="107"/>
  <c r="D1173" i="107"/>
  <c r="D1186" i="107"/>
  <c r="D1192" i="107"/>
  <c r="D1213" i="107"/>
  <c r="D1234" i="107"/>
  <c r="D1240" i="107"/>
  <c r="D1259" i="107"/>
  <c r="D1271" i="107"/>
  <c r="D1283" i="107"/>
  <c r="D1295" i="107"/>
  <c r="D1307" i="107"/>
  <c r="D1315" i="107"/>
  <c r="D1322" i="107"/>
  <c r="D1333" i="107"/>
  <c r="D1340" i="107"/>
  <c r="D1351" i="107"/>
  <c r="D1358" i="107"/>
  <c r="D1369" i="107"/>
  <c r="D1376" i="107"/>
  <c r="D1387" i="107"/>
  <c r="D1394" i="107"/>
  <c r="D1405" i="107"/>
  <c r="D1412" i="107"/>
  <c r="D1423" i="107"/>
  <c r="D1430" i="107"/>
  <c r="D1441" i="107"/>
  <c r="D931" i="107"/>
  <c r="D1022" i="107"/>
  <c r="D1054" i="107"/>
  <c r="D1070" i="107"/>
  <c r="D1181" i="107"/>
  <c r="D1209" i="107"/>
  <c r="D1230" i="107"/>
  <c r="D1288" i="107"/>
  <c r="D923" i="107"/>
  <c r="D947" i="107"/>
  <c r="D955" i="107"/>
  <c r="D979" i="107"/>
  <c r="D1109" i="107"/>
  <c r="D1133" i="107"/>
  <c r="D1219" i="107"/>
  <c r="D914" i="107"/>
  <c r="D981" i="107"/>
  <c r="D1046" i="107"/>
  <c r="D1188" i="107"/>
  <c r="D1236" i="107"/>
  <c r="D1264" i="107"/>
  <c r="D1276" i="107"/>
  <c r="D915" i="107"/>
  <c r="D940" i="107"/>
  <c r="D964" i="107"/>
  <c r="D988" i="107"/>
  <c r="D1005" i="107"/>
  <c r="D1013" i="107"/>
  <c r="D1029" i="107"/>
  <c r="D1078" i="107"/>
  <c r="D1095" i="107"/>
  <c r="D1102" i="107"/>
  <c r="D1119" i="107"/>
  <c r="D1143" i="107"/>
  <c r="D1198" i="107"/>
  <c r="D1204" i="107"/>
  <c r="D1225" i="107"/>
  <c r="D1246" i="107"/>
  <c r="D1252" i="107"/>
  <c r="D1256" i="107"/>
  <c r="D1268" i="107"/>
  <c r="D1280" i="107"/>
  <c r="D1292" i="107"/>
  <c r="D1304" i="107"/>
  <c r="D1411" i="107"/>
  <c r="D1382" i="107"/>
  <c r="D1339" i="107"/>
  <c r="D1243" i="107"/>
  <c r="D1218" i="107"/>
  <c r="D1195" i="107"/>
  <c r="D1155" i="107"/>
  <c r="D945" i="107"/>
  <c r="C5" i="95" l="1" a="1"/>
  <c r="C1083" i="107"/>
  <c r="F1085" i="107"/>
  <c r="G1085" i="107" s="1"/>
  <c r="F1088" i="107"/>
  <c r="G1088" i="107" s="1"/>
  <c r="F1172" i="107"/>
  <c r="G1172" i="107" s="1"/>
  <c r="F1076" i="107"/>
  <c r="G1076" i="107" s="1"/>
  <c r="F1071" i="107"/>
  <c r="G1071" i="107" s="1"/>
  <c r="F1081" i="107"/>
  <c r="G1081" i="107" s="1"/>
  <c r="F1091" i="107" l="1"/>
  <c r="G1091" i="107" s="1"/>
  <c r="F1087" i="107"/>
  <c r="G1087" i="107" s="1"/>
  <c r="F1075" i="107"/>
  <c r="G1075" i="107" s="1"/>
  <c r="F1080" i="107"/>
  <c r="G1080" i="107" s="1"/>
  <c r="F1090" i="107"/>
  <c r="G1090" i="107" s="1"/>
  <c r="F1082" i="107"/>
  <c r="G1082" i="107" s="1"/>
  <c r="F1096" i="107"/>
  <c r="G1096" i="107" s="1"/>
  <c r="F1095" i="107"/>
  <c r="G1095" i="107" s="1"/>
  <c r="F1093" i="107"/>
  <c r="G1093" i="107" s="1"/>
  <c r="F1078" i="107"/>
  <c r="G1078" i="107" s="1"/>
  <c r="F1092" i="107"/>
  <c r="G1092" i="107" s="1"/>
  <c r="F1094" i="107"/>
  <c r="G1094" i="107" s="1"/>
  <c r="F1089" i="107"/>
  <c r="G1089" i="107" s="1"/>
  <c r="F1069" i="107"/>
  <c r="G1069" i="107" s="1"/>
  <c r="F1086" i="107"/>
  <c r="G1086" i="107" s="1"/>
  <c r="F1083" i="107"/>
  <c r="G1083" i="107" s="1"/>
  <c r="F1079" i="107"/>
  <c r="G1079" i="107" s="1"/>
  <c r="F1084" i="107"/>
  <c r="G1084" i="107" s="1"/>
  <c r="F1077" i="107"/>
  <c r="G1077" i="107" s="1"/>
  <c r="F1073" i="107"/>
  <c r="G1073" i="107" s="1"/>
  <c r="F1070" i="107"/>
  <c r="G1070" i="107" s="1"/>
  <c r="F1072" i="107"/>
  <c r="G1072" i="107" s="1"/>
  <c r="F1074" i="107"/>
  <c r="G1074" i="107" s="1"/>
  <c r="C1082" i="107"/>
  <c r="C1069" i="107"/>
  <c r="C1090" i="107"/>
  <c r="C1084" i="107"/>
  <c r="C1094" i="107"/>
  <c r="C1068" i="107"/>
  <c r="D900" i="107"/>
  <c r="R65" i="81"/>
  <c r="AC70" i="4" s="1"/>
  <c r="C1086" i="107" l="1"/>
  <c r="F1022" i="107"/>
  <c r="G1022" i="107" s="1"/>
  <c r="F1032" i="107"/>
  <c r="G1032" i="107" s="1"/>
  <c r="F1067" i="107"/>
  <c r="G1067" i="107" s="1"/>
  <c r="F1026" i="107"/>
  <c r="G1026" i="107" s="1"/>
  <c r="C1096" i="107"/>
  <c r="C1093" i="107"/>
  <c r="C1089" i="107"/>
  <c r="C1092" i="107"/>
  <c r="C1072" i="107"/>
  <c r="F1025" i="107"/>
  <c r="G1025" i="107" s="1"/>
  <c r="F1027" i="107"/>
  <c r="G1027" i="107" s="1"/>
  <c r="C1088" i="107"/>
  <c r="C1076" i="107"/>
  <c r="C1070" i="107"/>
  <c r="C1087" i="107"/>
  <c r="C1059" i="107"/>
  <c r="C1081" i="107"/>
  <c r="C1036" i="107"/>
  <c r="C1085" i="107"/>
  <c r="C1077" i="107"/>
  <c r="C1061" i="107"/>
  <c r="C1091" i="107"/>
  <c r="F1023" i="107"/>
  <c r="G1023" i="107" s="1"/>
  <c r="C1060" i="107"/>
  <c r="C1057" i="107"/>
  <c r="C1079" i="107"/>
  <c r="F1033" i="107"/>
  <c r="G1033" i="107" s="1"/>
  <c r="C1056" i="107"/>
  <c r="C1049" i="107"/>
  <c r="C930" i="107"/>
  <c r="C1095" i="107"/>
  <c r="C1064" i="107"/>
  <c r="C1045" i="107"/>
  <c r="C924" i="107"/>
  <c r="C1067" i="107"/>
  <c r="C1040" i="107"/>
  <c r="C1066" i="107"/>
  <c r="C1039" i="107"/>
  <c r="C1054" i="107"/>
  <c r="C1041" i="107"/>
  <c r="C1073" i="107"/>
  <c r="C1080" i="107"/>
  <c r="C920" i="107"/>
  <c r="C923" i="107"/>
  <c r="C1065" i="107"/>
  <c r="C1029" i="107"/>
  <c r="C1051" i="107"/>
  <c r="C1050" i="107"/>
  <c r="C1058" i="107"/>
  <c r="C1075" i="107"/>
  <c r="C1042" i="107"/>
  <c r="C1078" i="107"/>
  <c r="C1062" i="107"/>
  <c r="C940" i="107"/>
  <c r="C1043" i="107"/>
  <c r="C1044" i="107"/>
  <c r="C1071" i="107"/>
  <c r="C1074" i="107"/>
  <c r="C1063" i="107"/>
  <c r="C1053" i="107"/>
  <c r="C1038" i="107"/>
  <c r="C1048" i="107"/>
  <c r="D908" i="107"/>
  <c r="D904" i="107"/>
  <c r="D897" i="107"/>
  <c r="D901" i="107"/>
  <c r="D905" i="107"/>
  <c r="D909" i="107"/>
  <c r="D898" i="107"/>
  <c r="D902" i="107"/>
  <c r="D906" i="107"/>
  <c r="D910" i="107"/>
  <c r="D899" i="107"/>
  <c r="D903" i="107"/>
  <c r="D907" i="107"/>
  <c r="D911" i="107"/>
  <c r="C958" i="107"/>
  <c r="C957" i="107"/>
  <c r="C950" i="107"/>
  <c r="C949" i="107"/>
  <c r="C942" i="107"/>
  <c r="C929" i="107"/>
  <c r="D543" i="107"/>
  <c r="D594" i="107"/>
  <c r="D702" i="107"/>
  <c r="D785" i="107"/>
  <c r="D870" i="107"/>
  <c r="D27" i="107"/>
  <c r="D75" i="107"/>
  <c r="D123" i="107"/>
  <c r="D164" i="107"/>
  <c r="D196" i="107"/>
  <c r="D220" i="107"/>
  <c r="D244" i="107"/>
  <c r="D268" i="107"/>
  <c r="D292" i="107"/>
  <c r="D316" i="107"/>
  <c r="D340" i="107"/>
  <c r="D364" i="107"/>
  <c r="D388" i="107"/>
  <c r="D412" i="107"/>
  <c r="D436" i="107"/>
  <c r="D460" i="107"/>
  <c r="D484" i="107"/>
  <c r="D508" i="107"/>
  <c r="D532" i="107"/>
  <c r="D92" i="107"/>
  <c r="D183" i="107"/>
  <c r="D279" i="107"/>
  <c r="D399" i="107"/>
  <c r="D495" i="107"/>
  <c r="D835" i="107"/>
  <c r="D147" i="107"/>
  <c r="D256" i="107"/>
  <c r="D352" i="107"/>
  <c r="D448" i="107"/>
  <c r="D520" i="107"/>
  <c r="D658" i="107"/>
  <c r="D185" i="107"/>
  <c r="D233" i="107"/>
  <c r="D305" i="107"/>
  <c r="D353" i="107"/>
  <c r="D425" i="107"/>
  <c r="D473" i="107"/>
  <c r="D521" i="107"/>
  <c r="D771" i="107"/>
  <c r="D258" i="107"/>
  <c r="D402" i="107"/>
  <c r="D450" i="107"/>
  <c r="D522" i="107"/>
  <c r="D775" i="107"/>
  <c r="D102" i="107"/>
  <c r="D187" i="107"/>
  <c r="D235" i="107"/>
  <c r="D259" i="107"/>
  <c r="D307" i="107"/>
  <c r="D355" i="107"/>
  <c r="D427" i="107"/>
  <c r="D499" i="107"/>
  <c r="D695" i="107"/>
  <c r="D599" i="107"/>
  <c r="D708" i="107"/>
  <c r="D805" i="107"/>
  <c r="D874" i="107"/>
  <c r="D28" i="107"/>
  <c r="D76" i="107"/>
  <c r="D124" i="107"/>
  <c r="D168" i="107"/>
  <c r="D197" i="107"/>
  <c r="D221" i="107"/>
  <c r="D245" i="107"/>
  <c r="D269" i="107"/>
  <c r="D293" i="107"/>
  <c r="D317" i="107"/>
  <c r="D341" i="107"/>
  <c r="D365" i="107"/>
  <c r="D389" i="107"/>
  <c r="D413" i="107"/>
  <c r="D437" i="107"/>
  <c r="D461" i="107"/>
  <c r="D485" i="107"/>
  <c r="D509" i="107"/>
  <c r="D533" i="107"/>
  <c r="D44" i="107"/>
  <c r="D140" i="107"/>
  <c r="D231" i="107"/>
  <c r="D303" i="107"/>
  <c r="D375" i="107"/>
  <c r="D447" i="107"/>
  <c r="D649" i="107"/>
  <c r="D184" i="107"/>
  <c r="D232" i="107"/>
  <c r="D328" i="107"/>
  <c r="D424" i="107"/>
  <c r="D744" i="107"/>
  <c r="D840" i="107"/>
  <c r="D282" i="107"/>
  <c r="D378" i="107"/>
  <c r="D474" i="107"/>
  <c r="D673" i="107"/>
  <c r="D54" i="107"/>
  <c r="D150" i="107"/>
  <c r="D211" i="107"/>
  <c r="D283" i="107"/>
  <c r="D331" i="107"/>
  <c r="D379" i="107"/>
  <c r="D451" i="107"/>
  <c r="D475" i="107"/>
  <c r="D523" i="107"/>
  <c r="D776" i="107"/>
  <c r="D67" i="107"/>
  <c r="D115" i="107"/>
  <c r="D162" i="107"/>
  <c r="D194" i="107"/>
  <c r="D242" i="107"/>
  <c r="D266" i="107"/>
  <c r="D314" i="107"/>
  <c r="D386" i="107"/>
  <c r="D458" i="107"/>
  <c r="D506" i="107"/>
  <c r="D530" i="107"/>
  <c r="D784" i="107"/>
  <c r="D20" i="107"/>
  <c r="D68" i="107"/>
  <c r="D163" i="107"/>
  <c r="D195" i="107"/>
  <c r="D243" i="107"/>
  <c r="D291" i="107"/>
  <c r="D339" i="107"/>
  <c r="D363" i="107"/>
  <c r="D411" i="107"/>
  <c r="D459" i="107"/>
  <c r="D531" i="107"/>
  <c r="D601" i="107"/>
  <c r="D709" i="107"/>
  <c r="D806" i="107"/>
  <c r="D879" i="107"/>
  <c r="D29" i="107"/>
  <c r="D77" i="107"/>
  <c r="D125" i="107"/>
  <c r="D171" i="107"/>
  <c r="D198" i="107"/>
  <c r="D222" i="107"/>
  <c r="D246" i="107"/>
  <c r="D270" i="107"/>
  <c r="D294" i="107"/>
  <c r="D318" i="107"/>
  <c r="D342" i="107"/>
  <c r="D366" i="107"/>
  <c r="D390" i="107"/>
  <c r="D414" i="107"/>
  <c r="D438" i="107"/>
  <c r="D462" i="107"/>
  <c r="D486" i="107"/>
  <c r="D510" i="107"/>
  <c r="D534" i="107"/>
  <c r="D732" i="107"/>
  <c r="D207" i="107"/>
  <c r="D327" i="107"/>
  <c r="D423" i="107"/>
  <c r="D519" i="107"/>
  <c r="D894" i="107"/>
  <c r="D51" i="107"/>
  <c r="D208" i="107"/>
  <c r="D304" i="107"/>
  <c r="D400" i="107"/>
  <c r="D472" i="107"/>
  <c r="D836" i="107"/>
  <c r="D100" i="107"/>
  <c r="D148" i="107"/>
  <c r="D209" i="107"/>
  <c r="D257" i="107"/>
  <c r="D281" i="107"/>
  <c r="D329" i="107"/>
  <c r="D377" i="107"/>
  <c r="D401" i="107"/>
  <c r="D449" i="107"/>
  <c r="D497" i="107"/>
  <c r="D671" i="107"/>
  <c r="D53" i="107"/>
  <c r="D101" i="107"/>
  <c r="D149" i="107"/>
  <c r="D186" i="107"/>
  <c r="D210" i="107"/>
  <c r="D234" i="107"/>
  <c r="D306" i="107"/>
  <c r="D330" i="107"/>
  <c r="D354" i="107"/>
  <c r="D426" i="107"/>
  <c r="D498" i="107"/>
  <c r="D845" i="107"/>
  <c r="D19" i="107"/>
  <c r="D869" i="107"/>
  <c r="D615" i="107"/>
  <c r="D725" i="107"/>
  <c r="D810" i="107"/>
  <c r="D880" i="107"/>
  <c r="D30" i="107"/>
  <c r="D78" i="107"/>
  <c r="D126" i="107"/>
  <c r="D172" i="107"/>
  <c r="D199" i="107"/>
  <c r="D223" i="107"/>
  <c r="D247" i="107"/>
  <c r="D271" i="107"/>
  <c r="D295" i="107"/>
  <c r="D319" i="107"/>
  <c r="D343" i="107"/>
  <c r="D367" i="107"/>
  <c r="D391" i="107"/>
  <c r="D415" i="107"/>
  <c r="D439" i="107"/>
  <c r="D463" i="107"/>
  <c r="D487" i="107"/>
  <c r="D511" i="107"/>
  <c r="D535" i="107"/>
  <c r="D816" i="107"/>
  <c r="D52" i="107"/>
  <c r="D5" i="107"/>
  <c r="D6" i="107"/>
  <c r="D403" i="107"/>
  <c r="D846" i="107"/>
  <c r="D218" i="107"/>
  <c r="D290" i="107"/>
  <c r="D338" i="107"/>
  <c r="D362" i="107"/>
  <c r="D410" i="107"/>
  <c r="D434" i="107"/>
  <c r="D482" i="107"/>
  <c r="D700" i="107"/>
  <c r="D116" i="107"/>
  <c r="D219" i="107"/>
  <c r="D267" i="107"/>
  <c r="D315" i="107"/>
  <c r="D387" i="107"/>
  <c r="D435" i="107"/>
  <c r="D483" i="107"/>
  <c r="D618" i="107"/>
  <c r="D730" i="107"/>
  <c r="D815" i="107"/>
  <c r="D893" i="107"/>
  <c r="D43" i="107"/>
  <c r="D91" i="107"/>
  <c r="D139" i="107"/>
  <c r="D182" i="107"/>
  <c r="D206" i="107"/>
  <c r="D230" i="107"/>
  <c r="D254" i="107"/>
  <c r="D278" i="107"/>
  <c r="D302" i="107"/>
  <c r="D326" i="107"/>
  <c r="D350" i="107"/>
  <c r="D374" i="107"/>
  <c r="D398" i="107"/>
  <c r="D422" i="107"/>
  <c r="D446" i="107"/>
  <c r="D470" i="107"/>
  <c r="D494" i="107"/>
  <c r="D518" i="107"/>
  <c r="D648" i="107"/>
  <c r="D255" i="107"/>
  <c r="D351" i="107"/>
  <c r="D471" i="107"/>
  <c r="D739" i="107"/>
  <c r="D99" i="107"/>
  <c r="D280" i="107"/>
  <c r="D376" i="107"/>
  <c r="D496" i="107"/>
  <c r="D507" i="107"/>
  <c r="D878" i="107"/>
  <c r="D844" i="107"/>
  <c r="D811" i="107"/>
  <c r="D780" i="107"/>
  <c r="D736" i="107"/>
  <c r="D703" i="107"/>
  <c r="D665" i="107"/>
  <c r="D609" i="107"/>
  <c r="D539" i="107"/>
  <c r="D527" i="107"/>
  <c r="D515" i="107"/>
  <c r="D503" i="107"/>
  <c r="D491" i="107"/>
  <c r="D479" i="107"/>
  <c r="D467" i="107"/>
  <c r="D455" i="107"/>
  <c r="D443" i="107"/>
  <c r="D431" i="107"/>
  <c r="D419" i="107"/>
  <c r="D407" i="107"/>
  <c r="D395" i="107"/>
  <c r="D383" i="107"/>
  <c r="D371" i="107"/>
  <c r="D359" i="107"/>
  <c r="D347" i="107"/>
  <c r="D335" i="107"/>
  <c r="D323" i="107"/>
  <c r="D311" i="107"/>
  <c r="D299" i="107"/>
  <c r="D287" i="107"/>
  <c r="D275" i="107"/>
  <c r="D263" i="107"/>
  <c r="D251" i="107"/>
  <c r="D239" i="107"/>
  <c r="D227" i="107"/>
  <c r="D215" i="107"/>
  <c r="D203" i="107"/>
  <c r="D191" i="107"/>
  <c r="D176" i="107"/>
  <c r="D159" i="107"/>
  <c r="D136" i="107"/>
  <c r="D112" i="107"/>
  <c r="D88" i="107"/>
  <c r="D64" i="107"/>
  <c r="D40" i="107"/>
  <c r="D16" i="107"/>
  <c r="D888" i="107"/>
  <c r="D860" i="107"/>
  <c r="D830" i="107"/>
  <c r="D795" i="107"/>
  <c r="D758" i="107"/>
  <c r="D718" i="107"/>
  <c r="D687" i="107"/>
  <c r="D640" i="107"/>
  <c r="D577" i="107"/>
  <c r="D517" i="107"/>
  <c r="D481" i="107"/>
  <c r="D445" i="107"/>
  <c r="D361" i="107"/>
  <c r="D694" i="107"/>
  <c r="D528" i="107"/>
  <c r="D516" i="107"/>
  <c r="D468" i="107"/>
  <c r="D420" i="107"/>
  <c r="D408" i="107"/>
  <c r="D372" i="107"/>
  <c r="D336" i="107"/>
  <c r="D300" i="107"/>
  <c r="D264" i="107"/>
  <c r="D228" i="107"/>
  <c r="D192" i="107"/>
  <c r="D160" i="107"/>
  <c r="D89" i="107"/>
  <c r="D41" i="107"/>
  <c r="D889" i="107"/>
  <c r="D759" i="107"/>
  <c r="D642" i="107"/>
  <c r="D538" i="107"/>
  <c r="D526" i="107"/>
  <c r="D514" i="107"/>
  <c r="D502" i="107"/>
  <c r="D490" i="107"/>
  <c r="D478" i="107"/>
  <c r="D466" i="107"/>
  <c r="D454" i="107"/>
  <c r="D442" i="107"/>
  <c r="D430" i="107"/>
  <c r="D418" i="107"/>
  <c r="D406" i="107"/>
  <c r="D394" i="107"/>
  <c r="D382" i="107"/>
  <c r="D370" i="107"/>
  <c r="D358" i="107"/>
  <c r="D346" i="107"/>
  <c r="D334" i="107"/>
  <c r="D322" i="107"/>
  <c r="D310" i="107"/>
  <c r="D298" i="107"/>
  <c r="D286" i="107"/>
  <c r="D274" i="107"/>
  <c r="D262" i="107"/>
  <c r="D250" i="107"/>
  <c r="D238" i="107"/>
  <c r="D226" i="107"/>
  <c r="D214" i="107"/>
  <c r="D202" i="107"/>
  <c r="D190" i="107"/>
  <c r="D175" i="107"/>
  <c r="D156" i="107"/>
  <c r="D135" i="107"/>
  <c r="D111" i="107"/>
  <c r="D87" i="107"/>
  <c r="D63" i="107"/>
  <c r="D39" i="107"/>
  <c r="D15" i="107"/>
  <c r="D885" i="107"/>
  <c r="D859" i="107"/>
  <c r="D826" i="107"/>
  <c r="D794" i="107"/>
  <c r="D757" i="107"/>
  <c r="D717" i="107"/>
  <c r="D680" i="107"/>
  <c r="D634" i="107"/>
  <c r="D572" i="107"/>
  <c r="D541" i="107"/>
  <c r="D505" i="107"/>
  <c r="D469" i="107"/>
  <c r="D433" i="107"/>
  <c r="D409" i="107"/>
  <c r="D373" i="107"/>
  <c r="D337" i="107"/>
  <c r="D313" i="107"/>
  <c r="D289" i="107"/>
  <c r="D265" i="107"/>
  <c r="D241" i="107"/>
  <c r="D217" i="107"/>
  <c r="D193" i="107"/>
  <c r="D161" i="107"/>
  <c r="D114" i="107"/>
  <c r="D66" i="107"/>
  <c r="D18" i="107"/>
  <c r="D868" i="107"/>
  <c r="D801" i="107"/>
  <c r="D724" i="107"/>
  <c r="D643" i="107"/>
  <c r="D492" i="107"/>
  <c r="D456" i="107"/>
  <c r="D432" i="107"/>
  <c r="D396" i="107"/>
  <c r="D360" i="107"/>
  <c r="D324" i="107"/>
  <c r="D288" i="107"/>
  <c r="D252" i="107"/>
  <c r="D216" i="107"/>
  <c r="D180" i="107"/>
  <c r="D137" i="107"/>
  <c r="D65" i="107"/>
  <c r="D864" i="107"/>
  <c r="D796" i="107"/>
  <c r="D689" i="107"/>
  <c r="C880" i="107"/>
  <c r="D537" i="107"/>
  <c r="D525" i="107"/>
  <c r="D513" i="107"/>
  <c r="D501" i="107"/>
  <c r="D489" i="107"/>
  <c r="D477" i="107"/>
  <c r="D465" i="107"/>
  <c r="D453" i="107"/>
  <c r="D441" i="107"/>
  <c r="D429" i="107"/>
  <c r="D417" i="107"/>
  <c r="D405" i="107"/>
  <c r="D393" i="107"/>
  <c r="D381" i="107"/>
  <c r="D369" i="107"/>
  <c r="D357" i="107"/>
  <c r="D345" i="107"/>
  <c r="D333" i="107"/>
  <c r="D321" i="107"/>
  <c r="D309" i="107"/>
  <c r="D297" i="107"/>
  <c r="D285" i="107"/>
  <c r="D273" i="107"/>
  <c r="D261" i="107"/>
  <c r="D249" i="107"/>
  <c r="D237" i="107"/>
  <c r="D225" i="107"/>
  <c r="D213" i="107"/>
  <c r="D201" i="107"/>
  <c r="D189" i="107"/>
  <c r="D174" i="107"/>
  <c r="D152" i="107"/>
  <c r="D128" i="107"/>
  <c r="D104" i="107"/>
  <c r="D80" i="107"/>
  <c r="D56" i="107"/>
  <c r="D32" i="107"/>
  <c r="D8" i="107"/>
  <c r="D884" i="107"/>
  <c r="D855" i="107"/>
  <c r="D825" i="107"/>
  <c r="D790" i="107"/>
  <c r="D752" i="107"/>
  <c r="D715" i="107"/>
  <c r="D679" i="107"/>
  <c r="D628" i="107"/>
  <c r="D561" i="107"/>
  <c r="D529" i="107"/>
  <c r="D493" i="107"/>
  <c r="D457" i="107"/>
  <c r="D421" i="107"/>
  <c r="D397" i="107"/>
  <c r="D385" i="107"/>
  <c r="D349" i="107"/>
  <c r="D325" i="107"/>
  <c r="D301" i="107"/>
  <c r="D277" i="107"/>
  <c r="D253" i="107"/>
  <c r="D229" i="107"/>
  <c r="D205" i="107"/>
  <c r="D181" i="107"/>
  <c r="D138" i="107"/>
  <c r="D90" i="107"/>
  <c r="D42" i="107"/>
  <c r="D834" i="107"/>
  <c r="D765" i="107"/>
  <c r="D592" i="107"/>
  <c r="D540" i="107"/>
  <c r="D504" i="107"/>
  <c r="D480" i="107"/>
  <c r="D444" i="107"/>
  <c r="D384" i="107"/>
  <c r="D348" i="107"/>
  <c r="D312" i="107"/>
  <c r="D276" i="107"/>
  <c r="D240" i="107"/>
  <c r="D204" i="107"/>
  <c r="D113" i="107"/>
  <c r="D17" i="107"/>
  <c r="D831" i="107"/>
  <c r="D723" i="107"/>
  <c r="D587" i="107"/>
  <c r="D536" i="107"/>
  <c r="D524" i="107"/>
  <c r="D512" i="107"/>
  <c r="D500" i="107"/>
  <c r="D488" i="107"/>
  <c r="D476" i="107"/>
  <c r="D464" i="107"/>
  <c r="D452" i="107"/>
  <c r="D440" i="107"/>
  <c r="D428" i="107"/>
  <c r="D416" i="107"/>
  <c r="D404" i="107"/>
  <c r="D392" i="107"/>
  <c r="D380" i="107"/>
  <c r="D368" i="107"/>
  <c r="D356" i="107"/>
  <c r="D344" i="107"/>
  <c r="D332" i="107"/>
  <c r="D320" i="107"/>
  <c r="D308" i="107"/>
  <c r="D296" i="107"/>
  <c r="D284" i="107"/>
  <c r="D272" i="107"/>
  <c r="D260" i="107"/>
  <c r="D248" i="107"/>
  <c r="D236" i="107"/>
  <c r="D224" i="107"/>
  <c r="D212" i="107"/>
  <c r="D200" i="107"/>
  <c r="D188" i="107"/>
  <c r="D173" i="107"/>
  <c r="D151" i="107"/>
  <c r="D127" i="107"/>
  <c r="D103" i="107"/>
  <c r="D79" i="107"/>
  <c r="D55" i="107"/>
  <c r="D31" i="107"/>
  <c r="D7" i="107"/>
  <c r="D883" i="107"/>
  <c r="D850" i="107"/>
  <c r="D821" i="107"/>
  <c r="D786" i="107"/>
  <c r="D745" i="107"/>
  <c r="D710" i="107"/>
  <c r="D678" i="107"/>
  <c r="D619" i="107"/>
  <c r="D4" i="107"/>
  <c r="D544" i="107"/>
  <c r="D549" i="107"/>
  <c r="D554" i="107"/>
  <c r="D559" i="107"/>
  <c r="D569" i="107"/>
  <c r="D578" i="107"/>
  <c r="D588" i="107"/>
  <c r="D564" i="107"/>
  <c r="D584" i="107"/>
  <c r="D545" i="107"/>
  <c r="D555" i="107"/>
  <c r="D560" i="107"/>
  <c r="D574" i="107"/>
  <c r="D579" i="107"/>
  <c r="D589" i="107"/>
  <c r="D550" i="107"/>
  <c r="D565" i="107"/>
  <c r="D570" i="107"/>
  <c r="D556" i="107"/>
  <c r="D580" i="107"/>
  <c r="D585" i="107"/>
  <c r="D590" i="107"/>
  <c r="D557" i="107"/>
  <c r="D563" i="107"/>
  <c r="D625" i="107"/>
  <c r="D635" i="107"/>
  <c r="D641" i="107"/>
  <c r="D650" i="107"/>
  <c r="D666" i="107"/>
  <c r="D691" i="107"/>
  <c r="D701" i="107"/>
  <c r="D711" i="107"/>
  <c r="D716" i="107"/>
  <c r="D726" i="107"/>
  <c r="D731" i="107"/>
  <c r="D741" i="107"/>
  <c r="D746" i="107"/>
  <c r="D751" i="107"/>
  <c r="D766" i="107"/>
  <c r="D548" i="107"/>
  <c r="D566" i="107"/>
  <c r="D591" i="107"/>
  <c r="D596" i="107"/>
  <c r="D600" i="107"/>
  <c r="D610" i="107"/>
  <c r="D616" i="107"/>
  <c r="D621" i="107"/>
  <c r="D656" i="107"/>
  <c r="D661" i="107"/>
  <c r="D676" i="107"/>
  <c r="D686" i="107"/>
  <c r="D721" i="107"/>
  <c r="D737" i="107"/>
  <c r="D756" i="107"/>
  <c r="D573" i="107"/>
  <c r="D582" i="107"/>
  <c r="D606" i="107"/>
  <c r="D626" i="107"/>
  <c r="D558" i="107"/>
  <c r="D567" i="107"/>
  <c r="D575" i="107"/>
  <c r="D542" i="107"/>
  <c r="D551" i="107"/>
  <c r="D583" i="107"/>
  <c r="D597" i="107"/>
  <c r="D622" i="107"/>
  <c r="D627" i="107"/>
  <c r="D632" i="107"/>
  <c r="D637" i="107"/>
  <c r="D652" i="107"/>
  <c r="D657" i="107"/>
  <c r="D697" i="107"/>
  <c r="D707" i="107"/>
  <c r="D713" i="107"/>
  <c r="D728" i="107"/>
  <c r="D738" i="107"/>
  <c r="D748" i="107"/>
  <c r="D763" i="107"/>
  <c r="D593" i="107"/>
  <c r="D602" i="107"/>
  <c r="D607" i="107"/>
  <c r="D612" i="107"/>
  <c r="D647" i="107"/>
  <c r="D663" i="107"/>
  <c r="D668" i="107"/>
  <c r="D672" i="107"/>
  <c r="D682" i="107"/>
  <c r="D688" i="107"/>
  <c r="D693" i="107"/>
  <c r="D546" i="107"/>
  <c r="D553" i="107"/>
  <c r="D562" i="107"/>
  <c r="D571" i="107"/>
  <c r="D873" i="107"/>
  <c r="D863" i="107"/>
  <c r="D854" i="107"/>
  <c r="D849" i="107"/>
  <c r="D839" i="107"/>
  <c r="D829" i="107"/>
  <c r="D820" i="107"/>
  <c r="D814" i="107"/>
  <c r="D804" i="107"/>
  <c r="D800" i="107"/>
  <c r="D789" i="107"/>
  <c r="D779" i="107"/>
  <c r="D770" i="107"/>
  <c r="D764" i="107"/>
  <c r="D750" i="107"/>
  <c r="D743" i="107"/>
  <c r="D685" i="107"/>
  <c r="D670" i="107"/>
  <c r="D664" i="107"/>
  <c r="D655" i="107"/>
  <c r="D633" i="107"/>
  <c r="D624" i="107"/>
  <c r="D617" i="107"/>
  <c r="D608" i="107"/>
  <c r="D576" i="107"/>
  <c r="D170" i="107"/>
  <c r="D158" i="107"/>
  <c r="D146" i="107"/>
  <c r="D134" i="107"/>
  <c r="D122" i="107"/>
  <c r="D110" i="107"/>
  <c r="D98" i="107"/>
  <c r="D86" i="107"/>
  <c r="D74" i="107"/>
  <c r="D62" i="107"/>
  <c r="D50" i="107"/>
  <c r="D38" i="107"/>
  <c r="D26" i="107"/>
  <c r="D14" i="107"/>
  <c r="D887" i="107"/>
  <c r="C868" i="107"/>
  <c r="D858" i="107"/>
  <c r="D853" i="107"/>
  <c r="D838" i="107"/>
  <c r="D828" i="107"/>
  <c r="D824" i="107"/>
  <c r="D819" i="107"/>
  <c r="D809" i="107"/>
  <c r="D799" i="107"/>
  <c r="D774" i="107"/>
  <c r="D769" i="107"/>
  <c r="D755" i="107"/>
  <c r="D742" i="107"/>
  <c r="D729" i="107"/>
  <c r="D722" i="107"/>
  <c r="D684" i="107"/>
  <c r="D677" i="107"/>
  <c r="D662" i="107"/>
  <c r="D654" i="107"/>
  <c r="D598" i="107"/>
  <c r="D552" i="107"/>
  <c r="D169" i="107"/>
  <c r="D157" i="107"/>
  <c r="D145" i="107"/>
  <c r="D133" i="107"/>
  <c r="D121" i="107"/>
  <c r="D109" i="107"/>
  <c r="D97" i="107"/>
  <c r="D85" i="107"/>
  <c r="D73" i="107"/>
  <c r="D61" i="107"/>
  <c r="D49" i="107"/>
  <c r="D37" i="107"/>
  <c r="D25" i="107"/>
  <c r="D13" i="107"/>
  <c r="D892" i="107"/>
  <c r="D877" i="107"/>
  <c r="D872" i="107"/>
  <c r="D867" i="107"/>
  <c r="D862" i="107"/>
  <c r="D848" i="107"/>
  <c r="D843" i="107"/>
  <c r="D813" i="107"/>
  <c r="D803" i="107"/>
  <c r="D793" i="107"/>
  <c r="D788" i="107"/>
  <c r="D783" i="107"/>
  <c r="D778" i="107"/>
  <c r="D762" i="107"/>
  <c r="D749" i="107"/>
  <c r="D735" i="107"/>
  <c r="D706" i="107"/>
  <c r="D699" i="107"/>
  <c r="D692" i="107"/>
  <c r="D669" i="107"/>
  <c r="D646" i="107"/>
  <c r="D639" i="107"/>
  <c r="D631" i="107"/>
  <c r="D623" i="107"/>
  <c r="D614" i="107"/>
  <c r="D605" i="107"/>
  <c r="D144" i="107"/>
  <c r="D132" i="107"/>
  <c r="D120" i="107"/>
  <c r="D108" i="107"/>
  <c r="D96" i="107"/>
  <c r="D84" i="107"/>
  <c r="D72" i="107"/>
  <c r="D60" i="107"/>
  <c r="D48" i="107"/>
  <c r="D36" i="107"/>
  <c r="D24" i="107"/>
  <c r="D12" i="107"/>
  <c r="D882" i="107"/>
  <c r="D852" i="107"/>
  <c r="D833" i="107"/>
  <c r="D823" i="107"/>
  <c r="D818" i="107"/>
  <c r="D808" i="107"/>
  <c r="D798" i="107"/>
  <c r="D768" i="107"/>
  <c r="D761" i="107"/>
  <c r="D754" i="107"/>
  <c r="D720" i="107"/>
  <c r="D714" i="107"/>
  <c r="D705" i="107"/>
  <c r="D683" i="107"/>
  <c r="D675" i="107"/>
  <c r="D660" i="107"/>
  <c r="D645" i="107"/>
  <c r="D630" i="107"/>
  <c r="D586" i="107"/>
  <c r="D547" i="107"/>
  <c r="D179" i="107"/>
  <c r="D167" i="107"/>
  <c r="D155" i="107"/>
  <c r="D143" i="107"/>
  <c r="D131" i="107"/>
  <c r="D119" i="107"/>
  <c r="D107" i="107"/>
  <c r="D95" i="107"/>
  <c r="D83" i="107"/>
  <c r="D71" i="107"/>
  <c r="D59" i="107"/>
  <c r="D47" i="107"/>
  <c r="D35" i="107"/>
  <c r="D23" i="107"/>
  <c r="D11" i="107"/>
  <c r="D896" i="107"/>
  <c r="D891" i="107"/>
  <c r="D886" i="107"/>
  <c r="D876" i="107"/>
  <c r="D871" i="107"/>
  <c r="D866" i="107"/>
  <c r="D857" i="107"/>
  <c r="D847" i="107"/>
  <c r="D842" i="107"/>
  <c r="D837" i="107"/>
  <c r="D827" i="107"/>
  <c r="D792" i="107"/>
  <c r="D787" i="107"/>
  <c r="D782" i="107"/>
  <c r="D773" i="107"/>
  <c r="D767" i="107"/>
  <c r="D734" i="107"/>
  <c r="D698" i="107"/>
  <c r="D690" i="107"/>
  <c r="D653" i="107"/>
  <c r="D638" i="107"/>
  <c r="D613" i="107"/>
  <c r="D604" i="107"/>
  <c r="D595" i="107"/>
  <c r="D568" i="107"/>
  <c r="D178" i="107"/>
  <c r="D166" i="107"/>
  <c r="D154" i="107"/>
  <c r="D142" i="107"/>
  <c r="D130" i="107"/>
  <c r="D118" i="107"/>
  <c r="D106" i="107"/>
  <c r="D94" i="107"/>
  <c r="D82" i="107"/>
  <c r="D70" i="107"/>
  <c r="D58" i="107"/>
  <c r="D46" i="107"/>
  <c r="D34" i="107"/>
  <c r="D22" i="107"/>
  <c r="D10" i="107"/>
  <c r="C871" i="107"/>
  <c r="D861" i="107"/>
  <c r="D851" i="107"/>
  <c r="D832" i="107"/>
  <c r="D817" i="107"/>
  <c r="D812" i="107"/>
  <c r="D807" i="107"/>
  <c r="D802" i="107"/>
  <c r="D777" i="107"/>
  <c r="D760" i="107"/>
  <c r="D747" i="107"/>
  <c r="D740" i="107"/>
  <c r="D727" i="107"/>
  <c r="D719" i="107"/>
  <c r="D674" i="107"/>
  <c r="D667" i="107"/>
  <c r="D659" i="107"/>
  <c r="D177" i="107"/>
  <c r="D165" i="107"/>
  <c r="D153" i="107"/>
  <c r="D141" i="107"/>
  <c r="D129" i="107"/>
  <c r="D117" i="107"/>
  <c r="D105" i="107"/>
  <c r="D93" i="107"/>
  <c r="D81" i="107"/>
  <c r="D69" i="107"/>
  <c r="D57" i="107"/>
  <c r="D45" i="107"/>
  <c r="D33" i="107"/>
  <c r="D21" i="107"/>
  <c r="D9" i="107"/>
  <c r="D895" i="107"/>
  <c r="D890" i="107"/>
  <c r="D881" i="107"/>
  <c r="D875" i="107"/>
  <c r="D865" i="107"/>
  <c r="D856" i="107"/>
  <c r="D841" i="107"/>
  <c r="D822" i="107"/>
  <c r="D797" i="107"/>
  <c r="D791" i="107"/>
  <c r="D781" i="107"/>
  <c r="D772" i="107"/>
  <c r="D753" i="107"/>
  <c r="D733" i="107"/>
  <c r="D712" i="107"/>
  <c r="D704" i="107"/>
  <c r="D696" i="107"/>
  <c r="D681" i="107"/>
  <c r="D651" i="107"/>
  <c r="D644" i="107"/>
  <c r="D636" i="107"/>
  <c r="D629" i="107"/>
  <c r="D620" i="107"/>
  <c r="D611" i="107"/>
  <c r="D603" i="107"/>
  <c r="D581" i="107"/>
  <c r="C1982" i="107"/>
  <c r="F1982" i="107" l="1"/>
  <c r="G1982" i="107" s="1"/>
  <c r="F1983" i="107"/>
  <c r="G1983" i="107" s="1"/>
  <c r="F1986" i="107"/>
  <c r="G1986" i="107" s="1"/>
  <c r="F1984" i="107"/>
  <c r="G1984" i="107" s="1"/>
  <c r="F1987" i="107"/>
  <c r="G1987" i="107" s="1"/>
  <c r="C1984" i="107"/>
  <c r="C1987" i="107"/>
  <c r="C1983" i="107"/>
  <c r="C1985" i="107"/>
  <c r="C864" i="107"/>
  <c r="C870" i="107"/>
  <c r="C893" i="107"/>
  <c r="C1981" i="107"/>
  <c r="C922" i="107"/>
  <c r="C1986" i="107"/>
  <c r="C888" i="107"/>
  <c r="C863" i="107"/>
  <c r="C939" i="107"/>
  <c r="F976" i="107"/>
  <c r="G976" i="107" s="1"/>
  <c r="F959" i="107"/>
  <c r="G959" i="107" s="1"/>
  <c r="F1056" i="107"/>
  <c r="G1056" i="107" s="1"/>
  <c r="F1034" i="107"/>
  <c r="G1034" i="107" s="1"/>
  <c r="F1041" i="107"/>
  <c r="G1041" i="107" s="1"/>
  <c r="F1028" i="107"/>
  <c r="G1028" i="107" s="1"/>
  <c r="F929" i="107"/>
  <c r="G929" i="107" s="1"/>
  <c r="F1036" i="107"/>
  <c r="G1036" i="107" s="1"/>
  <c r="F956" i="107"/>
  <c r="G956" i="107" s="1"/>
  <c r="F1054" i="107"/>
  <c r="G1054" i="107" s="1"/>
  <c r="F1039" i="107"/>
  <c r="G1039" i="107" s="1"/>
  <c r="F893" i="107"/>
  <c r="G893" i="107" s="1"/>
  <c r="F987" i="107"/>
  <c r="G987" i="107" s="1"/>
  <c r="F999" i="107"/>
  <c r="G999" i="107" s="1"/>
  <c r="F881" i="107"/>
  <c r="G881" i="107" s="1"/>
  <c r="F1037" i="107"/>
  <c r="G1037" i="107" s="1"/>
  <c r="F1057" i="107"/>
  <c r="G1057" i="107" s="1"/>
  <c r="F985" i="107"/>
  <c r="G985" i="107" s="1"/>
  <c r="F892" i="107"/>
  <c r="G892" i="107" s="1"/>
  <c r="F1043" i="107"/>
  <c r="G1043" i="107" s="1"/>
  <c r="F1044" i="107"/>
  <c r="G1044" i="107" s="1"/>
  <c r="F916" i="107"/>
  <c r="G916" i="107" s="1"/>
  <c r="F978" i="107"/>
  <c r="G978" i="107" s="1"/>
  <c r="F979" i="107"/>
  <c r="G979" i="107" s="1"/>
  <c r="F994" i="107"/>
  <c r="G994" i="107" s="1"/>
  <c r="F902" i="107"/>
  <c r="G902" i="107" s="1"/>
  <c r="F1062" i="107"/>
  <c r="G1062" i="107" s="1"/>
  <c r="F1048" i="107"/>
  <c r="G1048" i="107" s="1"/>
  <c r="C933" i="107"/>
  <c r="C861" i="107"/>
  <c r="F1030" i="107"/>
  <c r="G1030" i="107" s="1"/>
  <c r="C1046" i="107"/>
  <c r="F1031" i="107"/>
  <c r="G1031" i="107" s="1"/>
  <c r="F1066" i="107"/>
  <c r="G1066" i="107" s="1"/>
  <c r="F1068" i="107"/>
  <c r="G1068" i="107" s="1"/>
  <c r="F981" i="107"/>
  <c r="G981" i="107" s="1"/>
  <c r="F983" i="107"/>
  <c r="G983" i="107" s="1"/>
  <c r="F1052" i="107"/>
  <c r="G1052" i="107" s="1"/>
  <c r="C1055" i="107"/>
  <c r="F1053" i="107"/>
  <c r="G1053" i="107" s="1"/>
  <c r="C945" i="107"/>
  <c r="F1051" i="107"/>
  <c r="G1051" i="107" s="1"/>
  <c r="F1059" i="107"/>
  <c r="G1059" i="107" s="1"/>
  <c r="C946" i="107"/>
  <c r="C997" i="107"/>
  <c r="F988" i="107"/>
  <c r="G988" i="107" s="1"/>
  <c r="F982" i="107"/>
  <c r="G982" i="107" s="1"/>
  <c r="C921" i="107"/>
  <c r="C999" i="107"/>
  <c r="F977" i="107"/>
  <c r="G977" i="107" s="1"/>
  <c r="F971" i="107"/>
  <c r="G971" i="107" s="1"/>
  <c r="F984" i="107"/>
  <c r="G984" i="107" s="1"/>
  <c r="C1052" i="107"/>
  <c r="F1065" i="107"/>
  <c r="G1065" i="107" s="1"/>
  <c r="F1047" i="107"/>
  <c r="G1047" i="107" s="1"/>
  <c r="F1050" i="107"/>
  <c r="G1050" i="107" s="1"/>
  <c r="F986" i="107"/>
  <c r="G986" i="107" s="1"/>
  <c r="C862" i="107"/>
  <c r="F912" i="107"/>
  <c r="G912" i="107" s="1"/>
  <c r="C943" i="107"/>
  <c r="C1047" i="107"/>
  <c r="F1040" i="107"/>
  <c r="G1040" i="107" s="1"/>
  <c r="F1064" i="107"/>
  <c r="G1064" i="107" s="1"/>
  <c r="F1063" i="107"/>
  <c r="G1063" i="107" s="1"/>
  <c r="C938" i="107"/>
  <c r="C941" i="107"/>
  <c r="F1042" i="107"/>
  <c r="G1042" i="107" s="1"/>
  <c r="F962" i="107"/>
  <c r="G962" i="107" s="1"/>
  <c r="F1058" i="107"/>
  <c r="G1058" i="107" s="1"/>
  <c r="F939" i="107"/>
  <c r="G939" i="107" s="1"/>
  <c r="C935" i="107"/>
  <c r="F1055" i="107"/>
  <c r="G1055" i="107" s="1"/>
  <c r="C1037" i="107"/>
  <c r="F993" i="107"/>
  <c r="G993" i="107" s="1"/>
  <c r="F945" i="107"/>
  <c r="G945" i="107" s="1"/>
  <c r="F998" i="107"/>
  <c r="G998" i="107" s="1"/>
  <c r="F1038" i="107"/>
  <c r="G1038" i="107" s="1"/>
  <c r="F1007" i="107"/>
  <c r="G1007" i="107" s="1"/>
  <c r="F1049" i="107"/>
  <c r="G1049" i="107" s="1"/>
  <c r="C874" i="107"/>
  <c r="F1004" i="107"/>
  <c r="G1004" i="107" s="1"/>
  <c r="F1046" i="107"/>
  <c r="G1046" i="107" s="1"/>
  <c r="C990" i="107"/>
  <c r="F980" i="107"/>
  <c r="G980" i="107" s="1"/>
  <c r="F1003" i="107"/>
  <c r="G1003" i="107" s="1"/>
  <c r="F1045" i="107"/>
  <c r="G1045" i="107" s="1"/>
  <c r="C912" i="107"/>
  <c r="C878" i="107"/>
  <c r="F973" i="107"/>
  <c r="G973" i="107" s="1"/>
  <c r="F991" i="107"/>
  <c r="G991" i="107" s="1"/>
  <c r="F1035" i="107"/>
  <c r="G1035" i="107" s="1"/>
  <c r="F989" i="107"/>
  <c r="G989" i="107" s="1"/>
  <c r="F1029" i="107"/>
  <c r="G1029" i="107" s="1"/>
  <c r="F928" i="107"/>
  <c r="G928" i="107" s="1"/>
  <c r="F974" i="107"/>
  <c r="G974" i="107" s="1"/>
  <c r="F1016" i="107"/>
  <c r="G1016" i="107" s="1"/>
  <c r="F1061" i="107"/>
  <c r="G1061" i="107" s="1"/>
  <c r="F1018" i="107"/>
  <c r="G1018" i="107" s="1"/>
  <c r="F1060" i="107"/>
  <c r="G1060" i="107" s="1"/>
  <c r="C915" i="107"/>
  <c r="F915" i="107"/>
  <c r="G915" i="107" s="1"/>
  <c r="F966" i="107"/>
  <c r="G966" i="107" s="1"/>
  <c r="F970" i="107"/>
  <c r="G970" i="107" s="1"/>
  <c r="F944" i="107"/>
  <c r="G944" i="107" s="1"/>
  <c r="C944" i="107"/>
  <c r="F972" i="107"/>
  <c r="G972" i="107" s="1"/>
  <c r="F1024" i="107"/>
  <c r="G1024" i="107" s="1"/>
  <c r="F1021" i="107"/>
  <c r="G1021" i="107" s="1"/>
  <c r="C916" i="107"/>
  <c r="C913" i="107"/>
  <c r="F975" i="107"/>
  <c r="G975" i="107" s="1"/>
  <c r="C998" i="107"/>
  <c r="C961" i="107"/>
  <c r="C914" i="107"/>
  <c r="C951" i="107"/>
  <c r="C948" i="107"/>
  <c r="C960" i="107"/>
  <c r="C917" i="107"/>
  <c r="C889" i="107"/>
  <c r="C918" i="107"/>
  <c r="C919" i="107"/>
  <c r="C947" i="107"/>
  <c r="C879" i="107"/>
  <c r="F921" i="107"/>
  <c r="G921" i="107" s="1"/>
  <c r="F925" i="107"/>
  <c r="G925" i="107" s="1"/>
  <c r="F889" i="107"/>
  <c r="G889" i="107" s="1"/>
  <c r="F1005" i="107"/>
  <c r="G1005" i="107" s="1"/>
  <c r="F923" i="107"/>
  <c r="G923" i="107" s="1"/>
  <c r="F926" i="107"/>
  <c r="G926" i="107" s="1"/>
  <c r="F927" i="107"/>
  <c r="G927" i="107" s="1"/>
  <c r="F954" i="107"/>
  <c r="G954" i="107" s="1"/>
  <c r="F969" i="107"/>
  <c r="G969" i="107" s="1"/>
  <c r="F932" i="107"/>
  <c r="G932" i="107" s="1"/>
  <c r="F967" i="107"/>
  <c r="G967" i="107" s="1"/>
  <c r="F1000" i="107"/>
  <c r="G1000" i="107" s="1"/>
  <c r="F1010" i="107"/>
  <c r="G1010" i="107" s="1"/>
  <c r="F920" i="107"/>
  <c r="G920" i="107" s="1"/>
  <c r="F934" i="107"/>
  <c r="G934" i="107" s="1"/>
  <c r="F960" i="107"/>
  <c r="G960" i="107" s="1"/>
  <c r="F949" i="107"/>
  <c r="G949" i="107" s="1"/>
  <c r="F957" i="107"/>
  <c r="G957" i="107" s="1"/>
  <c r="F951" i="107"/>
  <c r="G951" i="107" s="1"/>
  <c r="F997" i="107"/>
  <c r="G997" i="107" s="1"/>
  <c r="F1012" i="107"/>
  <c r="G1012" i="107" s="1"/>
  <c r="F990" i="107"/>
  <c r="G990" i="107" s="1"/>
  <c r="F886" i="107"/>
  <c r="G886" i="107" s="1"/>
  <c r="F913" i="107"/>
  <c r="G913" i="107" s="1"/>
  <c r="F908" i="107"/>
  <c r="G908" i="107" s="1"/>
  <c r="F917" i="107"/>
  <c r="G917" i="107" s="1"/>
  <c r="F938" i="107"/>
  <c r="G938" i="107" s="1"/>
  <c r="F937" i="107"/>
  <c r="G937" i="107" s="1"/>
  <c r="F948" i="107"/>
  <c r="G948" i="107" s="1"/>
  <c r="F943" i="107"/>
  <c r="G943" i="107" s="1"/>
  <c r="F955" i="107"/>
  <c r="G955" i="107" s="1"/>
  <c r="F958" i="107"/>
  <c r="G958" i="107" s="1"/>
  <c r="F1001" i="107"/>
  <c r="G1001" i="107" s="1"/>
  <c r="F942" i="107"/>
  <c r="G942" i="107" s="1"/>
  <c r="F935" i="107"/>
  <c r="G935" i="107" s="1"/>
  <c r="F931" i="107"/>
  <c r="G931" i="107" s="1"/>
  <c r="F933" i="107"/>
  <c r="G933" i="107" s="1"/>
  <c r="F968" i="107"/>
  <c r="G968" i="107" s="1"/>
  <c r="F1009" i="107"/>
  <c r="G1009" i="107" s="1"/>
  <c r="F953" i="107"/>
  <c r="G953" i="107" s="1"/>
  <c r="F963" i="107"/>
  <c r="G963" i="107" s="1"/>
  <c r="F995" i="107"/>
  <c r="G995" i="107" s="1"/>
  <c r="F919" i="107"/>
  <c r="G919" i="107" s="1"/>
  <c r="F941" i="107"/>
  <c r="G941" i="107" s="1"/>
  <c r="F946" i="107"/>
  <c r="G946" i="107" s="1"/>
  <c r="F947" i="107"/>
  <c r="G947" i="107" s="1"/>
  <c r="F950" i="107"/>
  <c r="G950" i="107" s="1"/>
  <c r="F1008" i="107"/>
  <c r="G1008" i="107" s="1"/>
  <c r="F1020" i="107"/>
  <c r="G1020" i="107" s="1"/>
  <c r="F905" i="107"/>
  <c r="G905" i="107" s="1"/>
  <c r="F924" i="107"/>
  <c r="G924" i="107" s="1"/>
  <c r="F940" i="107"/>
  <c r="G940" i="107" s="1"/>
  <c r="F961" i="107"/>
  <c r="G961" i="107" s="1"/>
  <c r="F918" i="107"/>
  <c r="G918" i="107" s="1"/>
  <c r="C954" i="107"/>
  <c r="F1019" i="107"/>
  <c r="G1019" i="107" s="1"/>
  <c r="F1006" i="107"/>
  <c r="G1006" i="107" s="1"/>
  <c r="C867" i="107"/>
  <c r="F922" i="107"/>
  <c r="G922" i="107" s="1"/>
  <c r="F1002" i="107"/>
  <c r="G1002" i="107" s="1"/>
  <c r="F914" i="107"/>
  <c r="G914" i="107" s="1"/>
  <c r="C905" i="107"/>
  <c r="C959" i="107"/>
  <c r="C910" i="107"/>
  <c r="C964" i="107"/>
  <c r="F898" i="107"/>
  <c r="G898" i="107" s="1"/>
  <c r="F952" i="107"/>
  <c r="G952" i="107" s="1"/>
  <c r="F1014" i="107"/>
  <c r="G1014" i="107" s="1"/>
  <c r="F936" i="107"/>
  <c r="G936" i="107" s="1"/>
  <c r="F910" i="107"/>
  <c r="G910" i="107" s="1"/>
  <c r="F964" i="107"/>
  <c r="G964" i="107" s="1"/>
  <c r="C901" i="107"/>
  <c r="C955" i="107"/>
  <c r="C952" i="107"/>
  <c r="F930" i="107"/>
  <c r="G930" i="107" s="1"/>
  <c r="F1013" i="107"/>
  <c r="G1013" i="107" s="1"/>
  <c r="F965" i="107"/>
  <c r="G965" i="107" s="1"/>
  <c r="C909" i="107"/>
  <c r="F1015" i="107"/>
  <c r="G1015" i="107" s="1"/>
  <c r="F1017" i="107"/>
  <c r="G1017" i="107" s="1"/>
  <c r="C899" i="107"/>
  <c r="C953" i="107"/>
  <c r="C902" i="107"/>
  <c r="C956" i="107"/>
  <c r="F992" i="107"/>
  <c r="G992" i="107" s="1"/>
  <c r="F1011" i="107"/>
  <c r="G1011" i="107" s="1"/>
  <c r="C911" i="107"/>
  <c r="C859" i="107"/>
  <c r="F996" i="107"/>
  <c r="G996" i="107" s="1"/>
  <c r="F897" i="107"/>
  <c r="G897" i="107" s="1"/>
  <c r="C907" i="107"/>
  <c r="F899" i="107"/>
  <c r="G899" i="107" s="1"/>
  <c r="C904" i="107"/>
  <c r="C848" i="107"/>
  <c r="C858" i="107"/>
  <c r="C849" i="107"/>
  <c r="F911" i="107"/>
  <c r="G911" i="107" s="1"/>
  <c r="C1030" i="107"/>
  <c r="C1013" i="107"/>
  <c r="C1022" i="107"/>
  <c r="C1017" i="107"/>
  <c r="C1005" i="107"/>
  <c r="C1034" i="107"/>
  <c r="C1035" i="107"/>
  <c r="C1010" i="107"/>
  <c r="C1001" i="107"/>
  <c r="C1019" i="107"/>
  <c r="F891" i="107"/>
  <c r="G891" i="107" s="1"/>
  <c r="F880" i="107"/>
  <c r="G880" i="107" s="1"/>
  <c r="F890" i="107"/>
  <c r="G890" i="107" s="1"/>
  <c r="F909" i="107"/>
  <c r="G909" i="107" s="1"/>
  <c r="F907" i="107"/>
  <c r="G907" i="107" s="1"/>
  <c r="F906" i="107"/>
  <c r="G906" i="107" s="1"/>
  <c r="F904" i="107"/>
  <c r="G904" i="107" s="1"/>
  <c r="F903" i="107"/>
  <c r="G903" i="107" s="1"/>
  <c r="F901" i="107"/>
  <c r="G901" i="107" s="1"/>
  <c r="F900" i="107"/>
  <c r="G900" i="107" s="1"/>
  <c r="F888" i="107"/>
  <c r="G888" i="107" s="1"/>
  <c r="F894" i="107"/>
  <c r="G894" i="107" s="1"/>
  <c r="C850" i="107"/>
  <c r="C840" i="107"/>
  <c r="C886" i="107"/>
  <c r="C876" i="107"/>
  <c r="F882" i="107"/>
  <c r="G882" i="107" s="1"/>
  <c r="C881" i="107"/>
  <c r="F850" i="107"/>
  <c r="G850" i="107" s="1"/>
  <c r="C842" i="107"/>
  <c r="F896" i="107"/>
  <c r="G896" i="107" s="1"/>
  <c r="C890" i="107"/>
  <c r="F851" i="107"/>
  <c r="G851" i="107" s="1"/>
  <c r="C839" i="107"/>
  <c r="C866" i="107"/>
  <c r="F895" i="107"/>
  <c r="G895" i="107" s="1"/>
  <c r="C883" i="107"/>
  <c r="C843" i="107"/>
  <c r="F885" i="107"/>
  <c r="G885" i="107" s="1"/>
  <c r="F876" i="107"/>
  <c r="G876" i="107" s="1"/>
  <c r="C865" i="107"/>
  <c r="F877" i="107"/>
  <c r="G877" i="107" s="1"/>
  <c r="F868" i="107"/>
  <c r="G868" i="107" s="1"/>
  <c r="C877" i="107"/>
  <c r="C892" i="107"/>
  <c r="C884" i="107"/>
  <c r="F867" i="107"/>
  <c r="G867" i="107" s="1"/>
  <c r="C852" i="107"/>
  <c r="C872" i="107"/>
  <c r="F878" i="107"/>
  <c r="G878" i="107" s="1"/>
  <c r="F883" i="107"/>
  <c r="G883" i="107" s="1"/>
  <c r="F873" i="107"/>
  <c r="G873" i="107" s="1"/>
  <c r="F874" i="107"/>
  <c r="G874" i="107" s="1"/>
  <c r="C860" i="107"/>
  <c r="F869" i="107"/>
  <c r="G869" i="107" s="1"/>
  <c r="C962" i="107"/>
  <c r="F872" i="107"/>
  <c r="G872" i="107" s="1"/>
  <c r="C934" i="107"/>
  <c r="C936" i="107"/>
  <c r="C811" i="107"/>
  <c r="C831" i="107"/>
  <c r="C882" i="107"/>
  <c r="C815" i="107"/>
  <c r="F846" i="107"/>
  <c r="G846" i="107" s="1"/>
  <c r="C809" i="107"/>
  <c r="F807" i="107"/>
  <c r="G807" i="107" s="1"/>
  <c r="F865" i="107"/>
  <c r="G865" i="107" s="1"/>
  <c r="F863" i="107"/>
  <c r="G863" i="107" s="1"/>
  <c r="C885" i="107"/>
  <c r="C869" i="107"/>
  <c r="F866" i="107"/>
  <c r="G866" i="107" s="1"/>
  <c r="C891" i="107"/>
  <c r="C846" i="107"/>
  <c r="C847" i="107"/>
  <c r="F864" i="107"/>
  <c r="G864" i="107" s="1"/>
  <c r="C875" i="107"/>
  <c r="C857" i="107"/>
  <c r="C856" i="107"/>
  <c r="F860" i="107"/>
  <c r="G860" i="107" s="1"/>
  <c r="F879" i="107"/>
  <c r="G879" i="107" s="1"/>
  <c r="C887" i="107"/>
  <c r="F887" i="107"/>
  <c r="G887" i="107" s="1"/>
  <c r="C816" i="107"/>
  <c r="F862" i="107"/>
  <c r="G862" i="107" s="1"/>
  <c r="F875" i="107"/>
  <c r="G875" i="107" s="1"/>
  <c r="C873" i="107"/>
  <c r="F884" i="107"/>
  <c r="G884" i="107" s="1"/>
  <c r="F870" i="107"/>
  <c r="G870" i="107" s="1"/>
  <c r="C851" i="107"/>
  <c r="F852" i="107"/>
  <c r="G852" i="107" s="1"/>
  <c r="F855" i="107"/>
  <c r="G855" i="107" s="1"/>
  <c r="F871" i="107"/>
  <c r="G871" i="107" s="1"/>
  <c r="J3" i="107" a="1"/>
  <c r="C926" i="107"/>
  <c r="C1976" i="107"/>
  <c r="C1977" i="107"/>
  <c r="C1920" i="107"/>
  <c r="C1931" i="107"/>
  <c r="C1924" i="107"/>
  <c r="C1930" i="107"/>
  <c r="C1934" i="107"/>
  <c r="C1916" i="107"/>
  <c r="F1929" i="107" l="1"/>
  <c r="G1929" i="107" s="1"/>
  <c r="F1924" i="107"/>
  <c r="G1924" i="107" s="1"/>
  <c r="F1958" i="107"/>
  <c r="G1958" i="107" s="1"/>
  <c r="F1970" i="107"/>
  <c r="G1970" i="107" s="1"/>
  <c r="F1975" i="107"/>
  <c r="G1975" i="107" s="1"/>
  <c r="F1935" i="107"/>
  <c r="G1935" i="107" s="1"/>
  <c r="F1954" i="107"/>
  <c r="G1954" i="107" s="1"/>
  <c r="F1943" i="107"/>
  <c r="G1943" i="107" s="1"/>
  <c r="F1947" i="107"/>
  <c r="G1947" i="107" s="1"/>
  <c r="F1961" i="107"/>
  <c r="G1961" i="107" s="1"/>
  <c r="F1985" i="107"/>
  <c r="G1985" i="107" s="1"/>
  <c r="F1952" i="107"/>
  <c r="G1952" i="107" s="1"/>
  <c r="F1944" i="107"/>
  <c r="G1944" i="107" s="1"/>
  <c r="F1932" i="107"/>
  <c r="G1932" i="107" s="1"/>
  <c r="F1951" i="107"/>
  <c r="G1951" i="107" s="1"/>
  <c r="F1979" i="107"/>
  <c r="G1979" i="107" s="1"/>
  <c r="F1960" i="107"/>
  <c r="G1960" i="107" s="1"/>
  <c r="F1965" i="107"/>
  <c r="G1965" i="107" s="1"/>
  <c r="F1946" i="107"/>
  <c r="G1946" i="107" s="1"/>
  <c r="F1981" i="107"/>
  <c r="G1981" i="107" s="1"/>
  <c r="F1948" i="107"/>
  <c r="G1948" i="107" s="1"/>
  <c r="F1937" i="107"/>
  <c r="G1937" i="107" s="1"/>
  <c r="F1969" i="107"/>
  <c r="G1969" i="107" s="1"/>
  <c r="F1980" i="107"/>
  <c r="G1980" i="107" s="1"/>
  <c r="F1939" i="107"/>
  <c r="G1939" i="107" s="1"/>
  <c r="F1920" i="107"/>
  <c r="G1920" i="107" s="1"/>
  <c r="F1988" i="107"/>
  <c r="G1988" i="107" s="1"/>
  <c r="F1974" i="107"/>
  <c r="G1974" i="107" s="1"/>
  <c r="F1964" i="107"/>
  <c r="G1964" i="107" s="1"/>
  <c r="F1976" i="107"/>
  <c r="G1976" i="107" s="1"/>
  <c r="F1936" i="107"/>
  <c r="G1936" i="107" s="1"/>
  <c r="F1940" i="107"/>
  <c r="G1940" i="107" s="1"/>
  <c r="F1972" i="107"/>
  <c r="G1972" i="107" s="1"/>
  <c r="F1957" i="107"/>
  <c r="G1957" i="107" s="1"/>
  <c r="F1962" i="107"/>
  <c r="G1962" i="107" s="1"/>
  <c r="O23" i="5" a="1"/>
  <c r="C1932" i="107"/>
  <c r="C1951" i="107"/>
  <c r="C1946" i="107"/>
  <c r="C1960" i="107"/>
  <c r="C1969" i="107"/>
  <c r="C1980" i="107"/>
  <c r="C1974" i="107"/>
  <c r="C1929" i="107"/>
  <c r="C1954" i="107"/>
  <c r="C1970" i="107"/>
  <c r="C1963" i="107"/>
  <c r="C1952" i="107"/>
  <c r="C1965" i="107"/>
  <c r="C1968" i="107"/>
  <c r="C1962" i="107"/>
  <c r="C1956" i="107"/>
  <c r="C1938" i="107"/>
  <c r="C1939" i="107"/>
  <c r="C1961" i="107"/>
  <c r="C1975" i="107"/>
  <c r="C1945" i="107"/>
  <c r="C1935" i="107"/>
  <c r="C1943" i="107"/>
  <c r="C1972" i="107"/>
  <c r="C1988" i="107"/>
  <c r="C1948" i="107"/>
  <c r="C1947" i="107"/>
  <c r="C1979" i="107"/>
  <c r="C1971" i="107"/>
  <c r="C1944" i="107"/>
  <c r="C1964" i="107"/>
  <c r="C1923" i="107"/>
  <c r="C1937" i="107"/>
  <c r="C1922" i="107"/>
  <c r="F1931" i="107"/>
  <c r="G1931" i="107" s="1"/>
  <c r="F1923" i="107"/>
  <c r="G1923" i="107" s="1"/>
  <c r="F1910" i="107"/>
  <c r="G1910" i="107" s="1"/>
  <c r="F1922" i="107"/>
  <c r="G1922" i="107" s="1"/>
  <c r="F1927" i="107"/>
  <c r="G1927" i="107" s="1"/>
  <c r="C807" i="107"/>
  <c r="C836" i="107"/>
  <c r="C1928" i="107"/>
  <c r="C814" i="107"/>
  <c r="C1910" i="107"/>
  <c r="C828" i="107"/>
  <c r="C838" i="107"/>
  <c r="C1927" i="107"/>
  <c r="C790" i="107"/>
  <c r="C820" i="107"/>
  <c r="K6" i="5"/>
  <c r="M6" i="5"/>
  <c r="H6" i="5"/>
  <c r="I6" i="5"/>
  <c r="N6" i="5"/>
  <c r="O6" i="5"/>
  <c r="AH4" i="95" a="1"/>
  <c r="G6" i="5"/>
  <c r="J6" i="5"/>
  <c r="AU4" i="95" a="1"/>
  <c r="L6" i="5"/>
  <c r="C1012" i="107"/>
  <c r="N53" i="5"/>
  <c r="J57" i="5"/>
  <c r="O62" i="5"/>
  <c r="L53" i="5"/>
  <c r="L54" i="5"/>
  <c r="J53" i="5"/>
  <c r="J54" i="5"/>
  <c r="M53" i="5"/>
  <c r="J60" i="5"/>
  <c r="J29" i="5"/>
  <c r="M57" i="5"/>
  <c r="K61" i="5"/>
  <c r="K60" i="5"/>
  <c r="O54" i="5"/>
  <c r="J61" i="5"/>
  <c r="O60" i="5"/>
  <c r="M60" i="5"/>
  <c r="N60" i="5"/>
  <c r="O53" i="5"/>
  <c r="L61" i="5"/>
  <c r="N54" i="5"/>
  <c r="K57" i="5"/>
  <c r="M54" i="5"/>
  <c r="N57" i="5"/>
  <c r="O61" i="5"/>
  <c r="J12" i="5"/>
  <c r="M61" i="5"/>
  <c r="J7" i="5"/>
  <c r="L57" i="5"/>
  <c r="N62" i="5"/>
  <c r="N61" i="5"/>
  <c r="J11" i="5"/>
  <c r="K53" i="5"/>
  <c r="K54" i="5"/>
  <c r="O57" i="5"/>
  <c r="L60" i="5"/>
  <c r="C1015" i="107"/>
  <c r="F861" i="107"/>
  <c r="G861" i="107" s="1"/>
  <c r="F859" i="107"/>
  <c r="G859" i="107" s="1"/>
  <c r="F845" i="107"/>
  <c r="G845" i="107" s="1"/>
  <c r="F849" i="107"/>
  <c r="G849" i="107" s="1"/>
  <c r="F857" i="107"/>
  <c r="G857" i="107" s="1"/>
  <c r="F809" i="107"/>
  <c r="G809" i="107" s="1"/>
  <c r="F847" i="107"/>
  <c r="G847" i="107" s="1"/>
  <c r="C1002" i="107"/>
  <c r="F843" i="107"/>
  <c r="G843" i="107" s="1"/>
  <c r="C821" i="107"/>
  <c r="C928" i="107"/>
  <c r="C1007" i="107"/>
  <c r="C1000" i="107"/>
  <c r="C925" i="107"/>
  <c r="C1026" i="107"/>
  <c r="C819" i="107"/>
  <c r="C822" i="107"/>
  <c r="F844" i="107"/>
  <c r="G844" i="107" s="1"/>
  <c r="F848" i="107"/>
  <c r="G848" i="107" s="1"/>
  <c r="F854" i="107"/>
  <c r="G854" i="107" s="1"/>
  <c r="F858" i="107"/>
  <c r="G858" i="107" s="1"/>
  <c r="C1016" i="107"/>
  <c r="C829" i="107"/>
  <c r="F853" i="107"/>
  <c r="G853" i="107" s="1"/>
  <c r="C853" i="107"/>
  <c r="C1006" i="107"/>
  <c r="C801" i="107"/>
  <c r="F856" i="107"/>
  <c r="G856" i="107" s="1"/>
  <c r="C1009" i="107"/>
  <c r="C1008" i="107"/>
  <c r="C903" i="107"/>
  <c r="C931" i="107"/>
  <c r="C844" i="107"/>
  <c r="C1021" i="107"/>
  <c r="C1020" i="107"/>
  <c r="C1024" i="107"/>
  <c r="C1023" i="107"/>
  <c r="C1014" i="107"/>
  <c r="C1011" i="107"/>
  <c r="C1027" i="107"/>
  <c r="C1025" i="107"/>
  <c r="C1018" i="107"/>
  <c r="C854" i="107"/>
  <c r="C993" i="107"/>
  <c r="C1033" i="107"/>
  <c r="C855" i="107"/>
  <c r="C908" i="107"/>
  <c r="C937" i="107"/>
  <c r="C992" i="107"/>
  <c r="C1032" i="107"/>
  <c r="C897" i="107"/>
  <c r="C927" i="107"/>
  <c r="C823" i="107"/>
  <c r="F842" i="107"/>
  <c r="G842" i="107" s="1"/>
  <c r="C845" i="107"/>
  <c r="C830" i="107"/>
  <c r="C932" i="107"/>
  <c r="C985" i="107"/>
  <c r="C1028" i="107"/>
  <c r="C975" i="107"/>
  <c r="C1003" i="107"/>
  <c r="C793" i="107"/>
  <c r="C800" i="107"/>
  <c r="C968" i="107"/>
  <c r="C1004" i="107"/>
  <c r="F793" i="107"/>
  <c r="G793" i="107" s="1"/>
  <c r="C963" i="107"/>
  <c r="C991" i="107"/>
  <c r="C1031" i="107"/>
  <c r="C984" i="107"/>
  <c r="C974" i="107"/>
  <c r="C986" i="107"/>
  <c r="F840" i="107"/>
  <c r="G840" i="107" s="1"/>
  <c r="C973" i="107"/>
  <c r="C978" i="107"/>
  <c r="C979" i="107"/>
  <c r="C965" i="107"/>
  <c r="C900" i="107"/>
  <c r="C818" i="107"/>
  <c r="C898" i="107"/>
  <c r="C972" i="107"/>
  <c r="C966" i="107"/>
  <c r="C971" i="107"/>
  <c r="C976" i="107"/>
  <c r="C977" i="107"/>
  <c r="C969" i="107"/>
  <c r="C981" i="107"/>
  <c r="C995" i="107"/>
  <c r="C982" i="107"/>
  <c r="C996" i="107"/>
  <c r="C987" i="107"/>
  <c r="C988" i="107"/>
  <c r="C906" i="107"/>
  <c r="C970" i="107"/>
  <c r="C967" i="107"/>
  <c r="C983" i="107"/>
  <c r="C980" i="107"/>
  <c r="C994" i="107"/>
  <c r="C989" i="107"/>
  <c r="C827" i="107"/>
  <c r="C832" i="107"/>
  <c r="H29" i="5"/>
  <c r="Z4" i="95" a="1"/>
  <c r="G54" i="5"/>
  <c r="F808" i="107"/>
  <c r="G808" i="107" s="1"/>
  <c r="F839" i="107"/>
  <c r="G839" i="107" s="1"/>
  <c r="F811" i="107"/>
  <c r="G811" i="107" s="1"/>
  <c r="F827" i="107"/>
  <c r="G827" i="107" s="1"/>
  <c r="K34" i="107"/>
  <c r="L34" i="107" s="1"/>
  <c r="F814" i="107"/>
  <c r="G814" i="107" s="1"/>
  <c r="F836" i="107"/>
  <c r="G836" i="107" s="1"/>
  <c r="F801" i="107"/>
  <c r="G801" i="107" s="1"/>
  <c r="C895" i="107"/>
  <c r="C894" i="107"/>
  <c r="F812" i="107"/>
  <c r="G812" i="107" s="1"/>
  <c r="C805" i="107"/>
  <c r="F800" i="107"/>
  <c r="G800" i="107" s="1"/>
  <c r="C812" i="107"/>
  <c r="C826" i="107"/>
  <c r="F822" i="107"/>
  <c r="G822" i="107" s="1"/>
  <c r="C834" i="107"/>
  <c r="F835" i="107"/>
  <c r="G835" i="107" s="1"/>
  <c r="F823" i="107"/>
  <c r="G823" i="107" s="1"/>
  <c r="F810" i="107"/>
  <c r="G810" i="107" s="1"/>
  <c r="C835" i="107"/>
  <c r="F838" i="107"/>
  <c r="G838" i="107" s="1"/>
  <c r="C773" i="107"/>
  <c r="F792" i="107"/>
  <c r="G792" i="107" s="1"/>
  <c r="C792" i="107"/>
  <c r="F803" i="107"/>
  <c r="G803" i="107" s="1"/>
  <c r="F829" i="107"/>
  <c r="G829" i="107" s="1"/>
  <c r="C841" i="107"/>
  <c r="F790" i="107"/>
  <c r="G790" i="107" s="1"/>
  <c r="F796" i="107"/>
  <c r="G796" i="107" s="1"/>
  <c r="C817" i="107"/>
  <c r="F834" i="107"/>
  <c r="G834" i="107" s="1"/>
  <c r="C810" i="107"/>
  <c r="C779" i="107"/>
  <c r="F805" i="107"/>
  <c r="G805" i="107" s="1"/>
  <c r="F821" i="107"/>
  <c r="G821" i="107" s="1"/>
  <c r="C808" i="107"/>
  <c r="C803" i="107"/>
  <c r="F806" i="107"/>
  <c r="G806" i="107" s="1"/>
  <c r="F841" i="107"/>
  <c r="G841" i="107" s="1"/>
  <c r="F799" i="107"/>
  <c r="G799" i="107" s="1"/>
  <c r="F818" i="107"/>
  <c r="G818" i="107" s="1"/>
  <c r="C765" i="107"/>
  <c r="F816" i="107"/>
  <c r="G816" i="107" s="1"/>
  <c r="F831" i="107"/>
  <c r="G831" i="107" s="1"/>
  <c r="C799" i="107"/>
  <c r="F830" i="107"/>
  <c r="G830" i="107" s="1"/>
  <c r="F815" i="107"/>
  <c r="G815" i="107" s="1"/>
  <c r="F837" i="107"/>
  <c r="G837" i="107" s="1"/>
  <c r="C813" i="107"/>
  <c r="F791" i="107"/>
  <c r="G791" i="107" s="1"/>
  <c r="F820" i="107"/>
  <c r="G820" i="107" s="1"/>
  <c r="F833" i="107"/>
  <c r="G833" i="107" s="1"/>
  <c r="F813" i="107"/>
  <c r="G813" i="107" s="1"/>
  <c r="F804" i="107"/>
  <c r="G804" i="107" s="1"/>
  <c r="C896" i="107"/>
  <c r="C837" i="107"/>
  <c r="F819" i="107"/>
  <c r="G819" i="107" s="1"/>
  <c r="F817" i="107"/>
  <c r="G817" i="107" s="1"/>
  <c r="C804" i="107"/>
  <c r="C806" i="107"/>
  <c r="C728" i="107"/>
  <c r="F832" i="107"/>
  <c r="G832" i="107" s="1"/>
  <c r="C791" i="107"/>
  <c r="C833" i="107"/>
  <c r="F825" i="107"/>
  <c r="G825" i="107" s="1"/>
  <c r="F824" i="107"/>
  <c r="G824" i="107" s="1"/>
  <c r="F802" i="107"/>
  <c r="G802" i="107" s="1"/>
  <c r="F826" i="107"/>
  <c r="G826" i="107" s="1"/>
  <c r="C825" i="107"/>
  <c r="C824" i="107"/>
  <c r="F828" i="107"/>
  <c r="G828" i="107" s="1"/>
  <c r="C802" i="107"/>
  <c r="K35" i="107"/>
  <c r="L35" i="107" s="1"/>
  <c r="K39" i="107"/>
  <c r="L39" i="107" s="1"/>
  <c r="K36" i="107"/>
  <c r="L36" i="107" s="1"/>
  <c r="K38" i="107"/>
  <c r="L38" i="107" s="1"/>
  <c r="K37" i="107"/>
  <c r="L37" i="107" s="1"/>
  <c r="D12" i="5"/>
  <c r="O8" i="5"/>
  <c r="O27" i="5" s="1"/>
  <c r="N8" i="5"/>
  <c r="C789" i="107"/>
  <c r="C1966" i="107"/>
  <c r="C1955" i="107"/>
  <c r="C1941" i="107"/>
  <c r="C1933" i="107"/>
  <c r="C1925" i="107"/>
  <c r="B3" i="106"/>
  <c r="U2" i="5"/>
  <c r="C1874" i="107"/>
  <c r="C1891" i="107"/>
  <c r="C1895" i="107"/>
  <c r="C1892" i="107"/>
  <c r="J42" i="5" l="1"/>
  <c r="L42" i="5"/>
  <c r="O42" i="5"/>
  <c r="N42" i="5"/>
  <c r="I42" i="5"/>
  <c r="K42" i="5"/>
  <c r="M42" i="5"/>
  <c r="H42" i="5"/>
  <c r="J25" i="5"/>
  <c r="F1934" i="107"/>
  <c r="G1934" i="107" s="1"/>
  <c r="F1912" i="107"/>
  <c r="G1912" i="107" s="1"/>
  <c r="F1916" i="107"/>
  <c r="G1916" i="107" s="1"/>
  <c r="F1955" i="107"/>
  <c r="G1955" i="107" s="1"/>
  <c r="F1956" i="107"/>
  <c r="G1956" i="107" s="1"/>
  <c r="F1950" i="107"/>
  <c r="G1950" i="107" s="1"/>
  <c r="F1953" i="107"/>
  <c r="G1953" i="107" s="1"/>
  <c r="F1899" i="107"/>
  <c r="G1899" i="107" s="1"/>
  <c r="F1966" i="107"/>
  <c r="G1966" i="107" s="1"/>
  <c r="F1913" i="107"/>
  <c r="G1913" i="107" s="1"/>
  <c r="F1971" i="107"/>
  <c r="G1971" i="107" s="1"/>
  <c r="F1896" i="107"/>
  <c r="G1896" i="107" s="1"/>
  <c r="F1928" i="107"/>
  <c r="G1928" i="107" s="1"/>
  <c r="F1949" i="107"/>
  <c r="G1949" i="107" s="1"/>
  <c r="F1942" i="107"/>
  <c r="G1942" i="107" s="1"/>
  <c r="F1941" i="107"/>
  <c r="G1941" i="107" s="1"/>
  <c r="F1945" i="107"/>
  <c r="G1945" i="107" s="1"/>
  <c r="F1973" i="107"/>
  <c r="G1973" i="107" s="1"/>
  <c r="F1938" i="107"/>
  <c r="G1938" i="107" s="1"/>
  <c r="F1977" i="107"/>
  <c r="G1977" i="107" s="1"/>
  <c r="F1930" i="107"/>
  <c r="G1930" i="107" s="1"/>
  <c r="F1914" i="107"/>
  <c r="G1914" i="107" s="1"/>
  <c r="F1892" i="107"/>
  <c r="G1892" i="107" s="1"/>
  <c r="F1933" i="107"/>
  <c r="G1933" i="107" s="1"/>
  <c r="F1919" i="107"/>
  <c r="G1919" i="107" s="1"/>
  <c r="F1874" i="107"/>
  <c r="G1874" i="107" s="1"/>
  <c r="F1901" i="107"/>
  <c r="G1901" i="107" s="1"/>
  <c r="F1968" i="107"/>
  <c r="G1968" i="107" s="1"/>
  <c r="F1959" i="107"/>
  <c r="G1959" i="107" s="1"/>
  <c r="F1900" i="107"/>
  <c r="G1900" i="107" s="1"/>
  <c r="F1921" i="107"/>
  <c r="G1921" i="107" s="1"/>
  <c r="F1917" i="107"/>
  <c r="G1917" i="107" s="1"/>
  <c r="F1967" i="107"/>
  <c r="G1967" i="107" s="1"/>
  <c r="F1963" i="107"/>
  <c r="G1963" i="107" s="1"/>
  <c r="F1978" i="107"/>
  <c r="G1978" i="107" s="1"/>
  <c r="C1921" i="107"/>
  <c r="C1919" i="107"/>
  <c r="C1898" i="107"/>
  <c r="C1936" i="107"/>
  <c r="C1942" i="107"/>
  <c r="C1973" i="107"/>
  <c r="C1958" i="107"/>
  <c r="C1902" i="107"/>
  <c r="C1897" i="107"/>
  <c r="C1894" i="107"/>
  <c r="C1890" i="107"/>
  <c r="C1912" i="107"/>
  <c r="C1908" i="107"/>
  <c r="C1967" i="107"/>
  <c r="C1911" i="107"/>
  <c r="C1950" i="107"/>
  <c r="C1957" i="107"/>
  <c r="C1959" i="107"/>
  <c r="C1978" i="107"/>
  <c r="C1918" i="107"/>
  <c r="C1907" i="107"/>
  <c r="C1917" i="107"/>
  <c r="C1904" i="107"/>
  <c r="C1893" i="107"/>
  <c r="C1901" i="107"/>
  <c r="C1905" i="107"/>
  <c r="C1906" i="107"/>
  <c r="C1953" i="107"/>
  <c r="C1909" i="107"/>
  <c r="C1889" i="107"/>
  <c r="C1888" i="107"/>
  <c r="C1949" i="107"/>
  <c r="C1940" i="107"/>
  <c r="C1914" i="107"/>
  <c r="C1926" i="107"/>
  <c r="C1903" i="107"/>
  <c r="C764" i="107"/>
  <c r="C749" i="107"/>
  <c r="C797" i="107"/>
  <c r="C721" i="107"/>
  <c r="C727" i="107"/>
  <c r="C741" i="107"/>
  <c r="C785" i="107"/>
  <c r="C742" i="107"/>
  <c r="J17" i="5"/>
  <c r="J30" i="5"/>
  <c r="J35" i="5"/>
  <c r="J19" i="5"/>
  <c r="J16" i="5"/>
  <c r="C754" i="107"/>
  <c r="F778" i="107"/>
  <c r="G778" i="107" s="1"/>
  <c r="F744" i="107"/>
  <c r="G744" i="107" s="1"/>
  <c r="F789" i="107"/>
  <c r="G789" i="107" s="1"/>
  <c r="F730" i="107"/>
  <c r="G730" i="107" s="1"/>
  <c r="F794" i="107"/>
  <c r="G794" i="107" s="1"/>
  <c r="F785" i="107"/>
  <c r="G785" i="107" s="1"/>
  <c r="F798" i="107"/>
  <c r="G798" i="107" s="1"/>
  <c r="C798" i="107"/>
  <c r="F797" i="107"/>
  <c r="G797" i="107" s="1"/>
  <c r="C787" i="107"/>
  <c r="F787" i="107"/>
  <c r="G787" i="107" s="1"/>
  <c r="C730" i="107"/>
  <c r="C756" i="107"/>
  <c r="C745" i="107"/>
  <c r="C795" i="107"/>
  <c r="C794" i="107"/>
  <c r="F795" i="107"/>
  <c r="G795" i="107" s="1"/>
  <c r="F788" i="107"/>
  <c r="G788" i="107" s="1"/>
  <c r="C788" i="107"/>
  <c r="C766" i="107"/>
  <c r="C778" i="107"/>
  <c r="C796" i="107"/>
  <c r="C725" i="107"/>
  <c r="C744" i="107"/>
  <c r="C761" i="107"/>
  <c r="C784" i="107"/>
  <c r="C720" i="107"/>
  <c r="F765" i="107"/>
  <c r="G765" i="107" s="1"/>
  <c r="F777" i="107"/>
  <c r="G777" i="107" s="1"/>
  <c r="C770" i="107"/>
  <c r="C757" i="107"/>
  <c r="C777" i="107"/>
  <c r="F745" i="107"/>
  <c r="G745" i="107" s="1"/>
  <c r="C762" i="107"/>
  <c r="C723" i="107"/>
  <c r="F748" i="107"/>
  <c r="G748" i="107" s="1"/>
  <c r="F776" i="107"/>
  <c r="G776" i="107" s="1"/>
  <c r="F782" i="107"/>
  <c r="G782" i="107" s="1"/>
  <c r="F772" i="107"/>
  <c r="G772" i="107" s="1"/>
  <c r="F764" i="107"/>
  <c r="G764" i="107" s="1"/>
  <c r="F727" i="107"/>
  <c r="G727" i="107" s="1"/>
  <c r="F779" i="107"/>
  <c r="G779" i="107" s="1"/>
  <c r="F773" i="107"/>
  <c r="G773" i="107" s="1"/>
  <c r="F753" i="107"/>
  <c r="G753" i="107" s="1"/>
  <c r="F741" i="107"/>
  <c r="G741" i="107" s="1"/>
  <c r="F749" i="107"/>
  <c r="G749" i="107" s="1"/>
  <c r="F737" i="107"/>
  <c r="G737" i="107" s="1"/>
  <c r="C739" i="107"/>
  <c r="C733" i="107"/>
  <c r="C771" i="107"/>
  <c r="C759" i="107"/>
  <c r="C726" i="107"/>
  <c r="F766" i="107"/>
  <c r="G766" i="107" s="1"/>
  <c r="F759" i="107"/>
  <c r="G759" i="107" s="1"/>
  <c r="F770" i="107"/>
  <c r="G770" i="107" s="1"/>
  <c r="F756" i="107"/>
  <c r="G756" i="107" s="1"/>
  <c r="F771" i="107"/>
  <c r="G771" i="107" s="1"/>
  <c r="C786" i="107"/>
  <c r="C783" i="107"/>
  <c r="F783" i="107"/>
  <c r="G783" i="107" s="1"/>
  <c r="F761" i="107"/>
  <c r="G761" i="107" s="1"/>
  <c r="F784" i="107"/>
  <c r="G784" i="107" s="1"/>
  <c r="C768" i="107"/>
  <c r="F739" i="107"/>
  <c r="G739" i="107" s="1"/>
  <c r="F736" i="107"/>
  <c r="G736" i="107" s="1"/>
  <c r="C736" i="107"/>
  <c r="C760" i="107"/>
  <c r="C734" i="107"/>
  <c r="F729" i="107"/>
  <c r="G729" i="107" s="1"/>
  <c r="F731" i="107"/>
  <c r="G731" i="107" s="1"/>
  <c r="F760" i="107"/>
  <c r="G760" i="107" s="1"/>
  <c r="C748" i="107"/>
  <c r="F780" i="107"/>
  <c r="G780" i="107" s="1"/>
  <c r="F757" i="107"/>
  <c r="G757" i="107" s="1"/>
  <c r="F754" i="107"/>
  <c r="G754" i="107" s="1"/>
  <c r="C752" i="107"/>
  <c r="F740" i="107"/>
  <c r="G740" i="107" s="1"/>
  <c r="C737" i="107"/>
  <c r="F786" i="107"/>
  <c r="G786" i="107" s="1"/>
  <c r="C772" i="107"/>
  <c r="C740" i="107"/>
  <c r="C724" i="107"/>
  <c r="C776" i="107"/>
  <c r="C780" i="107"/>
  <c r="F751" i="107"/>
  <c r="G751" i="107" s="1"/>
  <c r="F743" i="107"/>
  <c r="G743" i="107" s="1"/>
  <c r="F747" i="107"/>
  <c r="G747" i="107" s="1"/>
  <c r="F733" i="107"/>
  <c r="G733" i="107" s="1"/>
  <c r="C751" i="107"/>
  <c r="C718" i="107"/>
  <c r="C774" i="107"/>
  <c r="C701" i="107"/>
  <c r="F735" i="107"/>
  <c r="G735" i="107" s="1"/>
  <c r="C688" i="107"/>
  <c r="C732" i="107"/>
  <c r="F775" i="107"/>
  <c r="G775" i="107" s="1"/>
  <c r="C711" i="107"/>
  <c r="C743" i="107"/>
  <c r="C702" i="107"/>
  <c r="F781" i="107"/>
  <c r="G781" i="107" s="1"/>
  <c r="C738" i="107"/>
  <c r="C735" i="107"/>
  <c r="F763" i="107"/>
  <c r="G763" i="107" s="1"/>
  <c r="F746" i="107"/>
  <c r="G746" i="107" s="1"/>
  <c r="C750" i="107"/>
  <c r="C753" i="107"/>
  <c r="F762" i="107"/>
  <c r="G762" i="107" s="1"/>
  <c r="C755" i="107"/>
  <c r="C729" i="107"/>
  <c r="C763" i="107"/>
  <c r="F732" i="107"/>
  <c r="G732" i="107" s="1"/>
  <c r="F768" i="107"/>
  <c r="G768" i="107" s="1"/>
  <c r="F738" i="107"/>
  <c r="G738" i="107" s="1"/>
  <c r="C719" i="107"/>
  <c r="F734" i="107"/>
  <c r="G734" i="107" s="1"/>
  <c r="C767" i="107"/>
  <c r="C687" i="107"/>
  <c r="F728" i="107"/>
  <c r="G728" i="107" s="1"/>
  <c r="C747" i="107"/>
  <c r="F750" i="107"/>
  <c r="G750" i="107" s="1"/>
  <c r="F769" i="107"/>
  <c r="G769" i="107" s="1"/>
  <c r="F767" i="107"/>
  <c r="G767" i="107" s="1"/>
  <c r="F742" i="107"/>
  <c r="G742" i="107" s="1"/>
  <c r="C769" i="107"/>
  <c r="C758" i="107"/>
  <c r="C746" i="107"/>
  <c r="C775" i="107"/>
  <c r="C731" i="107"/>
  <c r="C700" i="107"/>
  <c r="F755" i="107"/>
  <c r="G755" i="107" s="1"/>
  <c r="C703" i="107"/>
  <c r="C782" i="107"/>
  <c r="C781" i="107"/>
  <c r="F752" i="107"/>
  <c r="G752" i="107" s="1"/>
  <c r="F774" i="107"/>
  <c r="G774" i="107" s="1"/>
  <c r="F758" i="107"/>
  <c r="G758" i="107" s="1"/>
  <c r="F726" i="107"/>
  <c r="G726" i="107" s="1"/>
  <c r="C1913" i="107"/>
  <c r="C1915" i="107"/>
  <c r="C1900" i="107"/>
  <c r="C1896" i="107"/>
  <c r="F1904" i="107" l="1"/>
  <c r="G1904" i="107" s="1"/>
  <c r="F1895" i="107"/>
  <c r="G1895" i="107" s="1"/>
  <c r="F1898" i="107"/>
  <c r="G1898" i="107" s="1"/>
  <c r="F1925" i="107"/>
  <c r="G1925" i="107" s="1"/>
  <c r="F1888" i="107"/>
  <c r="G1888" i="107" s="1"/>
  <c r="F1906" i="107"/>
  <c r="G1906" i="107" s="1"/>
  <c r="F1915" i="107"/>
  <c r="G1915" i="107" s="1"/>
  <c r="F1893" i="107"/>
  <c r="G1893" i="107" s="1"/>
  <c r="F1897" i="107"/>
  <c r="G1897" i="107" s="1"/>
  <c r="F1894" i="107"/>
  <c r="G1894" i="107" s="1"/>
  <c r="F1905" i="107"/>
  <c r="G1905" i="107" s="1"/>
  <c r="F1918" i="107"/>
  <c r="G1918" i="107" s="1"/>
  <c r="F1911" i="107"/>
  <c r="G1911" i="107" s="1"/>
  <c r="F1902" i="107"/>
  <c r="G1902" i="107" s="1"/>
  <c r="F1907" i="107"/>
  <c r="G1907" i="107" s="1"/>
  <c r="F1891" i="107"/>
  <c r="G1891" i="107" s="1"/>
  <c r="F1890" i="107"/>
  <c r="G1890" i="107" s="1"/>
  <c r="F1889" i="107"/>
  <c r="G1889" i="107" s="1"/>
  <c r="F1908" i="107"/>
  <c r="G1908" i="107" s="1"/>
  <c r="F1926" i="107"/>
  <c r="G1926" i="107" s="1"/>
  <c r="F1903" i="107"/>
  <c r="G1903" i="107" s="1"/>
  <c r="F1909" i="107"/>
  <c r="G1909" i="107" s="1"/>
  <c r="C1899" i="107"/>
  <c r="C705" i="107"/>
  <c r="C695" i="107"/>
  <c r="C696" i="107"/>
  <c r="C710" i="107"/>
  <c r="F725" i="107"/>
  <c r="G725" i="107" s="1"/>
  <c r="C694" i="107"/>
  <c r="F721" i="107"/>
  <c r="G721" i="107" s="1"/>
  <c r="F720" i="107"/>
  <c r="G720" i="107" s="1"/>
  <c r="C698" i="107"/>
  <c r="C699" i="107"/>
  <c r="F724" i="107"/>
  <c r="G724" i="107" s="1"/>
  <c r="C715" i="107"/>
  <c r="F723" i="107"/>
  <c r="G723" i="107" s="1"/>
  <c r="C716" i="107"/>
  <c r="C714" i="107"/>
  <c r="C693" i="107"/>
  <c r="C708" i="107"/>
  <c r="F719" i="107"/>
  <c r="G719" i="107" s="1"/>
  <c r="F692" i="107"/>
  <c r="G692" i="107" s="1"/>
  <c r="F718" i="107"/>
  <c r="G718" i="107" s="1"/>
  <c r="F714" i="107"/>
  <c r="G714" i="107" s="1"/>
  <c r="F693" i="107"/>
  <c r="G693" i="107" s="1"/>
  <c r="F705" i="107"/>
  <c r="G705" i="107" s="1"/>
  <c r="C707" i="107"/>
  <c r="F716" i="107"/>
  <c r="G716" i="107" s="1"/>
  <c r="F703" i="107"/>
  <c r="G703" i="107" s="1"/>
  <c r="F704" i="107"/>
  <c r="G704" i="107" s="1"/>
  <c r="F691" i="107"/>
  <c r="G691" i="107" s="1"/>
  <c r="C706" i="107"/>
  <c r="C689" i="107"/>
  <c r="AC8" i="95"/>
  <c r="C697" i="107"/>
  <c r="F706" i="107"/>
  <c r="G706" i="107" s="1"/>
  <c r="C713" i="107"/>
  <c r="C717" i="107"/>
  <c r="F711" i="107"/>
  <c r="G711" i="107" s="1"/>
  <c r="F715" i="107"/>
  <c r="G715" i="107" s="1"/>
  <c r="F702" i="107"/>
  <c r="G702" i="107" s="1"/>
  <c r="C709" i="107"/>
  <c r="F713" i="107"/>
  <c r="G713" i="107" s="1"/>
  <c r="F717" i="107"/>
  <c r="G717" i="107" s="1"/>
  <c r="F709" i="107"/>
  <c r="G709" i="107" s="1"/>
  <c r="F710" i="107"/>
  <c r="G710" i="107" s="1"/>
  <c r="F695" i="107"/>
  <c r="G695" i="107" s="1"/>
  <c r="F700" i="107"/>
  <c r="G700" i="107" s="1"/>
  <c r="F698" i="107"/>
  <c r="G698" i="107" s="1"/>
  <c r="F712" i="107"/>
  <c r="G712" i="107" s="1"/>
  <c r="F694" i="107"/>
  <c r="G694" i="107" s="1"/>
  <c r="C692" i="107"/>
  <c r="F689" i="107"/>
  <c r="G689" i="107" s="1"/>
  <c r="C712" i="107"/>
  <c r="F701" i="107"/>
  <c r="G701" i="107" s="1"/>
  <c r="F697" i="107"/>
  <c r="G697" i="107" s="1"/>
  <c r="F708" i="107"/>
  <c r="G708" i="107" s="1"/>
  <c r="F699" i="107"/>
  <c r="G699" i="107" s="1"/>
  <c r="F707" i="107"/>
  <c r="G707" i="107" s="1"/>
  <c r="F688" i="107"/>
  <c r="G688" i="107" s="1"/>
  <c r="F687" i="107"/>
  <c r="G687" i="107" s="1"/>
  <c r="C691" i="107"/>
  <c r="C690" i="107"/>
  <c r="F696" i="107"/>
  <c r="G696" i="107" s="1"/>
  <c r="C704" i="107"/>
  <c r="F690" i="107"/>
  <c r="G690" i="107" s="1"/>
  <c r="C1842" i="107"/>
  <c r="F1876" i="107" l="1"/>
  <c r="G1876" i="107" s="1"/>
  <c r="F1852" i="107"/>
  <c r="G1852" i="107" s="1"/>
  <c r="F1848" i="107"/>
  <c r="G1848" i="107" s="1"/>
  <c r="F1837" i="107"/>
  <c r="G1837" i="107" s="1"/>
  <c r="F1844" i="107"/>
  <c r="G1844" i="107" s="1"/>
  <c r="F1868" i="107"/>
  <c r="G1868" i="107" s="1"/>
  <c r="F1866" i="107"/>
  <c r="G1866" i="107" s="1"/>
  <c r="F1873" i="107"/>
  <c r="G1873" i="107" s="1"/>
  <c r="F1861" i="107"/>
  <c r="G1861" i="107" s="1"/>
  <c r="F1860" i="107"/>
  <c r="G1860" i="107" s="1"/>
  <c r="F1834" i="107"/>
  <c r="G1834" i="107" s="1"/>
  <c r="F1870" i="107"/>
  <c r="G1870" i="107" s="1"/>
  <c r="F1840" i="107"/>
  <c r="G1840" i="107" s="1"/>
  <c r="F1835" i="107"/>
  <c r="G1835" i="107" s="1"/>
  <c r="F1878" i="107"/>
  <c r="G1878" i="107" s="1"/>
  <c r="F1858" i="107"/>
  <c r="G1858" i="107" s="1"/>
  <c r="F1885" i="107"/>
  <c r="G1885" i="107" s="1"/>
  <c r="F1880" i="107"/>
  <c r="G1880" i="107" s="1"/>
  <c r="F1845" i="107"/>
  <c r="G1845" i="107" s="1"/>
  <c r="F1877" i="107"/>
  <c r="G1877" i="107" s="1"/>
  <c r="F1857" i="107"/>
  <c r="G1857" i="107" s="1"/>
  <c r="F1854" i="107"/>
  <c r="G1854" i="107" s="1"/>
  <c r="F1836" i="107"/>
  <c r="G1836" i="107" s="1"/>
  <c r="F1846" i="107"/>
  <c r="G1846" i="107" s="1"/>
  <c r="F1859" i="107"/>
  <c r="G1859" i="107" s="1"/>
  <c r="F1833" i="107"/>
  <c r="G1833" i="107" s="1"/>
  <c r="F1884" i="107"/>
  <c r="G1884" i="107" s="1"/>
  <c r="F1816" i="107"/>
  <c r="G1816" i="107" s="1"/>
  <c r="F1881" i="107"/>
  <c r="G1881" i="107" s="1"/>
  <c r="F1862" i="107"/>
  <c r="G1862" i="107" s="1"/>
  <c r="F1856" i="107"/>
  <c r="G1856" i="107" s="1"/>
  <c r="F1850" i="107"/>
  <c r="G1850" i="107" s="1"/>
  <c r="C1868" i="107"/>
  <c r="C1873" i="107"/>
  <c r="C1879" i="107"/>
  <c r="C1875" i="107"/>
  <c r="C1859" i="107"/>
  <c r="C1841" i="107"/>
  <c r="C1857" i="107"/>
  <c r="C1836" i="107"/>
  <c r="C1823" i="107"/>
  <c r="C1846" i="107"/>
  <c r="C1848" i="107"/>
  <c r="C1833" i="107"/>
  <c r="C1838" i="107"/>
  <c r="C1876" i="107"/>
  <c r="C1862" i="107"/>
  <c r="C1849" i="107"/>
  <c r="C1840" i="107"/>
  <c r="C1832" i="107"/>
  <c r="C1886" i="107"/>
  <c r="C1837" i="107"/>
  <c r="C1856" i="107"/>
  <c r="C1867" i="107"/>
  <c r="C1870" i="107"/>
  <c r="C1844" i="107"/>
  <c r="C1877" i="107"/>
  <c r="C1855" i="107"/>
  <c r="C1850" i="107"/>
  <c r="C1845" i="107"/>
  <c r="C1884" i="107"/>
  <c r="C1887" i="107"/>
  <c r="C1834" i="107"/>
  <c r="C1839" i="107"/>
  <c r="C1827" i="107"/>
  <c r="C1885" i="107"/>
  <c r="C1880" i="107"/>
  <c r="C1878" i="107"/>
  <c r="C1854" i="107"/>
  <c r="C1858" i="107"/>
  <c r="C1816" i="107"/>
  <c r="C1881" i="107"/>
  <c r="C1866" i="107"/>
  <c r="C1853" i="107"/>
  <c r="C1871" i="107"/>
  <c r="C1865" i="107"/>
  <c r="C1860" i="107"/>
  <c r="C722" i="107"/>
  <c r="C684" i="107"/>
  <c r="C683" i="107"/>
  <c r="C686" i="107"/>
  <c r="AC5" i="95"/>
  <c r="C685" i="107"/>
  <c r="C630" i="107"/>
  <c r="C651" i="107"/>
  <c r="C672" i="107"/>
  <c r="C678" i="107"/>
  <c r="C638" i="107"/>
  <c r="C1883" i="107"/>
  <c r="C1863" i="107"/>
  <c r="C1872" i="107"/>
  <c r="C1861" i="107"/>
  <c r="C1843" i="107"/>
  <c r="C1852" i="107"/>
  <c r="C1835" i="107"/>
  <c r="C1804" i="107"/>
  <c r="F1886" i="107" l="1"/>
  <c r="G1886" i="107" s="1"/>
  <c r="F1853" i="107"/>
  <c r="G1853" i="107" s="1"/>
  <c r="F1863" i="107"/>
  <c r="G1863" i="107" s="1"/>
  <c r="F1808" i="107"/>
  <c r="G1808" i="107" s="1"/>
  <c r="F1839" i="107"/>
  <c r="G1839" i="107" s="1"/>
  <c r="F1832" i="107"/>
  <c r="G1832" i="107" s="1"/>
  <c r="F1883" i="107"/>
  <c r="G1883" i="107" s="1"/>
  <c r="F1801" i="107"/>
  <c r="G1801" i="107" s="1"/>
  <c r="F1810" i="107"/>
  <c r="G1810" i="107" s="1"/>
  <c r="F1828" i="107"/>
  <c r="G1828" i="107" s="1"/>
  <c r="F1827" i="107"/>
  <c r="G1827" i="107" s="1"/>
  <c r="F1841" i="107"/>
  <c r="G1841" i="107" s="1"/>
  <c r="F1843" i="107"/>
  <c r="G1843" i="107" s="1"/>
  <c r="F1882" i="107"/>
  <c r="G1882" i="107" s="1"/>
  <c r="F1864" i="107"/>
  <c r="G1864" i="107" s="1"/>
  <c r="F1875" i="107"/>
  <c r="G1875" i="107" s="1"/>
  <c r="F1851" i="107"/>
  <c r="G1851" i="107" s="1"/>
  <c r="F1831" i="107"/>
  <c r="G1831" i="107" s="1"/>
  <c r="F1867" i="107"/>
  <c r="G1867" i="107" s="1"/>
  <c r="F1823" i="107"/>
  <c r="G1823" i="107" s="1"/>
  <c r="F1849" i="107"/>
  <c r="G1849" i="107" s="1"/>
  <c r="F1871" i="107"/>
  <c r="G1871" i="107" s="1"/>
  <c r="F1872" i="107"/>
  <c r="G1872" i="107" s="1"/>
  <c r="F1824" i="107"/>
  <c r="G1824" i="107" s="1"/>
  <c r="F1838" i="107"/>
  <c r="G1838" i="107" s="1"/>
  <c r="F1879" i="107"/>
  <c r="G1879" i="107" s="1"/>
  <c r="F1865" i="107"/>
  <c r="G1865" i="107" s="1"/>
  <c r="F1869" i="107"/>
  <c r="G1869" i="107" s="1"/>
  <c r="F1887" i="107"/>
  <c r="G1887" i="107" s="1"/>
  <c r="F1847" i="107"/>
  <c r="G1847" i="107" s="1"/>
  <c r="F1842" i="107"/>
  <c r="G1842" i="107" s="1"/>
  <c r="F1855" i="107"/>
  <c r="G1855" i="107" s="1"/>
  <c r="C1851" i="107"/>
  <c r="C1819" i="107"/>
  <c r="C1809" i="107"/>
  <c r="C1806" i="107"/>
  <c r="C1882" i="107"/>
  <c r="C1869" i="107"/>
  <c r="C1808" i="107"/>
  <c r="C1812" i="107"/>
  <c r="C1807" i="107"/>
  <c r="C1847" i="107"/>
  <c r="C1826" i="107"/>
  <c r="C1810" i="107"/>
  <c r="C1828" i="107"/>
  <c r="C1820" i="107"/>
  <c r="C1802" i="107"/>
  <c r="C1864" i="107"/>
  <c r="C1801" i="107"/>
  <c r="C1829" i="107"/>
  <c r="C1813" i="107"/>
  <c r="C1821" i="107"/>
  <c r="C1811" i="107"/>
  <c r="C1817" i="107"/>
  <c r="C1824" i="107"/>
  <c r="C1818" i="107"/>
  <c r="C1814" i="107"/>
  <c r="C1822" i="107"/>
  <c r="C670" i="107"/>
  <c r="C682" i="107"/>
  <c r="C636" i="107"/>
  <c r="C659" i="107"/>
  <c r="C632" i="107"/>
  <c r="C634" i="107"/>
  <c r="C649" i="107"/>
  <c r="C664" i="107"/>
  <c r="F686" i="107"/>
  <c r="G686" i="107" s="1"/>
  <c r="C640" i="107"/>
  <c r="F652" i="107"/>
  <c r="G652" i="107" s="1"/>
  <c r="C671" i="107"/>
  <c r="F685" i="107"/>
  <c r="G685" i="107" s="1"/>
  <c r="C681" i="107"/>
  <c r="F684" i="107"/>
  <c r="G684" i="107" s="1"/>
  <c r="C633" i="107"/>
  <c r="C655" i="107"/>
  <c r="C644" i="107"/>
  <c r="C676" i="107"/>
  <c r="C677" i="107"/>
  <c r="F649" i="107"/>
  <c r="G649" i="107" s="1"/>
  <c r="F681" i="107"/>
  <c r="G681" i="107" s="1"/>
  <c r="C667" i="107"/>
  <c r="C647" i="107"/>
  <c r="C662" i="107"/>
  <c r="F672" i="107"/>
  <c r="G672" i="107" s="1"/>
  <c r="F682" i="107"/>
  <c r="G682" i="107" s="1"/>
  <c r="F632" i="107"/>
  <c r="G632" i="107" s="1"/>
  <c r="F676" i="107"/>
  <c r="G676" i="107" s="1"/>
  <c r="F629" i="107"/>
  <c r="G629" i="107" s="1"/>
  <c r="F647" i="107"/>
  <c r="G647" i="107" s="1"/>
  <c r="F636" i="107"/>
  <c r="G636" i="107" s="1"/>
  <c r="F673" i="107"/>
  <c r="G673" i="107" s="1"/>
  <c r="F722" i="107"/>
  <c r="G722" i="107" s="1"/>
  <c r="F650" i="107"/>
  <c r="G650" i="107" s="1"/>
  <c r="F660" i="107"/>
  <c r="G660" i="107" s="1"/>
  <c r="F655" i="107"/>
  <c r="G655" i="107" s="1"/>
  <c r="F671" i="107"/>
  <c r="G671" i="107" s="1"/>
  <c r="C639" i="107"/>
  <c r="F630" i="107"/>
  <c r="G630" i="107" s="1"/>
  <c r="F644" i="107"/>
  <c r="G644" i="107" s="1"/>
  <c r="C660" i="107"/>
  <c r="C657" i="107"/>
  <c r="C642" i="107"/>
  <c r="C666" i="107"/>
  <c r="F666" i="107"/>
  <c r="G666" i="107" s="1"/>
  <c r="C661" i="107"/>
  <c r="F642" i="107"/>
  <c r="G642" i="107" s="1"/>
  <c r="F662" i="107"/>
  <c r="G662" i="107" s="1"/>
  <c r="F657" i="107"/>
  <c r="G657" i="107" s="1"/>
  <c r="F640" i="107"/>
  <c r="G640" i="107" s="1"/>
  <c r="F631" i="107"/>
  <c r="G631" i="107" s="1"/>
  <c r="F658" i="107"/>
  <c r="G658" i="107" s="1"/>
  <c r="C656" i="107"/>
  <c r="C665" i="107"/>
  <c r="C654" i="107"/>
  <c r="C668" i="107"/>
  <c r="C680" i="107"/>
  <c r="F639" i="107"/>
  <c r="G639" i="107" s="1"/>
  <c r="F680" i="107"/>
  <c r="G680" i="107" s="1"/>
  <c r="F670" i="107"/>
  <c r="G670" i="107" s="1"/>
  <c r="C674" i="107"/>
  <c r="C637" i="107"/>
  <c r="F628" i="107"/>
  <c r="G628" i="107" s="1"/>
  <c r="F667" i="107"/>
  <c r="G667" i="107" s="1"/>
  <c r="F641" i="107"/>
  <c r="G641" i="107" s="1"/>
  <c r="C648" i="107"/>
  <c r="F679" i="107"/>
  <c r="G679" i="107" s="1"/>
  <c r="F683" i="107"/>
  <c r="G683" i="107" s="1"/>
  <c r="C673" i="107"/>
  <c r="C646" i="107"/>
  <c r="C650" i="107"/>
  <c r="F661" i="107"/>
  <c r="G661" i="107" s="1"/>
  <c r="F648" i="107"/>
  <c r="G648" i="107" s="1"/>
  <c r="F651" i="107"/>
  <c r="G651" i="107" s="1"/>
  <c r="C658" i="107"/>
  <c r="C679" i="107"/>
  <c r="F665" i="107"/>
  <c r="G665" i="107" s="1"/>
  <c r="F675" i="107"/>
  <c r="G675" i="107" s="1"/>
  <c r="F638" i="107"/>
  <c r="G638" i="107" s="1"/>
  <c r="C614" i="107"/>
  <c r="C604" i="107"/>
  <c r="F654" i="107"/>
  <c r="G654" i="107" s="1"/>
  <c r="C653" i="107"/>
  <c r="F674" i="107"/>
  <c r="G674" i="107" s="1"/>
  <c r="F646" i="107"/>
  <c r="G646" i="107" s="1"/>
  <c r="C641" i="107"/>
  <c r="F643" i="107"/>
  <c r="G643" i="107" s="1"/>
  <c r="F645" i="107"/>
  <c r="G645" i="107" s="1"/>
  <c r="F664" i="107"/>
  <c r="G664" i="107" s="1"/>
  <c r="F653" i="107"/>
  <c r="G653" i="107" s="1"/>
  <c r="C605" i="107"/>
  <c r="F669" i="107"/>
  <c r="G669" i="107" s="1"/>
  <c r="C652" i="107"/>
  <c r="C631" i="107"/>
  <c r="F633" i="107"/>
  <c r="G633" i="107" s="1"/>
  <c r="C669" i="107"/>
  <c r="F659" i="107"/>
  <c r="G659" i="107" s="1"/>
  <c r="F656" i="107"/>
  <c r="G656" i="107" s="1"/>
  <c r="C643" i="107"/>
  <c r="F663" i="107"/>
  <c r="G663" i="107" s="1"/>
  <c r="C606" i="107"/>
  <c r="C663" i="107"/>
  <c r="C635" i="107"/>
  <c r="F637" i="107"/>
  <c r="G637" i="107" s="1"/>
  <c r="C675" i="107"/>
  <c r="F678" i="107"/>
  <c r="G678" i="107" s="1"/>
  <c r="F677" i="107"/>
  <c r="G677" i="107" s="1"/>
  <c r="F668" i="107"/>
  <c r="G668" i="107" s="1"/>
  <c r="F635" i="107"/>
  <c r="G635" i="107" s="1"/>
  <c r="C645" i="107"/>
  <c r="C1815" i="107"/>
  <c r="C1825" i="107"/>
  <c r="C1831" i="107"/>
  <c r="AC9" i="95"/>
  <c r="F1807" i="107" l="1"/>
  <c r="G1807" i="107" s="1"/>
  <c r="F1818" i="107"/>
  <c r="G1818" i="107" s="1"/>
  <c r="F1820" i="107"/>
  <c r="G1820" i="107" s="1"/>
  <c r="F1830" i="107"/>
  <c r="G1830" i="107" s="1"/>
  <c r="F1809" i="107"/>
  <c r="G1809" i="107" s="1"/>
  <c r="F1821" i="107"/>
  <c r="G1821" i="107" s="1"/>
  <c r="F1806" i="107"/>
  <c r="G1806" i="107" s="1"/>
  <c r="F1804" i="107"/>
  <c r="G1804" i="107" s="1"/>
  <c r="F1802" i="107"/>
  <c r="G1802" i="107" s="1"/>
  <c r="F1815" i="107"/>
  <c r="G1815" i="107" s="1"/>
  <c r="F1817" i="107"/>
  <c r="G1817" i="107" s="1"/>
  <c r="F1811" i="107"/>
  <c r="G1811" i="107" s="1"/>
  <c r="F1813" i="107"/>
  <c r="G1813" i="107" s="1"/>
  <c r="F1826" i="107"/>
  <c r="G1826" i="107" s="1"/>
  <c r="F1829" i="107"/>
  <c r="G1829" i="107" s="1"/>
  <c r="F1812" i="107"/>
  <c r="G1812" i="107" s="1"/>
  <c r="F1825" i="107"/>
  <c r="G1825" i="107" s="1"/>
  <c r="F1819" i="107"/>
  <c r="G1819" i="107" s="1"/>
  <c r="F1814" i="107"/>
  <c r="G1814" i="107" s="1"/>
  <c r="F1822" i="107"/>
  <c r="G1822" i="107" s="1"/>
  <c r="C1830" i="107"/>
  <c r="C615" i="107"/>
  <c r="C618" i="107"/>
  <c r="C629" i="107"/>
  <c r="F6" i="5"/>
  <c r="F625" i="107"/>
  <c r="G625" i="107" s="1"/>
  <c r="C611" i="107"/>
  <c r="C627" i="107"/>
  <c r="C612" i="107"/>
  <c r="C628" i="107"/>
  <c r="C613" i="107"/>
  <c r="C619" i="107"/>
  <c r="C625" i="107"/>
  <c r="C607" i="107"/>
  <c r="AC10" i="95"/>
  <c r="F634" i="107"/>
  <c r="G634" i="107" s="1"/>
  <c r="C622" i="107"/>
  <c r="C616" i="107"/>
  <c r="F622" i="107"/>
  <c r="G622" i="107" s="1"/>
  <c r="C608" i="107"/>
  <c r="F623" i="107"/>
  <c r="G623" i="107" s="1"/>
  <c r="F619" i="107"/>
  <c r="G619" i="107" s="1"/>
  <c r="F608" i="107"/>
  <c r="G608" i="107" s="1"/>
  <c r="F620" i="107"/>
  <c r="G620" i="107" s="1"/>
  <c r="C621" i="107"/>
  <c r="C626" i="107"/>
  <c r="F624" i="107"/>
  <c r="G624" i="107" s="1"/>
  <c r="F616" i="107"/>
  <c r="G616" i="107" s="1"/>
  <c r="F627" i="107"/>
  <c r="G627" i="107" s="1"/>
  <c r="F626" i="107"/>
  <c r="G626" i="107" s="1"/>
  <c r="F614" i="107"/>
  <c r="G614" i="107" s="1"/>
  <c r="F607" i="107"/>
  <c r="G607" i="107" s="1"/>
  <c r="F605" i="107"/>
  <c r="G605" i="107" s="1"/>
  <c r="F613" i="107"/>
  <c r="G613" i="107" s="1"/>
  <c r="F611" i="107"/>
  <c r="G611" i="107" s="1"/>
  <c r="F618" i="107"/>
  <c r="G618" i="107" s="1"/>
  <c r="F606" i="107"/>
  <c r="G606" i="107" s="1"/>
  <c r="F617" i="107"/>
  <c r="G617" i="107" s="1"/>
  <c r="F612" i="107"/>
  <c r="G612" i="107" s="1"/>
  <c r="F604" i="107"/>
  <c r="G604" i="107" s="1"/>
  <c r="F610" i="107"/>
  <c r="G610" i="107" s="1"/>
  <c r="F609" i="107"/>
  <c r="G609" i="107" s="1"/>
  <c r="F615" i="107"/>
  <c r="G615" i="107" s="1"/>
  <c r="C610" i="107"/>
  <c r="C609" i="107"/>
  <c r="C620" i="107"/>
  <c r="F621" i="107"/>
  <c r="G621" i="107" s="1"/>
  <c r="C617" i="107"/>
  <c r="C624" i="107"/>
  <c r="C623" i="107"/>
  <c r="C1805" i="107"/>
  <c r="C1803" i="107"/>
  <c r="F42" i="5" l="1"/>
  <c r="G42" i="5"/>
  <c r="F1740" i="107"/>
  <c r="G1740" i="107" s="1"/>
  <c r="F1724" i="107"/>
  <c r="G1724" i="107" s="1"/>
  <c r="F1747" i="107"/>
  <c r="G1747" i="107" s="1"/>
  <c r="F1742" i="107"/>
  <c r="G1742" i="107" s="1"/>
  <c r="F1744" i="107"/>
  <c r="G1744" i="107" s="1"/>
  <c r="F1749" i="107"/>
  <c r="G1749" i="107" s="1"/>
  <c r="F1773" i="107"/>
  <c r="G1773" i="107" s="1"/>
  <c r="F1778" i="107"/>
  <c r="G1778" i="107" s="1"/>
  <c r="F1750" i="107"/>
  <c r="G1750" i="107" s="1"/>
  <c r="F1748" i="107"/>
  <c r="G1748" i="107" s="1"/>
  <c r="F1769" i="107"/>
  <c r="G1769" i="107" s="1"/>
  <c r="F1759" i="107"/>
  <c r="G1759" i="107" s="1"/>
  <c r="F1794" i="107"/>
  <c r="G1794" i="107" s="1"/>
  <c r="F1793" i="107"/>
  <c r="G1793" i="107" s="1"/>
  <c r="F1766" i="107"/>
  <c r="G1766" i="107" s="1"/>
  <c r="F1787" i="107"/>
  <c r="G1787" i="107" s="1"/>
  <c r="F1758" i="107"/>
  <c r="G1758" i="107" s="1"/>
  <c r="F1726" i="107"/>
  <c r="G1726" i="107" s="1"/>
  <c r="F1767" i="107"/>
  <c r="G1767" i="107" s="1"/>
  <c r="F1788" i="107"/>
  <c r="G1788" i="107" s="1"/>
  <c r="F1791" i="107"/>
  <c r="G1791" i="107" s="1"/>
  <c r="F1753" i="107"/>
  <c r="G1753" i="107" s="1"/>
  <c r="F1768" i="107"/>
  <c r="G1768" i="107" s="1"/>
  <c r="F1730" i="107"/>
  <c r="G1730" i="107" s="1"/>
  <c r="F1800" i="107"/>
  <c r="G1800" i="107" s="1"/>
  <c r="F1798" i="107"/>
  <c r="G1798" i="107" s="1"/>
  <c r="F1781" i="107"/>
  <c r="G1781" i="107" s="1"/>
  <c r="F1734" i="107"/>
  <c r="G1734" i="107" s="1"/>
  <c r="F1772" i="107"/>
  <c r="G1772" i="107" s="1"/>
  <c r="F1760" i="107"/>
  <c r="G1760" i="107" s="1"/>
  <c r="F1764" i="107"/>
  <c r="G1764" i="107" s="1"/>
  <c r="F1803" i="107"/>
  <c r="G1803" i="107" s="1"/>
  <c r="F1799" i="107"/>
  <c r="G1799" i="107" s="1"/>
  <c r="F1761" i="107"/>
  <c r="G1761" i="107" s="1"/>
  <c r="F1751" i="107"/>
  <c r="G1751" i="107" s="1"/>
  <c r="F1784" i="107"/>
  <c r="G1784" i="107" s="1"/>
  <c r="F1762" i="107"/>
  <c r="G1762" i="107" s="1"/>
  <c r="F1739" i="107"/>
  <c r="G1739" i="107" s="1"/>
  <c r="F1736" i="107"/>
  <c r="G1736" i="107" s="1"/>
  <c r="F1733" i="107"/>
  <c r="G1733" i="107" s="1"/>
  <c r="F1757" i="107"/>
  <c r="G1757" i="107" s="1"/>
  <c r="F1729" i="107"/>
  <c r="G1729" i="107" s="1"/>
  <c r="F1756" i="107"/>
  <c r="G1756" i="107" s="1"/>
  <c r="F1782" i="107"/>
  <c r="G1782" i="107" s="1"/>
  <c r="C1759" i="107"/>
  <c r="C1730" i="107"/>
  <c r="C1726" i="107"/>
  <c r="C1738" i="107"/>
  <c r="C1734" i="107"/>
  <c r="C1753" i="107"/>
  <c r="C1763" i="107"/>
  <c r="C1784" i="107"/>
  <c r="C1777" i="107"/>
  <c r="C1769" i="107"/>
  <c r="C1740" i="107"/>
  <c r="C1750" i="107"/>
  <c r="C1744" i="107"/>
  <c r="C1736" i="107"/>
  <c r="C1732" i="107"/>
  <c r="C1731" i="107"/>
  <c r="C1733" i="107"/>
  <c r="C1766" i="107"/>
  <c r="C1780" i="107"/>
  <c r="C1792" i="107"/>
  <c r="C1787" i="107"/>
  <c r="C1754" i="107"/>
  <c r="C1794" i="107"/>
  <c r="C1729" i="107"/>
  <c r="C1758" i="107"/>
  <c r="C1786" i="107"/>
  <c r="C1785" i="107"/>
  <c r="C1782" i="107"/>
  <c r="C1751" i="107"/>
  <c r="C1770" i="107"/>
  <c r="C1742" i="107"/>
  <c r="C1773" i="107"/>
  <c r="C1774" i="107"/>
  <c r="C1798" i="107"/>
  <c r="C1764" i="107"/>
  <c r="C1762" i="107"/>
  <c r="C1745" i="107"/>
  <c r="C1790" i="107"/>
  <c r="C1781" i="107"/>
  <c r="C1778" i="107"/>
  <c r="C1776" i="107"/>
  <c r="C1799" i="107"/>
  <c r="C1796" i="107"/>
  <c r="C1775" i="107"/>
  <c r="C1771" i="107"/>
  <c r="C1793" i="107"/>
  <c r="C1737" i="107"/>
  <c r="C1768" i="107"/>
  <c r="C1757" i="107"/>
  <c r="C1789" i="107"/>
  <c r="C1748" i="107"/>
  <c r="C1760" i="107"/>
  <c r="C1756" i="107"/>
  <c r="C1767" i="107"/>
  <c r="C1788" i="107"/>
  <c r="C1791" i="107"/>
  <c r="C1724" i="107"/>
  <c r="C1747" i="107"/>
  <c r="C1749" i="107"/>
  <c r="C1761" i="107"/>
  <c r="C1783" i="107"/>
  <c r="C1779" i="107"/>
  <c r="C1800" i="107"/>
  <c r="C601" i="107"/>
  <c r="C602" i="107"/>
  <c r="AC6" i="95"/>
  <c r="AC7" i="95" s="1"/>
  <c r="C598" i="107"/>
  <c r="C599" i="107"/>
  <c r="C530" i="107"/>
  <c r="C551" i="107"/>
  <c r="C531" i="107"/>
  <c r="C541" i="107"/>
  <c r="C553" i="107"/>
  <c r="C550" i="107"/>
  <c r="C556" i="107"/>
  <c r="C544" i="107"/>
  <c r="C524" i="107"/>
  <c r="C526" i="107"/>
  <c r="C594" i="107"/>
  <c r="C600" i="107"/>
  <c r="F551" i="107"/>
  <c r="G551" i="107" s="1"/>
  <c r="C554" i="107"/>
  <c r="C547" i="107"/>
  <c r="C597" i="107"/>
  <c r="C603" i="107"/>
  <c r="F602" i="107"/>
  <c r="G602" i="107" s="1"/>
  <c r="C580" i="107"/>
  <c r="C572" i="107"/>
  <c r="C585" i="107"/>
  <c r="C577" i="107"/>
  <c r="C569" i="107"/>
  <c r="C576" i="107"/>
  <c r="C584" i="107"/>
  <c r="C575" i="107"/>
  <c r="C568" i="107"/>
  <c r="C582" i="107"/>
  <c r="C581" i="107"/>
  <c r="C561" i="107"/>
  <c r="C574" i="107"/>
  <c r="C578" i="107"/>
  <c r="C570" i="107"/>
  <c r="C579" i="107"/>
  <c r="F560" i="107"/>
  <c r="G560" i="107" s="1"/>
  <c r="C567" i="107"/>
  <c r="C595" i="107"/>
  <c r="C583" i="107"/>
  <c r="C560" i="107"/>
  <c r="C573" i="107"/>
  <c r="F561" i="107"/>
  <c r="G561" i="107" s="1"/>
  <c r="F544" i="107"/>
  <c r="G544" i="107" s="1"/>
  <c r="F542" i="107"/>
  <c r="G542" i="107" s="1"/>
  <c r="F541" i="107"/>
  <c r="C1797" i="107"/>
  <c r="C1795" i="107"/>
  <c r="AB8" i="95"/>
  <c r="C1765" i="107"/>
  <c r="C1752" i="107"/>
  <c r="C1772" i="107"/>
  <c r="C1755" i="107"/>
  <c r="C1735" i="107"/>
  <c r="C1739" i="107"/>
  <c r="C1746" i="107"/>
  <c r="C1743" i="107"/>
  <c r="F1785" i="107" l="1"/>
  <c r="G1785" i="107" s="1"/>
  <c r="F1795" i="107"/>
  <c r="G1795" i="107" s="1"/>
  <c r="F1752" i="107"/>
  <c r="G1752" i="107" s="1"/>
  <c r="F1783" i="107"/>
  <c r="G1783" i="107" s="1"/>
  <c r="F1786" i="107"/>
  <c r="G1786" i="107" s="1"/>
  <c r="F1805" i="107"/>
  <c r="G1805" i="107" s="1"/>
  <c r="F1796" i="107"/>
  <c r="G1796" i="107" s="1"/>
  <c r="F1746" i="107"/>
  <c r="G1746" i="107" s="1"/>
  <c r="F1779" i="107"/>
  <c r="G1779" i="107" s="1"/>
  <c r="F1792" i="107"/>
  <c r="G1792" i="107" s="1"/>
  <c r="F1754" i="107"/>
  <c r="G1754" i="107" s="1"/>
  <c r="F1732" i="107"/>
  <c r="G1732" i="107" s="1"/>
  <c r="F1741" i="107"/>
  <c r="G1741" i="107" s="1"/>
  <c r="F1771" i="107"/>
  <c r="G1771" i="107" s="1"/>
  <c r="F1789" i="107"/>
  <c r="G1789" i="107" s="1"/>
  <c r="F1735" i="107"/>
  <c r="G1735" i="107" s="1"/>
  <c r="F1790" i="107"/>
  <c r="G1790" i="107" s="1"/>
  <c r="F1777" i="107"/>
  <c r="G1777" i="107" s="1"/>
  <c r="F1765" i="107"/>
  <c r="G1765" i="107" s="1"/>
  <c r="F1770" i="107"/>
  <c r="G1770" i="107" s="1"/>
  <c r="F1737" i="107"/>
  <c r="G1737" i="107" s="1"/>
  <c r="F1780" i="107"/>
  <c r="G1780" i="107" s="1"/>
  <c r="F1776" i="107"/>
  <c r="G1776" i="107" s="1"/>
  <c r="F1727" i="107"/>
  <c r="G1727" i="107" s="1"/>
  <c r="F1728" i="107"/>
  <c r="G1728" i="107" s="1"/>
  <c r="F1763" i="107"/>
  <c r="G1763" i="107" s="1"/>
  <c r="F1797" i="107"/>
  <c r="G1797" i="107" s="1"/>
  <c r="F1731" i="107"/>
  <c r="G1731" i="107" s="1"/>
  <c r="F1738" i="107"/>
  <c r="G1738" i="107" s="1"/>
  <c r="F1745" i="107"/>
  <c r="G1745" i="107" s="1"/>
  <c r="F1774" i="107"/>
  <c r="G1774" i="107" s="1"/>
  <c r="F1743" i="107"/>
  <c r="G1743" i="107" s="1"/>
  <c r="F1755" i="107"/>
  <c r="G1755" i="107" s="1"/>
  <c r="F1775" i="107"/>
  <c r="G1775" i="107" s="1"/>
  <c r="C1741" i="107"/>
  <c r="C1728" i="107"/>
  <c r="C1727" i="107"/>
  <c r="C552" i="107"/>
  <c r="C529" i="107"/>
  <c r="C542" i="107"/>
  <c r="C533" i="107"/>
  <c r="C538" i="107"/>
  <c r="C565" i="107"/>
  <c r="C557" i="107"/>
  <c r="C548" i="107"/>
  <c r="C587" i="107"/>
  <c r="C590" i="107"/>
  <c r="F546" i="107"/>
  <c r="G546" i="107" s="1"/>
  <c r="F559" i="107"/>
  <c r="G559" i="107" s="1"/>
  <c r="F591" i="107"/>
  <c r="G591" i="107" s="1"/>
  <c r="F549" i="107"/>
  <c r="G549" i="107" s="1"/>
  <c r="F526" i="107"/>
  <c r="G526" i="107" s="1"/>
  <c r="F529" i="107"/>
  <c r="G529" i="107" s="1"/>
  <c r="F599" i="107"/>
  <c r="G599" i="107" s="1"/>
  <c r="F601" i="107"/>
  <c r="G601" i="107" s="1"/>
  <c r="F592" i="107"/>
  <c r="G592" i="107" s="1"/>
  <c r="C592" i="107"/>
  <c r="F600" i="107"/>
  <c r="G600" i="107" s="1"/>
  <c r="C546" i="107"/>
  <c r="C537" i="107"/>
  <c r="C591" i="107"/>
  <c r="C566" i="107"/>
  <c r="C559" i="107"/>
  <c r="C549" i="107"/>
  <c r="F553" i="107"/>
  <c r="G553" i="107" s="1"/>
  <c r="C563" i="107"/>
  <c r="C562" i="107"/>
  <c r="F565" i="107"/>
  <c r="G565" i="107" s="1"/>
  <c r="F595" i="107"/>
  <c r="G595" i="107" s="1"/>
  <c r="F539" i="107"/>
  <c r="G539" i="107" s="1"/>
  <c r="F571" i="107"/>
  <c r="G571" i="107" s="1"/>
  <c r="F535" i="107"/>
  <c r="G535" i="107" s="1"/>
  <c r="F533" i="107"/>
  <c r="G533" i="107" s="1"/>
  <c r="F527" i="107"/>
  <c r="G527" i="107" s="1"/>
  <c r="F534" i="107"/>
  <c r="G534" i="107" s="1"/>
  <c r="F550" i="107"/>
  <c r="G550" i="107" s="1"/>
  <c r="F562" i="107"/>
  <c r="G562" i="107" s="1"/>
  <c r="F554" i="107"/>
  <c r="G554" i="107" s="1"/>
  <c r="F552" i="107"/>
  <c r="G552" i="107" s="1"/>
  <c r="F576" i="107"/>
  <c r="G576" i="107" s="1"/>
  <c r="F578" i="107"/>
  <c r="G578" i="107" s="1"/>
  <c r="F584" i="107"/>
  <c r="G584" i="107" s="1"/>
  <c r="F594" i="107"/>
  <c r="G594" i="107" s="1"/>
  <c r="F598" i="107"/>
  <c r="G598" i="107" s="1"/>
  <c r="F537" i="107"/>
  <c r="G537" i="107" s="1"/>
  <c r="C539" i="107"/>
  <c r="C558" i="107"/>
  <c r="F556" i="107"/>
  <c r="G556" i="107" s="1"/>
  <c r="C536" i="107"/>
  <c r="C534" i="107"/>
  <c r="C532" i="107"/>
  <c r="C588" i="107"/>
  <c r="F574" i="107"/>
  <c r="G574" i="107" s="1"/>
  <c r="F590" i="107"/>
  <c r="G590" i="107" s="1"/>
  <c r="C528" i="107"/>
  <c r="C571" i="107"/>
  <c r="F564" i="107"/>
  <c r="G564" i="107" s="1"/>
  <c r="F531" i="107"/>
  <c r="G531" i="107" s="1"/>
  <c r="C545" i="107"/>
  <c r="F585" i="107"/>
  <c r="G585" i="107" s="1"/>
  <c r="C596" i="107"/>
  <c r="C543" i="107"/>
  <c r="F540" i="107"/>
  <c r="G540" i="107" s="1"/>
  <c r="F573" i="107"/>
  <c r="G573" i="107" s="1"/>
  <c r="F532" i="107"/>
  <c r="G532" i="107" s="1"/>
  <c r="C540" i="107"/>
  <c r="F586" i="107"/>
  <c r="G586" i="107" s="1"/>
  <c r="F593" i="107"/>
  <c r="G593" i="107" s="1"/>
  <c r="C555" i="107"/>
  <c r="F597" i="107"/>
  <c r="G597" i="107" s="1"/>
  <c r="F603" i="107"/>
  <c r="G603" i="107" s="1"/>
  <c r="F581" i="107"/>
  <c r="G581" i="107" s="1"/>
  <c r="C593" i="107"/>
  <c r="C535" i="107"/>
  <c r="C527" i="107"/>
  <c r="F583" i="107"/>
  <c r="G583" i="107" s="1"/>
  <c r="F567" i="107"/>
  <c r="G567" i="107" s="1"/>
  <c r="C589" i="107"/>
  <c r="C564" i="107"/>
  <c r="F563" i="107"/>
  <c r="G563" i="107" s="1"/>
  <c r="C586" i="107"/>
  <c r="F566" i="107"/>
  <c r="G566" i="107" s="1"/>
  <c r="F568" i="107"/>
  <c r="G568" i="107" s="1"/>
  <c r="F589" i="107"/>
  <c r="G589" i="107" s="1"/>
  <c r="F596" i="107"/>
  <c r="G596" i="107" s="1"/>
  <c r="F530" i="107"/>
  <c r="G530" i="107" s="1"/>
  <c r="F524" i="107"/>
  <c r="G524" i="107" s="1"/>
  <c r="F538" i="107"/>
  <c r="G538" i="107" s="1"/>
  <c r="F536" i="107"/>
  <c r="G536" i="107" s="1"/>
  <c r="F528" i="107"/>
  <c r="G528" i="107" s="1"/>
  <c r="F543" i="107"/>
  <c r="G543" i="107" s="1"/>
  <c r="F555" i="107"/>
  <c r="G555" i="107" s="1"/>
  <c r="F548" i="107"/>
  <c r="G548" i="107" s="1"/>
  <c r="F547" i="107"/>
  <c r="G547" i="107" s="1"/>
  <c r="F545" i="107"/>
  <c r="G545" i="107" s="1"/>
  <c r="F557" i="107"/>
  <c r="G557" i="107" s="1"/>
  <c r="F575" i="107"/>
  <c r="G575" i="107" s="1"/>
  <c r="F577" i="107"/>
  <c r="G577" i="107" s="1"/>
  <c r="F579" i="107"/>
  <c r="G579" i="107" s="1"/>
  <c r="F569" i="107"/>
  <c r="G569" i="107" s="1"/>
  <c r="F582" i="107"/>
  <c r="G582" i="107" s="1"/>
  <c r="F572" i="107"/>
  <c r="G572" i="107" s="1"/>
  <c r="F580" i="107"/>
  <c r="G580" i="107" s="1"/>
  <c r="F570" i="107"/>
  <c r="G570" i="107" s="1"/>
  <c r="F587" i="107"/>
  <c r="G587" i="107" s="1"/>
  <c r="F588" i="107"/>
  <c r="G588" i="107" s="1"/>
  <c r="G541" i="107"/>
  <c r="AB5" i="95"/>
  <c r="C1721" i="107"/>
  <c r="F1723" i="107" l="1"/>
  <c r="G1723" i="107" s="1"/>
  <c r="C1722" i="107"/>
  <c r="C1713" i="107"/>
  <c r="C1674" i="107"/>
  <c r="C1710" i="107"/>
  <c r="C1717" i="107"/>
  <c r="C1720" i="107"/>
  <c r="C1714" i="107"/>
  <c r="C1709" i="107"/>
  <c r="C1708" i="107"/>
  <c r="C1725" i="107"/>
  <c r="C1716" i="107"/>
  <c r="C1715" i="107"/>
  <c r="C521" i="107"/>
  <c r="C507" i="107"/>
  <c r="C525" i="107"/>
  <c r="C520" i="107"/>
  <c r="C514" i="107"/>
  <c r="C515" i="107"/>
  <c r="C522" i="107"/>
  <c r="F523" i="107"/>
  <c r="G523" i="107" s="1"/>
  <c r="C510" i="107"/>
  <c r="E5" i="95"/>
  <c r="C1719" i="107"/>
  <c r="C1723" i="107"/>
  <c r="C1718" i="107"/>
  <c r="F1709" i="107" l="1"/>
  <c r="G1709" i="107" s="1"/>
  <c r="F1714" i="107"/>
  <c r="G1714" i="107" s="1"/>
  <c r="F1717" i="107"/>
  <c r="G1717" i="107" s="1"/>
  <c r="F1718" i="107"/>
  <c r="G1718" i="107" s="1"/>
  <c r="F1719" i="107"/>
  <c r="G1719" i="107" s="1"/>
  <c r="F1722" i="107"/>
  <c r="G1722" i="107" s="1"/>
  <c r="F1725" i="107"/>
  <c r="G1725" i="107" s="1"/>
  <c r="F1716" i="107"/>
  <c r="G1716" i="107" s="1"/>
  <c r="F1715" i="107"/>
  <c r="G1715" i="107" s="1"/>
  <c r="F1721" i="107"/>
  <c r="G1721" i="107" s="1"/>
  <c r="F1713" i="107"/>
  <c r="G1713" i="107" s="1"/>
  <c r="F1708" i="107"/>
  <c r="G1708" i="107" s="1"/>
  <c r="F1710" i="107"/>
  <c r="G1710" i="107" s="1"/>
  <c r="F1720" i="107"/>
  <c r="G1720" i="107" s="1"/>
  <c r="F1674" i="107"/>
  <c r="G1674" i="107" s="1"/>
  <c r="C511" i="107"/>
  <c r="C517" i="107"/>
  <c r="C513" i="107"/>
  <c r="M3" i="95"/>
  <c r="F517" i="107"/>
  <c r="G517" i="107" s="1"/>
  <c r="F516" i="107"/>
  <c r="G516" i="107" s="1"/>
  <c r="F520" i="107"/>
  <c r="G520" i="107" s="1"/>
  <c r="F521" i="107"/>
  <c r="G521" i="107" s="1"/>
  <c r="F519" i="107"/>
  <c r="G519" i="107" s="1"/>
  <c r="F507" i="107"/>
  <c r="G507" i="107" s="1"/>
  <c r="F511" i="107"/>
  <c r="G511" i="107" s="1"/>
  <c r="C518" i="107"/>
  <c r="F515" i="107"/>
  <c r="G515" i="107" s="1"/>
  <c r="F522" i="107"/>
  <c r="G522" i="107" s="1"/>
  <c r="F518" i="107"/>
  <c r="G518" i="107" s="1"/>
  <c r="F525" i="107"/>
  <c r="G525" i="107" s="1"/>
  <c r="C516" i="107"/>
  <c r="C523" i="107"/>
  <c r="C512" i="107"/>
  <c r="C519" i="107"/>
  <c r="F513" i="107"/>
  <c r="G513" i="107" s="1"/>
  <c r="F510" i="107"/>
  <c r="G510" i="107" s="1"/>
  <c r="F514" i="107"/>
  <c r="G514" i="107" s="1"/>
  <c r="F512" i="107"/>
  <c r="G512" i="107" s="1"/>
  <c r="K12" i="107"/>
  <c r="L12" i="107" s="1"/>
  <c r="K24" i="107"/>
  <c r="L24" i="107" s="1"/>
  <c r="K14" i="107"/>
  <c r="L14" i="107" s="1"/>
  <c r="K7" i="107"/>
  <c r="L7" i="107" s="1"/>
  <c r="K32" i="107"/>
  <c r="L32" i="107" s="1"/>
  <c r="K21" i="107"/>
  <c r="L21" i="107" s="1"/>
  <c r="K4" i="107"/>
  <c r="L4" i="107" s="1"/>
  <c r="K13" i="107"/>
  <c r="L13" i="107" s="1"/>
  <c r="K25" i="107"/>
  <c r="L25" i="107" s="1"/>
  <c r="K26" i="107"/>
  <c r="L26" i="107" s="1"/>
  <c r="K30" i="107"/>
  <c r="L30" i="107" s="1"/>
  <c r="K31" i="107"/>
  <c r="L31" i="107" s="1"/>
  <c r="K8" i="107"/>
  <c r="L8" i="107" s="1"/>
  <c r="K22" i="107"/>
  <c r="L22" i="107" s="1"/>
  <c r="K11" i="107"/>
  <c r="L11" i="107" s="1"/>
  <c r="K15" i="107"/>
  <c r="L15" i="107" s="1"/>
  <c r="K27" i="107"/>
  <c r="L27" i="107" s="1"/>
  <c r="K17" i="107"/>
  <c r="L17" i="107" s="1"/>
  <c r="K29" i="107"/>
  <c r="L29" i="107" s="1"/>
  <c r="K18" i="107"/>
  <c r="L18" i="107" s="1"/>
  <c r="K20" i="107"/>
  <c r="L20" i="107" s="1"/>
  <c r="K33" i="107"/>
  <c r="L33" i="107" s="1"/>
  <c r="K10" i="107"/>
  <c r="L10" i="107" s="1"/>
  <c r="K23" i="107"/>
  <c r="L23" i="107" s="1"/>
  <c r="K16" i="107"/>
  <c r="L16" i="107" s="1"/>
  <c r="K28" i="107"/>
  <c r="L28" i="107" s="1"/>
  <c r="K5" i="107"/>
  <c r="L5" i="107" s="1"/>
  <c r="K6" i="107"/>
  <c r="L6" i="107" s="1"/>
  <c r="K19" i="107"/>
  <c r="L19" i="107" s="1"/>
  <c r="K9" i="107"/>
  <c r="L9" i="107" s="1"/>
  <c r="J4" i="97" a="1"/>
  <c r="D3" i="104"/>
  <c r="F1678" i="107"/>
  <c r="G1678" i="107" s="1"/>
  <c r="F1677" i="107"/>
  <c r="G1677" i="107" s="1"/>
  <c r="F1685" i="107"/>
  <c r="G1685" i="107" s="1"/>
  <c r="F1681" i="107"/>
  <c r="G1681" i="107" s="1"/>
  <c r="F1676" i="107"/>
  <c r="G1676" i="107" s="1"/>
  <c r="F1672" i="107"/>
  <c r="G1672" i="107" s="1"/>
  <c r="F1664" i="107"/>
  <c r="G1664" i="107" s="1"/>
  <c r="F1707" i="107"/>
  <c r="G1707" i="107" s="1"/>
  <c r="F1692" i="107"/>
  <c r="G1692" i="107" s="1"/>
  <c r="F1679" i="107"/>
  <c r="G1679" i="107" s="1"/>
  <c r="F1669" i="107"/>
  <c r="G1669" i="107" s="1"/>
  <c r="F1689" i="107"/>
  <c r="G1689" i="107" s="1"/>
  <c r="F1680" i="107"/>
  <c r="G1680" i="107" s="1"/>
  <c r="F1712" i="107"/>
  <c r="G1712" i="107" s="1"/>
  <c r="F1665" i="107"/>
  <c r="G1665" i="107" s="1"/>
  <c r="F1658" i="107"/>
  <c r="G1658" i="107" s="1"/>
  <c r="F1701" i="107"/>
  <c r="G1701" i="107" s="1"/>
  <c r="F1653" i="107"/>
  <c r="G1653" i="107" s="1"/>
  <c r="F1686" i="107"/>
  <c r="G1686" i="107" s="1"/>
  <c r="F1673" i="107"/>
  <c r="G1673" i="107" s="1"/>
  <c r="F1687" i="107"/>
  <c r="G1687" i="107" s="1"/>
  <c r="F1706" i="107"/>
  <c r="G1706" i="107" s="1"/>
  <c r="F1705" i="107"/>
  <c r="G1705" i="107" s="1"/>
  <c r="F1661" i="107"/>
  <c r="G1661" i="107" s="1"/>
  <c r="F1682" i="107"/>
  <c r="G1682" i="107" s="1"/>
  <c r="F1691" i="107"/>
  <c r="G1691" i="107" s="1"/>
  <c r="F1667" i="107"/>
  <c r="G1667" i="107" s="1"/>
  <c r="F1671" i="107"/>
  <c r="G1671" i="107" s="1"/>
  <c r="F1663" i="107"/>
  <c r="G1663" i="107" s="1"/>
  <c r="F1666" i="107"/>
  <c r="G1666" i="107" s="1"/>
  <c r="F1662" i="107"/>
  <c r="G1662" i="107" s="1"/>
  <c r="F1703" i="107"/>
  <c r="G1703" i="107" s="1"/>
  <c r="F1683" i="107"/>
  <c r="G1683" i="107" s="1"/>
  <c r="F1699" i="107"/>
  <c r="G1699" i="107" s="1"/>
  <c r="F1711" i="107"/>
  <c r="G1711" i="107" s="1"/>
  <c r="F1670" i="107"/>
  <c r="G1670" i="107" s="1"/>
  <c r="F1684" i="107"/>
  <c r="G1684" i="107" s="1"/>
  <c r="F1675" i="107"/>
  <c r="G1675" i="107" s="1"/>
  <c r="C1684" i="107"/>
  <c r="C1689" i="107"/>
  <c r="C1691" i="107"/>
  <c r="C1686" i="107"/>
  <c r="C1692" i="107"/>
  <c r="C1685" i="107"/>
  <c r="C1678" i="107"/>
  <c r="C1680" i="107"/>
  <c r="C1667" i="107"/>
  <c r="C1682" i="107"/>
  <c r="C1677" i="107"/>
  <c r="C1681" i="107"/>
  <c r="C1675" i="107"/>
  <c r="C1671" i="107"/>
  <c r="C1673" i="107"/>
  <c r="C1683" i="107"/>
  <c r="C1676" i="107"/>
  <c r="C1679" i="107"/>
  <c r="C1672" i="107"/>
  <c r="C1663" i="107"/>
  <c r="C1665" i="107"/>
  <c r="C1669" i="107"/>
  <c r="C1664" i="107"/>
  <c r="C1666" i="107"/>
  <c r="C1670" i="107"/>
  <c r="C1662" i="107"/>
  <c r="C1658" i="107"/>
  <c r="C1653" i="107"/>
  <c r="C1660" i="107"/>
  <c r="C1659" i="107"/>
  <c r="C1655" i="107"/>
  <c r="C1668" i="107"/>
  <c r="C1661" i="107"/>
  <c r="C1687" i="107"/>
  <c r="C1711" i="107"/>
  <c r="C1706" i="107"/>
  <c r="C1690" i="107"/>
  <c r="C1705" i="107"/>
  <c r="C1712" i="107"/>
  <c r="C1697" i="107"/>
  <c r="C1700" i="107"/>
  <c r="C1693" i="107"/>
  <c r="C1703" i="107"/>
  <c r="C1694" i="107"/>
  <c r="C1695" i="107"/>
  <c r="C1702" i="107"/>
  <c r="C1701" i="107"/>
  <c r="C1699" i="107"/>
  <c r="C1688" i="107"/>
  <c r="C1698" i="107"/>
  <c r="C1704" i="107"/>
  <c r="F1598" i="107"/>
  <c r="G1598" i="107" s="1"/>
  <c r="C471" i="107"/>
  <c r="C482" i="107"/>
  <c r="C462" i="107"/>
  <c r="F508" i="107"/>
  <c r="G508" i="107" s="1"/>
  <c r="F505" i="107"/>
  <c r="G505" i="107" s="1"/>
  <c r="F504" i="107"/>
  <c r="G504" i="107" s="1"/>
  <c r="F499" i="107"/>
  <c r="C472" i="107"/>
  <c r="C468" i="107"/>
  <c r="C464" i="107"/>
  <c r="C467" i="107"/>
  <c r="C463" i="107"/>
  <c r="C477" i="107"/>
  <c r="C473" i="107"/>
  <c r="F471" i="107"/>
  <c r="G471" i="107" s="1"/>
  <c r="C478" i="107"/>
  <c r="C491" i="107"/>
  <c r="C469" i="107"/>
  <c r="C485" i="107"/>
  <c r="C494" i="107"/>
  <c r="C481" i="107"/>
  <c r="C466" i="107"/>
  <c r="C457" i="107"/>
  <c r="C480" i="107"/>
  <c r="C483" i="107"/>
  <c r="C496" i="107"/>
  <c r="C503" i="107"/>
  <c r="F475" i="107"/>
  <c r="G475" i="107" s="1"/>
  <c r="C488" i="107"/>
  <c r="C493" i="107"/>
  <c r="C470" i="107"/>
  <c r="F474" i="107"/>
  <c r="G474" i="107" s="1"/>
  <c r="C509" i="107"/>
  <c r="C484" i="107"/>
  <c r="F509" i="107"/>
  <c r="G509" i="107" s="1"/>
  <c r="C479" i="107"/>
  <c r="C474" i="107"/>
  <c r="C455" i="107"/>
  <c r="F464" i="107"/>
  <c r="G464" i="107" s="1"/>
  <c r="C492" i="107"/>
  <c r="C476" i="107"/>
  <c r="C498" i="107"/>
  <c r="C505" i="107"/>
  <c r="C497" i="107"/>
  <c r="C504" i="107"/>
  <c r="C486" i="107"/>
  <c r="C461" i="107"/>
  <c r="C465" i="107"/>
  <c r="C460" i="107"/>
  <c r="C475" i="107"/>
  <c r="F480" i="107"/>
  <c r="G480" i="107" s="1"/>
  <c r="C508" i="107"/>
  <c r="C487" i="107"/>
  <c r="F506" i="107"/>
  <c r="G506" i="107" s="1"/>
  <c r="F477" i="107"/>
  <c r="G477" i="107" s="1"/>
  <c r="F479" i="107"/>
  <c r="G479" i="107" s="1"/>
  <c r="F478" i="107"/>
  <c r="G478" i="107" s="1"/>
  <c r="F476" i="107"/>
  <c r="G476" i="107" s="1"/>
  <c r="F472" i="107"/>
  <c r="G472" i="107" s="1"/>
  <c r="F465" i="107"/>
  <c r="G465" i="107" s="1"/>
  <c r="F470" i="107"/>
  <c r="G470" i="107" s="1"/>
  <c r="F473" i="107"/>
  <c r="G473" i="107" s="1"/>
  <c r="F468" i="107"/>
  <c r="G468" i="107" s="1"/>
  <c r="F466" i="107"/>
  <c r="G466" i="107" s="1"/>
  <c r="F467" i="107"/>
  <c r="G467" i="107" s="1"/>
  <c r="F469" i="107"/>
  <c r="G469" i="107" s="1"/>
  <c r="F463" i="107"/>
  <c r="G463" i="107" s="1"/>
  <c r="F460" i="107"/>
  <c r="G460" i="107" s="1"/>
  <c r="F455" i="107"/>
  <c r="C1696" i="107"/>
  <c r="C1707" i="107"/>
  <c r="C1656" i="107"/>
  <c r="C1654" i="107"/>
  <c r="AL4" i="5"/>
  <c r="AM4" i="5"/>
  <c r="AN4" i="5"/>
  <c r="AO4" i="5"/>
  <c r="AP4" i="5"/>
  <c r="AQ4" i="5"/>
  <c r="AR4" i="5"/>
  <c r="AS4" i="5"/>
  <c r="AT4" i="5"/>
  <c r="AU4" i="5"/>
  <c r="AV4" i="5"/>
  <c r="AK4" i="5"/>
  <c r="BA4" i="5"/>
  <c r="BB4" i="5"/>
  <c r="BC4" i="5"/>
  <c r="BD4" i="5"/>
  <c r="BE4" i="5"/>
  <c r="BF4" i="5"/>
  <c r="BG4" i="5"/>
  <c r="BH4" i="5"/>
  <c r="BI4" i="5"/>
  <c r="BJ4" i="5"/>
  <c r="BK4" i="5"/>
  <c r="AZ4" i="5"/>
  <c r="E59" i="5"/>
  <c r="F59" i="5"/>
  <c r="G59" i="5"/>
  <c r="H59" i="5"/>
  <c r="I59" i="5"/>
  <c r="J59" i="5"/>
  <c r="K59" i="5"/>
  <c r="L59" i="5"/>
  <c r="M59" i="5"/>
  <c r="N59" i="5"/>
  <c r="O59" i="5"/>
  <c r="P59" i="5"/>
  <c r="D59" i="5"/>
  <c r="E56" i="5"/>
  <c r="F56" i="5"/>
  <c r="G56" i="5"/>
  <c r="H56" i="5"/>
  <c r="I56" i="5"/>
  <c r="J56" i="5"/>
  <c r="K56" i="5"/>
  <c r="L56" i="5"/>
  <c r="M56" i="5"/>
  <c r="N56" i="5"/>
  <c r="O56" i="5"/>
  <c r="P56" i="5"/>
  <c r="D56" i="5"/>
  <c r="E52" i="5"/>
  <c r="F52" i="5"/>
  <c r="G52" i="5"/>
  <c r="H52" i="5"/>
  <c r="I52" i="5"/>
  <c r="J52" i="5"/>
  <c r="K52" i="5"/>
  <c r="L52" i="5"/>
  <c r="M52" i="5"/>
  <c r="N52" i="5"/>
  <c r="O52" i="5"/>
  <c r="P52" i="5"/>
  <c r="D52" i="5"/>
  <c r="E34" i="5"/>
  <c r="F34" i="5"/>
  <c r="G34" i="5"/>
  <c r="H34" i="5"/>
  <c r="I34" i="5"/>
  <c r="J34" i="5"/>
  <c r="K34" i="5"/>
  <c r="L34" i="5"/>
  <c r="M34" i="5"/>
  <c r="N34" i="5"/>
  <c r="O34" i="5"/>
  <c r="P34" i="5"/>
  <c r="D34" i="5"/>
  <c r="W5" i="5"/>
  <c r="X5" i="5"/>
  <c r="Y5" i="5"/>
  <c r="Z5" i="5"/>
  <c r="AA5" i="5"/>
  <c r="AB5" i="5"/>
  <c r="AC5" i="5"/>
  <c r="AD5" i="5"/>
  <c r="AE5" i="5"/>
  <c r="AF5" i="5"/>
  <c r="AG5" i="5"/>
  <c r="AH5" i="5"/>
  <c r="W4" i="5"/>
  <c r="X4" i="5"/>
  <c r="Y4" i="5"/>
  <c r="Z4" i="5"/>
  <c r="AA4" i="5"/>
  <c r="AB4" i="5"/>
  <c r="AC4" i="5"/>
  <c r="AD4" i="5"/>
  <c r="AE4" i="5"/>
  <c r="AF4" i="5"/>
  <c r="AG4" i="5"/>
  <c r="V4" i="5"/>
  <c r="C1578" i="107"/>
  <c r="C1580" i="107"/>
  <c r="C1581" i="107"/>
  <c r="C1577" i="107"/>
  <c r="C1591" i="107"/>
  <c r="C1590" i="107"/>
  <c r="J2" i="97" l="1"/>
  <c r="W40" i="5"/>
  <c r="W46" i="5"/>
  <c r="W50" i="5"/>
  <c r="W48" i="5"/>
  <c r="W47" i="5"/>
  <c r="X40" i="5"/>
  <c r="X47" i="5"/>
  <c r="X50" i="5"/>
  <c r="X46" i="5"/>
  <c r="X48" i="5"/>
  <c r="Y40" i="5"/>
  <c r="Y47" i="5"/>
  <c r="Y46" i="5"/>
  <c r="Y50" i="5"/>
  <c r="Y48" i="5"/>
  <c r="Z40" i="5"/>
  <c r="Z47" i="5"/>
  <c r="Z50" i="5"/>
  <c r="Z46" i="5"/>
  <c r="Z48" i="5"/>
  <c r="AA40" i="5"/>
  <c r="AA46" i="5"/>
  <c r="AA47" i="5"/>
  <c r="AA50" i="5"/>
  <c r="AA48" i="5"/>
  <c r="AB40" i="5"/>
  <c r="AB48" i="5"/>
  <c r="AB50" i="5"/>
  <c r="AB46" i="5"/>
  <c r="AB47" i="5"/>
  <c r="AC40" i="5"/>
  <c r="AC47" i="5"/>
  <c r="AC48" i="5"/>
  <c r="AC46" i="5"/>
  <c r="AC50" i="5"/>
  <c r="AD46" i="5"/>
  <c r="AD48" i="5"/>
  <c r="AD40" i="5"/>
  <c r="AD47" i="5"/>
  <c r="AD50" i="5"/>
  <c r="AE40" i="5"/>
  <c r="AE47" i="5"/>
  <c r="AE46" i="5"/>
  <c r="AE48" i="5"/>
  <c r="AE50" i="5"/>
  <c r="AF47" i="5"/>
  <c r="AF46" i="5"/>
  <c r="AF48" i="5"/>
  <c r="AF40" i="5"/>
  <c r="AF50" i="5"/>
  <c r="AG47" i="5"/>
  <c r="AG46" i="5"/>
  <c r="AG48" i="5"/>
  <c r="AG40" i="5"/>
  <c r="AG50" i="5"/>
  <c r="AH46" i="5"/>
  <c r="AH40" i="5"/>
  <c r="AH50" i="5"/>
  <c r="W15" i="5"/>
  <c r="W11" i="5"/>
  <c r="W31" i="5"/>
  <c r="W12" i="5"/>
  <c r="W29" i="5"/>
  <c r="X15" i="5"/>
  <c r="X29" i="5"/>
  <c r="X31" i="5"/>
  <c r="X12" i="5"/>
  <c r="X11" i="5"/>
  <c r="Y15" i="5"/>
  <c r="Y31" i="5"/>
  <c r="Y11" i="5"/>
  <c r="Y12" i="5"/>
  <c r="Y29" i="5"/>
  <c r="Z15" i="5"/>
  <c r="Z29" i="5"/>
  <c r="Z11" i="5"/>
  <c r="Z31" i="5"/>
  <c r="Z12" i="5"/>
  <c r="AA15" i="5"/>
  <c r="AA12" i="5"/>
  <c r="AA11" i="5"/>
  <c r="AA29" i="5"/>
  <c r="AA31" i="5"/>
  <c r="AB15" i="5"/>
  <c r="AB11" i="5"/>
  <c r="AB12" i="5"/>
  <c r="AB31" i="5"/>
  <c r="AB29" i="5"/>
  <c r="AC15" i="5"/>
  <c r="AC11" i="5"/>
  <c r="AC31" i="5"/>
  <c r="AC12" i="5"/>
  <c r="AC29" i="5"/>
  <c r="AD15" i="5"/>
  <c r="AD29" i="5"/>
  <c r="AD11" i="5"/>
  <c r="AD12" i="5"/>
  <c r="AD31" i="5"/>
  <c r="AE15" i="5"/>
  <c r="AE31" i="5"/>
  <c r="AE11" i="5"/>
  <c r="AE12" i="5"/>
  <c r="AE29" i="5"/>
  <c r="AF15" i="5"/>
  <c r="AF29" i="5"/>
  <c r="AF31" i="5"/>
  <c r="AF12" i="5"/>
  <c r="AF11" i="5"/>
  <c r="AG15" i="5"/>
  <c r="AG31" i="5"/>
  <c r="AG29" i="5"/>
  <c r="AG12" i="5"/>
  <c r="AG11" i="5"/>
  <c r="F1640" i="107"/>
  <c r="G1640" i="107" s="1"/>
  <c r="F1595" i="107"/>
  <c r="G1595" i="107" s="1"/>
  <c r="F1578" i="107"/>
  <c r="G1578" i="107" s="1"/>
  <c r="F1628" i="107"/>
  <c r="G1628" i="107" s="1"/>
  <c r="F1642" i="107"/>
  <c r="G1642" i="107" s="1"/>
  <c r="F1704" i="107"/>
  <c r="G1704" i="107" s="1"/>
  <c r="F1657" i="107"/>
  <c r="G1657" i="107" s="1"/>
  <c r="F1697" i="107"/>
  <c r="G1697" i="107" s="1"/>
  <c r="F1606" i="107"/>
  <c r="G1606" i="107" s="1"/>
  <c r="F1614" i="107"/>
  <c r="G1614" i="107" s="1"/>
  <c r="F1695" i="107"/>
  <c r="G1695" i="107" s="1"/>
  <c r="F1693" i="107"/>
  <c r="G1693" i="107" s="1"/>
  <c r="F1659" i="107"/>
  <c r="G1659" i="107" s="1"/>
  <c r="F1702" i="107"/>
  <c r="G1702" i="107" s="1"/>
  <c r="F1698" i="107"/>
  <c r="G1698" i="107" s="1"/>
  <c r="F1603" i="107"/>
  <c r="G1603" i="107" s="1"/>
  <c r="F1593" i="107"/>
  <c r="G1593" i="107" s="1"/>
  <c r="F1609" i="107"/>
  <c r="G1609" i="107" s="1"/>
  <c r="F1690" i="107"/>
  <c r="G1690" i="107" s="1"/>
  <c r="F1696" i="107"/>
  <c r="G1696" i="107" s="1"/>
  <c r="F1585" i="107"/>
  <c r="G1585" i="107" s="1"/>
  <c r="F1602" i="107"/>
  <c r="G1602" i="107" s="1"/>
  <c r="F1577" i="107"/>
  <c r="G1577" i="107" s="1"/>
  <c r="F1589" i="107"/>
  <c r="G1589" i="107" s="1"/>
  <c r="F1571" i="107"/>
  <c r="G1571" i="107" s="1"/>
  <c r="F1660" i="107"/>
  <c r="G1660" i="107" s="1"/>
  <c r="F1700" i="107"/>
  <c r="G1700" i="107" s="1"/>
  <c r="F1591" i="107"/>
  <c r="G1591" i="107" s="1"/>
  <c r="F1597" i="107"/>
  <c r="G1597" i="107" s="1"/>
  <c r="F1612" i="107"/>
  <c r="G1612" i="107" s="1"/>
  <c r="F1668" i="107"/>
  <c r="G1668" i="107" s="1"/>
  <c r="F1621" i="107"/>
  <c r="G1621" i="107" s="1"/>
  <c r="F1694" i="107"/>
  <c r="G1694" i="107" s="1"/>
  <c r="F1619" i="107"/>
  <c r="G1619" i="107" s="1"/>
  <c r="F1655" i="107"/>
  <c r="G1655" i="107" s="1"/>
  <c r="F1688" i="107"/>
  <c r="G1688" i="107" s="1"/>
  <c r="C1608" i="107"/>
  <c r="C1603" i="107"/>
  <c r="C1609" i="107"/>
  <c r="C1605" i="107"/>
  <c r="C1584" i="107"/>
  <c r="C1589" i="107"/>
  <c r="C1602" i="107"/>
  <c r="C1606" i="107"/>
  <c r="C1601" i="107"/>
  <c r="C1604" i="107"/>
  <c r="C1579" i="107"/>
  <c r="C1592" i="107"/>
  <c r="C1565" i="107"/>
  <c r="C1571" i="107"/>
  <c r="C1596" i="107"/>
  <c r="C1607" i="107"/>
  <c r="C1587" i="107"/>
  <c r="C1586" i="107"/>
  <c r="C1597" i="107"/>
  <c r="C1595" i="107"/>
  <c r="C1599" i="107"/>
  <c r="C1588" i="107"/>
  <c r="C1583" i="107"/>
  <c r="C1615" i="107"/>
  <c r="C1620" i="107"/>
  <c r="C1624" i="107"/>
  <c r="C1623" i="107"/>
  <c r="C1614" i="107"/>
  <c r="C1612" i="107"/>
  <c r="C1610" i="107"/>
  <c r="C1613" i="107"/>
  <c r="C1621" i="107"/>
  <c r="C1633" i="107"/>
  <c r="C1632" i="107"/>
  <c r="C1630" i="107"/>
  <c r="C1631" i="107"/>
  <c r="C1637" i="107"/>
  <c r="C1636" i="107"/>
  <c r="C1628" i="107"/>
  <c r="C1619" i="107"/>
  <c r="C1629" i="107"/>
  <c r="C1626" i="107"/>
  <c r="C1618" i="107"/>
  <c r="C1627" i="107"/>
  <c r="C1622" i="107"/>
  <c r="C1616" i="107"/>
  <c r="C1617" i="107"/>
  <c r="C1625" i="107"/>
  <c r="C1634" i="107"/>
  <c r="C1647" i="107"/>
  <c r="C1649" i="107"/>
  <c r="C1657" i="107"/>
  <c r="C1640" i="107"/>
  <c r="C1652" i="107"/>
  <c r="C1650" i="107"/>
  <c r="C1651" i="107"/>
  <c r="C1648" i="107"/>
  <c r="C1642" i="107"/>
  <c r="C1643" i="107"/>
  <c r="C1641" i="107"/>
  <c r="C1645" i="107"/>
  <c r="C1646" i="107"/>
  <c r="C1644" i="107"/>
  <c r="C1638" i="107"/>
  <c r="C1639" i="107"/>
  <c r="C1635" i="107"/>
  <c r="F1590" i="107"/>
  <c r="G1590" i="107" s="1"/>
  <c r="F1579" i="107"/>
  <c r="G1579" i="107" s="1"/>
  <c r="F1584" i="107"/>
  <c r="G1584" i="107" s="1"/>
  <c r="C456" i="107"/>
  <c r="C458" i="107"/>
  <c r="C500" i="107"/>
  <c r="C495" i="107"/>
  <c r="C409" i="107"/>
  <c r="C411" i="107"/>
  <c r="V15" i="5"/>
  <c r="F462" i="107"/>
  <c r="G462" i="107" s="1"/>
  <c r="F482" i="107"/>
  <c r="G482" i="107" s="1"/>
  <c r="C401" i="107"/>
  <c r="C407" i="107"/>
  <c r="C426" i="107"/>
  <c r="C501" i="107"/>
  <c r="C490" i="107"/>
  <c r="C425" i="107"/>
  <c r="AD53" i="5"/>
  <c r="AD55" i="5"/>
  <c r="AD54" i="5"/>
  <c r="AD51" i="5"/>
  <c r="AD6" i="5"/>
  <c r="AD7" i="5"/>
  <c r="AC53" i="5"/>
  <c r="AC54" i="5"/>
  <c r="AC55" i="5"/>
  <c r="AC51" i="5"/>
  <c r="AC7" i="5"/>
  <c r="AC6" i="5"/>
  <c r="AB53" i="5"/>
  <c r="AB6" i="5"/>
  <c r="AB54" i="5"/>
  <c r="AB7" i="5"/>
  <c r="AB51" i="5"/>
  <c r="AB55" i="5"/>
  <c r="AA53" i="5"/>
  <c r="AA51" i="5"/>
  <c r="AA55" i="5"/>
  <c r="AA6" i="5"/>
  <c r="AA54" i="5"/>
  <c r="AA7" i="5"/>
  <c r="Z53" i="5"/>
  <c r="Z54" i="5"/>
  <c r="Z8" i="5"/>
  <c r="Z6" i="5"/>
  <c r="Z51" i="5"/>
  <c r="Z55" i="5"/>
  <c r="Z56" i="5"/>
  <c r="Z7" i="5"/>
  <c r="Y53" i="5"/>
  <c r="Y6" i="5"/>
  <c r="Y54" i="5"/>
  <c r="Y51" i="5"/>
  <c r="Y55" i="5"/>
  <c r="Y7" i="5"/>
  <c r="X53" i="5"/>
  <c r="X51" i="5"/>
  <c r="X6" i="5"/>
  <c r="X7" i="5"/>
  <c r="X54" i="5"/>
  <c r="X55" i="5"/>
  <c r="W53" i="5"/>
  <c r="AG53" i="5"/>
  <c r="AG54" i="5"/>
  <c r="AG55" i="5"/>
  <c r="AG51" i="5"/>
  <c r="AG7" i="5"/>
  <c r="AG6" i="5"/>
  <c r="AG56" i="5"/>
  <c r="AG8" i="5"/>
  <c r="AE53" i="5"/>
  <c r="AE6" i="5"/>
  <c r="AE55" i="5"/>
  <c r="AE51" i="5"/>
  <c r="AE7" i="5"/>
  <c r="AE54" i="5"/>
  <c r="AF53" i="5"/>
  <c r="AF56" i="5"/>
  <c r="AF8" i="5"/>
  <c r="AF55" i="5"/>
  <c r="AF51" i="5"/>
  <c r="AF6" i="5"/>
  <c r="AF7" i="5"/>
  <c r="AF54" i="5"/>
  <c r="F501" i="107"/>
  <c r="G501" i="107" s="1"/>
  <c r="F461" i="107"/>
  <c r="G461" i="107" s="1"/>
  <c r="F457" i="107"/>
  <c r="G457" i="107" s="1"/>
  <c r="F488" i="107"/>
  <c r="G488" i="107" s="1"/>
  <c r="F492" i="107"/>
  <c r="G492" i="107" s="1"/>
  <c r="F503" i="107"/>
  <c r="G503" i="107" s="1"/>
  <c r="F497" i="107"/>
  <c r="G497" i="107" s="1"/>
  <c r="C454" i="107"/>
  <c r="F490" i="107"/>
  <c r="G490" i="107" s="1"/>
  <c r="F495" i="107"/>
  <c r="G495" i="107" s="1"/>
  <c r="C410" i="107"/>
  <c r="C489" i="107"/>
  <c r="C397" i="107"/>
  <c r="C380" i="107"/>
  <c r="C439" i="107"/>
  <c r="F489" i="107"/>
  <c r="G489" i="107" s="1"/>
  <c r="C416" i="107"/>
  <c r="C438" i="107"/>
  <c r="F481" i="107"/>
  <c r="G481" i="107" s="1"/>
  <c r="C443" i="107"/>
  <c r="C429" i="107"/>
  <c r="C445" i="107"/>
  <c r="C412" i="107"/>
  <c r="C381" i="107"/>
  <c r="C442" i="107"/>
  <c r="F491" i="107"/>
  <c r="G491" i="107" s="1"/>
  <c r="C382" i="107"/>
  <c r="C400" i="107"/>
  <c r="C422" i="107"/>
  <c r="C420" i="107"/>
  <c r="C441" i="107"/>
  <c r="C446" i="107"/>
  <c r="C399" i="107"/>
  <c r="C452" i="107"/>
  <c r="C440" i="107"/>
  <c r="C450" i="107"/>
  <c r="C502" i="107"/>
  <c r="C428" i="107"/>
  <c r="C430" i="107"/>
  <c r="C444" i="107"/>
  <c r="C414" i="107"/>
  <c r="C418" i="107"/>
  <c r="C434" i="107"/>
  <c r="C459" i="107"/>
  <c r="C448" i="107"/>
  <c r="C406" i="107"/>
  <c r="C435" i="107"/>
  <c r="F493" i="107"/>
  <c r="G493" i="107" s="1"/>
  <c r="F500" i="107"/>
  <c r="G500" i="107" s="1"/>
  <c r="C423" i="107"/>
  <c r="C421" i="107"/>
  <c r="C417" i="107"/>
  <c r="C449" i="107"/>
  <c r="C499" i="107"/>
  <c r="C506" i="107"/>
  <c r="F498" i="107"/>
  <c r="G498" i="107" s="1"/>
  <c r="C453" i="107"/>
  <c r="C395" i="107"/>
  <c r="C408" i="107"/>
  <c r="C403" i="107"/>
  <c r="C431" i="107"/>
  <c r="C436" i="107"/>
  <c r="C447" i="107"/>
  <c r="C451" i="107"/>
  <c r="F459" i="107"/>
  <c r="G459" i="107" s="1"/>
  <c r="F502" i="107"/>
  <c r="G502" i="107" s="1"/>
  <c r="C415" i="107"/>
  <c r="C419" i="107"/>
  <c r="C437" i="107"/>
  <c r="C433" i="107"/>
  <c r="C424" i="107"/>
  <c r="C427" i="107"/>
  <c r="C432" i="107"/>
  <c r="AB34" i="5"/>
  <c r="AU5" i="5"/>
  <c r="AT5" i="5"/>
  <c r="AS5" i="5"/>
  <c r="F494" i="107"/>
  <c r="G494" i="107" s="1"/>
  <c r="F486" i="107"/>
  <c r="G486" i="107" s="1"/>
  <c r="F485" i="107"/>
  <c r="G485" i="107" s="1"/>
  <c r="F484" i="107"/>
  <c r="G484" i="107" s="1"/>
  <c r="F487" i="107"/>
  <c r="G487" i="107" s="1"/>
  <c r="F483" i="107"/>
  <c r="G483" i="107" s="1"/>
  <c r="F496" i="107"/>
  <c r="G496" i="107" s="1"/>
  <c r="AH53" i="5"/>
  <c r="AW5" i="5"/>
  <c r="AN5" i="5"/>
  <c r="AE34" i="5"/>
  <c r="AM5" i="5"/>
  <c r="AD34" i="5"/>
  <c r="AL5" i="5"/>
  <c r="G499" i="107"/>
  <c r="G455" i="107"/>
  <c r="AC34" i="5"/>
  <c r="AR5" i="5"/>
  <c r="AK5" i="5"/>
  <c r="AQ5" i="5"/>
  <c r="AP5" i="5"/>
  <c r="AO5" i="5"/>
  <c r="V53" i="5"/>
  <c r="AV5" i="5"/>
  <c r="AA34" i="5"/>
  <c r="Z34" i="5"/>
  <c r="Y34" i="5"/>
  <c r="X34" i="5"/>
  <c r="V34" i="5"/>
  <c r="W34" i="5"/>
  <c r="AH34" i="5"/>
  <c r="AG34" i="5"/>
  <c r="AF34" i="5"/>
  <c r="C1611" i="107"/>
  <c r="C1594" i="107"/>
  <c r="C1582" i="107"/>
  <c r="C1585" i="107"/>
  <c r="C1598" i="107"/>
  <c r="C1569" i="107"/>
  <c r="C1573" i="107"/>
  <c r="C1493" i="107"/>
  <c r="C1528" i="107"/>
  <c r="C1522" i="107"/>
  <c r="C1535" i="107"/>
  <c r="C1537" i="107"/>
  <c r="C1536" i="107"/>
  <c r="C1534" i="107"/>
  <c r="C1540" i="107"/>
  <c r="C1500" i="107"/>
  <c r="C1492" i="107"/>
  <c r="C1496" i="107"/>
  <c r="C1502" i="107"/>
  <c r="C1505" i="107"/>
  <c r="C1524" i="107"/>
  <c r="C1512" i="107"/>
  <c r="C1506" i="107"/>
  <c r="C1521" i="107"/>
  <c r="AF42" i="5" l="1"/>
  <c r="AE42" i="5"/>
  <c r="AE41" i="5"/>
  <c r="AF41" i="5"/>
  <c r="AB42" i="5"/>
  <c r="AB41" i="5"/>
  <c r="AH15" i="5"/>
  <c r="Z41" i="5"/>
  <c r="Y41" i="5"/>
  <c r="AG42" i="5"/>
  <c r="Y42" i="5"/>
  <c r="AD42" i="5"/>
  <c r="AD41" i="5"/>
  <c r="AC41" i="5"/>
  <c r="AC42" i="5"/>
  <c r="AA42" i="5"/>
  <c r="AA41" i="5"/>
  <c r="Z42" i="5"/>
  <c r="AH48" i="5"/>
  <c r="AH47" i="5"/>
  <c r="X25" i="5"/>
  <c r="AG25" i="5"/>
  <c r="AG41" i="5"/>
  <c r="AU50" i="5"/>
  <c r="AU48" i="5"/>
  <c r="AU47" i="5"/>
  <c r="AU40" i="5"/>
  <c r="AU46" i="5"/>
  <c r="AT50" i="5"/>
  <c r="AT48" i="5"/>
  <c r="AT40" i="5"/>
  <c r="AT47" i="5"/>
  <c r="AT46" i="5"/>
  <c r="AS50" i="5"/>
  <c r="AS46" i="5"/>
  <c r="AS40" i="5"/>
  <c r="AS47" i="5"/>
  <c r="AS48" i="5"/>
  <c r="AW50" i="5"/>
  <c r="AW40" i="5"/>
  <c r="AW46" i="5"/>
  <c r="AN40" i="5"/>
  <c r="AN46" i="5"/>
  <c r="AN50" i="5"/>
  <c r="AN48" i="5"/>
  <c r="AN47" i="5"/>
  <c r="AM40" i="5"/>
  <c r="AM48" i="5"/>
  <c r="AM47" i="5"/>
  <c r="AM50" i="5"/>
  <c r="AM46" i="5"/>
  <c r="AL40" i="5"/>
  <c r="AL48" i="5"/>
  <c r="AL47" i="5"/>
  <c r="AL46" i="5"/>
  <c r="AL50" i="5"/>
  <c r="AR46" i="5"/>
  <c r="AR47" i="5"/>
  <c r="AR48" i="5"/>
  <c r="AR50" i="5"/>
  <c r="AR40" i="5"/>
  <c r="AK48" i="5"/>
  <c r="AK50" i="5"/>
  <c r="AK47" i="5"/>
  <c r="AK40" i="5"/>
  <c r="AK46" i="5"/>
  <c r="AQ40" i="5"/>
  <c r="AQ48" i="5"/>
  <c r="AQ46" i="5"/>
  <c r="AQ47" i="5"/>
  <c r="AQ50" i="5"/>
  <c r="AP40" i="5"/>
  <c r="AP48" i="5"/>
  <c r="AP46" i="5"/>
  <c r="AP47" i="5"/>
  <c r="AP50" i="5"/>
  <c r="AO40" i="5"/>
  <c r="AO46" i="5"/>
  <c r="AO47" i="5"/>
  <c r="AO50" i="5"/>
  <c r="AO48" i="5"/>
  <c r="AV40" i="5"/>
  <c r="AV48" i="5"/>
  <c r="AV47" i="5"/>
  <c r="AV46" i="5"/>
  <c r="AV50" i="5"/>
  <c r="AH11" i="5"/>
  <c r="AH31" i="5"/>
  <c r="AH12" i="5"/>
  <c r="AH29" i="5"/>
  <c r="AU15" i="5"/>
  <c r="AU31" i="5"/>
  <c r="AU29" i="5"/>
  <c r="AU11" i="5"/>
  <c r="AU12" i="5"/>
  <c r="AT29" i="5"/>
  <c r="AT31" i="5"/>
  <c r="AT11" i="5"/>
  <c r="AT12" i="5"/>
  <c r="AS15" i="5"/>
  <c r="AS11" i="5"/>
  <c r="AS29" i="5"/>
  <c r="AS31" i="5"/>
  <c r="AS12" i="5"/>
  <c r="AN15" i="5"/>
  <c r="AN31" i="5"/>
  <c r="AN12" i="5"/>
  <c r="AN29" i="5"/>
  <c r="AN11" i="5"/>
  <c r="AM15" i="5"/>
  <c r="AM31" i="5"/>
  <c r="AM12" i="5"/>
  <c r="AM11" i="5"/>
  <c r="AM29" i="5"/>
  <c r="AL15" i="5"/>
  <c r="AL31" i="5"/>
  <c r="AL11" i="5"/>
  <c r="AL29" i="5"/>
  <c r="AL12" i="5"/>
  <c r="AR15" i="5"/>
  <c r="AR11" i="5"/>
  <c r="AR12" i="5"/>
  <c r="AR31" i="5"/>
  <c r="AR29" i="5"/>
  <c r="AK12" i="5"/>
  <c r="AK31" i="5"/>
  <c r="AK29" i="5"/>
  <c r="AK11" i="5"/>
  <c r="AQ15" i="5"/>
  <c r="AQ29" i="5"/>
  <c r="AQ31" i="5"/>
  <c r="AQ11" i="5"/>
  <c r="AQ12" i="5"/>
  <c r="AP15" i="5"/>
  <c r="AP12" i="5"/>
  <c r="AP11" i="5"/>
  <c r="AP29" i="5"/>
  <c r="AP31" i="5"/>
  <c r="AO15" i="5"/>
  <c r="AO29" i="5"/>
  <c r="AO31" i="5"/>
  <c r="AO11" i="5"/>
  <c r="AO12" i="5"/>
  <c r="AV15" i="5"/>
  <c r="AV12" i="5"/>
  <c r="AV11" i="5"/>
  <c r="AV31" i="5"/>
  <c r="AV29" i="5"/>
  <c r="F1547" i="107"/>
  <c r="G1547" i="107" s="1"/>
  <c r="F1561" i="107"/>
  <c r="G1561" i="107" s="1"/>
  <c r="F1575" i="107"/>
  <c r="G1575" i="107" s="1"/>
  <c r="F1555" i="107"/>
  <c r="G1555" i="107" s="1"/>
  <c r="F1587" i="107"/>
  <c r="G1587" i="107" s="1"/>
  <c r="F1582" i="107"/>
  <c r="G1582" i="107" s="1"/>
  <c r="F1594" i="107"/>
  <c r="G1594" i="107" s="1"/>
  <c r="F1604" i="107"/>
  <c r="G1604" i="107" s="1"/>
  <c r="F1592" i="107"/>
  <c r="G1592" i="107" s="1"/>
  <c r="F1607" i="107"/>
  <c r="G1607" i="107" s="1"/>
  <c r="F1631" i="107"/>
  <c r="G1631" i="107" s="1"/>
  <c r="F1638" i="107"/>
  <c r="G1638" i="107" s="1"/>
  <c r="F1492" i="107"/>
  <c r="G1492" i="107" s="1"/>
  <c r="F1526" i="107"/>
  <c r="G1526" i="107" s="1"/>
  <c r="F1557" i="107"/>
  <c r="G1557" i="107" s="1"/>
  <c r="F1576" i="107"/>
  <c r="G1576" i="107" s="1"/>
  <c r="F1613" i="107"/>
  <c r="G1613" i="107" s="1"/>
  <c r="F1647" i="107"/>
  <c r="G1647" i="107" s="1"/>
  <c r="F1566" i="107"/>
  <c r="G1566" i="107" s="1"/>
  <c r="F1623" i="107"/>
  <c r="G1623" i="107" s="1"/>
  <c r="F1622" i="107"/>
  <c r="G1622" i="107" s="1"/>
  <c r="F1635" i="107"/>
  <c r="G1635" i="107" s="1"/>
  <c r="F1639" i="107"/>
  <c r="G1639" i="107" s="1"/>
  <c r="F1651" i="107"/>
  <c r="G1651" i="107" s="1"/>
  <c r="F1573" i="107"/>
  <c r="G1573" i="107" s="1"/>
  <c r="F1560" i="107"/>
  <c r="G1560" i="107" s="1"/>
  <c r="F1559" i="107"/>
  <c r="G1559" i="107" s="1"/>
  <c r="F1583" i="107"/>
  <c r="G1583" i="107" s="1"/>
  <c r="F1624" i="107"/>
  <c r="G1624" i="107" s="1"/>
  <c r="F1611" i="107"/>
  <c r="G1611" i="107" s="1"/>
  <c r="F1625" i="107"/>
  <c r="G1625" i="107" s="1"/>
  <c r="F1618" i="107"/>
  <c r="G1618" i="107" s="1"/>
  <c r="F1633" i="107"/>
  <c r="G1633" i="107" s="1"/>
  <c r="F1643" i="107"/>
  <c r="G1643" i="107" s="1"/>
  <c r="F1645" i="107"/>
  <c r="G1645" i="107" s="1"/>
  <c r="F1580" i="107"/>
  <c r="G1580" i="107" s="1"/>
  <c r="F1629" i="107"/>
  <c r="G1629" i="107" s="1"/>
  <c r="F1632" i="107"/>
  <c r="G1632" i="107" s="1"/>
  <c r="F1500" i="107"/>
  <c r="G1500" i="107" s="1"/>
  <c r="F1541" i="107"/>
  <c r="G1541" i="107" s="1"/>
  <c r="F1567" i="107"/>
  <c r="G1567" i="107" s="1"/>
  <c r="F1556" i="107"/>
  <c r="G1556" i="107" s="1"/>
  <c r="F1588" i="107"/>
  <c r="G1588" i="107" s="1"/>
  <c r="F1608" i="107"/>
  <c r="G1608" i="107" s="1"/>
  <c r="F1644" i="107"/>
  <c r="G1644" i="107" s="1"/>
  <c r="F1641" i="107"/>
  <c r="G1641" i="107" s="1"/>
  <c r="F1601" i="107"/>
  <c r="G1601" i="107" s="1"/>
  <c r="F1581" i="107"/>
  <c r="G1581" i="107" s="1"/>
  <c r="F1617" i="107"/>
  <c r="G1617" i="107" s="1"/>
  <c r="F1627" i="107"/>
  <c r="G1627" i="107" s="1"/>
  <c r="F1652" i="107"/>
  <c r="G1652" i="107" s="1"/>
  <c r="F1528" i="107"/>
  <c r="G1528" i="107" s="1"/>
  <c r="F1548" i="107"/>
  <c r="G1548" i="107" s="1"/>
  <c r="F1570" i="107"/>
  <c r="G1570" i="107" s="1"/>
  <c r="F1626" i="107"/>
  <c r="G1626" i="107" s="1"/>
  <c r="F1546" i="107"/>
  <c r="G1546" i="107" s="1"/>
  <c r="F1551" i="107"/>
  <c r="G1551" i="107" s="1"/>
  <c r="F1539" i="107"/>
  <c r="G1539" i="107" s="1"/>
  <c r="F1563" i="107"/>
  <c r="G1563" i="107" s="1"/>
  <c r="F1599" i="107"/>
  <c r="G1599" i="107" s="1"/>
  <c r="F1605" i="107"/>
  <c r="G1605" i="107" s="1"/>
  <c r="F1637" i="107"/>
  <c r="G1637" i="107" s="1"/>
  <c r="F1616" i="107"/>
  <c r="G1616" i="107" s="1"/>
  <c r="F1656" i="107"/>
  <c r="G1656" i="107" s="1"/>
  <c r="F1654" i="107"/>
  <c r="G1654" i="107" s="1"/>
  <c r="F1620" i="107"/>
  <c r="G1620" i="107" s="1"/>
  <c r="F1549" i="107"/>
  <c r="G1549" i="107" s="1"/>
  <c r="F1552" i="107"/>
  <c r="G1552" i="107" s="1"/>
  <c r="F1545" i="107"/>
  <c r="G1545" i="107" s="1"/>
  <c r="F1600" i="107"/>
  <c r="G1600" i="107" s="1"/>
  <c r="F1636" i="107"/>
  <c r="G1636" i="107" s="1"/>
  <c r="F1646" i="107"/>
  <c r="G1646" i="107" s="1"/>
  <c r="F1507" i="107"/>
  <c r="G1507" i="107" s="1"/>
  <c r="F1568" i="107"/>
  <c r="G1568" i="107" s="1"/>
  <c r="F1554" i="107"/>
  <c r="G1554" i="107" s="1"/>
  <c r="F1586" i="107"/>
  <c r="G1586" i="107" s="1"/>
  <c r="F1634" i="107"/>
  <c r="G1634" i="107" s="1"/>
  <c r="F1648" i="107"/>
  <c r="G1648" i="107" s="1"/>
  <c r="F1615" i="107"/>
  <c r="G1615" i="107" s="1"/>
  <c r="F1574" i="107"/>
  <c r="G1574" i="107" s="1"/>
  <c r="F1564" i="107"/>
  <c r="G1564" i="107" s="1"/>
  <c r="F1569" i="107"/>
  <c r="G1569" i="107" s="1"/>
  <c r="F1572" i="107"/>
  <c r="G1572" i="107" s="1"/>
  <c r="F1610" i="107"/>
  <c r="G1610" i="107" s="1"/>
  <c r="F1565" i="107"/>
  <c r="G1565" i="107" s="1"/>
  <c r="F1495" i="107"/>
  <c r="G1495" i="107" s="1"/>
  <c r="F1596" i="107"/>
  <c r="G1596" i="107" s="1"/>
  <c r="F1630" i="107"/>
  <c r="G1630" i="107" s="1"/>
  <c r="F1649" i="107"/>
  <c r="G1649" i="107" s="1"/>
  <c r="F1650" i="107"/>
  <c r="G1650" i="107" s="1"/>
  <c r="C1553" i="107"/>
  <c r="C1558" i="107"/>
  <c r="C1555" i="107"/>
  <c r="C1563" i="107"/>
  <c r="C1513" i="107"/>
  <c r="C1510" i="107"/>
  <c r="C1567" i="107"/>
  <c r="C1556" i="107"/>
  <c r="C1539" i="107"/>
  <c r="C1523" i="107"/>
  <c r="C1495" i="107"/>
  <c r="C1576" i="107"/>
  <c r="C1548" i="107"/>
  <c r="C1547" i="107"/>
  <c r="C1572" i="107"/>
  <c r="C1562" i="107"/>
  <c r="C1559" i="107"/>
  <c r="C1600" i="107"/>
  <c r="C1490" i="107"/>
  <c r="C1574" i="107"/>
  <c r="C1551" i="107"/>
  <c r="C1570" i="107"/>
  <c r="C1593" i="107"/>
  <c r="C1527" i="107"/>
  <c r="C1538" i="107"/>
  <c r="C1517" i="107"/>
  <c r="C1557" i="107"/>
  <c r="C1554" i="107"/>
  <c r="C1566" i="107"/>
  <c r="C1564" i="107"/>
  <c r="C1549" i="107"/>
  <c r="C1552" i="107"/>
  <c r="C1546" i="107"/>
  <c r="C1568" i="107"/>
  <c r="C1575" i="107"/>
  <c r="C1550" i="107"/>
  <c r="C1561" i="107"/>
  <c r="C1560" i="107"/>
  <c r="C1542" i="107"/>
  <c r="C1525" i="107"/>
  <c r="C1529" i="107"/>
  <c r="C1526" i="107"/>
  <c r="C1515" i="107"/>
  <c r="C1516" i="107"/>
  <c r="F1496" i="107"/>
  <c r="G1496" i="107" s="1"/>
  <c r="F1535" i="107"/>
  <c r="G1535" i="107" s="1"/>
  <c r="F1536" i="107"/>
  <c r="G1536" i="107" s="1"/>
  <c r="F1515" i="107"/>
  <c r="G1515" i="107" s="1"/>
  <c r="F1525" i="107"/>
  <c r="G1525" i="107" s="1"/>
  <c r="F1517" i="107"/>
  <c r="G1517" i="107" s="1"/>
  <c r="F1524" i="107"/>
  <c r="G1524" i="107" s="1"/>
  <c r="F1518" i="107"/>
  <c r="G1518" i="107" s="1"/>
  <c r="F1510" i="107"/>
  <c r="G1510" i="107" s="1"/>
  <c r="F1529" i="107"/>
  <c r="G1529" i="107" s="1"/>
  <c r="F1527" i="107"/>
  <c r="G1527" i="107" s="1"/>
  <c r="F1502" i="107"/>
  <c r="G1502" i="107" s="1"/>
  <c r="F1542" i="107"/>
  <c r="G1542" i="107" s="1"/>
  <c r="F1540" i="107"/>
  <c r="G1540" i="107" s="1"/>
  <c r="F1534" i="107"/>
  <c r="G1534" i="107" s="1"/>
  <c r="F1513" i="107"/>
  <c r="G1513" i="107" s="1"/>
  <c r="C396" i="107"/>
  <c r="C371" i="107"/>
  <c r="C390" i="107"/>
  <c r="C378" i="107"/>
  <c r="C376" i="107"/>
  <c r="C387" i="107"/>
  <c r="C405" i="107"/>
  <c r="AE25" i="5"/>
  <c r="BI5" i="5"/>
  <c r="AT15" i="5"/>
  <c r="AZ5" i="5"/>
  <c r="AK15" i="5"/>
  <c r="C379" i="107"/>
  <c r="C392" i="107"/>
  <c r="C388" i="107"/>
  <c r="X30" i="5"/>
  <c r="Y30" i="5"/>
  <c r="Z30" i="5"/>
  <c r="AA30" i="5"/>
  <c r="BI34" i="5"/>
  <c r="AG36" i="5"/>
  <c r="AG18" i="5"/>
  <c r="AC19" i="5"/>
  <c r="AC16" i="5"/>
  <c r="AG16" i="5"/>
  <c r="AG19" i="5"/>
  <c r="Y19" i="5"/>
  <c r="Y16" i="5"/>
  <c r="AB17" i="5"/>
  <c r="AB35" i="5"/>
  <c r="AF36" i="5"/>
  <c r="AF18" i="5"/>
  <c r="AG30" i="5"/>
  <c r="AB16" i="5"/>
  <c r="AB19" i="5"/>
  <c r="AC35" i="5"/>
  <c r="AC17" i="5"/>
  <c r="AR53" i="5"/>
  <c r="AR34" i="5"/>
  <c r="AR6" i="5"/>
  <c r="AR51" i="5"/>
  <c r="AR55" i="5"/>
  <c r="AR54" i="5"/>
  <c r="AR7" i="5"/>
  <c r="AF9" i="5"/>
  <c r="AF35" i="5"/>
  <c r="AF17" i="5"/>
  <c r="AE30" i="5"/>
  <c r="AF19" i="5"/>
  <c r="AF16" i="5"/>
  <c r="AG17" i="5"/>
  <c r="AG35" i="5"/>
  <c r="AG9" i="5"/>
  <c r="X19" i="5"/>
  <c r="X16" i="5"/>
  <c r="AA17" i="5"/>
  <c r="AA35" i="5"/>
  <c r="AQ34" i="5"/>
  <c r="AQ53" i="5"/>
  <c r="AQ54" i="5"/>
  <c r="AQ6" i="5"/>
  <c r="AQ55" i="5"/>
  <c r="AQ51" i="5"/>
  <c r="AQ7" i="5"/>
  <c r="AU53" i="5"/>
  <c r="AU34" i="5"/>
  <c r="AU6" i="5"/>
  <c r="AU54" i="5"/>
  <c r="AU8" i="5"/>
  <c r="AU7" i="5"/>
  <c r="AU51" i="5"/>
  <c r="AU56" i="5"/>
  <c r="AU55" i="5"/>
  <c r="AF30" i="5"/>
  <c r="Z18" i="5"/>
  <c r="Z36" i="5"/>
  <c r="AC30" i="5"/>
  <c r="AE35" i="5"/>
  <c r="AE17" i="5"/>
  <c r="AN34" i="5"/>
  <c r="AN53" i="5"/>
  <c r="AN55" i="5"/>
  <c r="AN6" i="5"/>
  <c r="AN51" i="5"/>
  <c r="AN54" i="5"/>
  <c r="AN7" i="5"/>
  <c r="AD17" i="5"/>
  <c r="AD35" i="5"/>
  <c r="AF32" i="5"/>
  <c r="Z19" i="5"/>
  <c r="Z16" i="5"/>
  <c r="AA16" i="5"/>
  <c r="AA19" i="5"/>
  <c r="AB30" i="5"/>
  <c r="AD30" i="5"/>
  <c r="AV53" i="5"/>
  <c r="AV34" i="5"/>
  <c r="AV6" i="5"/>
  <c r="AV51" i="5"/>
  <c r="AV56" i="5"/>
  <c r="AV8" i="5"/>
  <c r="AV54" i="5"/>
  <c r="AV55" i="5"/>
  <c r="AV7" i="5"/>
  <c r="AO34" i="5"/>
  <c r="AO53" i="5"/>
  <c r="AO7" i="5"/>
  <c r="AO6" i="5"/>
  <c r="AO51" i="5"/>
  <c r="AO55" i="5"/>
  <c r="AO54" i="5"/>
  <c r="AL53" i="5"/>
  <c r="AL34" i="5"/>
  <c r="AE19" i="5"/>
  <c r="AE16" i="5"/>
  <c r="Y35" i="5"/>
  <c r="Y17" i="5"/>
  <c r="Z32" i="5"/>
  <c r="AD19" i="5"/>
  <c r="AD16" i="5"/>
  <c r="AP34" i="5"/>
  <c r="AP53" i="5"/>
  <c r="AP6" i="5"/>
  <c r="AP51" i="5"/>
  <c r="AP54" i="5"/>
  <c r="AP55" i="5"/>
  <c r="AP7" i="5"/>
  <c r="AM53" i="5"/>
  <c r="AM34" i="5"/>
  <c r="AM51" i="5"/>
  <c r="AM6" i="5"/>
  <c r="AM54" i="5"/>
  <c r="AM55" i="5"/>
  <c r="AM7" i="5"/>
  <c r="AT53" i="5"/>
  <c r="AT34" i="5"/>
  <c r="AT54" i="5"/>
  <c r="AT6" i="5"/>
  <c r="AT55" i="5"/>
  <c r="AT7" i="5"/>
  <c r="AT51" i="5"/>
  <c r="BH5" i="5"/>
  <c r="AS53" i="5"/>
  <c r="AS34" i="5"/>
  <c r="AS55" i="5"/>
  <c r="AS7" i="5"/>
  <c r="AS51" i="5"/>
  <c r="AS54" i="5"/>
  <c r="AS6" i="5"/>
  <c r="AG32" i="5"/>
  <c r="X35" i="5"/>
  <c r="X17" i="5"/>
  <c r="Z9" i="5"/>
  <c r="Z17" i="5"/>
  <c r="Z35" i="5"/>
  <c r="BJ5" i="5"/>
  <c r="F384" i="107"/>
  <c r="G384" i="107" s="1"/>
  <c r="F371" i="107"/>
  <c r="G371" i="107" s="1"/>
  <c r="F370" i="107"/>
  <c r="G370" i="107" s="1"/>
  <c r="F378" i="107"/>
  <c r="G378" i="107" s="1"/>
  <c r="F391" i="107"/>
  <c r="G391" i="107" s="1"/>
  <c r="F377" i="107"/>
  <c r="G377" i="107" s="1"/>
  <c r="F402" i="107"/>
  <c r="G402" i="107" s="1"/>
  <c r="F386" i="107"/>
  <c r="G386" i="107" s="1"/>
  <c r="F397" i="107"/>
  <c r="G397" i="107" s="1"/>
  <c r="F407" i="107"/>
  <c r="G407" i="107" s="1"/>
  <c r="F392" i="107"/>
  <c r="G392" i="107" s="1"/>
  <c r="F436" i="107"/>
  <c r="G436" i="107" s="1"/>
  <c r="F430" i="107"/>
  <c r="G430" i="107" s="1"/>
  <c r="F424" i="107"/>
  <c r="G424" i="107" s="1"/>
  <c r="F415" i="107"/>
  <c r="G415" i="107" s="1"/>
  <c r="F452" i="107"/>
  <c r="G452" i="107" s="1"/>
  <c r="F450" i="107"/>
  <c r="G450" i="107" s="1"/>
  <c r="F396" i="107"/>
  <c r="G396" i="107" s="1"/>
  <c r="C385" i="107"/>
  <c r="C345" i="107"/>
  <c r="F454" i="107"/>
  <c r="G454" i="107" s="1"/>
  <c r="F372" i="107"/>
  <c r="G372" i="107" s="1"/>
  <c r="F448" i="107"/>
  <c r="G448" i="107" s="1"/>
  <c r="C374" i="107"/>
  <c r="C384" i="107"/>
  <c r="F385" i="107"/>
  <c r="G385" i="107" s="1"/>
  <c r="C389" i="107"/>
  <c r="F431" i="107"/>
  <c r="G431" i="107" s="1"/>
  <c r="F368" i="107"/>
  <c r="G368" i="107" s="1"/>
  <c r="C404" i="107"/>
  <c r="C330" i="107"/>
  <c r="C367" i="107"/>
  <c r="F379" i="107"/>
  <c r="G379" i="107" s="1"/>
  <c r="C391" i="107"/>
  <c r="F398" i="107"/>
  <c r="G398" i="107" s="1"/>
  <c r="F393" i="107"/>
  <c r="G393" i="107" s="1"/>
  <c r="F422" i="107"/>
  <c r="G422" i="107" s="1"/>
  <c r="F438" i="107"/>
  <c r="G438" i="107" s="1"/>
  <c r="F416" i="107"/>
  <c r="G416" i="107" s="1"/>
  <c r="F389" i="107"/>
  <c r="G389" i="107" s="1"/>
  <c r="F381" i="107"/>
  <c r="G381" i="107" s="1"/>
  <c r="C358" i="107"/>
  <c r="C356" i="107"/>
  <c r="F445" i="107"/>
  <c r="G445" i="107" s="1"/>
  <c r="C364" i="107"/>
  <c r="C328" i="107"/>
  <c r="F443" i="107"/>
  <c r="G443" i="107" s="1"/>
  <c r="C317" i="107"/>
  <c r="C357" i="107"/>
  <c r="C369" i="107"/>
  <c r="F406" i="107"/>
  <c r="G406" i="107" s="1"/>
  <c r="C333" i="107"/>
  <c r="F357" i="107"/>
  <c r="G357" i="107" s="1"/>
  <c r="C361" i="107"/>
  <c r="C331" i="107"/>
  <c r="C386" i="107"/>
  <c r="C359" i="107"/>
  <c r="F433" i="107"/>
  <c r="G433" i="107" s="1"/>
  <c r="F441" i="107"/>
  <c r="G441" i="107" s="1"/>
  <c r="C353" i="107"/>
  <c r="C368" i="107"/>
  <c r="C398" i="107"/>
  <c r="C344" i="107"/>
  <c r="C363" i="107"/>
  <c r="F383" i="107"/>
  <c r="G383" i="107" s="1"/>
  <c r="F425" i="107"/>
  <c r="G425" i="107" s="1"/>
  <c r="F446" i="107"/>
  <c r="G446" i="107" s="1"/>
  <c r="F453" i="107"/>
  <c r="G453" i="107" s="1"/>
  <c r="C377" i="107"/>
  <c r="C329" i="107"/>
  <c r="C347" i="107"/>
  <c r="C350" i="107"/>
  <c r="C394" i="107"/>
  <c r="C375" i="107"/>
  <c r="C365" i="107"/>
  <c r="C343" i="107"/>
  <c r="C321" i="107"/>
  <c r="F366" i="107"/>
  <c r="G366" i="107" s="1"/>
  <c r="C362" i="107"/>
  <c r="C355" i="107"/>
  <c r="C373" i="107"/>
  <c r="F429" i="107"/>
  <c r="G429" i="107" s="1"/>
  <c r="F437" i="107"/>
  <c r="G437" i="107" s="1"/>
  <c r="F387" i="107"/>
  <c r="G387" i="107" s="1"/>
  <c r="C383" i="107"/>
  <c r="C393" i="107"/>
  <c r="C402" i="107"/>
  <c r="C360" i="107"/>
  <c r="F369" i="107"/>
  <c r="G369" i="107" s="1"/>
  <c r="F451" i="107"/>
  <c r="G451" i="107" s="1"/>
  <c r="F458" i="107"/>
  <c r="G458" i="107" s="1"/>
  <c r="F417" i="107"/>
  <c r="G417" i="107" s="1"/>
  <c r="C319" i="107"/>
  <c r="F388" i="107"/>
  <c r="G388" i="107" s="1"/>
  <c r="F408" i="107"/>
  <c r="G408" i="107" s="1"/>
  <c r="F420" i="107"/>
  <c r="G420" i="107" s="1"/>
  <c r="F449" i="107"/>
  <c r="G449" i="107" s="1"/>
  <c r="F456" i="107"/>
  <c r="G456" i="107" s="1"/>
  <c r="C413" i="107"/>
  <c r="C372" i="107"/>
  <c r="C370" i="107"/>
  <c r="C366" i="107"/>
  <c r="C351" i="107"/>
  <c r="F373" i="107"/>
  <c r="G373" i="107" s="1"/>
  <c r="F382" i="107"/>
  <c r="G382" i="107" s="1"/>
  <c r="F390" i="107"/>
  <c r="G390" i="107" s="1"/>
  <c r="F333" i="107"/>
  <c r="G333" i="107" s="1"/>
  <c r="F359" i="107"/>
  <c r="G359" i="107" s="1"/>
  <c r="F362" i="107"/>
  <c r="G362" i="107" s="1"/>
  <c r="F360" i="107"/>
  <c r="G360" i="107" s="1"/>
  <c r="F361" i="107"/>
  <c r="G361" i="107" s="1"/>
  <c r="F367" i="107"/>
  <c r="G367" i="107" s="1"/>
  <c r="F364" i="107"/>
  <c r="G364" i="107" s="1"/>
  <c r="F350" i="107"/>
  <c r="G350" i="107" s="1"/>
  <c r="F358" i="107"/>
  <c r="G358" i="107" s="1"/>
  <c r="F376" i="107"/>
  <c r="G376" i="107" s="1"/>
  <c r="F380" i="107"/>
  <c r="G380" i="107" s="1"/>
  <c r="F395" i="107"/>
  <c r="G395" i="107" s="1"/>
  <c r="F394" i="107"/>
  <c r="G394" i="107" s="1"/>
  <c r="F374" i="107"/>
  <c r="G374" i="107" s="1"/>
  <c r="F375" i="107"/>
  <c r="G375" i="107" s="1"/>
  <c r="F410" i="107"/>
  <c r="G410" i="107" s="1"/>
  <c r="F411" i="107"/>
  <c r="G411" i="107" s="1"/>
  <c r="F399" i="107"/>
  <c r="G399" i="107" s="1"/>
  <c r="F409" i="107"/>
  <c r="G409" i="107" s="1"/>
  <c r="F404" i="107"/>
  <c r="G404" i="107" s="1"/>
  <c r="F401" i="107"/>
  <c r="G401" i="107" s="1"/>
  <c r="F403" i="107"/>
  <c r="G403" i="107" s="1"/>
  <c r="F400" i="107"/>
  <c r="G400" i="107" s="1"/>
  <c r="F405" i="107"/>
  <c r="G405" i="107" s="1"/>
  <c r="F428" i="107"/>
  <c r="G428" i="107" s="1"/>
  <c r="F418" i="107"/>
  <c r="G418" i="107" s="1"/>
  <c r="F413" i="107"/>
  <c r="G413" i="107" s="1"/>
  <c r="F412" i="107"/>
  <c r="G412" i="107" s="1"/>
  <c r="F414" i="107"/>
  <c r="G414" i="107" s="1"/>
  <c r="F423" i="107"/>
  <c r="G423" i="107" s="1"/>
  <c r="F419" i="107"/>
  <c r="G419" i="107" s="1"/>
  <c r="F421" i="107"/>
  <c r="G421" i="107" s="1"/>
  <c r="F426" i="107"/>
  <c r="G426" i="107" s="1"/>
  <c r="F427" i="107"/>
  <c r="G427" i="107" s="1"/>
  <c r="F432" i="107"/>
  <c r="G432" i="107" s="1"/>
  <c r="F444" i="107"/>
  <c r="G444" i="107" s="1"/>
  <c r="F434" i="107"/>
  <c r="G434" i="107" s="1"/>
  <c r="F442" i="107"/>
  <c r="G442" i="107" s="1"/>
  <c r="F440" i="107"/>
  <c r="G440" i="107" s="1"/>
  <c r="F439" i="107"/>
  <c r="G439" i="107" s="1"/>
  <c r="F435" i="107"/>
  <c r="G435" i="107" s="1"/>
  <c r="F447" i="107"/>
  <c r="G447" i="107" s="1"/>
  <c r="AW34" i="5"/>
  <c r="BC5" i="5"/>
  <c r="BA5" i="5"/>
  <c r="AK34" i="5"/>
  <c r="AW53" i="5"/>
  <c r="BL5" i="5"/>
  <c r="BB5" i="5"/>
  <c r="AK53" i="5"/>
  <c r="BG5" i="5"/>
  <c r="BE5" i="5"/>
  <c r="BF5" i="5"/>
  <c r="BK5" i="5"/>
  <c r="BD5" i="5"/>
  <c r="C1545" i="107"/>
  <c r="AB9" i="95"/>
  <c r="AB10" i="95" s="1"/>
  <c r="C1543" i="107"/>
  <c r="C1530" i="107"/>
  <c r="C1509" i="107"/>
  <c r="C1518" i="107"/>
  <c r="C1511" i="107"/>
  <c r="C65" i="5"/>
  <c r="C66" i="5" s="1"/>
  <c r="C1447" i="107"/>
  <c r="C1459" i="107"/>
  <c r="C1471" i="107"/>
  <c r="C1484" i="107"/>
  <c r="C1486" i="107"/>
  <c r="C1480" i="107"/>
  <c r="C1421" i="107"/>
  <c r="C1424" i="107"/>
  <c r="C1432" i="107"/>
  <c r="AS42" i="5" l="1"/>
  <c r="AP42" i="5"/>
  <c r="AS41" i="5"/>
  <c r="AV41" i="5"/>
  <c r="AO42" i="5"/>
  <c r="AO41" i="5"/>
  <c r="AP41" i="5"/>
  <c r="AT42" i="5"/>
  <c r="AR42" i="5"/>
  <c r="AR41" i="5"/>
  <c r="AQ42" i="5"/>
  <c r="AQ41" i="5"/>
  <c r="AU42" i="5"/>
  <c r="AT41" i="5"/>
  <c r="AU41" i="5"/>
  <c r="AN42" i="5"/>
  <c r="AN41" i="5"/>
  <c r="AV42" i="5"/>
  <c r="AW48" i="5"/>
  <c r="AW47" i="5"/>
  <c r="BI46" i="5"/>
  <c r="BI50" i="5"/>
  <c r="BI40" i="5"/>
  <c r="BI48" i="5"/>
  <c r="BI47" i="5"/>
  <c r="AZ40" i="5"/>
  <c r="AZ46" i="5"/>
  <c r="AZ50" i="5"/>
  <c r="AZ48" i="5"/>
  <c r="AZ47" i="5"/>
  <c r="BH47" i="5"/>
  <c r="BH48" i="5"/>
  <c r="BH40" i="5"/>
  <c r="BH50" i="5"/>
  <c r="BH46" i="5"/>
  <c r="BJ50" i="5"/>
  <c r="BJ47" i="5"/>
  <c r="BJ46" i="5"/>
  <c r="BJ48" i="5"/>
  <c r="BJ40" i="5"/>
  <c r="BC46" i="5"/>
  <c r="BC40" i="5"/>
  <c r="BC47" i="5"/>
  <c r="BC50" i="5"/>
  <c r="BC48" i="5"/>
  <c r="BA40" i="5"/>
  <c r="BA48" i="5"/>
  <c r="BA50" i="5"/>
  <c r="BA46" i="5"/>
  <c r="BA47" i="5"/>
  <c r="BL50" i="5"/>
  <c r="BL40" i="5"/>
  <c r="BL46" i="5"/>
  <c r="BB40" i="5"/>
  <c r="BB47" i="5"/>
  <c r="BB46" i="5"/>
  <c r="BB50" i="5"/>
  <c r="BB48" i="5"/>
  <c r="BG46" i="5"/>
  <c r="BG48" i="5"/>
  <c r="BG40" i="5"/>
  <c r="BG50" i="5"/>
  <c r="BG47" i="5"/>
  <c r="BE40" i="5"/>
  <c r="BE46" i="5"/>
  <c r="BE48" i="5"/>
  <c r="BE47" i="5"/>
  <c r="BE50" i="5"/>
  <c r="BF46" i="5"/>
  <c r="BF50" i="5"/>
  <c r="BF47" i="5"/>
  <c r="BF48" i="5"/>
  <c r="BF40" i="5"/>
  <c r="BK47" i="5"/>
  <c r="BK48" i="5"/>
  <c r="BK46" i="5"/>
  <c r="BK40" i="5"/>
  <c r="BK50" i="5"/>
  <c r="BD40" i="5"/>
  <c r="BD50" i="5"/>
  <c r="BD46" i="5"/>
  <c r="BD47" i="5"/>
  <c r="BD48" i="5"/>
  <c r="AW12" i="5"/>
  <c r="AW29" i="5"/>
  <c r="AW31" i="5"/>
  <c r="AW11" i="5"/>
  <c r="BI53" i="5"/>
  <c r="BI29" i="5"/>
  <c r="BI31" i="5"/>
  <c r="BI11" i="5"/>
  <c r="BI12" i="5"/>
  <c r="AZ3" i="5"/>
  <c r="AZ29" i="5"/>
  <c r="AZ12" i="5"/>
  <c r="AZ11" i="5"/>
  <c r="AZ31" i="5"/>
  <c r="BH3" i="5"/>
  <c r="BH29" i="5"/>
  <c r="BH31" i="5"/>
  <c r="BH11" i="5"/>
  <c r="BH12" i="5"/>
  <c r="BJ29" i="5"/>
  <c r="BJ12" i="5"/>
  <c r="BJ11" i="5"/>
  <c r="BJ31" i="5"/>
  <c r="BC12" i="5"/>
  <c r="BC11" i="5"/>
  <c r="BC31" i="5"/>
  <c r="BC29" i="5"/>
  <c r="BA12" i="5"/>
  <c r="BA31" i="5"/>
  <c r="BA11" i="5"/>
  <c r="BA29" i="5"/>
  <c r="BB29" i="5"/>
  <c r="BB11" i="5"/>
  <c r="BB31" i="5"/>
  <c r="BB12" i="5"/>
  <c r="BG11" i="5"/>
  <c r="BG12" i="5"/>
  <c r="BG31" i="5"/>
  <c r="BG29" i="5"/>
  <c r="BE12" i="5"/>
  <c r="BE31" i="5"/>
  <c r="BE11" i="5"/>
  <c r="BE29" i="5"/>
  <c r="BF31" i="5"/>
  <c r="BF29" i="5"/>
  <c r="BF12" i="5"/>
  <c r="BF11" i="5"/>
  <c r="BK12" i="5"/>
  <c r="BK11" i="5"/>
  <c r="BK31" i="5"/>
  <c r="BK29" i="5"/>
  <c r="BD11" i="5"/>
  <c r="BD29" i="5"/>
  <c r="BD12" i="5"/>
  <c r="BD31" i="5"/>
  <c r="F1482" i="107"/>
  <c r="G1482" i="107" s="1"/>
  <c r="F1499" i="107"/>
  <c r="G1499" i="107" s="1"/>
  <c r="F1478" i="107"/>
  <c r="G1478" i="107" s="1"/>
  <c r="F1511" i="107"/>
  <c r="G1511" i="107" s="1"/>
  <c r="F1479" i="107"/>
  <c r="G1479" i="107" s="1"/>
  <c r="F1498" i="107"/>
  <c r="G1498" i="107" s="1"/>
  <c r="F1512" i="107"/>
  <c r="G1512" i="107" s="1"/>
  <c r="F1521" i="107"/>
  <c r="G1521" i="107" s="1"/>
  <c r="F1504" i="107"/>
  <c r="G1504" i="107" s="1"/>
  <c r="F1522" i="107"/>
  <c r="G1522" i="107" s="1"/>
  <c r="F1508" i="107"/>
  <c r="G1508" i="107" s="1"/>
  <c r="F1537" i="107"/>
  <c r="G1537" i="107" s="1"/>
  <c r="F1466" i="107"/>
  <c r="G1466" i="107" s="1"/>
  <c r="F1523" i="107"/>
  <c r="G1523" i="107" s="1"/>
  <c r="F1533" i="107"/>
  <c r="G1533" i="107" s="1"/>
  <c r="F1470" i="107"/>
  <c r="G1470" i="107" s="1"/>
  <c r="F1443" i="107"/>
  <c r="G1443" i="107" s="1"/>
  <c r="F1531" i="107"/>
  <c r="G1531" i="107" s="1"/>
  <c r="F1543" i="107"/>
  <c r="G1543" i="107" s="1"/>
  <c r="F1425" i="107"/>
  <c r="G1425" i="107" s="1"/>
  <c r="F1483" i="107"/>
  <c r="G1483" i="107" s="1"/>
  <c r="F1462" i="107"/>
  <c r="G1462" i="107" s="1"/>
  <c r="F1457" i="107"/>
  <c r="G1457" i="107" s="1"/>
  <c r="F1445" i="107"/>
  <c r="G1445" i="107" s="1"/>
  <c r="F1494" i="107"/>
  <c r="G1494" i="107" s="1"/>
  <c r="F1544" i="107"/>
  <c r="G1544" i="107" s="1"/>
  <c r="F1471" i="107"/>
  <c r="G1471" i="107" s="1"/>
  <c r="F1454" i="107"/>
  <c r="G1454" i="107" s="1"/>
  <c r="F1437" i="107"/>
  <c r="G1437" i="107" s="1"/>
  <c r="F1476" i="107"/>
  <c r="G1476" i="107" s="1"/>
  <c r="F1447" i="107"/>
  <c r="G1447" i="107" s="1"/>
  <c r="F1509" i="107"/>
  <c r="G1509" i="107" s="1"/>
  <c r="F1562" i="107"/>
  <c r="G1562" i="107" s="1"/>
  <c r="F1480" i="107"/>
  <c r="G1480" i="107" s="1"/>
  <c r="F1532" i="107"/>
  <c r="G1532" i="107" s="1"/>
  <c r="F1477" i="107"/>
  <c r="G1477" i="107" s="1"/>
  <c r="F1468" i="107"/>
  <c r="G1468" i="107" s="1"/>
  <c r="F1530" i="107"/>
  <c r="G1530" i="107" s="1"/>
  <c r="F1449" i="107"/>
  <c r="G1449" i="107" s="1"/>
  <c r="F1505" i="107"/>
  <c r="G1505" i="107" s="1"/>
  <c r="F1519" i="107"/>
  <c r="G1519" i="107" s="1"/>
  <c r="F1486" i="107"/>
  <c r="G1486" i="107" s="1"/>
  <c r="F1558" i="107"/>
  <c r="G1558" i="107" s="1"/>
  <c r="F1503" i="107"/>
  <c r="G1503" i="107" s="1"/>
  <c r="F1516" i="107"/>
  <c r="G1516" i="107" s="1"/>
  <c r="F1469" i="107"/>
  <c r="G1469" i="107" s="1"/>
  <c r="F1514" i="107"/>
  <c r="G1514" i="107" s="1"/>
  <c r="F1520" i="107"/>
  <c r="G1520" i="107" s="1"/>
  <c r="F1553" i="107"/>
  <c r="G1553" i="107" s="1"/>
  <c r="F1550" i="107"/>
  <c r="G1550" i="107" s="1"/>
  <c r="F1490" i="107"/>
  <c r="G1490" i="107" s="1"/>
  <c r="F1432" i="107"/>
  <c r="G1432" i="107" s="1"/>
  <c r="F1491" i="107"/>
  <c r="G1491" i="107" s="1"/>
  <c r="F1481" i="107"/>
  <c r="G1481" i="107" s="1"/>
  <c r="F1485" i="107"/>
  <c r="G1485" i="107" s="1"/>
  <c r="F1460" i="107"/>
  <c r="G1460" i="107" s="1"/>
  <c r="F1465" i="107"/>
  <c r="G1465" i="107" s="1"/>
  <c r="F1493" i="107"/>
  <c r="G1493" i="107" s="1"/>
  <c r="F1538" i="107"/>
  <c r="G1538" i="107" s="1"/>
  <c r="C1481" i="107"/>
  <c r="C1469" i="107"/>
  <c r="C1482" i="107"/>
  <c r="C1491" i="107"/>
  <c r="C1498" i="107"/>
  <c r="C1467" i="107"/>
  <c r="C1465" i="107"/>
  <c r="C1520" i="107"/>
  <c r="C1499" i="107"/>
  <c r="C1466" i="107"/>
  <c r="C1507" i="107"/>
  <c r="C1419" i="107"/>
  <c r="C1533" i="107"/>
  <c r="C1479" i="107"/>
  <c r="C1504" i="107"/>
  <c r="C1417" i="107"/>
  <c r="C1531" i="107"/>
  <c r="C1427" i="107"/>
  <c r="C1541" i="107"/>
  <c r="C1475" i="107"/>
  <c r="C1457" i="107"/>
  <c r="C1494" i="107"/>
  <c r="C1544" i="107"/>
  <c r="C1455" i="107"/>
  <c r="C1425" i="107"/>
  <c r="C1476" i="107"/>
  <c r="C1503" i="107"/>
  <c r="C1445" i="107"/>
  <c r="C1488" i="107"/>
  <c r="C1477" i="107"/>
  <c r="C1428" i="107"/>
  <c r="C1485" i="107"/>
  <c r="C1508" i="107"/>
  <c r="C1519" i="107"/>
  <c r="C1483" i="107"/>
  <c r="C1514" i="107"/>
  <c r="C1449" i="107"/>
  <c r="C1418" i="107"/>
  <c r="C1532" i="107"/>
  <c r="F1506" i="107"/>
  <c r="G1506" i="107" s="1"/>
  <c r="C1450" i="107"/>
  <c r="C1437" i="107"/>
  <c r="C1468" i="107"/>
  <c r="C1462" i="107"/>
  <c r="C1451" i="107"/>
  <c r="C1472" i="107"/>
  <c r="C1426" i="107"/>
  <c r="C1443" i="107"/>
  <c r="C1460" i="107"/>
  <c r="F1436" i="107"/>
  <c r="G1436" i="107" s="1"/>
  <c r="F1377" i="107"/>
  <c r="G1377" i="107" s="1"/>
  <c r="F1424" i="107"/>
  <c r="G1424" i="107" s="1"/>
  <c r="C318" i="107"/>
  <c r="C309" i="107"/>
  <c r="C316" i="107"/>
  <c r="C322" i="107"/>
  <c r="C349" i="107"/>
  <c r="C341" i="107"/>
  <c r="BI8" i="5"/>
  <c r="BI55" i="5"/>
  <c r="AZ53" i="5"/>
  <c r="AZ34" i="5"/>
  <c r="BI6" i="5"/>
  <c r="BI54" i="5"/>
  <c r="BI7" i="5"/>
  <c r="BA15" i="5"/>
  <c r="BA3" i="5"/>
  <c r="BK15" i="5"/>
  <c r="BK3" i="5"/>
  <c r="BB15" i="5"/>
  <c r="BB3" i="5"/>
  <c r="BI15" i="5"/>
  <c r="BI3" i="5"/>
  <c r="BE15" i="5"/>
  <c r="BE3" i="5"/>
  <c r="BF15" i="5"/>
  <c r="BF3" i="5"/>
  <c r="BC15" i="5"/>
  <c r="BC3" i="5"/>
  <c r="BD15" i="5"/>
  <c r="BD3" i="5"/>
  <c r="BG15" i="5"/>
  <c r="BG3" i="5"/>
  <c r="BJ15" i="5"/>
  <c r="BJ3" i="5"/>
  <c r="BI56" i="5"/>
  <c r="BI51" i="5"/>
  <c r="AC25" i="5"/>
  <c r="AW15" i="5"/>
  <c r="BH15" i="5"/>
  <c r="AZ15" i="5"/>
  <c r="AB25" i="5"/>
  <c r="AA25" i="5"/>
  <c r="F347" i="107"/>
  <c r="G347" i="107" s="1"/>
  <c r="C312" i="107"/>
  <c r="F308" i="107"/>
  <c r="G308" i="107" s="1"/>
  <c r="F349" i="107"/>
  <c r="G349" i="107" s="1"/>
  <c r="F345" i="107"/>
  <c r="G345" i="107" s="1"/>
  <c r="F342" i="107"/>
  <c r="G342" i="107" s="1"/>
  <c r="C308" i="107"/>
  <c r="F352" i="107"/>
  <c r="G352" i="107" s="1"/>
  <c r="C326" i="107"/>
  <c r="AF37" i="5"/>
  <c r="AF38" i="5" s="1"/>
  <c r="AP30" i="5"/>
  <c r="AS30" i="5"/>
  <c r="AP16" i="5"/>
  <c r="AU30" i="5"/>
  <c r="AV30" i="5"/>
  <c r="AR30" i="5"/>
  <c r="AG37" i="5"/>
  <c r="AG38" i="5" s="1"/>
  <c r="AT30" i="5"/>
  <c r="BG53" i="5"/>
  <c r="BG34" i="5"/>
  <c r="BG55" i="5"/>
  <c r="BG7" i="5"/>
  <c r="BG54" i="5"/>
  <c r="BG51" i="5"/>
  <c r="BG6" i="5"/>
  <c r="Z37" i="5"/>
  <c r="Z38" i="5" s="1"/>
  <c r="BH53" i="5"/>
  <c r="BH34" i="5"/>
  <c r="BH6" i="5"/>
  <c r="BH51" i="5"/>
  <c r="BH7" i="5"/>
  <c r="BH54" i="5"/>
  <c r="BH55" i="5"/>
  <c r="AP35" i="5"/>
  <c r="AP17" i="5"/>
  <c r="AP19" i="5"/>
  <c r="AO30" i="5"/>
  <c r="AG13" i="5"/>
  <c r="AG14" i="5" s="1"/>
  <c r="AG10" i="5"/>
  <c r="AF13" i="5"/>
  <c r="AF14" i="5" s="1"/>
  <c r="AF10" i="5"/>
  <c r="AS17" i="5"/>
  <c r="AS35" i="5"/>
  <c r="AN17" i="5"/>
  <c r="AN35" i="5"/>
  <c r="Z13" i="5"/>
  <c r="Z14" i="5" s="1"/>
  <c r="Z10" i="5"/>
  <c r="AO19" i="5"/>
  <c r="AO16" i="5"/>
  <c r="AN30" i="5"/>
  <c r="AQ16" i="5"/>
  <c r="AQ19" i="5"/>
  <c r="AR35" i="5"/>
  <c r="AR17" i="5"/>
  <c r="BK34" i="5"/>
  <c r="BK53" i="5"/>
  <c r="BK6" i="5"/>
  <c r="BK54" i="5"/>
  <c r="BK8" i="5"/>
  <c r="BK51" i="5"/>
  <c r="BK56" i="5"/>
  <c r="BK55" i="5"/>
  <c r="BK7" i="5"/>
  <c r="BC53" i="5"/>
  <c r="BC34" i="5"/>
  <c r="BC55" i="5"/>
  <c r="BC6" i="5"/>
  <c r="BC51" i="5"/>
  <c r="BC54" i="5"/>
  <c r="BC7" i="5"/>
  <c r="BC8" i="5"/>
  <c r="BC56" i="5"/>
  <c r="AM19" i="5"/>
  <c r="AM16" i="5"/>
  <c r="AV17" i="5"/>
  <c r="AV9" i="5"/>
  <c r="AV35" i="5"/>
  <c r="AN19" i="5"/>
  <c r="AN16" i="5"/>
  <c r="AT35" i="5"/>
  <c r="AT17" i="5"/>
  <c r="AV19" i="5"/>
  <c r="AV16" i="5"/>
  <c r="AQ30" i="5"/>
  <c r="AT19" i="5"/>
  <c r="AT16" i="5"/>
  <c r="AU35" i="5"/>
  <c r="AU9" i="5"/>
  <c r="AU17" i="5"/>
  <c r="BF53" i="5"/>
  <c r="BF34" i="5"/>
  <c r="BF8" i="5"/>
  <c r="BF6" i="5"/>
  <c r="BF54" i="5"/>
  <c r="BF55" i="5"/>
  <c r="BF51" i="5"/>
  <c r="BF56" i="5"/>
  <c r="BF7" i="5"/>
  <c r="BA53" i="5"/>
  <c r="BA34" i="5"/>
  <c r="BJ34" i="5"/>
  <c r="BJ53" i="5"/>
  <c r="BJ56" i="5"/>
  <c r="BJ6" i="5"/>
  <c r="BJ55" i="5"/>
  <c r="BJ8" i="5"/>
  <c r="BJ54" i="5"/>
  <c r="BJ51" i="5"/>
  <c r="BJ7" i="5"/>
  <c r="AU16" i="5"/>
  <c r="AU19" i="5"/>
  <c r="BE53" i="5"/>
  <c r="BE34" i="5"/>
  <c r="BE56" i="5"/>
  <c r="BE55" i="5"/>
  <c r="BE8" i="5"/>
  <c r="BE51" i="5"/>
  <c r="BE6" i="5"/>
  <c r="BE7" i="5"/>
  <c r="BE54" i="5"/>
  <c r="AQ35" i="5"/>
  <c r="AQ17" i="5"/>
  <c r="BD53" i="5"/>
  <c r="BD34" i="5"/>
  <c r="BD8" i="5"/>
  <c r="BD56" i="5"/>
  <c r="BD54" i="5"/>
  <c r="BD6" i="5"/>
  <c r="BD42" i="5" s="1"/>
  <c r="BD7" i="5"/>
  <c r="BD41" i="5" s="1"/>
  <c r="BD51" i="5"/>
  <c r="BD55" i="5"/>
  <c r="BB53" i="5"/>
  <c r="BB34" i="5"/>
  <c r="BB6" i="5"/>
  <c r="BB51" i="5"/>
  <c r="BB7" i="5"/>
  <c r="BB54" i="5"/>
  <c r="BB55" i="5"/>
  <c r="BB8" i="5"/>
  <c r="BB56" i="5"/>
  <c r="AM35" i="5"/>
  <c r="AM17" i="5"/>
  <c r="AO17" i="5"/>
  <c r="AO35" i="5"/>
  <c r="AV36" i="5"/>
  <c r="AV18" i="5"/>
  <c r="AU36" i="5"/>
  <c r="AU18" i="5"/>
  <c r="AS16" i="5"/>
  <c r="AS19" i="5"/>
  <c r="AM30" i="5"/>
  <c r="AV32" i="5"/>
  <c r="AU32" i="5"/>
  <c r="AR16" i="5"/>
  <c r="AR19" i="5"/>
  <c r="W51" i="5"/>
  <c r="BA51" i="5"/>
  <c r="AL51" i="5"/>
  <c r="BA6" i="5"/>
  <c r="W6" i="5"/>
  <c r="AL6" i="5"/>
  <c r="C336" i="107"/>
  <c r="C340" i="107"/>
  <c r="F336" i="107"/>
  <c r="G336" i="107" s="1"/>
  <c r="F346" i="107"/>
  <c r="G346" i="107" s="1"/>
  <c r="F318" i="107"/>
  <c r="G318" i="107" s="1"/>
  <c r="F309" i="107"/>
  <c r="G309" i="107" s="1"/>
  <c r="F310" i="107"/>
  <c r="G310" i="107" s="1"/>
  <c r="F317" i="107"/>
  <c r="G317" i="107" s="1"/>
  <c r="F322" i="107"/>
  <c r="G322" i="107" s="1"/>
  <c r="F326" i="107"/>
  <c r="G326" i="107" s="1"/>
  <c r="F321" i="107"/>
  <c r="G321" i="107" s="1"/>
  <c r="F330" i="107"/>
  <c r="G330" i="107" s="1"/>
  <c r="F348" i="107"/>
  <c r="G348" i="107" s="1"/>
  <c r="F341" i="107"/>
  <c r="G341" i="107" s="1"/>
  <c r="F355" i="107"/>
  <c r="G355" i="107" s="1"/>
  <c r="F296" i="107"/>
  <c r="G296" i="107" s="1"/>
  <c r="C335" i="107"/>
  <c r="F311" i="107"/>
  <c r="G311" i="107" s="1"/>
  <c r="C292" i="107"/>
  <c r="F313" i="107"/>
  <c r="G313" i="107" s="1"/>
  <c r="F292" i="107"/>
  <c r="G292" i="107" s="1"/>
  <c r="F344" i="107"/>
  <c r="G344" i="107" s="1"/>
  <c r="F354" i="107"/>
  <c r="G354" i="107" s="1"/>
  <c r="C310" i="107"/>
  <c r="C354" i="107"/>
  <c r="F340" i="107"/>
  <c r="G340" i="107" s="1"/>
  <c r="C320" i="107"/>
  <c r="F320" i="107"/>
  <c r="G320" i="107" s="1"/>
  <c r="F323" i="107"/>
  <c r="G323" i="107" s="1"/>
  <c r="C307" i="107"/>
  <c r="F331" i="107"/>
  <c r="G331" i="107" s="1"/>
  <c r="F351" i="107"/>
  <c r="G351" i="107" s="1"/>
  <c r="C325" i="107"/>
  <c r="C323" i="107"/>
  <c r="C302" i="107"/>
  <c r="F307" i="107"/>
  <c r="G307" i="107" s="1"/>
  <c r="F332" i="107"/>
  <c r="G332" i="107" s="1"/>
  <c r="F306" i="107"/>
  <c r="G306" i="107" s="1"/>
  <c r="C332" i="107"/>
  <c r="C342" i="107"/>
  <c r="C306" i="107"/>
  <c r="C334" i="107"/>
  <c r="F343" i="107"/>
  <c r="G343" i="107" s="1"/>
  <c r="F327" i="107"/>
  <c r="G327" i="107" s="1"/>
  <c r="F356" i="107"/>
  <c r="G356" i="107" s="1"/>
  <c r="F363" i="107"/>
  <c r="G363" i="107" s="1"/>
  <c r="C274" i="107"/>
  <c r="F325" i="107"/>
  <c r="G325" i="107" s="1"/>
  <c r="C327" i="107"/>
  <c r="C301" i="107"/>
  <c r="C338" i="107"/>
  <c r="C262" i="107"/>
  <c r="F301" i="107"/>
  <c r="G301" i="107" s="1"/>
  <c r="C296" i="107"/>
  <c r="F335" i="107"/>
  <c r="G335" i="107" s="1"/>
  <c r="F353" i="107"/>
  <c r="G353" i="107" s="1"/>
  <c r="F329" i="107"/>
  <c r="G329" i="107" s="1"/>
  <c r="F305" i="107"/>
  <c r="G305" i="107" s="1"/>
  <c r="C337" i="107"/>
  <c r="C305" i="107"/>
  <c r="F312" i="107"/>
  <c r="G312" i="107" s="1"/>
  <c r="F302" i="107"/>
  <c r="G302" i="107" s="1"/>
  <c r="F339" i="107"/>
  <c r="G339" i="107" s="1"/>
  <c r="C315" i="107"/>
  <c r="C299" i="107"/>
  <c r="F319" i="107"/>
  <c r="G319" i="107" s="1"/>
  <c r="F314" i="107"/>
  <c r="G314" i="107" s="1"/>
  <c r="C311" i="107"/>
  <c r="C348" i="107"/>
  <c r="C297" i="107"/>
  <c r="F324" i="107"/>
  <c r="G324" i="107" s="1"/>
  <c r="C314" i="107"/>
  <c r="C287" i="107"/>
  <c r="C313" i="107"/>
  <c r="C346" i="107"/>
  <c r="C298" i="107"/>
  <c r="C324" i="107"/>
  <c r="F303" i="107"/>
  <c r="G303" i="107" s="1"/>
  <c r="F316" i="107"/>
  <c r="G316" i="107" s="1"/>
  <c r="F328" i="107"/>
  <c r="G328" i="107" s="1"/>
  <c r="F338" i="107"/>
  <c r="G338" i="107" s="1"/>
  <c r="C339" i="107"/>
  <c r="C352" i="107"/>
  <c r="F298" i="107"/>
  <c r="G298" i="107" s="1"/>
  <c r="C303" i="107"/>
  <c r="F334" i="107"/>
  <c r="G334" i="107" s="1"/>
  <c r="F365" i="107"/>
  <c r="G365" i="107" s="1"/>
  <c r="F297" i="107"/>
  <c r="G297" i="107" s="1"/>
  <c r="F287" i="107"/>
  <c r="G287" i="107" s="1"/>
  <c r="F315" i="107"/>
  <c r="G315" i="107" s="1"/>
  <c r="F337" i="107"/>
  <c r="G337" i="107" s="1"/>
  <c r="BL53" i="5"/>
  <c r="BL34" i="5"/>
  <c r="C1489" i="107"/>
  <c r="C1497" i="107"/>
  <c r="C1473" i="107"/>
  <c r="C1501" i="107"/>
  <c r="C1470" i="107"/>
  <c r="C1478" i="107"/>
  <c r="C1444" i="107"/>
  <c r="C1464" i="107"/>
  <c r="C1454" i="107"/>
  <c r="C1442" i="107"/>
  <c r="C1430" i="107"/>
  <c r="BJ41" i="5" l="1"/>
  <c r="BH42" i="5"/>
  <c r="BH41" i="5"/>
  <c r="BJ42" i="5"/>
  <c r="BC42" i="5"/>
  <c r="BC41" i="5"/>
  <c r="BF42" i="5"/>
  <c r="BE41" i="5"/>
  <c r="BF41" i="5"/>
  <c r="BI42" i="5"/>
  <c r="BI41" i="5"/>
  <c r="BG41" i="5"/>
  <c r="BG42" i="5"/>
  <c r="BK42" i="5"/>
  <c r="BK41" i="5"/>
  <c r="BE42" i="5"/>
  <c r="BB42" i="5"/>
  <c r="BL48" i="5"/>
  <c r="BL47" i="5"/>
  <c r="X42" i="5"/>
  <c r="AM42" i="5"/>
  <c r="BL29" i="5"/>
  <c r="BL12" i="5"/>
  <c r="BL31" i="5"/>
  <c r="BL11" i="5"/>
  <c r="F1455" i="107"/>
  <c r="G1455" i="107" s="1"/>
  <c r="F1433" i="107"/>
  <c r="G1433" i="107" s="1"/>
  <c r="F1439" i="107"/>
  <c r="G1439" i="107" s="1"/>
  <c r="F1426" i="107"/>
  <c r="G1426" i="107" s="1"/>
  <c r="F1441" i="107"/>
  <c r="G1441" i="107" s="1"/>
  <c r="F1435" i="107"/>
  <c r="G1435" i="107" s="1"/>
  <c r="F1438" i="107"/>
  <c r="G1438" i="107" s="1"/>
  <c r="F1448" i="107"/>
  <c r="G1448" i="107" s="1"/>
  <c r="F1427" i="107"/>
  <c r="G1427" i="107" s="1"/>
  <c r="F1456" i="107"/>
  <c r="G1456" i="107" s="1"/>
  <c r="F1458" i="107"/>
  <c r="G1458" i="107" s="1"/>
  <c r="F1484" i="107"/>
  <c r="G1484" i="107" s="1"/>
  <c r="F1451" i="107"/>
  <c r="G1451" i="107" s="1"/>
  <c r="F1501" i="107"/>
  <c r="G1501" i="107" s="1"/>
  <c r="F1430" i="107"/>
  <c r="G1430" i="107" s="1"/>
  <c r="F1461" i="107"/>
  <c r="G1461" i="107" s="1"/>
  <c r="F1488" i="107"/>
  <c r="G1488" i="107" s="1"/>
  <c r="F1431" i="107"/>
  <c r="G1431" i="107" s="1"/>
  <c r="F1459" i="107"/>
  <c r="G1459" i="107" s="1"/>
  <c r="F1446" i="107"/>
  <c r="G1446" i="107" s="1"/>
  <c r="F1464" i="107"/>
  <c r="G1464" i="107" s="1"/>
  <c r="F1434" i="107"/>
  <c r="G1434" i="107" s="1"/>
  <c r="F1467" i="107"/>
  <c r="G1467" i="107" s="1"/>
  <c r="F1497" i="107"/>
  <c r="G1497" i="107" s="1"/>
  <c r="F1420" i="107"/>
  <c r="G1420" i="107" s="1"/>
  <c r="F1429" i="107"/>
  <c r="G1429" i="107" s="1"/>
  <c r="F1440" i="107"/>
  <c r="G1440" i="107" s="1"/>
  <c r="F1450" i="107"/>
  <c r="G1450" i="107" s="1"/>
  <c r="F1444" i="107"/>
  <c r="G1444" i="107" s="1"/>
  <c r="F1472" i="107"/>
  <c r="G1472" i="107" s="1"/>
  <c r="F1473" i="107"/>
  <c r="G1473" i="107" s="1"/>
  <c r="F1419" i="107"/>
  <c r="G1419" i="107" s="1"/>
  <c r="F1453" i="107"/>
  <c r="G1453" i="107" s="1"/>
  <c r="F1489" i="107"/>
  <c r="G1489" i="107" s="1"/>
  <c r="F1452" i="107"/>
  <c r="G1452" i="107" s="1"/>
  <c r="F1474" i="107"/>
  <c r="G1474" i="107" s="1"/>
  <c r="F1487" i="107"/>
  <c r="G1487" i="107" s="1"/>
  <c r="F1421" i="107"/>
  <c r="G1421" i="107" s="1"/>
  <c r="F1428" i="107"/>
  <c r="G1428" i="107" s="1"/>
  <c r="F1418" i="107"/>
  <c r="G1418" i="107" s="1"/>
  <c r="F1463" i="107"/>
  <c r="G1463" i="107" s="1"/>
  <c r="F1442" i="107"/>
  <c r="G1442" i="107" s="1"/>
  <c r="F1417" i="107"/>
  <c r="G1417" i="107" s="1"/>
  <c r="F1475" i="107"/>
  <c r="G1475" i="107" s="1"/>
  <c r="F1414" i="107"/>
  <c r="G1414" i="107" s="1"/>
  <c r="C1474" i="107"/>
  <c r="C1435" i="107"/>
  <c r="C1463" i="107"/>
  <c r="C1436" i="107"/>
  <c r="C1438" i="107"/>
  <c r="C1414" i="107"/>
  <c r="C1448" i="107"/>
  <c r="C1453" i="107"/>
  <c r="C1456" i="107"/>
  <c r="C1458" i="107"/>
  <c r="C1441" i="107"/>
  <c r="C1461" i="107"/>
  <c r="C1433" i="107"/>
  <c r="C1440" i="107"/>
  <c r="C1452" i="107"/>
  <c r="C1439" i="107"/>
  <c r="C1446" i="107"/>
  <c r="C1431" i="107"/>
  <c r="C1434" i="107"/>
  <c r="C1487" i="107"/>
  <c r="C1429" i="107"/>
  <c r="C1420" i="107"/>
  <c r="AB6" i="95"/>
  <c r="AB7" i="95" s="1"/>
  <c r="C236" i="107"/>
  <c r="C265" i="107"/>
  <c r="C253" i="107"/>
  <c r="C244" i="107"/>
  <c r="C272" i="107"/>
  <c r="C260" i="107"/>
  <c r="C294" i="107"/>
  <c r="C284" i="107"/>
  <c r="C278" i="107"/>
  <c r="C285" i="107"/>
  <c r="BI17" i="5"/>
  <c r="BI35" i="5"/>
  <c r="AD25" i="5"/>
  <c r="AS25" i="5"/>
  <c r="BI16" i="5"/>
  <c r="BI9" i="5"/>
  <c r="BI13" i="5" s="1"/>
  <c r="BI14" i="5" s="1"/>
  <c r="BI18" i="5"/>
  <c r="BI30" i="5"/>
  <c r="BI36" i="5"/>
  <c r="BI32" i="5"/>
  <c r="BI19" i="5"/>
  <c r="C281" i="107"/>
  <c r="BL15" i="5"/>
  <c r="BN15" i="5" s="1"/>
  <c r="C291" i="107"/>
  <c r="BA7" i="5"/>
  <c r="C258" i="107"/>
  <c r="C247" i="107"/>
  <c r="F272" i="107"/>
  <c r="G272" i="107" s="1"/>
  <c r="F283" i="107"/>
  <c r="G283" i="107" s="1"/>
  <c r="F275" i="107"/>
  <c r="G275" i="107" s="1"/>
  <c r="C277" i="107"/>
  <c r="C275" i="107"/>
  <c r="C227" i="107"/>
  <c r="C283" i="107"/>
  <c r="BF32" i="5"/>
  <c r="BE30" i="5"/>
  <c r="BF30" i="5"/>
  <c r="BC30" i="5"/>
  <c r="AU37" i="5"/>
  <c r="AU38" i="5" s="1"/>
  <c r="BJ32" i="5"/>
  <c r="BE32" i="5"/>
  <c r="BJ30" i="5"/>
  <c r="BF36" i="5"/>
  <c r="BF18" i="5"/>
  <c r="BF17" i="5"/>
  <c r="BF35" i="5"/>
  <c r="BF9" i="5"/>
  <c r="BH35" i="5"/>
  <c r="BH17" i="5"/>
  <c r="BG17" i="5"/>
  <c r="BG35" i="5"/>
  <c r="BB19" i="5"/>
  <c r="BB16" i="5"/>
  <c r="BD30" i="5"/>
  <c r="BE9" i="5"/>
  <c r="BE17" i="5"/>
  <c r="BE35" i="5"/>
  <c r="BJ35" i="5"/>
  <c r="BJ9" i="5"/>
  <c r="BJ17" i="5"/>
  <c r="AV10" i="5"/>
  <c r="AV13" i="5"/>
  <c r="AV14" i="5" s="1"/>
  <c r="BB18" i="5"/>
  <c r="BB36" i="5"/>
  <c r="BG19" i="5"/>
  <c r="BG16" i="5"/>
  <c r="BK19" i="5"/>
  <c r="BK16" i="5"/>
  <c r="BB32" i="5"/>
  <c r="BC18" i="5"/>
  <c r="BC36" i="5"/>
  <c r="BK32" i="5"/>
  <c r="BH19" i="5"/>
  <c r="BH16" i="5"/>
  <c r="BB30" i="5"/>
  <c r="BD19" i="5"/>
  <c r="BD16" i="5"/>
  <c r="BE18" i="5"/>
  <c r="BE36" i="5"/>
  <c r="BC32" i="5"/>
  <c r="BK36" i="5"/>
  <c r="BK18" i="5"/>
  <c r="BG30" i="5"/>
  <c r="BD17" i="5"/>
  <c r="BD35" i="5"/>
  <c r="BD9" i="5"/>
  <c r="BJ36" i="5"/>
  <c r="BJ18" i="5"/>
  <c r="BH30" i="5"/>
  <c r="BD18" i="5"/>
  <c r="BD36" i="5"/>
  <c r="BJ16" i="5"/>
  <c r="BJ19" i="5"/>
  <c r="BB35" i="5"/>
  <c r="BB17" i="5"/>
  <c r="BB9" i="5"/>
  <c r="BD32" i="5"/>
  <c r="BE19" i="5"/>
  <c r="BE16" i="5"/>
  <c r="BF16" i="5"/>
  <c r="BF19" i="5"/>
  <c r="AU13" i="5"/>
  <c r="AU14" i="5" s="1"/>
  <c r="AU10" i="5"/>
  <c r="BC35" i="5"/>
  <c r="BC17" i="5"/>
  <c r="BC9" i="5"/>
  <c r="BK30" i="5"/>
  <c r="AV37" i="5"/>
  <c r="AV38" i="5" s="1"/>
  <c r="BC19" i="5"/>
  <c r="BC16" i="5"/>
  <c r="BK35" i="5"/>
  <c r="BK17" i="5"/>
  <c r="BK9" i="5"/>
  <c r="BA19" i="5"/>
  <c r="W19" i="5"/>
  <c r="AL19" i="5"/>
  <c r="AL55" i="5"/>
  <c r="AL54" i="5"/>
  <c r="BA54" i="5"/>
  <c r="W55" i="5"/>
  <c r="W54" i="5"/>
  <c r="BA55" i="5"/>
  <c r="AL7" i="5"/>
  <c r="Y25" i="5"/>
  <c r="Z25" i="5"/>
  <c r="F262" i="107"/>
  <c r="G262" i="107" s="1"/>
  <c r="C288" i="107"/>
  <c r="C268" i="107"/>
  <c r="F260" i="107"/>
  <c r="G260" i="107" s="1"/>
  <c r="F294" i="107"/>
  <c r="G294" i="107" s="1"/>
  <c r="F240" i="107"/>
  <c r="G240" i="107" s="1"/>
  <c r="F247" i="107"/>
  <c r="G247" i="107" s="1"/>
  <c r="F265" i="107"/>
  <c r="G265" i="107" s="1"/>
  <c r="F261" i="107"/>
  <c r="G261" i="107" s="1"/>
  <c r="F277" i="107"/>
  <c r="G277" i="107" s="1"/>
  <c r="F267" i="107"/>
  <c r="G267" i="107" s="1"/>
  <c r="F291" i="107"/>
  <c r="G291" i="107" s="1"/>
  <c r="F281" i="107"/>
  <c r="G281" i="107" s="1"/>
  <c r="F286" i="107"/>
  <c r="G286" i="107" s="1"/>
  <c r="F257" i="107"/>
  <c r="G257" i="107" s="1"/>
  <c r="F228" i="107"/>
  <c r="G228" i="107" s="1"/>
  <c r="C234" i="107"/>
  <c r="F258" i="107"/>
  <c r="G258" i="107" s="1"/>
  <c r="F253" i="107"/>
  <c r="G253" i="107" s="1"/>
  <c r="C228" i="107"/>
  <c r="C289" i="107"/>
  <c r="F289" i="107"/>
  <c r="G289" i="107" s="1"/>
  <c r="C267" i="107"/>
  <c r="C254" i="107"/>
  <c r="F252" i="107"/>
  <c r="G252" i="107" s="1"/>
  <c r="F268" i="107"/>
  <c r="G268" i="107" s="1"/>
  <c r="C237" i="107"/>
  <c r="C233" i="107"/>
  <c r="C266" i="107"/>
  <c r="F256" i="107"/>
  <c r="G256" i="107" s="1"/>
  <c r="C246" i="107"/>
  <c r="C235" i="107"/>
  <c r="C256" i="107"/>
  <c r="F243" i="107"/>
  <c r="G243" i="107" s="1"/>
  <c r="C271" i="107"/>
  <c r="F282" i="107"/>
  <c r="G282" i="107" s="1"/>
  <c r="F227" i="107"/>
  <c r="G227" i="107" s="1"/>
  <c r="F241" i="107"/>
  <c r="G241" i="107" s="1"/>
  <c r="C232" i="107"/>
  <c r="C257" i="107"/>
  <c r="F244" i="107"/>
  <c r="G244" i="107" s="1"/>
  <c r="F246" i="107"/>
  <c r="G246" i="107" s="1"/>
  <c r="C286" i="107"/>
  <c r="F242" i="107"/>
  <c r="G242" i="107" s="1"/>
  <c r="F285" i="107"/>
  <c r="G285" i="107" s="1"/>
  <c r="F263" i="107"/>
  <c r="G263" i="107" s="1"/>
  <c r="F251" i="107"/>
  <c r="G251" i="107" s="1"/>
  <c r="F255" i="107"/>
  <c r="G255" i="107" s="1"/>
  <c r="C229" i="107"/>
  <c r="F254" i="107"/>
  <c r="G254" i="107" s="1"/>
  <c r="F259" i="107"/>
  <c r="G259" i="107" s="1"/>
  <c r="C224" i="107"/>
  <c r="F250" i="107"/>
  <c r="G250" i="107" s="1"/>
  <c r="F248" i="107"/>
  <c r="G248" i="107" s="1"/>
  <c r="C263" i="107"/>
  <c r="F300" i="107"/>
  <c r="G300" i="107" s="1"/>
  <c r="C239" i="107"/>
  <c r="C251" i="107"/>
  <c r="C255" i="107"/>
  <c r="F280" i="107"/>
  <c r="G280" i="107" s="1"/>
  <c r="F295" i="107"/>
  <c r="G295" i="107" s="1"/>
  <c r="F290" i="107"/>
  <c r="G290" i="107" s="1"/>
  <c r="F304" i="107"/>
  <c r="G304" i="107" s="1"/>
  <c r="C293" i="107"/>
  <c r="C280" i="107"/>
  <c r="C295" i="107"/>
  <c r="C290" i="107"/>
  <c r="C304" i="107"/>
  <c r="F284" i="107"/>
  <c r="G284" i="107" s="1"/>
  <c r="F299" i="107"/>
  <c r="G299" i="107" s="1"/>
  <c r="C252" i="107"/>
  <c r="C300" i="107"/>
  <c r="C249" i="107"/>
  <c r="C261" i="107"/>
  <c r="C276" i="107"/>
  <c r="F269" i="107"/>
  <c r="G269" i="107" s="1"/>
  <c r="F278" i="107"/>
  <c r="G278" i="107" s="1"/>
  <c r="C250" i="107"/>
  <c r="F274" i="107"/>
  <c r="G274" i="107" s="1"/>
  <c r="C245" i="107"/>
  <c r="C243" i="107"/>
  <c r="C248" i="107"/>
  <c r="C264" i="107"/>
  <c r="C279" i="107"/>
  <c r="C269" i="107"/>
  <c r="C270" i="107"/>
  <c r="C259" i="107"/>
  <c r="C282" i="107"/>
  <c r="F239" i="107"/>
  <c r="G239" i="107" s="1"/>
  <c r="F264" i="107"/>
  <c r="G264" i="107" s="1"/>
  <c r="F279" i="107"/>
  <c r="G279" i="107" s="1"/>
  <c r="F293" i="107"/>
  <c r="G293" i="107" s="1"/>
  <c r="F271" i="107"/>
  <c r="G271" i="107" s="1"/>
  <c r="C238" i="107"/>
  <c r="C240" i="107"/>
  <c r="F273" i="107"/>
  <c r="G273" i="107" s="1"/>
  <c r="F266" i="107"/>
  <c r="G266" i="107" s="1"/>
  <c r="C242" i="107"/>
  <c r="F233" i="107"/>
  <c r="G233" i="107" s="1"/>
  <c r="C273" i="107"/>
  <c r="C241" i="107"/>
  <c r="F249" i="107"/>
  <c r="G249" i="107" s="1"/>
  <c r="F270" i="107"/>
  <c r="G270" i="107" s="1"/>
  <c r="F288" i="107"/>
  <c r="G288" i="107" s="1"/>
  <c r="F229" i="107"/>
  <c r="G229" i="107" s="1"/>
  <c r="F224" i="107"/>
  <c r="G224" i="107" s="1"/>
  <c r="F235" i="107"/>
  <c r="G235" i="107" s="1"/>
  <c r="F232" i="107"/>
  <c r="G232" i="107" s="1"/>
  <c r="F238" i="107"/>
  <c r="G238" i="107" s="1"/>
  <c r="F234" i="107"/>
  <c r="G234" i="107" s="1"/>
  <c r="F237" i="107"/>
  <c r="G237" i="107" s="1"/>
  <c r="F236" i="107"/>
  <c r="G236" i="107" s="1"/>
  <c r="F245" i="107"/>
  <c r="G245" i="107" s="1"/>
  <c r="F276" i="107"/>
  <c r="G276" i="107" s="1"/>
  <c r="D65" i="5"/>
  <c r="P21" i="5"/>
  <c r="C4" i="97" a="1"/>
  <c r="B3" i="103" a="1"/>
  <c r="B13" i="97" l="1"/>
  <c r="B14" i="97"/>
  <c r="D13" i="97"/>
  <c r="E13" i="97"/>
  <c r="F13" i="97"/>
  <c r="H13" i="97"/>
  <c r="I13" i="97"/>
  <c r="D14" i="97"/>
  <c r="E14" i="97"/>
  <c r="F14" i="97"/>
  <c r="H14" i="97"/>
  <c r="I14" i="97"/>
  <c r="D11" i="97"/>
  <c r="E11" i="97"/>
  <c r="F11" i="97"/>
  <c r="H11" i="97"/>
  <c r="I11" i="97"/>
  <c r="D12" i="97"/>
  <c r="E12" i="97"/>
  <c r="F12" i="97"/>
  <c r="H12" i="97"/>
  <c r="I12" i="97"/>
  <c r="B11" i="97"/>
  <c r="B12" i="97"/>
  <c r="I9" i="97"/>
  <c r="D10" i="97"/>
  <c r="E10" i="97"/>
  <c r="F10" i="97"/>
  <c r="H10" i="97"/>
  <c r="I10" i="97"/>
  <c r="B10" i="97"/>
  <c r="BA35" i="5"/>
  <c r="BB41" i="5"/>
  <c r="AM41" i="5"/>
  <c r="D9" i="97"/>
  <c r="F9" i="97"/>
  <c r="H9" i="97"/>
  <c r="B9" i="97"/>
  <c r="E9" i="97"/>
  <c r="F8" i="97"/>
  <c r="H8" i="97"/>
  <c r="I8" i="97"/>
  <c r="B8" i="97"/>
  <c r="D8" i="97"/>
  <c r="E8" i="97"/>
  <c r="E7" i="97"/>
  <c r="D5" i="97"/>
  <c r="F7" i="97"/>
  <c r="E5" i="97"/>
  <c r="H7" i="97"/>
  <c r="F5" i="97"/>
  <c r="I7" i="97"/>
  <c r="H5" i="97"/>
  <c r="CF7" i="4" s="1"/>
  <c r="B5" i="97"/>
  <c r="I5" i="97"/>
  <c r="B6" i="97"/>
  <c r="D6" i="97"/>
  <c r="B7" i="97"/>
  <c r="E6" i="97"/>
  <c r="F6" i="97"/>
  <c r="H6" i="97"/>
  <c r="I6" i="97"/>
  <c r="D7" i="97"/>
  <c r="F1423" i="107"/>
  <c r="G1423" i="107" s="1"/>
  <c r="F1413" i="107"/>
  <c r="G1413" i="107" s="1"/>
  <c r="F1397" i="107"/>
  <c r="G1397" i="107" s="1"/>
  <c r="F1400" i="107"/>
  <c r="G1400" i="107" s="1"/>
  <c r="F1393" i="107"/>
  <c r="G1393" i="107" s="1"/>
  <c r="F1411" i="107"/>
  <c r="G1411" i="107" s="1"/>
  <c r="F1401" i="107"/>
  <c r="G1401" i="107" s="1"/>
  <c r="F1405" i="107"/>
  <c r="G1405" i="107" s="1"/>
  <c r="F1403" i="107"/>
  <c r="G1403" i="107" s="1"/>
  <c r="F1402" i="107"/>
  <c r="G1402" i="107" s="1"/>
  <c r="F1412" i="107"/>
  <c r="G1412" i="107" s="1"/>
  <c r="F1407" i="107"/>
  <c r="G1407" i="107" s="1"/>
  <c r="F1408" i="107"/>
  <c r="G1408" i="107" s="1"/>
  <c r="C1423" i="107"/>
  <c r="C1413" i="107"/>
  <c r="C1406" i="107"/>
  <c r="C1400" i="107"/>
  <c r="C1415" i="107"/>
  <c r="C1411" i="107"/>
  <c r="C1401" i="107"/>
  <c r="C1405" i="107"/>
  <c r="C1403" i="107"/>
  <c r="C1422" i="107"/>
  <c r="C1408" i="107"/>
  <c r="C1393" i="107"/>
  <c r="C1412" i="107"/>
  <c r="C1416" i="107"/>
  <c r="C1397" i="107"/>
  <c r="F1286" i="107"/>
  <c r="G1286" i="107" s="1"/>
  <c r="BI10" i="5"/>
  <c r="BI37" i="5"/>
  <c r="BI38" i="5" s="1"/>
  <c r="BA16" i="5"/>
  <c r="BA30" i="5"/>
  <c r="BA17" i="5"/>
  <c r="BD37" i="5"/>
  <c r="BD38" i="5" s="1"/>
  <c r="BB37" i="5"/>
  <c r="BB38" i="5" s="1"/>
  <c r="BF37" i="5"/>
  <c r="BF38" i="5" s="1"/>
  <c r="BC37" i="5"/>
  <c r="BC38" i="5" s="1"/>
  <c r="BF13" i="5"/>
  <c r="BF14" i="5" s="1"/>
  <c r="BF10" i="5"/>
  <c r="BK10" i="5"/>
  <c r="BK13" i="5"/>
  <c r="BK14" i="5" s="1"/>
  <c r="BC13" i="5"/>
  <c r="BC14" i="5" s="1"/>
  <c r="BC10" i="5"/>
  <c r="BB13" i="5"/>
  <c r="BB14" i="5" s="1"/>
  <c r="BB10" i="5"/>
  <c r="BE13" i="5"/>
  <c r="BE14" i="5" s="1"/>
  <c r="BE10" i="5"/>
  <c r="BK37" i="5"/>
  <c r="BK38" i="5" s="1"/>
  <c r="BD13" i="5"/>
  <c r="BD14" i="5" s="1"/>
  <c r="BD10" i="5"/>
  <c r="BJ10" i="5"/>
  <c r="BJ13" i="5"/>
  <c r="BJ14" i="5" s="1"/>
  <c r="BJ37" i="5"/>
  <c r="BJ38" i="5" s="1"/>
  <c r="BE37" i="5"/>
  <c r="BE38" i="5" s="1"/>
  <c r="AL17" i="5"/>
  <c r="AL16" i="5"/>
  <c r="AL35" i="5"/>
  <c r="AL30" i="5"/>
  <c r="W7" i="5"/>
  <c r="F223" i="107"/>
  <c r="G223" i="107" s="1"/>
  <c r="F220" i="107"/>
  <c r="G220" i="107" s="1"/>
  <c r="F221" i="107"/>
  <c r="G221" i="107" s="1"/>
  <c r="F212" i="107"/>
  <c r="G212" i="107" s="1"/>
  <c r="F211" i="107"/>
  <c r="G211" i="107" s="1"/>
  <c r="F218" i="107"/>
  <c r="G218" i="107" s="1"/>
  <c r="F217" i="107"/>
  <c r="G217" i="107" s="1"/>
  <c r="C208" i="107"/>
  <c r="C210" i="107"/>
  <c r="C215" i="107"/>
  <c r="F231" i="107"/>
  <c r="G231" i="107" s="1"/>
  <c r="C221" i="107"/>
  <c r="C213" i="107"/>
  <c r="C230" i="107"/>
  <c r="C226" i="107"/>
  <c r="C225" i="107"/>
  <c r="C217" i="107"/>
  <c r="C211" i="107"/>
  <c r="C223" i="107"/>
  <c r="C231" i="107"/>
  <c r="C219" i="107"/>
  <c r="C218" i="107"/>
  <c r="C1404" i="107"/>
  <c r="CF40" i="4" l="1"/>
  <c r="CF45" i="4"/>
  <c r="CF49" i="4"/>
  <c r="CF51" i="4"/>
  <c r="CF50" i="4"/>
  <c r="CF52" i="4"/>
  <c r="CF47" i="4"/>
  <c r="CF48" i="4"/>
  <c r="CF46" i="4"/>
  <c r="CF44" i="4"/>
  <c r="CF43" i="4"/>
  <c r="CF39" i="4"/>
  <c r="CF42" i="4"/>
  <c r="CF41" i="4"/>
  <c r="X41" i="5"/>
  <c r="CF38" i="4"/>
  <c r="CF19" i="4"/>
  <c r="CF8" i="4"/>
  <c r="CF33" i="4"/>
  <c r="CF21" i="4"/>
  <c r="CF25" i="4"/>
  <c r="CF18" i="4"/>
  <c r="CF16" i="4"/>
  <c r="CF10" i="4"/>
  <c r="CF11" i="4"/>
  <c r="CF12" i="4"/>
  <c r="CF13" i="4"/>
  <c r="CF15" i="4"/>
  <c r="CF14" i="4"/>
  <c r="CF9" i="4"/>
  <c r="F1333" i="107"/>
  <c r="G1333" i="107" s="1"/>
  <c r="F1406" i="107"/>
  <c r="G1406" i="107" s="1"/>
  <c r="F1409" i="107"/>
  <c r="G1409" i="107" s="1"/>
  <c r="F1415" i="107"/>
  <c r="G1415" i="107" s="1"/>
  <c r="F1404" i="107"/>
  <c r="G1404" i="107" s="1"/>
  <c r="F1422" i="107"/>
  <c r="G1422" i="107" s="1"/>
  <c r="F1410" i="107"/>
  <c r="G1410" i="107" s="1"/>
  <c r="F1416" i="107"/>
  <c r="G1416" i="107" s="1"/>
  <c r="C1407" i="107"/>
  <c r="C1409" i="107"/>
  <c r="C1410" i="107"/>
  <c r="C1333" i="107"/>
  <c r="C1402" i="107"/>
  <c r="F1139" i="107"/>
  <c r="G1139" i="107" s="1"/>
  <c r="F1146" i="107"/>
  <c r="G1146" i="107" s="1"/>
  <c r="C214" i="107"/>
  <c r="H4" i="97"/>
  <c r="F4" i="97"/>
  <c r="F210" i="107"/>
  <c r="G210" i="107" s="1"/>
  <c r="W30" i="5"/>
  <c r="BA8" i="5"/>
  <c r="BA36" i="5" s="1"/>
  <c r="BA37" i="5" s="1"/>
  <c r="BA38" i="5" s="1"/>
  <c r="W17" i="5"/>
  <c r="W25" i="5"/>
  <c r="W35" i="5"/>
  <c r="W16" i="5"/>
  <c r="W8" i="5"/>
  <c r="F226" i="107"/>
  <c r="G226" i="107" s="1"/>
  <c r="F214" i="107"/>
  <c r="G214" i="107" s="1"/>
  <c r="F215" i="107"/>
  <c r="G215" i="107" s="1"/>
  <c r="F213" i="107"/>
  <c r="G213" i="107" s="1"/>
  <c r="F230" i="107"/>
  <c r="G230" i="107" s="1"/>
  <c r="F216" i="107"/>
  <c r="G216" i="107" s="1"/>
  <c r="C222" i="107"/>
  <c r="C220" i="107"/>
  <c r="C216" i="107"/>
  <c r="C212" i="107"/>
  <c r="F219" i="107"/>
  <c r="G219" i="107" s="1"/>
  <c r="F222" i="107"/>
  <c r="G222" i="107" s="1"/>
  <c r="F208" i="107"/>
  <c r="G208" i="107" s="1"/>
  <c r="F225" i="107"/>
  <c r="G225" i="107" s="1"/>
  <c r="BA56" i="5"/>
  <c r="B4" i="97"/>
  <c r="CF17" i="4" l="1"/>
  <c r="CF35" i="4"/>
  <c r="CF36" i="4"/>
  <c r="CF37" i="4"/>
  <c r="CF31" i="4"/>
  <c r="CF32" i="4"/>
  <c r="CF34" i="4"/>
  <c r="CF28" i="4"/>
  <c r="CF27" i="4"/>
  <c r="CF30" i="4"/>
  <c r="CF29" i="4"/>
  <c r="CF26" i="4"/>
  <c r="CF24" i="4"/>
  <c r="CF23" i="4"/>
  <c r="CF22" i="4"/>
  <c r="CF20" i="4"/>
  <c r="CF6" i="4"/>
  <c r="CF5" i="4"/>
  <c r="BA18" i="5"/>
  <c r="W56" i="5"/>
  <c r="BA9" i="5"/>
  <c r="BA10" i="5" s="1"/>
  <c r="BA32" i="5"/>
  <c r="W18" i="5"/>
  <c r="W36" i="5"/>
  <c r="W37" i="5" s="1"/>
  <c r="W38" i="5" s="1"/>
  <c r="W9" i="5"/>
  <c r="W32" i="5"/>
  <c r="BA13" i="5" l="1"/>
  <c r="BA14" i="5" s="1"/>
  <c r="W13" i="5"/>
  <c r="W14" i="5" s="1"/>
  <c r="W10" i="5"/>
  <c r="P4" i="5" l="1"/>
  <c r="F1386" i="107" l="1"/>
  <c r="G1386" i="107" s="1"/>
  <c r="F1379" i="107"/>
  <c r="G1379" i="107" s="1"/>
  <c r="F1374" i="107"/>
  <c r="G1374" i="107" s="1"/>
  <c r="F1370" i="107"/>
  <c r="G1370" i="107" s="1"/>
  <c r="F1387" i="107"/>
  <c r="G1387" i="107" s="1"/>
  <c r="F1399" i="107"/>
  <c r="G1399" i="107" s="1"/>
  <c r="F1392" i="107"/>
  <c r="G1392" i="107" s="1"/>
  <c r="F1390" i="107"/>
  <c r="G1390" i="107" s="1"/>
  <c r="F1394" i="107"/>
  <c r="G1394" i="107" s="1"/>
  <c r="F1354" i="107"/>
  <c r="G1354" i="107" s="1"/>
  <c r="F1389" i="107"/>
  <c r="G1389" i="107" s="1"/>
  <c r="F1396" i="107"/>
  <c r="G1396" i="107" s="1"/>
  <c r="F1360" i="107"/>
  <c r="G1360" i="107" s="1"/>
  <c r="F1367" i="107"/>
  <c r="G1367" i="107" s="1"/>
  <c r="F1376" i="107"/>
  <c r="G1376" i="107" s="1"/>
  <c r="F1347" i="107"/>
  <c r="G1347" i="107" s="1"/>
  <c r="F1384" i="107"/>
  <c r="G1384" i="107" s="1"/>
  <c r="F1368" i="107"/>
  <c r="G1368" i="107" s="1"/>
  <c r="F1372" i="107"/>
  <c r="G1372" i="107" s="1"/>
  <c r="F1398" i="107"/>
  <c r="G1398" i="107" s="1"/>
  <c r="F1388" i="107"/>
  <c r="G1388" i="107" s="1"/>
  <c r="F1373" i="107"/>
  <c r="G1373" i="107" s="1"/>
  <c r="F1366" i="107"/>
  <c r="G1366" i="107" s="1"/>
  <c r="F1361" i="107"/>
  <c r="G1361" i="107" s="1"/>
  <c r="F1391" i="107"/>
  <c r="G1391" i="107" s="1"/>
  <c r="F1362" i="107"/>
  <c r="G1362" i="107" s="1"/>
  <c r="F1369" i="107"/>
  <c r="G1369" i="107" s="1"/>
  <c r="C1369" i="107"/>
  <c r="C1386" i="107"/>
  <c r="C1379" i="107"/>
  <c r="C1382" i="107"/>
  <c r="C1387" i="107"/>
  <c r="C1398" i="107"/>
  <c r="C1368" i="107"/>
  <c r="C1371" i="107"/>
  <c r="C1370" i="107"/>
  <c r="C1355" i="107"/>
  <c r="C1399" i="107"/>
  <c r="C1392" i="107"/>
  <c r="C1381" i="107"/>
  <c r="C1390" i="107"/>
  <c r="C1383" i="107"/>
  <c r="C1362" i="107"/>
  <c r="C1394" i="107"/>
  <c r="C1380" i="107"/>
  <c r="C1354" i="107"/>
  <c r="C1396" i="107"/>
  <c r="C1389" i="107"/>
  <c r="C1360" i="107"/>
  <c r="C1367" i="107"/>
  <c r="C1376" i="107"/>
  <c r="C1347" i="107"/>
  <c r="C1384" i="107"/>
  <c r="C1372" i="107"/>
  <c r="C1388" i="107"/>
  <c r="C1373" i="107"/>
  <c r="C1366" i="107"/>
  <c r="C1349" i="107"/>
  <c r="C1361" i="107"/>
  <c r="C1395" i="107"/>
  <c r="F1260" i="107"/>
  <c r="G1260" i="107" s="1"/>
  <c r="F1253" i="107"/>
  <c r="G1253" i="107" s="1"/>
  <c r="J23" i="5" a="1"/>
  <c r="J22" i="5" a="1"/>
  <c r="J20" i="5" a="1"/>
  <c r="J21" i="5" a="1"/>
  <c r="F20" i="5" a="1"/>
  <c r="F21" i="5" a="1"/>
  <c r="K20" i="5" a="1"/>
  <c r="K21" i="5" a="1"/>
  <c r="K23" i="5" a="1"/>
  <c r="K22" i="5" a="1"/>
  <c r="I23" i="5" a="1"/>
  <c r="I21" i="5" a="1"/>
  <c r="I22" i="5" a="1"/>
  <c r="I20" i="5" a="1"/>
  <c r="H22" i="5" a="1"/>
  <c r="H20" i="5" a="1"/>
  <c r="H23" i="5" a="1"/>
  <c r="H21" i="5" a="1"/>
  <c r="L21" i="5" a="1"/>
  <c r="L20" i="5" a="1"/>
  <c r="L23" i="5" a="1"/>
  <c r="L22" i="5" a="1"/>
  <c r="G22" i="5" a="1"/>
  <c r="G21" i="5" a="1"/>
  <c r="G20" i="5" a="1"/>
  <c r="G23" i="5" a="1"/>
  <c r="F22" i="5" a="1"/>
  <c r="F23" i="5" a="1"/>
  <c r="O21" i="5" a="1"/>
  <c r="O22" i="5" a="1"/>
  <c r="O20" i="5" a="1"/>
  <c r="N23" i="5" a="1"/>
  <c r="N20" i="5" a="1"/>
  <c r="N22" i="5" a="1"/>
  <c r="N21" i="5" a="1"/>
  <c r="M20" i="5" a="1"/>
  <c r="M23" i="5" a="1"/>
  <c r="M21" i="5" a="1"/>
  <c r="M22" i="5" a="1"/>
  <c r="F207" i="107"/>
  <c r="G207" i="107" s="1"/>
  <c r="F201" i="107"/>
  <c r="G201" i="107" s="1"/>
  <c r="F198" i="107"/>
  <c r="G198" i="107" s="1"/>
  <c r="F197" i="107"/>
  <c r="G197" i="107" s="1"/>
  <c r="F195" i="107"/>
  <c r="G195" i="107" s="1"/>
  <c r="F192" i="107"/>
  <c r="G192" i="107" s="1"/>
  <c r="F199" i="107"/>
  <c r="G199" i="107" s="1"/>
  <c r="C165" i="107"/>
  <c r="F184" i="107"/>
  <c r="G184" i="107" s="1"/>
  <c r="F202" i="107"/>
  <c r="G202" i="107" s="1"/>
  <c r="C174" i="107"/>
  <c r="C192" i="107"/>
  <c r="F209" i="107"/>
  <c r="G209" i="107" s="1"/>
  <c r="C202" i="107"/>
  <c r="F186" i="107"/>
  <c r="G186" i="107" s="1"/>
  <c r="F204" i="107"/>
  <c r="G204" i="107" s="1"/>
  <c r="C183" i="107"/>
  <c r="C201" i="107"/>
  <c r="C190" i="107"/>
  <c r="C191" i="107"/>
  <c r="C209" i="107"/>
  <c r="F205" i="107"/>
  <c r="G205" i="107" s="1"/>
  <c r="C204" i="107"/>
  <c r="C194" i="107"/>
  <c r="C199" i="107"/>
  <c r="C205" i="107"/>
  <c r="C193" i="107"/>
  <c r="C207" i="107"/>
  <c r="C203" i="107"/>
  <c r="C197" i="107"/>
  <c r="F185" i="107"/>
  <c r="G185" i="107" s="1"/>
  <c r="F203" i="107"/>
  <c r="G203" i="107" s="1"/>
  <c r="C195" i="107"/>
  <c r="C198" i="107"/>
  <c r="F200" i="107"/>
  <c r="G200" i="107" s="1"/>
  <c r="C188" i="107"/>
  <c r="C206" i="107"/>
  <c r="F183" i="107"/>
  <c r="G183" i="107" s="1"/>
  <c r="AH4" i="5"/>
  <c r="AW4" i="5"/>
  <c r="BL4" i="5"/>
  <c r="D217" i="103"/>
  <c r="D205" i="103"/>
  <c r="D202" i="103"/>
  <c r="C236" i="103"/>
  <c r="C218" i="103"/>
  <c r="D249" i="103"/>
  <c r="D253" i="103"/>
  <c r="D232" i="103"/>
  <c r="C1385" i="107"/>
  <c r="D246" i="103"/>
  <c r="D251" i="103"/>
  <c r="D233" i="103"/>
  <c r="D236" i="103"/>
  <c r="D241" i="103"/>
  <c r="D235" i="103"/>
  <c r="D229" i="103"/>
  <c r="D220" i="103"/>
  <c r="D214" i="103"/>
  <c r="C1391" i="107"/>
  <c r="D200" i="103"/>
  <c r="D225" i="103"/>
  <c r="C1374" i="107"/>
  <c r="D211" i="103"/>
  <c r="C1363" i="107"/>
  <c r="C1365" i="107"/>
  <c r="D212" i="103"/>
  <c r="D192" i="103"/>
  <c r="J43" i="5" l="1"/>
  <c r="J49" i="5"/>
  <c r="F43" i="5"/>
  <c r="F49" i="5"/>
  <c r="K43" i="5"/>
  <c r="K49" i="5"/>
  <c r="I43" i="5"/>
  <c r="I49" i="5"/>
  <c r="H43" i="5"/>
  <c r="H49" i="5"/>
  <c r="L43" i="5"/>
  <c r="L49" i="5"/>
  <c r="G43" i="5"/>
  <c r="G49" i="5"/>
  <c r="O43" i="5"/>
  <c r="O49" i="5"/>
  <c r="N43" i="5"/>
  <c r="N49" i="5"/>
  <c r="M43" i="5"/>
  <c r="M49" i="5"/>
  <c r="F1364" i="107"/>
  <c r="G1364" i="107" s="1"/>
  <c r="F1358" i="107"/>
  <c r="G1358" i="107" s="1"/>
  <c r="F1381" i="107"/>
  <c r="G1381" i="107" s="1"/>
  <c r="F1382" i="107"/>
  <c r="G1382" i="107" s="1"/>
  <c r="F1385" i="107"/>
  <c r="G1385" i="107" s="1"/>
  <c r="F1349" i="107"/>
  <c r="G1349" i="107" s="1"/>
  <c r="F1353" i="107"/>
  <c r="G1353" i="107" s="1"/>
  <c r="F1359" i="107"/>
  <c r="G1359" i="107" s="1"/>
  <c r="F1395" i="107"/>
  <c r="G1395" i="107" s="1"/>
  <c r="F1371" i="107"/>
  <c r="G1371" i="107" s="1"/>
  <c r="F1365" i="107"/>
  <c r="G1365" i="107" s="1"/>
  <c r="F1375" i="107"/>
  <c r="G1375" i="107" s="1"/>
  <c r="F1363" i="107"/>
  <c r="G1363" i="107" s="1"/>
  <c r="F1355" i="107"/>
  <c r="G1355" i="107" s="1"/>
  <c r="F1380" i="107"/>
  <c r="G1380" i="107" s="1"/>
  <c r="F1350" i="107"/>
  <c r="G1350" i="107" s="1"/>
  <c r="F1378" i="107"/>
  <c r="G1378" i="107" s="1"/>
  <c r="F1383" i="107"/>
  <c r="G1383" i="107" s="1"/>
  <c r="C1353" i="107"/>
  <c r="C1364" i="107"/>
  <c r="C1358" i="107"/>
  <c r="C1377" i="107"/>
  <c r="C1359" i="107"/>
  <c r="C1375" i="107"/>
  <c r="C1350" i="107"/>
  <c r="C1378" i="107"/>
  <c r="C164" i="107"/>
  <c r="C175" i="107"/>
  <c r="C186" i="107"/>
  <c r="C184" i="107"/>
  <c r="C177" i="107"/>
  <c r="F179" i="107"/>
  <c r="G179" i="107" s="1"/>
  <c r="C185" i="107"/>
  <c r="C179" i="107"/>
  <c r="F181" i="107"/>
  <c r="G181" i="107" s="1"/>
  <c r="C181" i="107"/>
  <c r="C180" i="107"/>
  <c r="C172" i="107"/>
  <c r="C173" i="107"/>
  <c r="F165" i="107"/>
  <c r="G165" i="107" s="1"/>
  <c r="F189" i="107"/>
  <c r="G189" i="107" s="1"/>
  <c r="F169" i="107"/>
  <c r="G169" i="107" s="1"/>
  <c r="F180" i="107"/>
  <c r="G180" i="107" s="1"/>
  <c r="F164" i="107"/>
  <c r="G164" i="107" s="1"/>
  <c r="F168" i="107"/>
  <c r="G168" i="107" s="1"/>
  <c r="F174" i="107"/>
  <c r="G174" i="107" s="1"/>
  <c r="F191" i="107"/>
  <c r="G191" i="107" s="1"/>
  <c r="F194" i="107"/>
  <c r="G194" i="107" s="1"/>
  <c r="F177" i="107"/>
  <c r="G177" i="107" s="1"/>
  <c r="F170" i="107"/>
  <c r="G170" i="107" s="1"/>
  <c r="C168" i="107"/>
  <c r="C169" i="107"/>
  <c r="C171" i="107"/>
  <c r="F172" i="107"/>
  <c r="G172" i="107" s="1"/>
  <c r="F190" i="107"/>
  <c r="G190" i="107" s="1"/>
  <c r="C189" i="107"/>
  <c r="F188" i="107"/>
  <c r="G188" i="107" s="1"/>
  <c r="F206" i="107"/>
  <c r="G206" i="107" s="1"/>
  <c r="F187" i="107"/>
  <c r="G187" i="107" s="1"/>
  <c r="C166" i="107"/>
  <c r="C178" i="107"/>
  <c r="C196" i="107"/>
  <c r="C170" i="107"/>
  <c r="C167" i="107"/>
  <c r="F182" i="107"/>
  <c r="G182" i="107" s="1"/>
  <c r="C187" i="107"/>
  <c r="F178" i="107"/>
  <c r="G178" i="107" s="1"/>
  <c r="F196" i="107"/>
  <c r="G196" i="107" s="1"/>
  <c r="F175" i="107"/>
  <c r="G175" i="107" s="1"/>
  <c r="F193" i="107"/>
  <c r="G193" i="107" s="1"/>
  <c r="F171" i="107"/>
  <c r="G171" i="107" s="1"/>
  <c r="F166" i="107"/>
  <c r="G166" i="107" s="1"/>
  <c r="F167" i="107"/>
  <c r="G167" i="107" s="1"/>
  <c r="C176" i="107"/>
  <c r="C182" i="107"/>
  <c r="C200" i="107"/>
  <c r="F173" i="107"/>
  <c r="G173" i="107" s="1"/>
  <c r="F176" i="107"/>
  <c r="G176" i="107" s="1"/>
  <c r="D219" i="103"/>
  <c r="D231" i="103"/>
  <c r="D223" i="103"/>
  <c r="D244" i="103"/>
  <c r="D254" i="103"/>
  <c r="D210" i="103"/>
  <c r="D250" i="103"/>
  <c r="D201" i="103"/>
  <c r="D209" i="103"/>
  <c r="D222" i="103"/>
  <c r="D221" i="103"/>
  <c r="D218" i="103"/>
  <c r="E218" i="103" s="1"/>
  <c r="D230" i="103"/>
  <c r="D207" i="103"/>
  <c r="D247" i="103"/>
  <c r="D234" i="103"/>
  <c r="E236" i="103"/>
  <c r="D199" i="103"/>
  <c r="D204" i="103"/>
  <c r="D243" i="103"/>
  <c r="D238" i="103"/>
  <c r="D237" i="103"/>
  <c r="D226" i="103"/>
  <c r="D240" i="103"/>
  <c r="D208" i="103"/>
  <c r="D213" i="103"/>
  <c r="D203" i="103"/>
  <c r="D248" i="103"/>
  <c r="D227" i="103"/>
  <c r="D216" i="103"/>
  <c r="D245" i="103"/>
  <c r="D252" i="103"/>
  <c r="D224" i="103"/>
  <c r="D239" i="103"/>
  <c r="D242" i="103"/>
  <c r="D228" i="103"/>
  <c r="D215" i="103"/>
  <c r="D197" i="103"/>
  <c r="C1345" i="107"/>
  <c r="C1344" i="107"/>
  <c r="C217" i="103"/>
  <c r="E217" i="103" s="1"/>
  <c r="C222" i="103"/>
  <c r="C223" i="103"/>
  <c r="C219" i="103"/>
  <c r="C220" i="103"/>
  <c r="E220" i="103" s="1"/>
  <c r="C230" i="103"/>
  <c r="C224" i="103"/>
  <c r="C221" i="103"/>
  <c r="C226" i="103"/>
  <c r="C227" i="103"/>
  <c r="C229" i="103"/>
  <c r="E229" i="103" s="1"/>
  <c r="C228" i="103"/>
  <c r="C232" i="103"/>
  <c r="E232" i="103" s="1"/>
  <c r="C233" i="103"/>
  <c r="E233" i="103" s="1"/>
  <c r="C239" i="103"/>
  <c r="C238" i="103"/>
  <c r="C237" i="103"/>
  <c r="C242" i="103"/>
  <c r="C241" i="103"/>
  <c r="E241" i="103" s="1"/>
  <c r="C234" i="103"/>
  <c r="C240" i="103"/>
  <c r="C249" i="103"/>
  <c r="E249" i="103" s="1"/>
  <c r="C246" i="103"/>
  <c r="E246" i="103" s="1"/>
  <c r="C248" i="103"/>
  <c r="C253" i="103"/>
  <c r="E253" i="103" s="1"/>
  <c r="C244" i="103"/>
  <c r="C245" i="103"/>
  <c r="C247" i="103"/>
  <c r="C251" i="103"/>
  <c r="E251" i="103" s="1"/>
  <c r="C252" i="103"/>
  <c r="C254" i="103"/>
  <c r="C250" i="103"/>
  <c r="C1149" i="107"/>
  <c r="C1147" i="107"/>
  <c r="C1157" i="107"/>
  <c r="C1163" i="107"/>
  <c r="C207" i="103"/>
  <c r="C202" i="103"/>
  <c r="E202" i="103" s="1"/>
  <c r="C199" i="103"/>
  <c r="C203" i="103"/>
  <c r="C204" i="103"/>
  <c r="C208" i="103"/>
  <c r="C201" i="103"/>
  <c r="C205" i="103"/>
  <c r="E205" i="103" s="1"/>
  <c r="C213" i="103"/>
  <c r="C216" i="103"/>
  <c r="C212" i="103"/>
  <c r="E212" i="103" s="1"/>
  <c r="C209" i="103"/>
  <c r="C210" i="103"/>
  <c r="C211" i="103"/>
  <c r="E211" i="103" s="1"/>
  <c r="F1335" i="107" l="1"/>
  <c r="G1335" i="107" s="1"/>
  <c r="F1314" i="107"/>
  <c r="G1314" i="107" s="1"/>
  <c r="F1268" i="107"/>
  <c r="G1268" i="107" s="1"/>
  <c r="F1257" i="107"/>
  <c r="G1257" i="107" s="1"/>
  <c r="F1352" i="107"/>
  <c r="G1352" i="107" s="1"/>
  <c r="F1289" i="107"/>
  <c r="G1289" i="107" s="1"/>
  <c r="F1282" i="107"/>
  <c r="G1282" i="107" s="1"/>
  <c r="F1297" i="107"/>
  <c r="G1297" i="107" s="1"/>
  <c r="F1261" i="107"/>
  <c r="G1261" i="107" s="1"/>
  <c r="F1267" i="107"/>
  <c r="G1267" i="107" s="1"/>
  <c r="F1345" i="107"/>
  <c r="G1345" i="107" s="1"/>
  <c r="F1322" i="107"/>
  <c r="G1322" i="107" s="1"/>
  <c r="F1308" i="107"/>
  <c r="G1308" i="107" s="1"/>
  <c r="F1294" i="107"/>
  <c r="G1294" i="107" s="1"/>
  <c r="F1287" i="107"/>
  <c r="G1287" i="107" s="1"/>
  <c r="F1276" i="107"/>
  <c r="G1276" i="107" s="1"/>
  <c r="F1334" i="107"/>
  <c r="G1334" i="107" s="1"/>
  <c r="F1290" i="107"/>
  <c r="G1290" i="107" s="1"/>
  <c r="F1283" i="107"/>
  <c r="G1283" i="107" s="1"/>
  <c r="F1258" i="107"/>
  <c r="G1258" i="107" s="1"/>
  <c r="F1336" i="107"/>
  <c r="G1336" i="107" s="1"/>
  <c r="F1256" i="107"/>
  <c r="G1256" i="107" s="1"/>
  <c r="F1293" i="107"/>
  <c r="G1293" i="107" s="1"/>
  <c r="F1292" i="107"/>
  <c r="G1292" i="107" s="1"/>
  <c r="F1301" i="107"/>
  <c r="G1301" i="107" s="1"/>
  <c r="F1270" i="107"/>
  <c r="G1270" i="107" s="1"/>
  <c r="F1263" i="107"/>
  <c r="G1263" i="107" s="1"/>
  <c r="F1327" i="107"/>
  <c r="G1327" i="107" s="1"/>
  <c r="F1326" i="107"/>
  <c r="G1326" i="107" s="1"/>
  <c r="F1317" i="107"/>
  <c r="G1317" i="107" s="1"/>
  <c r="F1295" i="107"/>
  <c r="G1295" i="107" s="1"/>
  <c r="F1346" i="107"/>
  <c r="G1346" i="107" s="1"/>
  <c r="F1340" i="107"/>
  <c r="G1340" i="107" s="1"/>
  <c r="F1331" i="107"/>
  <c r="G1331" i="107" s="1"/>
  <c r="F1325" i="107"/>
  <c r="G1325" i="107" s="1"/>
  <c r="F1320" i="107"/>
  <c r="G1320" i="107" s="1"/>
  <c r="F1307" i="107"/>
  <c r="G1307" i="107" s="1"/>
  <c r="F1288" i="107"/>
  <c r="G1288" i="107" s="1"/>
  <c r="F1278" i="107"/>
  <c r="G1278" i="107" s="1"/>
  <c r="F1265" i="107"/>
  <c r="G1265" i="107" s="1"/>
  <c r="F1356" i="107"/>
  <c r="G1356" i="107" s="1"/>
  <c r="F1315" i="107"/>
  <c r="G1315" i="107" s="1"/>
  <c r="F1304" i="107"/>
  <c r="G1304" i="107" s="1"/>
  <c r="F1279" i="107"/>
  <c r="G1279" i="107" s="1"/>
  <c r="F1339" i="107"/>
  <c r="G1339" i="107" s="1"/>
  <c r="F1313" i="107"/>
  <c r="G1313" i="107" s="1"/>
  <c r="F1299" i="107"/>
  <c r="G1299" i="107" s="1"/>
  <c r="F1284" i="107"/>
  <c r="G1284" i="107" s="1"/>
  <c r="F1296" i="107"/>
  <c r="G1296" i="107" s="1"/>
  <c r="F1305" i="107"/>
  <c r="G1305" i="107" s="1"/>
  <c r="F1351" i="107"/>
  <c r="G1351" i="107" s="1"/>
  <c r="F1343" i="107"/>
  <c r="G1343" i="107" s="1"/>
  <c r="F1342" i="107"/>
  <c r="G1342" i="107" s="1"/>
  <c r="F1328" i="107"/>
  <c r="G1328" i="107" s="1"/>
  <c r="F1312" i="107"/>
  <c r="G1312" i="107" s="1"/>
  <c r="F1311" i="107"/>
  <c r="G1311" i="107" s="1"/>
  <c r="F1318" i="107"/>
  <c r="G1318" i="107" s="1"/>
  <c r="F1291" i="107"/>
  <c r="G1291" i="107" s="1"/>
  <c r="F1332" i="107"/>
  <c r="G1332" i="107" s="1"/>
  <c r="C1193" i="107"/>
  <c r="C1307" i="107"/>
  <c r="C1182" i="107"/>
  <c r="C1296" i="107"/>
  <c r="C1191" i="107"/>
  <c r="C1305" i="107"/>
  <c r="C1164" i="107"/>
  <c r="C1278" i="107"/>
  <c r="C1169" i="107"/>
  <c r="C1283" i="107"/>
  <c r="C1351" i="107"/>
  <c r="C1356" i="107"/>
  <c r="C1165" i="107"/>
  <c r="C1279" i="107"/>
  <c r="C1138" i="107"/>
  <c r="C1252" i="107"/>
  <c r="C1199" i="107"/>
  <c r="C1313" i="107"/>
  <c r="C1346" i="107"/>
  <c r="C1339" i="107"/>
  <c r="C1174" i="107"/>
  <c r="C1288" i="107"/>
  <c r="C1195" i="107"/>
  <c r="C1309" i="107"/>
  <c r="C1201" i="107"/>
  <c r="C1315" i="107"/>
  <c r="C1190" i="107"/>
  <c r="C1304" i="107"/>
  <c r="C1142" i="107"/>
  <c r="C1256" i="107"/>
  <c r="C1202" i="107"/>
  <c r="C1316" i="107"/>
  <c r="C1160" i="107"/>
  <c r="C1274" i="107"/>
  <c r="C1337" i="107"/>
  <c r="C1198" i="107"/>
  <c r="C1312" i="107"/>
  <c r="C1197" i="107"/>
  <c r="C1311" i="107"/>
  <c r="C1181" i="107"/>
  <c r="C1295" i="107"/>
  <c r="C1338" i="107"/>
  <c r="C1332" i="107"/>
  <c r="C1200" i="107"/>
  <c r="C1314" i="107"/>
  <c r="C1168" i="107"/>
  <c r="C1282" i="107"/>
  <c r="C1154" i="107"/>
  <c r="C1268" i="107"/>
  <c r="C1143" i="107"/>
  <c r="C1257" i="107"/>
  <c r="C1352" i="107"/>
  <c r="C1341" i="107"/>
  <c r="C1334" i="107"/>
  <c r="C1329" i="107"/>
  <c r="C1263" i="107"/>
  <c r="C1175" i="107"/>
  <c r="C1289" i="107"/>
  <c r="C1153" i="107"/>
  <c r="C1267" i="107"/>
  <c r="C1208" i="107"/>
  <c r="C1322" i="107"/>
  <c r="C1187" i="107"/>
  <c r="C1301" i="107"/>
  <c r="C1183" i="107"/>
  <c r="C1297" i="107"/>
  <c r="C1177" i="107"/>
  <c r="C1291" i="107"/>
  <c r="C1176" i="107"/>
  <c r="C1290" i="107"/>
  <c r="C1152" i="107"/>
  <c r="C1266" i="107"/>
  <c r="C1151" i="107"/>
  <c r="C1265" i="107"/>
  <c r="C1144" i="107"/>
  <c r="C1258" i="107"/>
  <c r="C1330" i="107"/>
  <c r="C1336" i="107"/>
  <c r="C1203" i="107"/>
  <c r="C1317" i="107"/>
  <c r="C1207" i="107"/>
  <c r="C1321" i="107"/>
  <c r="C1162" i="107"/>
  <c r="C1276" i="107"/>
  <c r="C1204" i="107"/>
  <c r="C1318" i="107"/>
  <c r="C1156" i="107"/>
  <c r="C1270" i="107"/>
  <c r="C1148" i="107"/>
  <c r="C1262" i="107"/>
  <c r="C1357" i="107"/>
  <c r="C1327" i="107"/>
  <c r="C1206" i="107"/>
  <c r="C1320" i="107"/>
  <c r="C1326" i="107"/>
  <c r="C1194" i="107"/>
  <c r="C1308" i="107"/>
  <c r="C1179" i="107"/>
  <c r="C1293" i="107"/>
  <c r="C1343" i="107"/>
  <c r="C1210" i="107"/>
  <c r="C1324" i="107"/>
  <c r="C1271" i="107"/>
  <c r="C1261" i="107"/>
  <c r="C1173" i="107"/>
  <c r="C1287" i="107"/>
  <c r="C1335" i="107"/>
  <c r="C1328" i="107"/>
  <c r="C1166" i="107"/>
  <c r="C1280" i="107"/>
  <c r="C1170" i="107"/>
  <c r="C1284" i="107"/>
  <c r="C1340" i="107"/>
  <c r="C1331" i="107"/>
  <c r="C1325" i="107"/>
  <c r="C1277" i="107"/>
  <c r="F1162" i="107"/>
  <c r="G1162" i="107" s="1"/>
  <c r="F1170" i="107"/>
  <c r="G1170" i="107" s="1"/>
  <c r="F1193" i="107"/>
  <c r="G1193" i="107" s="1"/>
  <c r="F1174" i="107"/>
  <c r="G1174" i="107" s="1"/>
  <c r="F1164" i="107"/>
  <c r="G1164" i="107" s="1"/>
  <c r="F1151" i="107"/>
  <c r="G1151" i="107" s="1"/>
  <c r="F1201" i="107"/>
  <c r="G1201" i="107" s="1"/>
  <c r="F1190" i="107"/>
  <c r="G1190" i="107" s="1"/>
  <c r="F1165" i="107"/>
  <c r="G1165" i="107" s="1"/>
  <c r="F1199" i="107"/>
  <c r="G1199" i="107" s="1"/>
  <c r="F1185" i="107"/>
  <c r="G1185" i="107" s="1"/>
  <c r="F1187" i="107"/>
  <c r="G1187" i="107" s="1"/>
  <c r="F1182" i="107"/>
  <c r="G1182" i="107" s="1"/>
  <c r="F1191" i="107"/>
  <c r="G1191" i="107" s="1"/>
  <c r="F1198" i="107"/>
  <c r="G1198" i="107" s="1"/>
  <c r="F1197" i="107"/>
  <c r="G1197" i="107" s="1"/>
  <c r="F1204" i="107"/>
  <c r="G1204" i="107" s="1"/>
  <c r="F1177" i="107"/>
  <c r="G1177" i="107" s="1"/>
  <c r="F1173" i="107"/>
  <c r="G1173" i="107" s="1"/>
  <c r="F1175" i="107"/>
  <c r="G1175" i="107" s="1"/>
  <c r="F1168" i="107"/>
  <c r="G1168" i="107" s="1"/>
  <c r="F1154" i="107"/>
  <c r="G1154" i="107" s="1"/>
  <c r="F1143" i="107"/>
  <c r="G1143" i="107" s="1"/>
  <c r="F1183" i="107"/>
  <c r="G1183" i="107" s="1"/>
  <c r="F1147" i="107"/>
  <c r="G1147" i="107" s="1"/>
  <c r="F1153" i="107"/>
  <c r="G1153" i="107" s="1"/>
  <c r="F1208" i="107"/>
  <c r="G1208" i="107" s="1"/>
  <c r="F1206" i="107"/>
  <c r="G1206" i="107" s="1"/>
  <c r="F1176" i="107"/>
  <c r="G1176" i="107" s="1"/>
  <c r="F1169" i="107"/>
  <c r="G1169" i="107" s="1"/>
  <c r="F1144" i="107"/>
  <c r="G1144" i="107" s="1"/>
  <c r="F1200" i="107"/>
  <c r="G1200" i="107" s="1"/>
  <c r="F1156" i="107"/>
  <c r="G1156" i="107" s="1"/>
  <c r="F1149" i="107"/>
  <c r="G1149" i="107" s="1"/>
  <c r="F1142" i="107"/>
  <c r="G1142" i="107" s="1"/>
  <c r="F1194" i="107"/>
  <c r="G1194" i="107" s="1"/>
  <c r="F1179" i="107"/>
  <c r="G1179" i="107" s="1"/>
  <c r="F1178" i="107"/>
  <c r="G1178" i="107" s="1"/>
  <c r="F1180" i="107"/>
  <c r="G1180" i="107" s="1"/>
  <c r="F1203" i="107"/>
  <c r="G1203" i="107" s="1"/>
  <c r="F1181" i="107"/>
  <c r="G1181" i="107" s="1"/>
  <c r="C156" i="107"/>
  <c r="C157" i="107"/>
  <c r="C151" i="107"/>
  <c r="C145" i="107"/>
  <c r="F158" i="107"/>
  <c r="G158" i="107" s="1"/>
  <c r="F126" i="107"/>
  <c r="G126" i="107" s="1"/>
  <c r="F160" i="107"/>
  <c r="G160" i="107" s="1"/>
  <c r="F157" i="107"/>
  <c r="G157" i="107" s="1"/>
  <c r="F153" i="107"/>
  <c r="G153" i="107" s="1"/>
  <c r="F154" i="107"/>
  <c r="G154" i="107" s="1"/>
  <c r="F146" i="107"/>
  <c r="G146" i="107" s="1"/>
  <c r="F147" i="107"/>
  <c r="G147" i="107" s="1"/>
  <c r="F148" i="107"/>
  <c r="G148" i="107" s="1"/>
  <c r="C200" i="103"/>
  <c r="E200" i="103" s="1"/>
  <c r="C102" i="107"/>
  <c r="F161" i="107"/>
  <c r="G161" i="107" s="1"/>
  <c r="F145" i="107"/>
  <c r="G145" i="107" s="1"/>
  <c r="C89" i="103"/>
  <c r="F107" i="107"/>
  <c r="G107" i="107" s="1"/>
  <c r="F84" i="107"/>
  <c r="G84" i="107" s="1"/>
  <c r="C192" i="103"/>
  <c r="E192" i="103" s="1"/>
  <c r="C133" i="107"/>
  <c r="C144" i="107"/>
  <c r="E228" i="103"/>
  <c r="E208" i="103"/>
  <c r="E242" i="103"/>
  <c r="E237" i="103"/>
  <c r="C128" i="107"/>
  <c r="C106" i="107"/>
  <c r="C108" i="107"/>
  <c r="F81" i="107"/>
  <c r="G81" i="107" s="1"/>
  <c r="C82" i="107"/>
  <c r="E207" i="103"/>
  <c r="E254" i="103"/>
  <c r="E230" i="103"/>
  <c r="E213" i="103"/>
  <c r="C152" i="107"/>
  <c r="E210" i="103"/>
  <c r="C195" i="103"/>
  <c r="C235" i="103"/>
  <c r="E235" i="103" s="1"/>
  <c r="C231" i="103"/>
  <c r="E231" i="103" s="1"/>
  <c r="C158" i="107"/>
  <c r="C134" i="107"/>
  <c r="C153" i="107"/>
  <c r="C115" i="107"/>
  <c r="E239" i="103"/>
  <c r="E238" i="103"/>
  <c r="E219" i="103"/>
  <c r="F82" i="107"/>
  <c r="G82" i="107" s="1"/>
  <c r="C131" i="107"/>
  <c r="C150" i="107"/>
  <c r="C122" i="107"/>
  <c r="F121" i="107"/>
  <c r="G121" i="107" s="1"/>
  <c r="E224" i="103"/>
  <c r="E240" i="103"/>
  <c r="E221" i="103"/>
  <c r="E244" i="103"/>
  <c r="C194" i="103"/>
  <c r="C243" i="103"/>
  <c r="E243" i="103" s="1"/>
  <c r="C214" i="103"/>
  <c r="E214" i="103" s="1"/>
  <c r="C98" i="107"/>
  <c r="C154" i="107"/>
  <c r="C124" i="107"/>
  <c r="C121" i="107"/>
  <c r="E252" i="103"/>
  <c r="E222" i="103"/>
  <c r="C160" i="107"/>
  <c r="C143" i="107"/>
  <c r="E245" i="103"/>
  <c r="E209" i="103"/>
  <c r="C105" i="107"/>
  <c r="F149" i="107"/>
  <c r="G149" i="107" s="1"/>
  <c r="E204" i="103"/>
  <c r="E201" i="103"/>
  <c r="C107" i="107"/>
  <c r="E216" i="103"/>
  <c r="E226" i="103"/>
  <c r="E199" i="103"/>
  <c r="E250" i="103"/>
  <c r="E223" i="103"/>
  <c r="E203" i="103"/>
  <c r="C225" i="103"/>
  <c r="E225" i="103" s="1"/>
  <c r="C163" i="107"/>
  <c r="C149" i="107"/>
  <c r="C137" i="107"/>
  <c r="C161" i="107"/>
  <c r="C155" i="107"/>
  <c r="C146" i="107"/>
  <c r="E227" i="103"/>
  <c r="E234" i="103"/>
  <c r="C138" i="107"/>
  <c r="E248" i="103"/>
  <c r="E247" i="103"/>
  <c r="C147" i="107"/>
  <c r="F80" i="107"/>
  <c r="G80" i="107" s="1"/>
  <c r="F98" i="107"/>
  <c r="G98" i="107" s="1"/>
  <c r="F127" i="107"/>
  <c r="G127" i="107" s="1"/>
  <c r="F111" i="107"/>
  <c r="G111" i="107" s="1"/>
  <c r="D88" i="103"/>
  <c r="C197" i="103"/>
  <c r="E197" i="103" s="1"/>
  <c r="C198" i="103"/>
  <c r="C196" i="103"/>
  <c r="C90" i="103"/>
  <c r="D196" i="103"/>
  <c r="D198" i="103"/>
  <c r="C88" i="103"/>
  <c r="C84" i="103"/>
  <c r="D90" i="103"/>
  <c r="D117" i="103"/>
  <c r="D85" i="103"/>
  <c r="C176" i="103"/>
  <c r="C85" i="103"/>
  <c r="C77" i="103"/>
  <c r="C78" i="103"/>
  <c r="C87" i="103"/>
  <c r="C83" i="103"/>
  <c r="C79" i="103"/>
  <c r="D108" i="103"/>
  <c r="D86" i="103"/>
  <c r="D195" i="103"/>
  <c r="C86" i="103"/>
  <c r="C80" i="103"/>
  <c r="D120" i="103"/>
  <c r="D114" i="103"/>
  <c r="C159" i="103"/>
  <c r="C153" i="103"/>
  <c r="D166" i="103"/>
  <c r="D112" i="103"/>
  <c r="D111" i="103"/>
  <c r="C82" i="103"/>
  <c r="D154" i="103"/>
  <c r="D124" i="103"/>
  <c r="D126" i="103"/>
  <c r="D121" i="103"/>
  <c r="C147" i="103"/>
  <c r="D127" i="103"/>
  <c r="D103" i="103"/>
  <c r="D100" i="103"/>
  <c r="D102" i="103"/>
  <c r="D125" i="103"/>
  <c r="D122" i="103"/>
  <c r="D96" i="103"/>
  <c r="C215" i="103"/>
  <c r="E215" i="103" s="1"/>
  <c r="C193" i="103"/>
  <c r="D193" i="103"/>
  <c r="D123" i="103"/>
  <c r="C91" i="103"/>
  <c r="C206" i="103"/>
  <c r="D113" i="103"/>
  <c r="D165" i="103"/>
  <c r="D131" i="103"/>
  <c r="C167" i="103"/>
  <c r="C169" i="103"/>
  <c r="C187" i="103"/>
  <c r="C183" i="103"/>
  <c r="C179" i="103"/>
  <c r="C170" i="103"/>
  <c r="C164" i="103"/>
  <c r="C160" i="103"/>
  <c r="C173" i="103"/>
  <c r="C163" i="103"/>
  <c r="C184" i="103"/>
  <c r="C180" i="103"/>
  <c r="C171" i="103"/>
  <c r="C165" i="103"/>
  <c r="C161" i="103"/>
  <c r="C158" i="103"/>
  <c r="C186" i="103"/>
  <c r="C182" i="103"/>
  <c r="C178" i="103"/>
  <c r="C157" i="103"/>
  <c r="D98" i="103"/>
  <c r="C175" i="103"/>
  <c r="C188" i="103"/>
  <c r="C190" i="103"/>
  <c r="D164" i="103"/>
  <c r="C189" i="103"/>
  <c r="C191" i="103"/>
  <c r="C185" i="103"/>
  <c r="C181" i="103"/>
  <c r="C177" i="103"/>
  <c r="C172" i="103"/>
  <c r="C168" i="103"/>
  <c r="C166" i="103"/>
  <c r="C162" i="103"/>
  <c r="C174" i="103"/>
  <c r="C1348" i="107"/>
  <c r="D190" i="103"/>
  <c r="D179" i="103"/>
  <c r="D181" i="103"/>
  <c r="F1152" i="107"/>
  <c r="G1152" i="107" s="1"/>
  <c r="AA8" i="95"/>
  <c r="C1323" i="107"/>
  <c r="C1342" i="107"/>
  <c r="D170" i="103"/>
  <c r="D160" i="103"/>
  <c r="D159" i="103"/>
  <c r="C1319" i="107"/>
  <c r="C1310" i="107"/>
  <c r="D133" i="103"/>
  <c r="D129" i="103"/>
  <c r="C1298" i="107"/>
  <c r="D109" i="103"/>
  <c r="C1299" i="107"/>
  <c r="C1292" i="107"/>
  <c r="C1286" i="107"/>
  <c r="D84" i="103"/>
  <c r="D110" i="103"/>
  <c r="D83" i="103"/>
  <c r="C1246" i="107"/>
  <c r="D73" i="103"/>
  <c r="C1254" i="107"/>
  <c r="C141" i="103"/>
  <c r="C140" i="103"/>
  <c r="C142" i="103"/>
  <c r="C143" i="103"/>
  <c r="C146" i="103"/>
  <c r="C144" i="103"/>
  <c r="C154" i="103"/>
  <c r="C76" i="103"/>
  <c r="C155" i="103"/>
  <c r="C148" i="103"/>
  <c r="C152" i="103"/>
  <c r="C71" i="103"/>
  <c r="C149" i="103"/>
  <c r="C151" i="103"/>
  <c r="C114" i="103"/>
  <c r="F1246" i="107" l="1"/>
  <c r="G1246" i="107" s="1"/>
  <c r="F1274" i="107"/>
  <c r="G1274" i="107" s="1"/>
  <c r="F1273" i="107"/>
  <c r="G1273" i="107" s="1"/>
  <c r="F1280" i="107"/>
  <c r="G1280" i="107" s="1"/>
  <c r="F1321" i="107"/>
  <c r="G1321" i="107" s="1"/>
  <c r="F1272" i="107"/>
  <c r="G1272" i="107" s="1"/>
  <c r="F1300" i="107"/>
  <c r="G1300" i="107" s="1"/>
  <c r="F1269" i="107"/>
  <c r="G1269" i="107" s="1"/>
  <c r="F1251" i="107"/>
  <c r="G1251" i="107" s="1"/>
  <c r="F1303" i="107"/>
  <c r="G1303" i="107" s="1"/>
  <c r="F1264" i="107"/>
  <c r="G1264" i="107" s="1"/>
  <c r="F1310" i="107"/>
  <c r="G1310" i="107" s="1"/>
  <c r="F1309" i="107"/>
  <c r="G1309" i="107" s="1"/>
  <c r="F1337" i="107"/>
  <c r="G1337" i="107" s="1"/>
  <c r="F1262" i="107"/>
  <c r="G1262" i="107" s="1"/>
  <c r="F1302" i="107"/>
  <c r="G1302" i="107" s="1"/>
  <c r="F1338" i="107"/>
  <c r="G1338" i="107" s="1"/>
  <c r="F1250" i="107"/>
  <c r="G1250" i="107" s="1"/>
  <c r="F1348" i="107"/>
  <c r="G1348" i="107" s="1"/>
  <c r="F1277" i="107"/>
  <c r="G1277" i="107" s="1"/>
  <c r="F1344" i="107"/>
  <c r="G1344" i="107" s="1"/>
  <c r="F1281" i="107"/>
  <c r="G1281" i="107" s="1"/>
  <c r="F1259" i="107"/>
  <c r="G1259" i="107" s="1"/>
  <c r="F1316" i="107"/>
  <c r="G1316" i="107" s="1"/>
  <c r="F1323" i="107"/>
  <c r="G1323" i="107" s="1"/>
  <c r="F1306" i="107"/>
  <c r="G1306" i="107" s="1"/>
  <c r="F1329" i="107"/>
  <c r="G1329" i="107" s="1"/>
  <c r="F1254" i="107"/>
  <c r="G1254" i="107" s="1"/>
  <c r="F1271" i="107"/>
  <c r="G1271" i="107" s="1"/>
  <c r="F1319" i="107"/>
  <c r="G1319" i="107" s="1"/>
  <c r="F1330" i="107"/>
  <c r="G1330" i="107" s="1"/>
  <c r="F1341" i="107"/>
  <c r="G1341" i="107" s="1"/>
  <c r="F1324" i="107"/>
  <c r="G1324" i="107" s="1"/>
  <c r="F1357" i="107"/>
  <c r="G1357" i="107" s="1"/>
  <c r="F1252" i="107"/>
  <c r="G1252" i="107" s="1"/>
  <c r="F1298" i="107"/>
  <c r="G1298" i="107" s="1"/>
  <c r="F1285" i="107"/>
  <c r="G1285" i="107" s="1"/>
  <c r="F1275" i="107"/>
  <c r="G1275" i="107" s="1"/>
  <c r="C1139" i="107"/>
  <c r="C1253" i="107"/>
  <c r="C1171" i="107"/>
  <c r="C1285" i="107"/>
  <c r="C1180" i="107"/>
  <c r="C1294" i="107"/>
  <c r="C1137" i="107"/>
  <c r="C1251" i="107"/>
  <c r="C1159" i="107"/>
  <c r="C1273" i="107"/>
  <c r="C1192" i="107"/>
  <c r="C1306" i="107"/>
  <c r="C1136" i="107"/>
  <c r="C1250" i="107"/>
  <c r="C1158" i="107"/>
  <c r="C1272" i="107"/>
  <c r="C1167" i="107"/>
  <c r="C1281" i="107"/>
  <c r="C1189" i="107"/>
  <c r="C1303" i="107"/>
  <c r="C1145" i="107"/>
  <c r="C1259" i="107"/>
  <c r="C1161" i="107"/>
  <c r="C1275" i="107"/>
  <c r="C1150" i="107"/>
  <c r="C1264" i="107"/>
  <c r="C1186" i="107"/>
  <c r="C1300" i="107"/>
  <c r="C1141" i="107"/>
  <c r="C1255" i="107"/>
  <c r="C1155" i="107"/>
  <c r="C1269" i="107"/>
  <c r="F1241" i="107"/>
  <c r="G1241" i="107" s="1"/>
  <c r="C1188" i="107"/>
  <c r="C1302" i="107"/>
  <c r="F1266" i="107"/>
  <c r="G1266" i="107" s="1"/>
  <c r="F1161" i="107"/>
  <c r="G1161" i="107" s="1"/>
  <c r="F1196" i="107"/>
  <c r="G1196" i="107" s="1"/>
  <c r="F1209" i="107"/>
  <c r="G1209" i="107" s="1"/>
  <c r="F1192" i="107"/>
  <c r="G1192" i="107" s="1"/>
  <c r="F1186" i="107"/>
  <c r="G1186" i="107" s="1"/>
  <c r="F1155" i="107"/>
  <c r="G1155" i="107" s="1"/>
  <c r="F1150" i="107"/>
  <c r="G1150" i="107" s="1"/>
  <c r="F1140" i="107"/>
  <c r="G1140" i="107" s="1"/>
  <c r="F1157" i="107"/>
  <c r="G1157" i="107" s="1"/>
  <c r="F1195" i="107"/>
  <c r="G1195" i="107" s="1"/>
  <c r="F1205" i="107"/>
  <c r="G1205" i="107" s="1"/>
  <c r="F1148" i="107"/>
  <c r="G1148" i="107" s="1"/>
  <c r="F1188" i="107"/>
  <c r="G1188" i="107" s="1"/>
  <c r="F1210" i="107"/>
  <c r="G1210" i="107" s="1"/>
  <c r="F1138" i="107"/>
  <c r="G1138" i="107" s="1"/>
  <c r="F1184" i="107"/>
  <c r="G1184" i="107" s="1"/>
  <c r="F1145" i="107"/>
  <c r="G1145" i="107" s="1"/>
  <c r="F1132" i="107"/>
  <c r="G1132" i="107" s="1"/>
  <c r="F1160" i="107"/>
  <c r="G1160" i="107" s="1"/>
  <c r="F1163" i="107"/>
  <c r="G1163" i="107" s="1"/>
  <c r="F1202" i="107"/>
  <c r="G1202" i="107" s="1"/>
  <c r="F1137" i="107"/>
  <c r="G1137" i="107" s="1"/>
  <c r="F1159" i="107"/>
  <c r="G1159" i="107" s="1"/>
  <c r="F1166" i="107"/>
  <c r="G1166" i="107" s="1"/>
  <c r="F1207" i="107"/>
  <c r="G1207" i="107" s="1"/>
  <c r="F1136" i="107"/>
  <c r="G1136" i="107" s="1"/>
  <c r="F1158" i="107"/>
  <c r="G1158" i="107" s="1"/>
  <c r="F1167" i="107"/>
  <c r="G1167" i="107" s="1"/>
  <c r="F1189" i="107"/>
  <c r="G1189" i="107" s="1"/>
  <c r="F1171" i="107"/>
  <c r="G1171" i="107" s="1"/>
  <c r="C145" i="103"/>
  <c r="F1127" i="107"/>
  <c r="G1127" i="107" s="1"/>
  <c r="C76" i="107"/>
  <c r="C1140" i="107"/>
  <c r="C72" i="107"/>
  <c r="C1132" i="107"/>
  <c r="C80" i="107"/>
  <c r="C1172" i="107"/>
  <c r="C83" i="107"/>
  <c r="C1178" i="107"/>
  <c r="C81" i="107"/>
  <c r="C1185" i="107"/>
  <c r="C91" i="107"/>
  <c r="C1184" i="107"/>
  <c r="C104" i="107"/>
  <c r="C1196" i="107"/>
  <c r="C113" i="107"/>
  <c r="C1205" i="107"/>
  <c r="C135" i="107"/>
  <c r="C120" i="107"/>
  <c r="C1209" i="107"/>
  <c r="C141" i="107"/>
  <c r="F142" i="107"/>
  <c r="G142" i="107" s="1"/>
  <c r="C117" i="107"/>
  <c r="C96" i="107"/>
  <c r="C142" i="107"/>
  <c r="F104" i="107"/>
  <c r="G104" i="107" s="1"/>
  <c r="F86" i="107"/>
  <c r="G86" i="107" s="1"/>
  <c r="F108" i="107"/>
  <c r="G108" i="107" s="1"/>
  <c r="F162" i="107"/>
  <c r="G162" i="107" s="1"/>
  <c r="F135" i="107"/>
  <c r="G135" i="107" s="1"/>
  <c r="F139" i="107"/>
  <c r="G139" i="107" s="1"/>
  <c r="C75" i="107"/>
  <c r="C125" i="107"/>
  <c r="F97" i="107"/>
  <c r="G97" i="107" s="1"/>
  <c r="C93" i="107"/>
  <c r="C97" i="107"/>
  <c r="F129" i="107"/>
  <c r="G129" i="107" s="1"/>
  <c r="C78" i="107"/>
  <c r="C130" i="107"/>
  <c r="C126" i="107"/>
  <c r="C162" i="107"/>
  <c r="C139" i="107"/>
  <c r="C73" i="107"/>
  <c r="F90" i="107"/>
  <c r="G90" i="107" s="1"/>
  <c r="F105" i="107"/>
  <c r="G105" i="107" s="1"/>
  <c r="F88" i="107"/>
  <c r="G88" i="107" s="1"/>
  <c r="F143" i="107"/>
  <c r="G143" i="107" s="1"/>
  <c r="F141" i="107"/>
  <c r="G141" i="107" s="1"/>
  <c r="F76" i="107"/>
  <c r="G76" i="107" s="1"/>
  <c r="F102" i="107"/>
  <c r="G102" i="107" s="1"/>
  <c r="F92" i="107"/>
  <c r="G92" i="107" s="1"/>
  <c r="F101" i="107"/>
  <c r="G101" i="107" s="1"/>
  <c r="F122" i="107"/>
  <c r="G122" i="107" s="1"/>
  <c r="F117" i="107"/>
  <c r="G117" i="107" s="1"/>
  <c r="F115" i="107"/>
  <c r="G115" i="107" s="1"/>
  <c r="F113" i="107"/>
  <c r="G113" i="107" s="1"/>
  <c r="F134" i="107"/>
  <c r="G134" i="107" s="1"/>
  <c r="F131" i="107"/>
  <c r="G131" i="107" s="1"/>
  <c r="F150" i="107"/>
  <c r="G150" i="107" s="1"/>
  <c r="F130" i="107"/>
  <c r="G130" i="107" s="1"/>
  <c r="F72" i="107"/>
  <c r="G72" i="107" s="1"/>
  <c r="F94" i="107"/>
  <c r="G94" i="107" s="1"/>
  <c r="C95" i="107"/>
  <c r="C99" i="107"/>
  <c r="C110" i="107"/>
  <c r="C77" i="107"/>
  <c r="C86" i="107"/>
  <c r="C84" i="107"/>
  <c r="F79" i="107"/>
  <c r="G79" i="107" s="1"/>
  <c r="C94" i="107"/>
  <c r="C101" i="107"/>
  <c r="C87" i="107"/>
  <c r="F103" i="107"/>
  <c r="G103" i="107" s="1"/>
  <c r="F87" i="107"/>
  <c r="G87" i="107" s="1"/>
  <c r="F120" i="107"/>
  <c r="G120" i="107" s="1"/>
  <c r="F106" i="107"/>
  <c r="G106" i="107" s="1"/>
  <c r="C127" i="107"/>
  <c r="F91" i="107"/>
  <c r="G91" i="107" s="1"/>
  <c r="C103" i="107"/>
  <c r="F99" i="107"/>
  <c r="G99" i="107" s="1"/>
  <c r="C92" i="107"/>
  <c r="C88" i="107"/>
  <c r="F124" i="107"/>
  <c r="G124" i="107" s="1"/>
  <c r="F109" i="107"/>
  <c r="G109" i="107" s="1"/>
  <c r="F110" i="107"/>
  <c r="G110" i="107" s="1"/>
  <c r="F114" i="107"/>
  <c r="G114" i="107" s="1"/>
  <c r="C114" i="107"/>
  <c r="F75" i="107"/>
  <c r="G75" i="107" s="1"/>
  <c r="C100" i="107"/>
  <c r="Z8" i="95"/>
  <c r="F96" i="107"/>
  <c r="G96" i="107" s="1"/>
  <c r="C89" i="107"/>
  <c r="F112" i="107"/>
  <c r="G112" i="107" s="1"/>
  <c r="C109" i="107"/>
  <c r="C150" i="103"/>
  <c r="F116" i="107"/>
  <c r="G116" i="107" s="1"/>
  <c r="F119" i="107"/>
  <c r="G119" i="107" s="1"/>
  <c r="C74" i="107"/>
  <c r="C129" i="107"/>
  <c r="C148" i="107"/>
  <c r="F137" i="107"/>
  <c r="G137" i="107" s="1"/>
  <c r="F156" i="107"/>
  <c r="G156" i="107" s="1"/>
  <c r="F128" i="107"/>
  <c r="G128" i="107" s="1"/>
  <c r="F138" i="107"/>
  <c r="G138" i="107" s="1"/>
  <c r="C111" i="107"/>
  <c r="F140" i="107"/>
  <c r="G140" i="107" s="1"/>
  <c r="F159" i="107"/>
  <c r="G159" i="107" s="1"/>
  <c r="C136" i="107"/>
  <c r="F85" i="107"/>
  <c r="G85" i="107" s="1"/>
  <c r="F100" i="107"/>
  <c r="G100" i="107" s="1"/>
  <c r="F123" i="107"/>
  <c r="G123" i="107" s="1"/>
  <c r="F136" i="107"/>
  <c r="G136" i="107" s="1"/>
  <c r="F155" i="107"/>
  <c r="G155" i="107" s="1"/>
  <c r="F125" i="107"/>
  <c r="G125" i="107" s="1"/>
  <c r="C132" i="107"/>
  <c r="C123" i="107"/>
  <c r="C85" i="107"/>
  <c r="F133" i="107"/>
  <c r="G133" i="107" s="1"/>
  <c r="F152" i="107"/>
  <c r="G152" i="107" s="1"/>
  <c r="F132" i="107"/>
  <c r="G132" i="107" s="1"/>
  <c r="F151" i="107"/>
  <c r="G151" i="107" s="1"/>
  <c r="C116" i="107"/>
  <c r="C79" i="107"/>
  <c r="C112" i="107"/>
  <c r="E195" i="103"/>
  <c r="C90" i="107"/>
  <c r="F83" i="107"/>
  <c r="G83" i="107" s="1"/>
  <c r="C140" i="107"/>
  <c r="C159" i="107"/>
  <c r="F144" i="107"/>
  <c r="G144" i="107" s="1"/>
  <c r="F163" i="107"/>
  <c r="G163" i="107" s="1"/>
  <c r="C156" i="103"/>
  <c r="C119" i="107"/>
  <c r="C118" i="107"/>
  <c r="F73" i="107"/>
  <c r="G73" i="107" s="1"/>
  <c r="F89" i="107"/>
  <c r="G89" i="107" s="1"/>
  <c r="F78" i="107"/>
  <c r="G78" i="107" s="1"/>
  <c r="F74" i="107"/>
  <c r="G74" i="107" s="1"/>
  <c r="F93" i="107"/>
  <c r="G93" i="107" s="1"/>
  <c r="F95" i="107"/>
  <c r="G95" i="107" s="1"/>
  <c r="F118" i="107"/>
  <c r="G118" i="107" s="1"/>
  <c r="E90" i="103"/>
  <c r="E196" i="103"/>
  <c r="E198" i="103"/>
  <c r="D177" i="103"/>
  <c r="E177" i="103" s="1"/>
  <c r="D82" i="103"/>
  <c r="E82" i="103" s="1"/>
  <c r="D80" i="103"/>
  <c r="E80" i="103" s="1"/>
  <c r="E88" i="103"/>
  <c r="D119" i="103"/>
  <c r="D172" i="103"/>
  <c r="E172" i="103" s="1"/>
  <c r="D153" i="103"/>
  <c r="E153" i="103" s="1"/>
  <c r="D106" i="103"/>
  <c r="E84" i="103"/>
  <c r="D157" i="103"/>
  <c r="E157" i="103" s="1"/>
  <c r="C69" i="103"/>
  <c r="D135" i="103"/>
  <c r="D146" i="103"/>
  <c r="E146" i="103" s="1"/>
  <c r="D92" i="103"/>
  <c r="D169" i="103"/>
  <c r="E169" i="103" s="1"/>
  <c r="D115" i="103"/>
  <c r="D130" i="103"/>
  <c r="D89" i="103"/>
  <c r="E89" i="103" s="1"/>
  <c r="D182" i="103"/>
  <c r="E182" i="103" s="1"/>
  <c r="E83" i="103"/>
  <c r="D173" i="103"/>
  <c r="E173" i="103" s="1"/>
  <c r="D57" i="103"/>
  <c r="C65" i="103"/>
  <c r="C61" i="103"/>
  <c r="C57" i="103"/>
  <c r="D61" i="103"/>
  <c r="D94" i="103"/>
  <c r="E114" i="103"/>
  <c r="D95" i="103"/>
  <c r="E154" i="103"/>
  <c r="D59" i="103"/>
  <c r="E159" i="103"/>
  <c r="E166" i="103"/>
  <c r="E85" i="103"/>
  <c r="E86" i="103"/>
  <c r="C59" i="103"/>
  <c r="D183" i="103"/>
  <c r="E183" i="103" s="1"/>
  <c r="D148" i="103"/>
  <c r="E148" i="103" s="1"/>
  <c r="D158" i="103"/>
  <c r="E158" i="103" s="1"/>
  <c r="C70" i="103"/>
  <c r="C62" i="103"/>
  <c r="D78" i="103"/>
  <c r="E78" i="103" s="1"/>
  <c r="C63" i="103"/>
  <c r="D176" i="103"/>
  <c r="E176" i="103" s="1"/>
  <c r="D178" i="103"/>
  <c r="E178" i="103" s="1"/>
  <c r="D76" i="103"/>
  <c r="E76" i="103" s="1"/>
  <c r="D132" i="103"/>
  <c r="D107" i="103"/>
  <c r="D116" i="103"/>
  <c r="D155" i="103"/>
  <c r="E155" i="103" s="1"/>
  <c r="D134" i="103"/>
  <c r="D149" i="103"/>
  <c r="E149" i="103" s="1"/>
  <c r="D156" i="103"/>
  <c r="C66" i="103"/>
  <c r="C58" i="103"/>
  <c r="D58" i="103"/>
  <c r="D185" i="103"/>
  <c r="E185" i="103" s="1"/>
  <c r="D81" i="103"/>
  <c r="C73" i="103"/>
  <c r="E73" i="103" s="1"/>
  <c r="C75" i="103"/>
  <c r="C67" i="103"/>
  <c r="D87" i="103"/>
  <c r="E87" i="103" s="1"/>
  <c r="C72" i="103"/>
  <c r="D128" i="103"/>
  <c r="C68" i="103"/>
  <c r="C64" i="103"/>
  <c r="C60" i="103"/>
  <c r="D60" i="103"/>
  <c r="D140" i="103"/>
  <c r="E140" i="103" s="1"/>
  <c r="D152" i="103"/>
  <c r="E152" i="103" s="1"/>
  <c r="D171" i="103"/>
  <c r="E171" i="103" s="1"/>
  <c r="D180" i="103"/>
  <c r="E180" i="103" s="1"/>
  <c r="D72" i="103"/>
  <c r="D79" i="103"/>
  <c r="E79" i="103" s="1"/>
  <c r="D118" i="103"/>
  <c r="C74" i="103"/>
  <c r="D77" i="103"/>
  <c r="E77" i="103" s="1"/>
  <c r="D167" i="103"/>
  <c r="E167" i="103" s="1"/>
  <c r="D194" i="103"/>
  <c r="E194" i="103" s="1"/>
  <c r="D105" i="103"/>
  <c r="E179" i="103"/>
  <c r="D147" i="103"/>
  <c r="E147" i="103" s="1"/>
  <c r="D162" i="103"/>
  <c r="E162" i="103" s="1"/>
  <c r="E170" i="103"/>
  <c r="D139" i="103"/>
  <c r="D141" i="103"/>
  <c r="E141" i="103" s="1"/>
  <c r="D151" i="103"/>
  <c r="E151" i="103" s="1"/>
  <c r="D144" i="103"/>
  <c r="E144" i="103" s="1"/>
  <c r="E181" i="103"/>
  <c r="D99" i="103"/>
  <c r="D187" i="103"/>
  <c r="E187" i="103" s="1"/>
  <c r="D145" i="103"/>
  <c r="D93" i="103"/>
  <c r="D138" i="103"/>
  <c r="D150" i="103"/>
  <c r="D137" i="103"/>
  <c r="E193" i="103"/>
  <c r="D143" i="103"/>
  <c r="E143" i="103" s="1"/>
  <c r="D136" i="103"/>
  <c r="D206" i="103"/>
  <c r="E206" i="103" s="1"/>
  <c r="D91" i="103"/>
  <c r="E91" i="103" s="1"/>
  <c r="D97" i="103"/>
  <c r="D104" i="103"/>
  <c r="E165" i="103"/>
  <c r="D161" i="103"/>
  <c r="E161" i="103" s="1"/>
  <c r="E164" i="103"/>
  <c r="E160" i="103"/>
  <c r="D186" i="103"/>
  <c r="E186" i="103" s="1"/>
  <c r="D101" i="103"/>
  <c r="D174" i="103"/>
  <c r="E174" i="103" s="1"/>
  <c r="D184" i="103"/>
  <c r="E184" i="103" s="1"/>
  <c r="D188" i="103"/>
  <c r="E188" i="103" s="1"/>
  <c r="D142" i="103"/>
  <c r="E142" i="103" s="1"/>
  <c r="D189" i="103"/>
  <c r="E189" i="103" s="1"/>
  <c r="D191" i="103"/>
  <c r="E191" i="103" s="1"/>
  <c r="D163" i="103"/>
  <c r="E163" i="103" s="1"/>
  <c r="E190" i="103"/>
  <c r="D168" i="103"/>
  <c r="E168" i="103" s="1"/>
  <c r="D175" i="103"/>
  <c r="E175" i="103" s="1"/>
  <c r="D70" i="103"/>
  <c r="D68" i="103"/>
  <c r="D71" i="103"/>
  <c r="E71" i="103" s="1"/>
  <c r="C1120" i="107"/>
  <c r="D43" i="103"/>
  <c r="C1244" i="107"/>
  <c r="D56" i="103"/>
  <c r="D50" i="103"/>
  <c r="C108" i="103"/>
  <c r="E108" i="103" s="1"/>
  <c r="C109" i="103"/>
  <c r="E109" i="103" s="1"/>
  <c r="C117" i="103"/>
  <c r="E117" i="103" s="1"/>
  <c r="C121" i="103"/>
  <c r="E121" i="103" s="1"/>
  <c r="C119" i="103"/>
  <c r="C127" i="103"/>
  <c r="E127" i="103" s="1"/>
  <c r="C123" i="103"/>
  <c r="E123" i="103" s="1"/>
  <c r="C122" i="103"/>
  <c r="E122" i="103" s="1"/>
  <c r="C124" i="103"/>
  <c r="E124" i="103" s="1"/>
  <c r="C129" i="103"/>
  <c r="E129" i="103" s="1"/>
  <c r="C134" i="103"/>
  <c r="C130" i="103"/>
  <c r="C133" i="103"/>
  <c r="E133" i="103" s="1"/>
  <c r="C132" i="103"/>
  <c r="C135" i="103"/>
  <c r="C136" i="103"/>
  <c r="C131" i="103"/>
  <c r="E131" i="103" s="1"/>
  <c r="C138" i="103"/>
  <c r="C137" i="103"/>
  <c r="E145" i="103" l="1"/>
  <c r="F1231" i="107"/>
  <c r="G1231" i="107" s="1"/>
  <c r="F1255" i="107"/>
  <c r="G1255" i="107" s="1"/>
  <c r="F1244" i="107"/>
  <c r="G1244" i="107" s="1"/>
  <c r="F1229" i="107"/>
  <c r="G1229" i="107" s="1"/>
  <c r="F1238" i="107"/>
  <c r="G1238" i="107" s="1"/>
  <c r="F1245" i="107"/>
  <c r="G1245" i="107" s="1"/>
  <c r="F1240" i="107"/>
  <c r="G1240" i="107" s="1"/>
  <c r="F1233" i="107"/>
  <c r="G1233" i="107" s="1"/>
  <c r="F1239" i="107"/>
  <c r="G1239" i="107" s="1"/>
  <c r="C1234" i="107"/>
  <c r="C1129" i="107"/>
  <c r="C1243" i="107"/>
  <c r="C1124" i="107"/>
  <c r="C1238" i="107"/>
  <c r="C1126" i="107"/>
  <c r="C1240" i="107"/>
  <c r="C1127" i="107"/>
  <c r="C1241" i="107"/>
  <c r="C1128" i="107"/>
  <c r="C1242" i="107"/>
  <c r="C1125" i="107"/>
  <c r="C1239" i="107"/>
  <c r="C1117" i="107"/>
  <c r="C1231" i="107"/>
  <c r="C1131" i="107"/>
  <c r="C1245" i="107"/>
  <c r="C1146" i="107"/>
  <c r="C1260" i="107"/>
  <c r="C1115" i="107"/>
  <c r="C1229" i="107"/>
  <c r="C1122" i="107"/>
  <c r="C1236" i="107"/>
  <c r="C1123" i="107"/>
  <c r="C1237" i="107"/>
  <c r="C1119" i="107"/>
  <c r="C1233" i="107"/>
  <c r="F1117" i="107"/>
  <c r="G1117" i="107" s="1"/>
  <c r="F1130" i="107"/>
  <c r="G1130" i="107" s="1"/>
  <c r="F1115" i="107"/>
  <c r="G1115" i="107" s="1"/>
  <c r="F1124" i="107"/>
  <c r="G1124" i="107" s="1"/>
  <c r="F1131" i="107"/>
  <c r="G1131" i="107" s="1"/>
  <c r="F1126" i="107"/>
  <c r="G1126" i="107" s="1"/>
  <c r="F1119" i="107"/>
  <c r="G1119" i="107" s="1"/>
  <c r="F1125" i="107"/>
  <c r="G1125" i="107" s="1"/>
  <c r="F1141" i="107"/>
  <c r="G1141" i="107" s="1"/>
  <c r="C107" i="103"/>
  <c r="E107" i="103" s="1"/>
  <c r="C120" i="103"/>
  <c r="E120" i="103" s="1"/>
  <c r="C67" i="107"/>
  <c r="C1130" i="107"/>
  <c r="K6" i="80"/>
  <c r="C32" i="107"/>
  <c r="C31" i="107"/>
  <c r="F68" i="107"/>
  <c r="G68" i="107" s="1"/>
  <c r="F66" i="107"/>
  <c r="G66" i="107" s="1"/>
  <c r="F67" i="107"/>
  <c r="G67" i="107" s="1"/>
  <c r="F60" i="107"/>
  <c r="G60" i="107" s="1"/>
  <c r="F55" i="107"/>
  <c r="G55" i="107" s="1"/>
  <c r="F57" i="107"/>
  <c r="G57" i="107" s="1"/>
  <c r="E150" i="103"/>
  <c r="AA5" i="95"/>
  <c r="E156" i="103"/>
  <c r="C30" i="107"/>
  <c r="Z5" i="95"/>
  <c r="E134" i="103"/>
  <c r="C65" i="107"/>
  <c r="C60" i="107"/>
  <c r="C66" i="107"/>
  <c r="E136" i="103"/>
  <c r="C27" i="107"/>
  <c r="C58" i="107"/>
  <c r="E130" i="103"/>
  <c r="C57" i="107"/>
  <c r="F54" i="107"/>
  <c r="G54" i="107" s="1"/>
  <c r="C34" i="107"/>
  <c r="C64" i="107"/>
  <c r="C55" i="107"/>
  <c r="C118" i="103"/>
  <c r="E118" i="103" s="1"/>
  <c r="E119" i="103"/>
  <c r="C125" i="103"/>
  <c r="E125" i="103" s="1"/>
  <c r="C62" i="107"/>
  <c r="F65" i="107"/>
  <c r="G65" i="107" s="1"/>
  <c r="E138" i="103"/>
  <c r="E135" i="103"/>
  <c r="C54" i="107"/>
  <c r="E137" i="103"/>
  <c r="C42" i="103"/>
  <c r="C128" i="103"/>
  <c r="E128" i="103" s="1"/>
  <c r="F77" i="107"/>
  <c r="G77" i="107" s="1"/>
  <c r="C61" i="107"/>
  <c r="C33" i="107"/>
  <c r="C63" i="107"/>
  <c r="C56" i="103"/>
  <c r="E56" i="103" s="1"/>
  <c r="C139" i="103"/>
  <c r="E139" i="103" s="1"/>
  <c r="C126" i="103"/>
  <c r="E126" i="103" s="1"/>
  <c r="E132" i="103"/>
  <c r="C68" i="107"/>
  <c r="C53" i="103"/>
  <c r="D75" i="103"/>
  <c r="E75" i="103" s="1"/>
  <c r="C50" i="103"/>
  <c r="E50" i="103" s="1"/>
  <c r="D66" i="103"/>
  <c r="E66" i="103" s="1"/>
  <c r="D62" i="103"/>
  <c r="E62" i="103" s="1"/>
  <c r="D69" i="103"/>
  <c r="E69" i="103" s="1"/>
  <c r="E57" i="103"/>
  <c r="E61" i="103"/>
  <c r="E59" i="103"/>
  <c r="E60" i="103"/>
  <c r="E68" i="103"/>
  <c r="C33" i="103"/>
  <c r="E70" i="103"/>
  <c r="C45" i="103"/>
  <c r="C49" i="103"/>
  <c r="C39" i="103"/>
  <c r="C36" i="103"/>
  <c r="D45" i="103"/>
  <c r="C51" i="103"/>
  <c r="D33" i="103"/>
  <c r="D63" i="103"/>
  <c r="E63" i="103" s="1"/>
  <c r="C47" i="103"/>
  <c r="C43" i="103"/>
  <c r="E43" i="103" s="1"/>
  <c r="D49" i="103"/>
  <c r="C52" i="103"/>
  <c r="C48" i="103"/>
  <c r="C34" i="103"/>
  <c r="C55" i="103"/>
  <c r="C41" i="103"/>
  <c r="C38" i="103"/>
  <c r="D39" i="103"/>
  <c r="D67" i="103"/>
  <c r="E67" i="103" s="1"/>
  <c r="D74" i="103"/>
  <c r="E74" i="103" s="1"/>
  <c r="C54" i="103"/>
  <c r="E72" i="103"/>
  <c r="E58" i="103"/>
  <c r="D65" i="103"/>
  <c r="E65" i="103" s="1"/>
  <c r="D64" i="103"/>
  <c r="E64" i="103" s="1"/>
  <c r="C46" i="103"/>
  <c r="D44" i="103"/>
  <c r="C44" i="103"/>
  <c r="C40" i="103"/>
  <c r="C37" i="103"/>
  <c r="D41" i="103"/>
  <c r="D53" i="103"/>
  <c r="D55" i="103"/>
  <c r="D42" i="103"/>
  <c r="D40" i="103"/>
  <c r="C1235" i="107"/>
  <c r="C1232" i="107"/>
  <c r="P30" i="99"/>
  <c r="F1248" i="107" l="1"/>
  <c r="G1248" i="107" s="1"/>
  <c r="F1237" i="107"/>
  <c r="G1237" i="107" s="1"/>
  <c r="F1232" i="107"/>
  <c r="G1232" i="107" s="1"/>
  <c r="F1242" i="107"/>
  <c r="G1242" i="107" s="1"/>
  <c r="F1247" i="107"/>
  <c r="G1247" i="107" s="1"/>
  <c r="F1227" i="107"/>
  <c r="G1227" i="107" s="1"/>
  <c r="F1235" i="107"/>
  <c r="G1235" i="107" s="1"/>
  <c r="F1243" i="107"/>
  <c r="G1243" i="107" s="1"/>
  <c r="F1249" i="107"/>
  <c r="G1249" i="107" s="1"/>
  <c r="F1236" i="107"/>
  <c r="G1236" i="107" s="1"/>
  <c r="F1234" i="107"/>
  <c r="G1234" i="107" s="1"/>
  <c r="C1135" i="107"/>
  <c r="C1249" i="107"/>
  <c r="C1113" i="107"/>
  <c r="C1227" i="107"/>
  <c r="C1134" i="107"/>
  <c r="C1248" i="107"/>
  <c r="C1133" i="107"/>
  <c r="C1247" i="107"/>
  <c r="F1113" i="107"/>
  <c r="G1113" i="107" s="1"/>
  <c r="F1121" i="107"/>
  <c r="G1121" i="107" s="1"/>
  <c r="F1118" i="107"/>
  <c r="G1118" i="107" s="1"/>
  <c r="F1133" i="107"/>
  <c r="G1133" i="107" s="1"/>
  <c r="F1128" i="107"/>
  <c r="G1128" i="107" s="1"/>
  <c r="F1129" i="107"/>
  <c r="G1129" i="107" s="1"/>
  <c r="F1122" i="107"/>
  <c r="G1122" i="107" s="1"/>
  <c r="F1123" i="107"/>
  <c r="G1123" i="107" s="1"/>
  <c r="F1120" i="107"/>
  <c r="G1120" i="107" s="1"/>
  <c r="F1135" i="107"/>
  <c r="G1135" i="107" s="1"/>
  <c r="F1134" i="107"/>
  <c r="G1134" i="107" s="1"/>
  <c r="C26" i="107"/>
  <c r="C1118" i="107"/>
  <c r="C29" i="107"/>
  <c r="C1121" i="107"/>
  <c r="F26" i="107"/>
  <c r="G26" i="107" s="1"/>
  <c r="I4" i="97"/>
  <c r="E53" i="103"/>
  <c r="F53" i="107"/>
  <c r="G53" i="107" s="1"/>
  <c r="F29" i="107"/>
  <c r="G29" i="107" s="1"/>
  <c r="F30" i="107"/>
  <c r="G30" i="107" s="1"/>
  <c r="F71" i="107"/>
  <c r="G71" i="107" s="1"/>
  <c r="F70" i="107"/>
  <c r="G70" i="107" s="1"/>
  <c r="F63" i="107"/>
  <c r="G63" i="107" s="1"/>
  <c r="E42" i="103"/>
  <c r="F27" i="107"/>
  <c r="G27" i="107" s="1"/>
  <c r="F58" i="107"/>
  <c r="G58" i="107" s="1"/>
  <c r="F28" i="107"/>
  <c r="G28" i="107" s="1"/>
  <c r="F59" i="107"/>
  <c r="G59" i="107" s="1"/>
  <c r="C28" i="107"/>
  <c r="C59" i="107"/>
  <c r="C69" i="107"/>
  <c r="F31" i="107"/>
  <c r="G31" i="107" s="1"/>
  <c r="F61" i="107"/>
  <c r="G61" i="107" s="1"/>
  <c r="F69" i="107"/>
  <c r="G69" i="107" s="1"/>
  <c r="F25" i="107"/>
  <c r="G25" i="107" s="1"/>
  <c r="F56" i="107"/>
  <c r="G56" i="107" s="1"/>
  <c r="F34" i="107"/>
  <c r="G34" i="107" s="1"/>
  <c r="F64" i="107"/>
  <c r="G64" i="107" s="1"/>
  <c r="C25" i="107"/>
  <c r="C56" i="107"/>
  <c r="C53" i="107"/>
  <c r="F32" i="107"/>
  <c r="G32" i="107" s="1"/>
  <c r="F62" i="107"/>
  <c r="G62" i="107" s="1"/>
  <c r="C70" i="107"/>
  <c r="C71" i="107"/>
  <c r="D53" i="5"/>
  <c r="F33" i="107"/>
  <c r="G33" i="107" s="1"/>
  <c r="D48" i="103"/>
  <c r="E48" i="103" s="1"/>
  <c r="D38" i="103"/>
  <c r="E38" i="103" s="1"/>
  <c r="E41" i="103"/>
  <c r="E45" i="103"/>
  <c r="E39" i="103"/>
  <c r="E49" i="103"/>
  <c r="E33" i="103"/>
  <c r="D51" i="103"/>
  <c r="E51" i="103" s="1"/>
  <c r="D34" i="103"/>
  <c r="E34" i="103" s="1"/>
  <c r="D46" i="103"/>
  <c r="E46" i="103" s="1"/>
  <c r="D35" i="103"/>
  <c r="D52" i="103"/>
  <c r="E52" i="103" s="1"/>
  <c r="D54" i="103"/>
  <c r="E54" i="103" s="1"/>
  <c r="D36" i="103"/>
  <c r="E36" i="103" s="1"/>
  <c r="D37" i="103"/>
  <c r="E37" i="103" s="1"/>
  <c r="E55" i="103"/>
  <c r="D47" i="103"/>
  <c r="E47" i="103" s="1"/>
  <c r="E44" i="103"/>
  <c r="E40" i="103"/>
  <c r="F19" i="98" l="1" a="1"/>
  <c r="E5" i="104"/>
  <c r="E4" i="104"/>
  <c r="B3" i="104" a="1"/>
  <c r="V20" i="5" l="1" a="1"/>
  <c r="V43" i="5" s="1"/>
  <c r="W20" i="5" a="1"/>
  <c r="W43" i="5" s="1"/>
  <c r="AD23" i="5" a="1"/>
  <c r="AS23" i="5" a="1"/>
  <c r="L6" i="105"/>
  <c r="K6" i="105"/>
  <c r="W21" i="5" a="1"/>
  <c r="BE22" i="5" a="1"/>
  <c r="Z21" i="5" a="1"/>
  <c r="AF20" i="5" a="1"/>
  <c r="W23" i="5" a="1"/>
  <c r="BA20" i="5" a="1"/>
  <c r="AQ21" i="5" a="1"/>
  <c r="BF23" i="5" a="1"/>
  <c r="AV21" i="5" a="1"/>
  <c r="Z22" i="5" a="1"/>
  <c r="AM23" i="5" a="1"/>
  <c r="AR23" i="5" a="1"/>
  <c r="AO23" i="5" a="1"/>
  <c r="BJ22" i="5" a="1"/>
  <c r="AF23" i="5" a="1"/>
  <c r="BA22" i="5" a="1"/>
  <c r="AG22" i="5" a="1"/>
  <c r="BH22" i="5" a="1"/>
  <c r="BC21" i="5" a="1"/>
  <c r="BA23" i="5" a="1"/>
  <c r="BI23" i="5" a="1"/>
  <c r="AO20" i="5" a="1"/>
  <c r="AV20" i="5" a="1"/>
  <c r="BC23" i="5" a="1"/>
  <c r="AU22" i="5" a="1"/>
  <c r="BB20" i="5" a="1"/>
  <c r="BE20" i="5" a="1"/>
  <c r="BD21" i="5" a="1"/>
  <c r="BJ20" i="5" a="1"/>
  <c r="AV22" i="5" a="1"/>
  <c r="AB20" i="5" a="1"/>
  <c r="AR21" i="5" a="1"/>
  <c r="AM21" i="5" a="1"/>
  <c r="AV23" i="5" a="1"/>
  <c r="AB23" i="5" a="1"/>
  <c r="Z20" i="5" a="1"/>
  <c r="BH23" i="5" a="1"/>
  <c r="AC22" i="5" a="1"/>
  <c r="Y23" i="5" a="1"/>
  <c r="AR22" i="5" a="1"/>
  <c r="AS21" i="5" a="1"/>
  <c r="BG21" i="5" a="1"/>
  <c r="AN23" i="5" a="1"/>
  <c r="AA23" i="5" a="1"/>
  <c r="BA21" i="5" a="1"/>
  <c r="AT22" i="5" a="1"/>
  <c r="AL22" i="5" a="1"/>
  <c r="AS20" i="5" a="1"/>
  <c r="X22" i="5" a="1"/>
  <c r="AN20" i="5" a="1"/>
  <c r="BG22" i="5" a="1"/>
  <c r="BC20" i="5" a="1"/>
  <c r="BB22" i="5" a="1"/>
  <c r="AE20" i="5" a="1"/>
  <c r="AM22" i="5" a="1"/>
  <c r="AT20" i="5" a="1"/>
  <c r="AD21" i="5" a="1"/>
  <c r="BH21" i="5" a="1"/>
  <c r="X21" i="5" a="1"/>
  <c r="BE23" i="5" a="1"/>
  <c r="AT21" i="5" a="1"/>
  <c r="BK21" i="5" a="1"/>
  <c r="AO21" i="5" a="1"/>
  <c r="BI22" i="5" a="1"/>
  <c r="BE21" i="5" a="1"/>
  <c r="AP20" i="5" a="1"/>
  <c r="AD20" i="5" a="1"/>
  <c r="AD22" i="5" a="1"/>
  <c r="AG21" i="5" a="1"/>
  <c r="AQ23" i="5" a="1"/>
  <c r="BF20" i="5" a="1"/>
  <c r="AB21" i="5" a="1"/>
  <c r="AP22" i="5" a="1"/>
  <c r="AQ20" i="5" a="1"/>
  <c r="BB23" i="5" a="1"/>
  <c r="BK23" i="5" a="1"/>
  <c r="Y21" i="5" a="1"/>
  <c r="BJ21" i="5" a="1"/>
  <c r="BB21" i="5" a="1"/>
  <c r="AF22" i="5" a="1"/>
  <c r="AN22" i="5" a="1"/>
  <c r="AO22" i="5" a="1"/>
  <c r="Y22" i="5" a="1"/>
  <c r="BH20" i="5" a="1"/>
  <c r="Z23" i="5" a="1"/>
  <c r="BD20" i="5" a="1"/>
  <c r="AU21" i="5" a="1"/>
  <c r="AE22" i="5" a="1"/>
  <c r="AG23" i="5" a="1"/>
  <c r="AL21" i="5" a="1"/>
  <c r="AC21" i="5" a="1"/>
  <c r="AE21" i="5" a="1"/>
  <c r="AL23" i="5" a="1"/>
  <c r="BG23" i="5" a="1"/>
  <c r="AR20" i="5" a="1"/>
  <c r="BD23" i="5" a="1"/>
  <c r="BK20" i="5" a="1"/>
  <c r="BD22" i="5" a="1"/>
  <c r="BJ23" i="5" a="1"/>
  <c r="AT23" i="5" a="1"/>
  <c r="AL20" i="5" a="1"/>
  <c r="AF21" i="5" a="1"/>
  <c r="AA20" i="5" a="1"/>
  <c r="AG20" i="5" a="1"/>
  <c r="X23" i="5" a="1"/>
  <c r="AB22" i="5" a="1"/>
  <c r="AC20" i="5" a="1"/>
  <c r="AP23" i="5" a="1"/>
  <c r="BF22" i="5" a="1"/>
  <c r="BK22" i="5" a="1"/>
  <c r="AS22" i="5" a="1"/>
  <c r="BC22" i="5" a="1"/>
  <c r="BF21" i="5" a="1"/>
  <c r="AN21" i="5" a="1"/>
  <c r="AP21" i="5" a="1"/>
  <c r="AQ22" i="5" a="1"/>
  <c r="AA21" i="5" a="1"/>
  <c r="X20" i="5" a="1"/>
  <c r="AC23" i="5" a="1"/>
  <c r="Y20" i="5" a="1"/>
  <c r="W22" i="5" a="1"/>
  <c r="AU20" i="5" a="1"/>
  <c r="AE23" i="5" a="1"/>
  <c r="AU23" i="5" a="1"/>
  <c r="BG20" i="5" a="1"/>
  <c r="AM20" i="5" a="1"/>
  <c r="BI21" i="5" a="1"/>
  <c r="AA22" i="5" a="1"/>
  <c r="BI20" i="5" a="1"/>
  <c r="D7" i="84"/>
  <c r="C3" i="95"/>
  <c r="P22" i="5" s="1"/>
  <c r="AQ43" i="5" l="1"/>
  <c r="AT43" i="5"/>
  <c r="AV43" i="5"/>
  <c r="AE43" i="5"/>
  <c r="AO43" i="5"/>
  <c r="AR43" i="5"/>
  <c r="AF43" i="5"/>
  <c r="Z43" i="5"/>
  <c r="BD43" i="5"/>
  <c r="BE43" i="5"/>
  <c r="BH43" i="5"/>
  <c r="BB43" i="5"/>
  <c r="BJ43" i="5"/>
  <c r="AB43" i="5"/>
  <c r="X43" i="5"/>
  <c r="BG43" i="5"/>
  <c r="AS43" i="5"/>
  <c r="AN43" i="5"/>
  <c r="AG43" i="5"/>
  <c r="BC43" i="5"/>
  <c r="AC43" i="5"/>
  <c r="AP43" i="5"/>
  <c r="AD43" i="5"/>
  <c r="BF43" i="5"/>
  <c r="AA43" i="5"/>
  <c r="BK43" i="5"/>
  <c r="Y43" i="5"/>
  <c r="AU43" i="5"/>
  <c r="AM43" i="5"/>
  <c r="BI43" i="5"/>
  <c r="AZ8" i="5"/>
  <c r="G7" i="84"/>
  <c r="D30" i="103"/>
  <c r="C1228" i="107"/>
  <c r="C94" i="103"/>
  <c r="E94" i="103" s="1"/>
  <c r="C105" i="103"/>
  <c r="E105" i="103" s="1"/>
  <c r="C98" i="103"/>
  <c r="E98" i="103" s="1"/>
  <c r="C100" i="103"/>
  <c r="E100" i="103" s="1"/>
  <c r="C106" i="103"/>
  <c r="E106" i="103" s="1"/>
  <c r="C95" i="103"/>
  <c r="E95" i="103" s="1"/>
  <c r="C104" i="103"/>
  <c r="E104" i="103" s="1"/>
  <c r="C101" i="103"/>
  <c r="E101" i="103" s="1"/>
  <c r="C111" i="103"/>
  <c r="E111" i="103" s="1"/>
  <c r="C113" i="103"/>
  <c r="E113" i="103" s="1"/>
  <c r="C112" i="103"/>
  <c r="E112" i="103" s="1"/>
  <c r="C110" i="103"/>
  <c r="E110" i="103" s="1"/>
  <c r="C116" i="103"/>
  <c r="E116" i="103" s="1"/>
  <c r="F1221" i="107" l="1"/>
  <c r="G1221" i="107" s="1"/>
  <c r="F1216" i="107"/>
  <c r="G1216" i="107" s="1"/>
  <c r="F1213" i="107"/>
  <c r="G1213" i="107" s="1"/>
  <c r="F1228" i="107"/>
  <c r="G1228" i="107" s="1"/>
  <c r="F1223" i="107"/>
  <c r="G1223" i="107" s="1"/>
  <c r="F1214" i="107"/>
  <c r="G1214" i="107" s="1"/>
  <c r="F1219" i="107"/>
  <c r="G1219" i="107" s="1"/>
  <c r="F1211" i="107"/>
  <c r="G1211" i="107" s="1"/>
  <c r="F1215" i="107"/>
  <c r="G1215" i="107" s="1"/>
  <c r="F1218" i="107"/>
  <c r="G1218" i="107" s="1"/>
  <c r="K5" i="95"/>
  <c r="C1104" i="107"/>
  <c r="C1218" i="107"/>
  <c r="C1100" i="107"/>
  <c r="C1214" i="107"/>
  <c r="C1105" i="107"/>
  <c r="C1219" i="107"/>
  <c r="C1108" i="107"/>
  <c r="C1222" i="107"/>
  <c r="C1097" i="107"/>
  <c r="C1211" i="107"/>
  <c r="C1109" i="107"/>
  <c r="C1223" i="107"/>
  <c r="C1112" i="107"/>
  <c r="C1226" i="107"/>
  <c r="C1107" i="107"/>
  <c r="C1221" i="107"/>
  <c r="C1102" i="107"/>
  <c r="C1216" i="107"/>
  <c r="C1101" i="107"/>
  <c r="C1215" i="107"/>
  <c r="C1099" i="107"/>
  <c r="C1213" i="107"/>
  <c r="C1110" i="107"/>
  <c r="C1224" i="107"/>
  <c r="C1111" i="107"/>
  <c r="C1225" i="107"/>
  <c r="F1107" i="107"/>
  <c r="G1107" i="107" s="1"/>
  <c r="F1102" i="107"/>
  <c r="G1102" i="107" s="1"/>
  <c r="F1104" i="107"/>
  <c r="G1104" i="107" s="1"/>
  <c r="F1114" i="107"/>
  <c r="G1114" i="107" s="1"/>
  <c r="F1099" i="107"/>
  <c r="G1099" i="107" s="1"/>
  <c r="F1100" i="107"/>
  <c r="G1100" i="107" s="1"/>
  <c r="F1105" i="107"/>
  <c r="G1105" i="107" s="1"/>
  <c r="F1109" i="107"/>
  <c r="G1109" i="107" s="1"/>
  <c r="F1097" i="107"/>
  <c r="G1097" i="107" s="1"/>
  <c r="F1101" i="107"/>
  <c r="G1101" i="107" s="1"/>
  <c r="C102" i="103"/>
  <c r="E102" i="103" s="1"/>
  <c r="C22" i="107"/>
  <c r="C1114" i="107"/>
  <c r="G5" i="95"/>
  <c r="C103" i="103"/>
  <c r="E103" i="103" s="1"/>
  <c r="F22" i="107"/>
  <c r="G22" i="107" s="1"/>
  <c r="F51" i="107"/>
  <c r="G51" i="107" s="1"/>
  <c r="F50" i="107"/>
  <c r="G50" i="107" s="1"/>
  <c r="F42" i="107"/>
  <c r="G42" i="107" s="1"/>
  <c r="F44" i="107"/>
  <c r="G44" i="107" s="1"/>
  <c r="F37" i="107"/>
  <c r="G37" i="107" s="1"/>
  <c r="C92" i="103"/>
  <c r="E92" i="103" s="1"/>
  <c r="F48" i="107"/>
  <c r="G48" i="107" s="1"/>
  <c r="C44" i="107"/>
  <c r="C16" i="107"/>
  <c r="C47" i="107"/>
  <c r="C36" i="107"/>
  <c r="C7" i="107"/>
  <c r="C38" i="107"/>
  <c r="F36" i="107"/>
  <c r="G36" i="107" s="1"/>
  <c r="C30" i="103"/>
  <c r="E30" i="103" s="1"/>
  <c r="C115" i="103"/>
  <c r="E115" i="103" s="1"/>
  <c r="C15" i="107"/>
  <c r="C46" i="107"/>
  <c r="C20" i="107"/>
  <c r="C51" i="107"/>
  <c r="C42" i="107"/>
  <c r="C17" i="107"/>
  <c r="C48" i="107"/>
  <c r="F9" i="107"/>
  <c r="G9" i="107" s="1"/>
  <c r="F40" i="107"/>
  <c r="G40" i="107" s="1"/>
  <c r="C99" i="103"/>
  <c r="E99" i="103" s="1"/>
  <c r="F7" i="107"/>
  <c r="G7" i="107" s="1"/>
  <c r="F38" i="107"/>
  <c r="G38" i="107" s="1"/>
  <c r="C93" i="103"/>
  <c r="E93" i="103" s="1"/>
  <c r="C45" i="107"/>
  <c r="C8" i="107"/>
  <c r="C39" i="107"/>
  <c r="C12" i="107"/>
  <c r="C43" i="107"/>
  <c r="C37" i="107"/>
  <c r="C97" i="103"/>
  <c r="E97" i="103" s="1"/>
  <c r="C96" i="103"/>
  <c r="E96" i="103" s="1"/>
  <c r="C19" i="107"/>
  <c r="C50" i="107"/>
  <c r="C9" i="107"/>
  <c r="C40" i="107"/>
  <c r="F8" i="107"/>
  <c r="G8" i="107" s="1"/>
  <c r="F39" i="107"/>
  <c r="G39" i="107" s="1"/>
  <c r="D11" i="5"/>
  <c r="N27" i="5"/>
  <c r="L12" i="5"/>
  <c r="K12" i="5"/>
  <c r="M12" i="5"/>
  <c r="N12" i="5"/>
  <c r="O12" i="5"/>
  <c r="CI12" i="5"/>
  <c r="F12" i="5"/>
  <c r="G12" i="5"/>
  <c r="H12" i="5"/>
  <c r="I12" i="5"/>
  <c r="BL21" i="5"/>
  <c r="AH21" i="5"/>
  <c r="AW21" i="5"/>
  <c r="D21" i="5" a="1"/>
  <c r="D28" i="103"/>
  <c r="D32" i="103"/>
  <c r="C28" i="103"/>
  <c r="C32" i="103"/>
  <c r="AK6" i="5"/>
  <c r="AZ7" i="5"/>
  <c r="V6" i="5"/>
  <c r="AZ6" i="5"/>
  <c r="CI11" i="5"/>
  <c r="E4" i="97"/>
  <c r="C24" i="103"/>
  <c r="AZ56" i="5"/>
  <c r="AZ55" i="5"/>
  <c r="AZ54" i="5"/>
  <c r="AZ51" i="5"/>
  <c r="AZ23" i="5" a="1"/>
  <c r="AZ22" i="5" a="1"/>
  <c r="AZ21" i="5" a="1"/>
  <c r="AK51" i="5"/>
  <c r="AZ20" i="5" a="1"/>
  <c r="AK23" i="5" a="1"/>
  <c r="AW23" i="5" s="1"/>
  <c r="AK22" i="5" a="1"/>
  <c r="AK21" i="5" a="1"/>
  <c r="AK20" i="5" a="1"/>
  <c r="V51" i="5"/>
  <c r="V23" i="5" a="1"/>
  <c r="V22" i="5" a="1"/>
  <c r="V21" i="5" a="1"/>
  <c r="D20" i="5" a="1"/>
  <c r="C25" i="103"/>
  <c r="C10" i="103"/>
  <c r="C7" i="103"/>
  <c r="D25" i="103"/>
  <c r="C22" i="103"/>
  <c r="C11" i="103"/>
  <c r="C5" i="103"/>
  <c r="D11" i="103"/>
  <c r="C18" i="103"/>
  <c r="C6" i="103"/>
  <c r="D23" i="103"/>
  <c r="D22" i="103"/>
  <c r="C12" i="103"/>
  <c r="D12" i="103"/>
  <c r="C14" i="103"/>
  <c r="C20" i="103"/>
  <c r="D8" i="103"/>
  <c r="C26" i="103"/>
  <c r="C29" i="103"/>
  <c r="D27" i="103"/>
  <c r="D31" i="103"/>
  <c r="D26" i="103"/>
  <c r="D29" i="103"/>
  <c r="C15" i="103"/>
  <c r="C21" i="103"/>
  <c r="C27" i="103"/>
  <c r="C31" i="103"/>
  <c r="C23" i="103"/>
  <c r="C16" i="103"/>
  <c r="C19" i="103"/>
  <c r="C8" i="103"/>
  <c r="C17" i="103"/>
  <c r="C13" i="103"/>
  <c r="C9" i="103"/>
  <c r="D7" i="103"/>
  <c r="D57" i="5"/>
  <c r="D23" i="5" a="1"/>
  <c r="P23" i="5" s="1"/>
  <c r="F60" i="5"/>
  <c r="G61" i="5"/>
  <c r="G60" i="5"/>
  <c r="H61" i="5"/>
  <c r="H60" i="5"/>
  <c r="E61" i="5"/>
  <c r="I61" i="5"/>
  <c r="E60" i="5"/>
  <c r="I60" i="5"/>
  <c r="F61" i="5"/>
  <c r="D22" i="5" a="1"/>
  <c r="H57" i="5"/>
  <c r="E57" i="5"/>
  <c r="I57" i="5"/>
  <c r="G57" i="5"/>
  <c r="F57" i="5"/>
  <c r="F53" i="5"/>
  <c r="N31" i="5"/>
  <c r="N32" i="5" s="1"/>
  <c r="G29" i="5"/>
  <c r="K29" i="5"/>
  <c r="O29" i="5"/>
  <c r="G53" i="5"/>
  <c r="H54" i="5"/>
  <c r="O31" i="5"/>
  <c r="O32" i="5" s="1"/>
  <c r="L29" i="5"/>
  <c r="H53" i="5"/>
  <c r="E54" i="5"/>
  <c r="I54" i="5"/>
  <c r="I29" i="5"/>
  <c r="M29" i="5"/>
  <c r="E53" i="5"/>
  <c r="I53" i="5"/>
  <c r="F54" i="5"/>
  <c r="F29" i="5"/>
  <c r="N29" i="5"/>
  <c r="O18" i="5"/>
  <c r="H7" i="5"/>
  <c r="L7" i="5"/>
  <c r="F11" i="5"/>
  <c r="N11" i="5"/>
  <c r="I7" i="5"/>
  <c r="M7" i="5"/>
  <c r="G11" i="5"/>
  <c r="K11" i="5"/>
  <c r="O11" i="5"/>
  <c r="F7" i="5"/>
  <c r="F41" i="5" s="1"/>
  <c r="N7" i="5"/>
  <c r="H11" i="5"/>
  <c r="L11" i="5"/>
  <c r="N18" i="5"/>
  <c r="G7" i="5"/>
  <c r="K7" i="5"/>
  <c r="O7" i="5"/>
  <c r="I11" i="5"/>
  <c r="M11" i="5"/>
  <c r="D3" i="95"/>
  <c r="C35" i="103"/>
  <c r="E35" i="103" s="1"/>
  <c r="C1220" i="107"/>
  <c r="C1217" i="107"/>
  <c r="C1212" i="107"/>
  <c r="G41" i="5" l="1"/>
  <c r="AK42" i="5"/>
  <c r="AL42" i="5"/>
  <c r="AZ41" i="5"/>
  <c r="BA41" i="5"/>
  <c r="V42" i="5"/>
  <c r="W42" i="5"/>
  <c r="AZ42" i="5"/>
  <c r="BA42" i="5"/>
  <c r="AZ43" i="5"/>
  <c r="BA43" i="5"/>
  <c r="AK43" i="5"/>
  <c r="AL43" i="5"/>
  <c r="D43" i="5"/>
  <c r="D49" i="5"/>
  <c r="E43" i="5"/>
  <c r="H25" i="5"/>
  <c r="H41" i="5"/>
  <c r="L25" i="5"/>
  <c r="L41" i="5"/>
  <c r="I41" i="5"/>
  <c r="J41" i="5"/>
  <c r="M25" i="5"/>
  <c r="M41" i="5"/>
  <c r="N25" i="5"/>
  <c r="N41" i="5"/>
  <c r="K25" i="5"/>
  <c r="K41" i="5"/>
  <c r="O25" i="5"/>
  <c r="O28" i="5" s="1"/>
  <c r="O41" i="5"/>
  <c r="F1212" i="107"/>
  <c r="G1212" i="107" s="1"/>
  <c r="F1217" i="107"/>
  <c r="G1217" i="107" s="1"/>
  <c r="F1226" i="107"/>
  <c r="G1226" i="107" s="1"/>
  <c r="F1220" i="107"/>
  <c r="G1220" i="107" s="1"/>
  <c r="F1230" i="107"/>
  <c r="G1230" i="107" s="1"/>
  <c r="F1224" i="107"/>
  <c r="G1224" i="107" s="1"/>
  <c r="F1222" i="107"/>
  <c r="G1222" i="107" s="1"/>
  <c r="F1225" i="107"/>
  <c r="G1225" i="107" s="1"/>
  <c r="C1116" i="107"/>
  <c r="C1230" i="107"/>
  <c r="F1108" i="107"/>
  <c r="G1108" i="107" s="1"/>
  <c r="F1111" i="107"/>
  <c r="G1111" i="107" s="1"/>
  <c r="F1098" i="107"/>
  <c r="G1098" i="107" s="1"/>
  <c r="F1103" i="107"/>
  <c r="G1103" i="107" s="1"/>
  <c r="F1106" i="107"/>
  <c r="G1106" i="107" s="1"/>
  <c r="F1112" i="107"/>
  <c r="G1112" i="107" s="1"/>
  <c r="F1116" i="107"/>
  <c r="G1116" i="107" s="1"/>
  <c r="F1110" i="107"/>
  <c r="G1110" i="107" s="1"/>
  <c r="C6" i="107"/>
  <c r="C1098" i="107"/>
  <c r="C11" i="107"/>
  <c r="C1103" i="107"/>
  <c r="C13" i="107"/>
  <c r="C1106" i="107"/>
  <c r="K3" i="95"/>
  <c r="K2" i="95" s="1"/>
  <c r="P6" i="5"/>
  <c r="L30" i="5"/>
  <c r="K30" i="5"/>
  <c r="AW22" i="5"/>
  <c r="AH22" i="5"/>
  <c r="P11" i="5"/>
  <c r="I25" i="5"/>
  <c r="F6" i="107"/>
  <c r="G6" i="107" s="1"/>
  <c r="F20" i="107"/>
  <c r="G20" i="107" s="1"/>
  <c r="F24" i="107"/>
  <c r="G24" i="107" s="1"/>
  <c r="BL7" i="5"/>
  <c r="AA9" i="95"/>
  <c r="AA10" i="95" s="1"/>
  <c r="C23" i="107"/>
  <c r="C24" i="107"/>
  <c r="C14" i="107"/>
  <c r="C5" i="107"/>
  <c r="C4" i="107"/>
  <c r="F11" i="107"/>
  <c r="G11" i="107" s="1"/>
  <c r="AZ18" i="5"/>
  <c r="F19" i="5"/>
  <c r="N19" i="5"/>
  <c r="F17" i="5"/>
  <c r="Z9" i="95"/>
  <c r="Z10" i="95" s="1"/>
  <c r="AF4" i="95" a="1"/>
  <c r="I19" i="5"/>
  <c r="G19" i="5"/>
  <c r="I30" i="5"/>
  <c r="AZ19" i="5"/>
  <c r="M19" i="5"/>
  <c r="O19" i="5"/>
  <c r="N17" i="5"/>
  <c r="E30" i="5"/>
  <c r="F30" i="5"/>
  <c r="O17" i="5"/>
  <c r="K17" i="5"/>
  <c r="K19" i="5"/>
  <c r="AK19" i="5"/>
  <c r="L17" i="5"/>
  <c r="V19" i="5"/>
  <c r="AZ17" i="5"/>
  <c r="H17" i="5"/>
  <c r="G30" i="5"/>
  <c r="M17" i="5"/>
  <c r="H30" i="5"/>
  <c r="O30" i="5"/>
  <c r="L19" i="5"/>
  <c r="N30" i="5"/>
  <c r="M30" i="5"/>
  <c r="H19" i="5"/>
  <c r="G35" i="5"/>
  <c r="G17" i="5"/>
  <c r="I17" i="5"/>
  <c r="AN25" i="5"/>
  <c r="F35" i="107"/>
  <c r="G35" i="107" s="1"/>
  <c r="G19" i="98"/>
  <c r="F46" i="107"/>
  <c r="G46" i="107" s="1"/>
  <c r="F17" i="107"/>
  <c r="G17" i="107" s="1"/>
  <c r="F47" i="107"/>
  <c r="G47" i="107" s="1"/>
  <c r="V7" i="5"/>
  <c r="F49" i="107"/>
  <c r="G49" i="107" s="1"/>
  <c r="F5" i="107"/>
  <c r="G5" i="107" s="1"/>
  <c r="F13" i="107"/>
  <c r="G13" i="107" s="1"/>
  <c r="F19" i="107"/>
  <c r="G19" i="107" s="1"/>
  <c r="F52" i="107"/>
  <c r="G52" i="107" s="1"/>
  <c r="F23" i="107"/>
  <c r="G23" i="107" s="1"/>
  <c r="C21" i="107"/>
  <c r="C52" i="107"/>
  <c r="C35" i="107"/>
  <c r="C10" i="107"/>
  <c r="C41" i="107"/>
  <c r="C18" i="107"/>
  <c r="C49" i="107"/>
  <c r="F14" i="107"/>
  <c r="G14" i="107" s="1"/>
  <c r="F45" i="107"/>
  <c r="G45" i="107" s="1"/>
  <c r="F12" i="107"/>
  <c r="G12" i="107" s="1"/>
  <c r="F43" i="107"/>
  <c r="G43" i="107" s="1"/>
  <c r="C4" i="103"/>
  <c r="C81" i="103"/>
  <c r="E81" i="103" s="1"/>
  <c r="F10" i="107"/>
  <c r="G10" i="107" s="1"/>
  <c r="F41" i="107"/>
  <c r="G41" i="107" s="1"/>
  <c r="BN21" i="5"/>
  <c r="G25" i="5"/>
  <c r="P20" i="5"/>
  <c r="F15" i="107"/>
  <c r="G15" i="107" s="1"/>
  <c r="F16" i="107"/>
  <c r="G16" i="107" s="1"/>
  <c r="F18" i="107"/>
  <c r="G18" i="107" s="1"/>
  <c r="F21" i="107"/>
  <c r="G21" i="107" s="1"/>
  <c r="O9" i="5"/>
  <c r="O10" i="5" s="1"/>
  <c r="N16" i="5"/>
  <c r="L16" i="5"/>
  <c r="H16" i="5"/>
  <c r="M16" i="5"/>
  <c r="AZ16" i="5"/>
  <c r="I16" i="5"/>
  <c r="N9" i="5"/>
  <c r="O16" i="5"/>
  <c r="F16" i="5"/>
  <c r="K16" i="5"/>
  <c r="G16" i="5"/>
  <c r="AZ9" i="5"/>
  <c r="F25" i="5"/>
  <c r="P12" i="5"/>
  <c r="E28" i="103"/>
  <c r="E32" i="103"/>
  <c r="D10" i="103"/>
  <c r="E10" i="103" s="1"/>
  <c r="O36" i="5"/>
  <c r="AZ35" i="5"/>
  <c r="AZ36" i="5"/>
  <c r="L35" i="5"/>
  <c r="H35" i="5"/>
  <c r="N36" i="5"/>
  <c r="O35" i="5"/>
  <c r="I35" i="5"/>
  <c r="K35" i="5"/>
  <c r="N35" i="5"/>
  <c r="M35" i="5"/>
  <c r="F35" i="5"/>
  <c r="E35" i="5"/>
  <c r="B21" i="106" a="1"/>
  <c r="B36" i="106" a="1"/>
  <c r="B6" i="106" a="1"/>
  <c r="D13" i="103"/>
  <c r="E13" i="103" s="1"/>
  <c r="D21" i="103"/>
  <c r="E21" i="103" s="1"/>
  <c r="AH20" i="5"/>
  <c r="BL22" i="5"/>
  <c r="BB25" i="5"/>
  <c r="BD25" i="5"/>
  <c r="BL6" i="5"/>
  <c r="AR25" i="5"/>
  <c r="BL55" i="5"/>
  <c r="BL23" i="5"/>
  <c r="BE25" i="5"/>
  <c r="AZ32" i="5"/>
  <c r="AQ25" i="5"/>
  <c r="BL20" i="5"/>
  <c r="BJ25" i="5"/>
  <c r="AU25" i="5"/>
  <c r="AP25" i="5"/>
  <c r="BH25" i="5"/>
  <c r="BC25" i="5"/>
  <c r="AZ25" i="5"/>
  <c r="BL54" i="5"/>
  <c r="BF25" i="5"/>
  <c r="AV25" i="5"/>
  <c r="BA25" i="5"/>
  <c r="AO25" i="5"/>
  <c r="AL25" i="5"/>
  <c r="AZ30" i="5"/>
  <c r="BK25" i="5"/>
  <c r="BI25" i="5"/>
  <c r="AM25" i="5"/>
  <c r="AT25" i="5"/>
  <c r="BL51" i="5"/>
  <c r="BG25" i="5"/>
  <c r="AW20" i="5"/>
  <c r="AW51" i="5"/>
  <c r="AW6" i="5"/>
  <c r="AH23" i="5"/>
  <c r="AH6" i="5"/>
  <c r="AH51" i="5"/>
  <c r="E26" i="103"/>
  <c r="E23" i="103"/>
  <c r="E27" i="103"/>
  <c r="E7" i="103"/>
  <c r="E11" i="103"/>
  <c r="E25" i="103"/>
  <c r="E22" i="103"/>
  <c r="E8" i="103"/>
  <c r="E12" i="103"/>
  <c r="E31" i="103"/>
  <c r="D5" i="103"/>
  <c r="E5" i="103" s="1"/>
  <c r="D20" i="103"/>
  <c r="E20" i="103" s="1"/>
  <c r="D15" i="103"/>
  <c r="E15" i="103" s="1"/>
  <c r="D17" i="103"/>
  <c r="E17" i="103" s="1"/>
  <c r="E29" i="103"/>
  <c r="D19" i="103"/>
  <c r="E19" i="103" s="1"/>
  <c r="D9" i="103"/>
  <c r="E9" i="103" s="1"/>
  <c r="P57" i="5"/>
  <c r="D24" i="103"/>
  <c r="E24" i="103" s="1"/>
  <c r="D14" i="103"/>
  <c r="E14" i="103" s="1"/>
  <c r="D18" i="103"/>
  <c r="E18" i="103" s="1"/>
  <c r="D6" i="103"/>
  <c r="D16" i="103"/>
  <c r="E16" i="103" s="1"/>
  <c r="N28" i="5" l="1"/>
  <c r="V41" i="5"/>
  <c r="W41" i="5"/>
  <c r="M2" i="95"/>
  <c r="P49" i="5"/>
  <c r="R6" i="5"/>
  <c r="T6" i="5" s="1"/>
  <c r="CJ6" i="5" s="1"/>
  <c r="R12" i="5"/>
  <c r="T12" i="5" s="1"/>
  <c r="CJ12" i="5" s="1"/>
  <c r="BN12" i="5"/>
  <c r="BN11" i="5"/>
  <c r="AG6" i="95"/>
  <c r="AH6" i="95"/>
  <c r="AJ6" i="95"/>
  <c r="AH7" i="95"/>
  <c r="AI7" i="95"/>
  <c r="AJ7" i="95"/>
  <c r="AK7" i="95"/>
  <c r="AL7" i="95"/>
  <c r="AM7" i="95"/>
  <c r="AN7" i="95"/>
  <c r="AO7" i="95"/>
  <c r="AP7" i="95"/>
  <c r="AG8" i="95"/>
  <c r="AH8" i="95"/>
  <c r="AI8" i="95"/>
  <c r="AJ8" i="95"/>
  <c r="AK8" i="95"/>
  <c r="AL8" i="95"/>
  <c r="AM8" i="95"/>
  <c r="AN8" i="95"/>
  <c r="AO8" i="95"/>
  <c r="AP8" i="95"/>
  <c r="AI6" i="95"/>
  <c r="AK6" i="95"/>
  <c r="AL6" i="95"/>
  <c r="AM6" i="95"/>
  <c r="AN6" i="95"/>
  <c r="AO6" i="95"/>
  <c r="AP6" i="95"/>
  <c r="AG7" i="95"/>
  <c r="C31" i="106"/>
  <c r="D31" i="106"/>
  <c r="G31" i="106" a="1"/>
  <c r="H31" i="106"/>
  <c r="H46" i="106"/>
  <c r="C46" i="106"/>
  <c r="D46" i="106"/>
  <c r="G46" i="106" a="1"/>
  <c r="C16" i="106"/>
  <c r="D16" i="106"/>
  <c r="G16" i="106" a="1"/>
  <c r="H16" i="106"/>
  <c r="G3" i="95"/>
  <c r="G2" i="95" s="1"/>
  <c r="E3" i="105" a="1"/>
  <c r="C15" i="106"/>
  <c r="G15" i="106" a="1"/>
  <c r="H15" i="106"/>
  <c r="C45" i="106"/>
  <c r="G45" i="106" a="1"/>
  <c r="H45" i="106"/>
  <c r="C30" i="106"/>
  <c r="G30" i="106" a="1"/>
  <c r="H30" i="106"/>
  <c r="D19" i="5"/>
  <c r="AU6" i="95"/>
  <c r="AX7" i="95"/>
  <c r="BA8" i="95"/>
  <c r="AU10" i="95"/>
  <c r="AX11" i="95"/>
  <c r="BA12" i="95"/>
  <c r="AU14" i="95"/>
  <c r="AX15" i="95"/>
  <c r="BA16" i="95"/>
  <c r="AU18" i="95"/>
  <c r="AX19" i="95"/>
  <c r="BA20" i="95"/>
  <c r="AU22" i="95"/>
  <c r="AX23" i="95"/>
  <c r="BA24" i="95"/>
  <c r="AU26" i="95"/>
  <c r="AX27" i="95"/>
  <c r="BA28" i="95"/>
  <c r="AU30" i="95"/>
  <c r="AX31" i="95"/>
  <c r="BA32" i="95"/>
  <c r="AU34" i="95"/>
  <c r="AX35" i="95"/>
  <c r="BA36" i="95"/>
  <c r="AU38" i="95"/>
  <c r="AX39" i="95"/>
  <c r="BA40" i="95"/>
  <c r="AU42" i="95"/>
  <c r="AX43" i="95"/>
  <c r="BA44" i="95"/>
  <c r="AU46" i="95"/>
  <c r="AX47" i="95"/>
  <c r="BA48" i="95"/>
  <c r="AU50" i="95"/>
  <c r="AX51" i="95"/>
  <c r="BA52" i="95"/>
  <c r="AU54" i="95"/>
  <c r="AX55" i="95"/>
  <c r="BA56" i="95"/>
  <c r="AU58" i="95"/>
  <c r="AX59" i="95"/>
  <c r="BA60" i="95"/>
  <c r="AU62" i="95"/>
  <c r="AX63" i="95"/>
  <c r="BA64" i="95"/>
  <c r="AU66" i="95"/>
  <c r="AX67" i="95"/>
  <c r="BA68" i="95"/>
  <c r="AU70" i="95"/>
  <c r="AX71" i="95"/>
  <c r="BA72" i="95"/>
  <c r="AU74" i="95"/>
  <c r="AX75" i="95"/>
  <c r="BA76" i="95"/>
  <c r="AU78" i="95"/>
  <c r="AX79" i="95"/>
  <c r="BA80" i="95"/>
  <c r="AU82" i="95"/>
  <c r="AX83" i="95"/>
  <c r="BA84" i="95"/>
  <c r="AU86" i="95"/>
  <c r="AX87" i="95"/>
  <c r="BA88" i="95"/>
  <c r="AU90" i="95"/>
  <c r="AX91" i="95"/>
  <c r="BA92" i="95"/>
  <c r="AU94" i="95"/>
  <c r="AX95" i="95"/>
  <c r="BA96" i="95"/>
  <c r="AU98" i="95"/>
  <c r="AX99" i="95"/>
  <c r="BA100" i="95"/>
  <c r="AU102" i="95"/>
  <c r="AX103" i="95"/>
  <c r="BA104" i="95"/>
  <c r="AU106" i="95"/>
  <c r="AX107" i="95"/>
  <c r="BA108" i="95"/>
  <c r="AU110" i="95"/>
  <c r="AX111" i="95"/>
  <c r="BA112" i="95"/>
  <c r="AU114" i="95"/>
  <c r="AX115" i="95"/>
  <c r="BA116" i="95"/>
  <c r="AU118" i="95"/>
  <c r="AV6" i="95"/>
  <c r="AY7" i="95"/>
  <c r="BB8" i="95"/>
  <c r="AV10" i="95"/>
  <c r="AY11" i="95"/>
  <c r="BB12" i="95"/>
  <c r="AV14" i="95"/>
  <c r="AY15" i="95"/>
  <c r="BB16" i="95"/>
  <c r="AV18" i="95"/>
  <c r="AY19" i="95"/>
  <c r="BB20" i="95"/>
  <c r="AV22" i="95"/>
  <c r="AY23" i="95"/>
  <c r="BB24" i="95"/>
  <c r="AV26" i="95"/>
  <c r="AY27" i="95"/>
  <c r="BB28" i="95"/>
  <c r="AV30" i="95"/>
  <c r="AY31" i="95"/>
  <c r="BB32" i="95"/>
  <c r="AV34" i="95"/>
  <c r="AY35" i="95"/>
  <c r="BB36" i="95"/>
  <c r="AV38" i="95"/>
  <c r="AY39" i="95"/>
  <c r="BB40" i="95"/>
  <c r="AV42" i="95"/>
  <c r="AY43" i="95"/>
  <c r="BB44" i="95"/>
  <c r="AV46" i="95"/>
  <c r="AY47" i="95"/>
  <c r="BB48" i="95"/>
  <c r="AV50" i="95"/>
  <c r="AY51" i="95"/>
  <c r="BB52" i="95"/>
  <c r="AV54" i="95"/>
  <c r="AY55" i="95"/>
  <c r="BB56" i="95"/>
  <c r="AV58" i="95"/>
  <c r="AY59" i="95"/>
  <c r="BB60" i="95"/>
  <c r="AV62" i="95"/>
  <c r="AY63" i="95"/>
  <c r="BB64" i="95"/>
  <c r="AV66" i="95"/>
  <c r="AY67" i="95"/>
  <c r="BB68" i="95"/>
  <c r="AV70" i="95"/>
  <c r="AY71" i="95"/>
  <c r="BB72" i="95"/>
  <c r="AV74" i="95"/>
  <c r="AY75" i="95"/>
  <c r="BB76" i="95"/>
  <c r="AV78" i="95"/>
  <c r="AY79" i="95"/>
  <c r="BB80" i="95"/>
  <c r="AV82" i="95"/>
  <c r="AY83" i="95"/>
  <c r="BB84" i="95"/>
  <c r="AV86" i="95"/>
  <c r="AY87" i="95"/>
  <c r="BB88" i="95"/>
  <c r="AV90" i="95"/>
  <c r="AY91" i="95"/>
  <c r="BB92" i="95"/>
  <c r="AV94" i="95"/>
  <c r="AY95" i="95"/>
  <c r="BB96" i="95"/>
  <c r="AV98" i="95"/>
  <c r="AY99" i="95"/>
  <c r="BB100" i="95"/>
  <c r="AV102" i="95"/>
  <c r="AY103" i="95"/>
  <c r="BB104" i="95"/>
  <c r="AV106" i="95"/>
  <c r="AY107" i="95"/>
  <c r="BB108" i="95"/>
  <c r="AV110" i="95"/>
  <c r="AY111" i="95"/>
  <c r="BB112" i="95"/>
  <c r="AV114" i="95"/>
  <c r="AY115" i="95"/>
  <c r="BB116" i="95"/>
  <c r="AV118" i="95"/>
  <c r="AW6" i="95"/>
  <c r="AZ7" i="95"/>
  <c r="BC8" i="95"/>
  <c r="AW10" i="95"/>
  <c r="AZ11" i="95"/>
  <c r="BC12" i="95"/>
  <c r="AW14" i="95"/>
  <c r="AZ15" i="95"/>
  <c r="BC16" i="95"/>
  <c r="AW18" i="95"/>
  <c r="AZ19" i="95"/>
  <c r="BC20" i="95"/>
  <c r="AW22" i="95"/>
  <c r="AZ23" i="95"/>
  <c r="BC24" i="95"/>
  <c r="AW26" i="95"/>
  <c r="AZ27" i="95"/>
  <c r="BC28" i="95"/>
  <c r="AW30" i="95"/>
  <c r="AZ31" i="95"/>
  <c r="BC32" i="95"/>
  <c r="AW34" i="95"/>
  <c r="AZ35" i="95"/>
  <c r="BC36" i="95"/>
  <c r="AW38" i="95"/>
  <c r="AZ39" i="95"/>
  <c r="BC40" i="95"/>
  <c r="AW42" i="95"/>
  <c r="AZ43" i="95"/>
  <c r="BC44" i="95"/>
  <c r="AW46" i="95"/>
  <c r="AZ47" i="95"/>
  <c r="BC48" i="95"/>
  <c r="AW50" i="95"/>
  <c r="AZ51" i="95"/>
  <c r="BC52" i="95"/>
  <c r="AW54" i="95"/>
  <c r="AZ55" i="95"/>
  <c r="BC56" i="95"/>
  <c r="AW58" i="95"/>
  <c r="AZ59" i="95"/>
  <c r="BC60" i="95"/>
  <c r="AW62" i="95"/>
  <c r="AZ63" i="95"/>
  <c r="BC64" i="95"/>
  <c r="AW66" i="95"/>
  <c r="AZ67" i="95"/>
  <c r="BC68" i="95"/>
  <c r="AW70" i="95"/>
  <c r="AZ71" i="95"/>
  <c r="BC72" i="95"/>
  <c r="AW74" i="95"/>
  <c r="AZ75" i="95"/>
  <c r="BC76" i="95"/>
  <c r="AW78" i="95"/>
  <c r="AZ79" i="95"/>
  <c r="BC80" i="95"/>
  <c r="AW82" i="95"/>
  <c r="AZ83" i="95"/>
  <c r="BC84" i="95"/>
  <c r="AW86" i="95"/>
  <c r="AZ87" i="95"/>
  <c r="BC88" i="95"/>
  <c r="AW90" i="95"/>
  <c r="AZ91" i="95"/>
  <c r="BC92" i="95"/>
  <c r="AW94" i="95"/>
  <c r="AZ95" i="95"/>
  <c r="BC96" i="95"/>
  <c r="AW98" i="95"/>
  <c r="AZ99" i="95"/>
  <c r="BC100" i="95"/>
  <c r="AW102" i="95"/>
  <c r="AZ103" i="95"/>
  <c r="BC104" i="95"/>
  <c r="AW106" i="95"/>
  <c r="AZ107" i="95"/>
  <c r="BC108" i="95"/>
  <c r="AX6" i="95"/>
  <c r="BA7" i="95"/>
  <c r="AU9" i="95"/>
  <c r="AX10" i="95"/>
  <c r="BA11" i="95"/>
  <c r="AU13" i="95"/>
  <c r="AX14" i="95"/>
  <c r="BA15" i="95"/>
  <c r="AU17" i="95"/>
  <c r="AX18" i="95"/>
  <c r="BA19" i="95"/>
  <c r="AU21" i="95"/>
  <c r="AX22" i="95"/>
  <c r="BA23" i="95"/>
  <c r="AU25" i="95"/>
  <c r="AX26" i="95"/>
  <c r="BA27" i="95"/>
  <c r="AU29" i="95"/>
  <c r="AX30" i="95"/>
  <c r="BA31" i="95"/>
  <c r="AU33" i="95"/>
  <c r="AX34" i="95"/>
  <c r="BA35" i="95"/>
  <c r="AU37" i="95"/>
  <c r="AX38" i="95"/>
  <c r="BA39" i="95"/>
  <c r="AU41" i="95"/>
  <c r="AX42" i="95"/>
  <c r="BA43" i="95"/>
  <c r="AU45" i="95"/>
  <c r="AX46" i="95"/>
  <c r="BA47" i="95"/>
  <c r="AU49" i="95"/>
  <c r="AX50" i="95"/>
  <c r="BA51" i="95"/>
  <c r="AU53" i="95"/>
  <c r="AX54" i="95"/>
  <c r="BA55" i="95"/>
  <c r="AU57" i="95"/>
  <c r="AX58" i="95"/>
  <c r="BA59" i="95"/>
  <c r="AU61" i="95"/>
  <c r="AX62" i="95"/>
  <c r="BA63" i="95"/>
  <c r="AU65" i="95"/>
  <c r="AX66" i="95"/>
  <c r="BA67" i="95"/>
  <c r="AU69" i="95"/>
  <c r="AX70" i="95"/>
  <c r="BA71" i="95"/>
  <c r="AU73" i="95"/>
  <c r="AX74" i="95"/>
  <c r="BA75" i="95"/>
  <c r="AU77" i="95"/>
  <c r="AX78" i="95"/>
  <c r="BA79" i="95"/>
  <c r="AU81" i="95"/>
  <c r="AX82" i="95"/>
  <c r="BA83" i="95"/>
  <c r="AU85" i="95"/>
  <c r="AX86" i="95"/>
  <c r="BA87" i="95"/>
  <c r="AU89" i="95"/>
  <c r="AX90" i="95"/>
  <c r="BA91" i="95"/>
  <c r="AU93" i="95"/>
  <c r="AX94" i="95"/>
  <c r="BA95" i="95"/>
  <c r="AU97" i="95"/>
  <c r="AX98" i="95"/>
  <c r="BA99" i="95"/>
  <c r="AU101" i="95"/>
  <c r="AX102" i="95"/>
  <c r="BA103" i="95"/>
  <c r="AU105" i="95"/>
  <c r="AX106" i="95"/>
  <c r="BA107" i="95"/>
  <c r="AU109" i="95"/>
  <c r="AX110" i="95"/>
  <c r="BA111" i="95"/>
  <c r="AU113" i="95"/>
  <c r="AX114" i="95"/>
  <c r="BA115" i="95"/>
  <c r="AU117" i="95"/>
  <c r="AX118" i="95"/>
  <c r="AY6" i="95"/>
  <c r="BB7" i="95"/>
  <c r="AV9" i="95"/>
  <c r="AY10" i="95"/>
  <c r="BB11" i="95"/>
  <c r="AV13" i="95"/>
  <c r="AY14" i="95"/>
  <c r="BB15" i="95"/>
  <c r="AV17" i="95"/>
  <c r="AY18" i="95"/>
  <c r="BB19" i="95"/>
  <c r="AV21" i="95"/>
  <c r="AY22" i="95"/>
  <c r="BB23" i="95"/>
  <c r="AV25" i="95"/>
  <c r="AY26" i="95"/>
  <c r="BB27" i="95"/>
  <c r="AV29" i="95"/>
  <c r="AY30" i="95"/>
  <c r="BB31" i="95"/>
  <c r="AV33" i="95"/>
  <c r="AY34" i="95"/>
  <c r="BB35" i="95"/>
  <c r="AV37" i="95"/>
  <c r="AY38" i="95"/>
  <c r="BB39" i="95"/>
  <c r="AV41" i="95"/>
  <c r="AY42" i="95"/>
  <c r="BB43" i="95"/>
  <c r="AV45" i="95"/>
  <c r="AY46" i="95"/>
  <c r="BB47" i="95"/>
  <c r="AV49" i="95"/>
  <c r="AY50" i="95"/>
  <c r="BB51" i="95"/>
  <c r="AV53" i="95"/>
  <c r="AY54" i="95"/>
  <c r="BB55" i="95"/>
  <c r="AV57" i="95"/>
  <c r="AY58" i="95"/>
  <c r="BB59" i="95"/>
  <c r="AV61" i="95"/>
  <c r="AY62" i="95"/>
  <c r="BB63" i="95"/>
  <c r="AV65" i="95"/>
  <c r="AY66" i="95"/>
  <c r="BB67" i="95"/>
  <c r="AV69" i="95"/>
  <c r="AY70" i="95"/>
  <c r="BB71" i="95"/>
  <c r="AV73" i="95"/>
  <c r="AY74" i="95"/>
  <c r="BB75" i="95"/>
  <c r="AV77" i="95"/>
  <c r="AY78" i="95"/>
  <c r="BB79" i="95"/>
  <c r="AV81" i="95"/>
  <c r="AY82" i="95"/>
  <c r="BB83" i="95"/>
  <c r="AV85" i="95"/>
  <c r="AY86" i="95"/>
  <c r="BB87" i="95"/>
  <c r="AV89" i="95"/>
  <c r="AY90" i="95"/>
  <c r="BB91" i="95"/>
  <c r="AV93" i="95"/>
  <c r="AY94" i="95"/>
  <c r="BB95" i="95"/>
  <c r="AV97" i="95"/>
  <c r="AY98" i="95"/>
  <c r="BB99" i="95"/>
  <c r="AV101" i="95"/>
  <c r="AY102" i="95"/>
  <c r="BB103" i="95"/>
  <c r="AV105" i="95"/>
  <c r="AY106" i="95"/>
  <c r="BB107" i="95"/>
  <c r="AV109" i="95"/>
  <c r="AY110" i="95"/>
  <c r="BB111" i="95"/>
  <c r="AV113" i="95"/>
  <c r="AY114" i="95"/>
  <c r="BB115" i="95"/>
  <c r="AV117" i="95"/>
  <c r="AY118" i="95"/>
  <c r="AZ6" i="95"/>
  <c r="BC7" i="95"/>
  <c r="AW9" i="95"/>
  <c r="AZ10" i="95"/>
  <c r="BC11" i="95"/>
  <c r="AW13" i="95"/>
  <c r="AZ14" i="95"/>
  <c r="BC15" i="95"/>
  <c r="AW17" i="95"/>
  <c r="AZ18" i="95"/>
  <c r="BC19" i="95"/>
  <c r="AW21" i="95"/>
  <c r="AZ22" i="95"/>
  <c r="BC23" i="95"/>
  <c r="AW25" i="95"/>
  <c r="AZ26" i="95"/>
  <c r="BC27" i="95"/>
  <c r="AW29" i="95"/>
  <c r="AZ30" i="95"/>
  <c r="BC31" i="95"/>
  <c r="AW33" i="95"/>
  <c r="AZ34" i="95"/>
  <c r="BC35" i="95"/>
  <c r="AW37" i="95"/>
  <c r="AZ38" i="95"/>
  <c r="BC39" i="95"/>
  <c r="AW41" i="95"/>
  <c r="AZ42" i="95"/>
  <c r="BC43" i="95"/>
  <c r="AW45" i="95"/>
  <c r="AZ46" i="95"/>
  <c r="BC47" i="95"/>
  <c r="AW49" i="95"/>
  <c r="AZ50" i="95"/>
  <c r="BC51" i="95"/>
  <c r="AW53" i="95"/>
  <c r="AZ54" i="95"/>
  <c r="BC55" i="95"/>
  <c r="AW57" i="95"/>
  <c r="AZ58" i="95"/>
  <c r="BC59" i="95"/>
  <c r="AW61" i="95"/>
  <c r="AZ62" i="95"/>
  <c r="BC63" i="95"/>
  <c r="AW65" i="95"/>
  <c r="AZ66" i="95"/>
  <c r="BC67" i="95"/>
  <c r="AW69" i="95"/>
  <c r="AZ70" i="95"/>
  <c r="BC71" i="95"/>
  <c r="AW73" i="95"/>
  <c r="AZ74" i="95"/>
  <c r="BC75" i="95"/>
  <c r="AW77" i="95"/>
  <c r="AZ78" i="95"/>
  <c r="BC79" i="95"/>
  <c r="AW81" i="95"/>
  <c r="AZ82" i="95"/>
  <c r="BC83" i="95"/>
  <c r="AW85" i="95"/>
  <c r="AZ86" i="95"/>
  <c r="BC87" i="95"/>
  <c r="AW89" i="95"/>
  <c r="AZ90" i="95"/>
  <c r="BC91" i="95"/>
  <c r="AW93" i="95"/>
  <c r="AZ94" i="95"/>
  <c r="BC95" i="95"/>
  <c r="AW97" i="95"/>
  <c r="AZ98" i="95"/>
  <c r="BC99" i="95"/>
  <c r="AW101" i="95"/>
  <c r="AZ102" i="95"/>
  <c r="BC103" i="95"/>
  <c r="AW105" i="95"/>
  <c r="AZ106" i="95"/>
  <c r="BC107" i="95"/>
  <c r="AW109" i="95"/>
  <c r="AZ110" i="95"/>
  <c r="BC111" i="95"/>
  <c r="AW113" i="95"/>
  <c r="AZ114" i="95"/>
  <c r="BC115" i="95"/>
  <c r="AW117" i="95"/>
  <c r="AZ118" i="95"/>
  <c r="BA6" i="95"/>
  <c r="AU8" i="95"/>
  <c r="AX9" i="95"/>
  <c r="BA10" i="95"/>
  <c r="AU12" i="95"/>
  <c r="AX13" i="95"/>
  <c r="BA14" i="95"/>
  <c r="AU16" i="95"/>
  <c r="AX17" i="95"/>
  <c r="BA18" i="95"/>
  <c r="AU20" i="95"/>
  <c r="AX21" i="95"/>
  <c r="BA22" i="95"/>
  <c r="AU24" i="95"/>
  <c r="AX25" i="95"/>
  <c r="BA26" i="95"/>
  <c r="AU28" i="95"/>
  <c r="AX29" i="95"/>
  <c r="BA30" i="95"/>
  <c r="AU32" i="95"/>
  <c r="AX33" i="95"/>
  <c r="BA34" i="95"/>
  <c r="AU36" i="95"/>
  <c r="AX37" i="95"/>
  <c r="BA38" i="95"/>
  <c r="AU40" i="95"/>
  <c r="AX41" i="95"/>
  <c r="BA42" i="95"/>
  <c r="AU44" i="95"/>
  <c r="AX45" i="95"/>
  <c r="BA46" i="95"/>
  <c r="AU48" i="95"/>
  <c r="AX49" i="95"/>
  <c r="BA50" i="95"/>
  <c r="AU52" i="95"/>
  <c r="AX53" i="95"/>
  <c r="BA54" i="95"/>
  <c r="AU56" i="95"/>
  <c r="AX57" i="95"/>
  <c r="BA58" i="95"/>
  <c r="AU60" i="95"/>
  <c r="AX61" i="95"/>
  <c r="BA62" i="95"/>
  <c r="AU64" i="95"/>
  <c r="AX65" i="95"/>
  <c r="BA66" i="95"/>
  <c r="AU68" i="95"/>
  <c r="AX69" i="95"/>
  <c r="BA70" i="95"/>
  <c r="AU72" i="95"/>
  <c r="AX73" i="95"/>
  <c r="BA74" i="95"/>
  <c r="AU76" i="95"/>
  <c r="AX77" i="95"/>
  <c r="BA78" i="95"/>
  <c r="AU80" i="95"/>
  <c r="AX81" i="95"/>
  <c r="BA82" i="95"/>
  <c r="AU84" i="95"/>
  <c r="AX85" i="95"/>
  <c r="BA86" i="95"/>
  <c r="AU88" i="95"/>
  <c r="AX89" i="95"/>
  <c r="BA90" i="95"/>
  <c r="AU92" i="95"/>
  <c r="AX93" i="95"/>
  <c r="BA94" i="95"/>
  <c r="AU96" i="95"/>
  <c r="AX97" i="95"/>
  <c r="BA98" i="95"/>
  <c r="AU100" i="95"/>
  <c r="AX101" i="95"/>
  <c r="BA102" i="95"/>
  <c r="AU104" i="95"/>
  <c r="AX105" i="95"/>
  <c r="BA106" i="95"/>
  <c r="AU108" i="95"/>
  <c r="AX109" i="95"/>
  <c r="BA110" i="95"/>
  <c r="AU112" i="95"/>
  <c r="AX113" i="95"/>
  <c r="BA114" i="95"/>
  <c r="AU116" i="95"/>
  <c r="AX117" i="95"/>
  <c r="BA118" i="95"/>
  <c r="BB6" i="95"/>
  <c r="AV8" i="95"/>
  <c r="AY9" i="95"/>
  <c r="BB10" i="95"/>
  <c r="AV12" i="95"/>
  <c r="AY13" i="95"/>
  <c r="BB14" i="95"/>
  <c r="AV16" i="95"/>
  <c r="AY17" i="95"/>
  <c r="BB18" i="95"/>
  <c r="AV20" i="95"/>
  <c r="AY21" i="95"/>
  <c r="BB22" i="95"/>
  <c r="AV24" i="95"/>
  <c r="AY25" i="95"/>
  <c r="BB26" i="95"/>
  <c r="AV28" i="95"/>
  <c r="AY29" i="95"/>
  <c r="BB30" i="95"/>
  <c r="AV32" i="95"/>
  <c r="AY33" i="95"/>
  <c r="BB34" i="95"/>
  <c r="AV36" i="95"/>
  <c r="AY37" i="95"/>
  <c r="BB38" i="95"/>
  <c r="AV40" i="95"/>
  <c r="AY41" i="95"/>
  <c r="BB42" i="95"/>
  <c r="AV44" i="95"/>
  <c r="AY45" i="95"/>
  <c r="BB46" i="95"/>
  <c r="AV48" i="95"/>
  <c r="AY49" i="95"/>
  <c r="BB50" i="95"/>
  <c r="AV52" i="95"/>
  <c r="AY53" i="95"/>
  <c r="BB54" i="95"/>
  <c r="AV56" i="95"/>
  <c r="AY57" i="95"/>
  <c r="BB58" i="95"/>
  <c r="AV60" i="95"/>
  <c r="AY61" i="95"/>
  <c r="BB62" i="95"/>
  <c r="AV64" i="95"/>
  <c r="AY65" i="95"/>
  <c r="BB66" i="95"/>
  <c r="AV68" i="95"/>
  <c r="AY69" i="95"/>
  <c r="BB70" i="95"/>
  <c r="AV72" i="95"/>
  <c r="AY73" i="95"/>
  <c r="BB74" i="95"/>
  <c r="AV76" i="95"/>
  <c r="AY77" i="95"/>
  <c r="BB78" i="95"/>
  <c r="AV80" i="95"/>
  <c r="AY81" i="95"/>
  <c r="BB82" i="95"/>
  <c r="AV84" i="95"/>
  <c r="AY85" i="95"/>
  <c r="BB86" i="95"/>
  <c r="AV88" i="95"/>
  <c r="AY89" i="95"/>
  <c r="BB90" i="95"/>
  <c r="AV92" i="95"/>
  <c r="AY93" i="95"/>
  <c r="BB94" i="95"/>
  <c r="AV96" i="95"/>
  <c r="AY97" i="95"/>
  <c r="BB98" i="95"/>
  <c r="AV100" i="95"/>
  <c r="AY101" i="95"/>
  <c r="BB102" i="95"/>
  <c r="AV104" i="95"/>
  <c r="AY105" i="95"/>
  <c r="BB106" i="95"/>
  <c r="AV108" i="95"/>
  <c r="AY109" i="95"/>
  <c r="BB110" i="95"/>
  <c r="AV112" i="95"/>
  <c r="AY113" i="95"/>
  <c r="BB114" i="95"/>
  <c r="AV116" i="95"/>
  <c r="AY117" i="95"/>
  <c r="BB118" i="95"/>
  <c r="BC6" i="95"/>
  <c r="AW8" i="95"/>
  <c r="AZ9" i="95"/>
  <c r="BC10" i="95"/>
  <c r="AW12" i="95"/>
  <c r="AZ13" i="95"/>
  <c r="BC14" i="95"/>
  <c r="AW16" i="95"/>
  <c r="AZ17" i="95"/>
  <c r="BC18" i="95"/>
  <c r="AW20" i="95"/>
  <c r="AZ21" i="95"/>
  <c r="BC22" i="95"/>
  <c r="AW24" i="95"/>
  <c r="AZ25" i="95"/>
  <c r="BC26" i="95"/>
  <c r="AW28" i="95"/>
  <c r="AZ29" i="95"/>
  <c r="BC30" i="95"/>
  <c r="AW32" i="95"/>
  <c r="AZ33" i="95"/>
  <c r="BC34" i="95"/>
  <c r="AW36" i="95"/>
  <c r="AZ37" i="95"/>
  <c r="BC38" i="95"/>
  <c r="AW40" i="95"/>
  <c r="AZ41" i="95"/>
  <c r="BC42" i="95"/>
  <c r="AW44" i="95"/>
  <c r="AZ45" i="95"/>
  <c r="BC46" i="95"/>
  <c r="AW48" i="95"/>
  <c r="AZ49" i="95"/>
  <c r="BC50" i="95"/>
  <c r="AW52" i="95"/>
  <c r="AZ53" i="95"/>
  <c r="BC54" i="95"/>
  <c r="AW56" i="95"/>
  <c r="AZ57" i="95"/>
  <c r="BC58" i="95"/>
  <c r="AW60" i="95"/>
  <c r="AZ61" i="95"/>
  <c r="BC62" i="95"/>
  <c r="AW64" i="95"/>
  <c r="AZ65" i="95"/>
  <c r="BC66" i="95"/>
  <c r="AW68" i="95"/>
  <c r="AZ69" i="95"/>
  <c r="BC70" i="95"/>
  <c r="AW72" i="95"/>
  <c r="AZ73" i="95"/>
  <c r="BC74" i="95"/>
  <c r="AU7" i="95"/>
  <c r="AX8" i="95"/>
  <c r="BA9" i="95"/>
  <c r="AU11" i="95"/>
  <c r="AX12" i="95"/>
  <c r="BA13" i="95"/>
  <c r="AU15" i="95"/>
  <c r="AX16" i="95"/>
  <c r="BA17" i="95"/>
  <c r="AU19" i="95"/>
  <c r="AX20" i="95"/>
  <c r="BA21" i="95"/>
  <c r="AU23" i="95"/>
  <c r="AX24" i="95"/>
  <c r="BA25" i="95"/>
  <c r="AU27" i="95"/>
  <c r="AX28" i="95"/>
  <c r="BA29" i="95"/>
  <c r="AU31" i="95"/>
  <c r="AX32" i="95"/>
  <c r="BA33" i="95"/>
  <c r="AU35" i="95"/>
  <c r="AX36" i="95"/>
  <c r="BA37" i="95"/>
  <c r="AU39" i="95"/>
  <c r="AX40" i="95"/>
  <c r="BA41" i="95"/>
  <c r="AU43" i="95"/>
  <c r="AX44" i="95"/>
  <c r="BA45" i="95"/>
  <c r="AU47" i="95"/>
  <c r="AX48" i="95"/>
  <c r="BA49" i="95"/>
  <c r="AU51" i="95"/>
  <c r="AX52" i="95"/>
  <c r="BA53" i="95"/>
  <c r="AU55" i="95"/>
  <c r="AX56" i="95"/>
  <c r="BA57" i="95"/>
  <c r="AU59" i="95"/>
  <c r="AX60" i="95"/>
  <c r="BA61" i="95"/>
  <c r="AU63" i="95"/>
  <c r="AX64" i="95"/>
  <c r="BA65" i="95"/>
  <c r="AU67" i="95"/>
  <c r="AX68" i="95"/>
  <c r="BA69" i="95"/>
  <c r="AU71" i="95"/>
  <c r="AX72" i="95"/>
  <c r="BA73" i="95"/>
  <c r="AU75" i="95"/>
  <c r="AX76" i="95"/>
  <c r="BA77" i="95"/>
  <c r="AU79" i="95"/>
  <c r="AX80" i="95"/>
  <c r="BA81" i="95"/>
  <c r="AU83" i="95"/>
  <c r="AX84" i="95"/>
  <c r="BA85" i="95"/>
  <c r="AU87" i="95"/>
  <c r="AX88" i="95"/>
  <c r="BA89" i="95"/>
  <c r="AU91" i="95"/>
  <c r="AX92" i="95"/>
  <c r="BA93" i="95"/>
  <c r="AU95" i="95"/>
  <c r="AX96" i="95"/>
  <c r="BA97" i="95"/>
  <c r="AU99" i="95"/>
  <c r="AX100" i="95"/>
  <c r="BA101" i="95"/>
  <c r="AU103" i="95"/>
  <c r="AX104" i="95"/>
  <c r="BA105" i="95"/>
  <c r="AU107" i="95"/>
  <c r="AX108" i="95"/>
  <c r="BA109" i="95"/>
  <c r="AU111" i="95"/>
  <c r="AX112" i="95"/>
  <c r="BA113" i="95"/>
  <c r="AU115" i="95"/>
  <c r="AX116" i="95"/>
  <c r="BA117" i="95"/>
  <c r="AU119" i="95"/>
  <c r="AW7" i="95"/>
  <c r="AZ8" i="95"/>
  <c r="BC9" i="95"/>
  <c r="AW11" i="95"/>
  <c r="AZ12" i="95"/>
  <c r="BC13" i="95"/>
  <c r="AW15" i="95"/>
  <c r="AZ16" i="95"/>
  <c r="BC17" i="95"/>
  <c r="AW19" i="95"/>
  <c r="AZ20" i="95"/>
  <c r="BC21" i="95"/>
  <c r="AW23" i="95"/>
  <c r="AZ24" i="95"/>
  <c r="BC25" i="95"/>
  <c r="AW27" i="95"/>
  <c r="AZ28" i="95"/>
  <c r="BC29" i="95"/>
  <c r="AW31" i="95"/>
  <c r="AZ32" i="95"/>
  <c r="BC33" i="95"/>
  <c r="AW35" i="95"/>
  <c r="AZ36" i="95"/>
  <c r="BC37" i="95"/>
  <c r="AW39" i="95"/>
  <c r="AZ40" i="95"/>
  <c r="BC41" i="95"/>
  <c r="AW43" i="95"/>
  <c r="AZ44" i="95"/>
  <c r="BC45" i="95"/>
  <c r="AW47" i="95"/>
  <c r="AZ48" i="95"/>
  <c r="BC49" i="95"/>
  <c r="AW51" i="95"/>
  <c r="AZ52" i="95"/>
  <c r="BC53" i="95"/>
  <c r="AW55" i="95"/>
  <c r="AZ56" i="95"/>
  <c r="BC57" i="95"/>
  <c r="AW59" i="95"/>
  <c r="AZ60" i="95"/>
  <c r="BC61" i="95"/>
  <c r="AW63" i="95"/>
  <c r="AZ64" i="95"/>
  <c r="BC65" i="95"/>
  <c r="AW67" i="95"/>
  <c r="AZ68" i="95"/>
  <c r="BC69" i="95"/>
  <c r="AW71" i="95"/>
  <c r="AZ72" i="95"/>
  <c r="BC73" i="95"/>
  <c r="AW75" i="95"/>
  <c r="AZ76" i="95"/>
  <c r="BC77" i="95"/>
  <c r="AW79" i="95"/>
  <c r="AZ80" i="95"/>
  <c r="BC81" i="95"/>
  <c r="AW83" i="95"/>
  <c r="AZ84" i="95"/>
  <c r="BC85" i="95"/>
  <c r="AW87" i="95"/>
  <c r="AZ88" i="95"/>
  <c r="BC89" i="95"/>
  <c r="AW91" i="95"/>
  <c r="AZ92" i="95"/>
  <c r="BC93" i="95"/>
  <c r="AW95" i="95"/>
  <c r="AZ96" i="95"/>
  <c r="BC97" i="95"/>
  <c r="AW99" i="95"/>
  <c r="AZ100" i="95"/>
  <c r="BC101" i="95"/>
  <c r="AW103" i="95"/>
  <c r="AZ104" i="95"/>
  <c r="BC105" i="95"/>
  <c r="AW107" i="95"/>
  <c r="AZ108" i="95"/>
  <c r="BC109" i="95"/>
  <c r="AW111" i="95"/>
  <c r="AZ112" i="95"/>
  <c r="BC113" i="95"/>
  <c r="AW115" i="95"/>
  <c r="AZ116" i="95"/>
  <c r="BC117" i="95"/>
  <c r="AW119" i="95"/>
  <c r="AV7" i="95"/>
  <c r="AV23" i="95"/>
  <c r="AV39" i="95"/>
  <c r="AV55" i="95"/>
  <c r="AV71" i="95"/>
  <c r="AZ81" i="95"/>
  <c r="AZ89" i="95"/>
  <c r="AZ97" i="95"/>
  <c r="AZ105" i="95"/>
  <c r="AW112" i="95"/>
  <c r="AZ117" i="95"/>
  <c r="AV120" i="95"/>
  <c r="AY121" i="95"/>
  <c r="BB122" i="95"/>
  <c r="AV124" i="95"/>
  <c r="AZ5" i="95"/>
  <c r="AN5" i="95"/>
  <c r="AY8" i="95"/>
  <c r="AY24" i="95"/>
  <c r="AY40" i="95"/>
  <c r="AY56" i="95"/>
  <c r="AY72" i="95"/>
  <c r="BB81" i="95"/>
  <c r="BB89" i="95"/>
  <c r="BB97" i="95"/>
  <c r="BB105" i="95"/>
  <c r="AY112" i="95"/>
  <c r="BB117" i="95"/>
  <c r="AW120" i="95"/>
  <c r="AZ121" i="95"/>
  <c r="BC122" i="95"/>
  <c r="AW124" i="95"/>
  <c r="BA5" i="95"/>
  <c r="AO5" i="95"/>
  <c r="BB9" i="95"/>
  <c r="BB25" i="95"/>
  <c r="BB41" i="95"/>
  <c r="BB57" i="95"/>
  <c r="BB73" i="95"/>
  <c r="BC82" i="95"/>
  <c r="BC90" i="95"/>
  <c r="BC98" i="95"/>
  <c r="BC106" i="95"/>
  <c r="BC112" i="95"/>
  <c r="AW118" i="95"/>
  <c r="AX120" i="95"/>
  <c r="BA121" i="95"/>
  <c r="AU123" i="95"/>
  <c r="AX124" i="95"/>
  <c r="BB5" i="95"/>
  <c r="AP5" i="95"/>
  <c r="AV11" i="95"/>
  <c r="AV27" i="95"/>
  <c r="AV43" i="95"/>
  <c r="AV59" i="95"/>
  <c r="AV75" i="95"/>
  <c r="AV83" i="95"/>
  <c r="AV91" i="95"/>
  <c r="AV99" i="95"/>
  <c r="AV107" i="95"/>
  <c r="AZ113" i="95"/>
  <c r="BC118" i="95"/>
  <c r="AY120" i="95"/>
  <c r="BB121" i="95"/>
  <c r="AV123" i="95"/>
  <c r="AY124" i="95"/>
  <c r="BC5" i="95"/>
  <c r="AY12" i="95"/>
  <c r="AY28" i="95"/>
  <c r="AY44" i="95"/>
  <c r="AY60" i="95"/>
  <c r="AW76" i="95"/>
  <c r="AW84" i="95"/>
  <c r="AW92" i="95"/>
  <c r="AW100" i="95"/>
  <c r="AW108" i="95"/>
  <c r="BB113" i="95"/>
  <c r="AV119" i="95"/>
  <c r="AZ120" i="95"/>
  <c r="BC121" i="95"/>
  <c r="AW123" i="95"/>
  <c r="AZ124" i="95"/>
  <c r="AU5" i="95"/>
  <c r="BB13" i="95"/>
  <c r="BB29" i="95"/>
  <c r="BB45" i="95"/>
  <c r="BB61" i="95"/>
  <c r="AY76" i="95"/>
  <c r="AY84" i="95"/>
  <c r="AY92" i="95"/>
  <c r="AY100" i="95"/>
  <c r="AY108" i="95"/>
  <c r="AW114" i="95"/>
  <c r="AX119" i="95"/>
  <c r="BA120" i="95"/>
  <c r="AU122" i="95"/>
  <c r="AX123" i="95"/>
  <c r="BA124" i="95"/>
  <c r="AV15" i="95"/>
  <c r="AV31" i="95"/>
  <c r="AV47" i="95"/>
  <c r="AV63" i="95"/>
  <c r="AZ77" i="95"/>
  <c r="AZ85" i="95"/>
  <c r="AZ93" i="95"/>
  <c r="AZ101" i="95"/>
  <c r="AZ109" i="95"/>
  <c r="BC114" i="95"/>
  <c r="AY119" i="95"/>
  <c r="BB120" i="95"/>
  <c r="AV122" i="95"/>
  <c r="AY123" i="95"/>
  <c r="BB124" i="95"/>
  <c r="AY16" i="95"/>
  <c r="AY32" i="95"/>
  <c r="AY48" i="95"/>
  <c r="AY64" i="95"/>
  <c r="BB77" i="95"/>
  <c r="BB85" i="95"/>
  <c r="BB93" i="95"/>
  <c r="BB101" i="95"/>
  <c r="BB109" i="95"/>
  <c r="AV115" i="95"/>
  <c r="AZ119" i="95"/>
  <c r="BC120" i="95"/>
  <c r="AW122" i="95"/>
  <c r="AZ123" i="95"/>
  <c r="BC124" i="95"/>
  <c r="AI5" i="95"/>
  <c r="BB17" i="95"/>
  <c r="BB33" i="95"/>
  <c r="BB49" i="95"/>
  <c r="BB65" i="95"/>
  <c r="BC78" i="95"/>
  <c r="BC86" i="95"/>
  <c r="BC94" i="95"/>
  <c r="BC102" i="95"/>
  <c r="AW110" i="95"/>
  <c r="AZ115" i="95"/>
  <c r="BA119" i="95"/>
  <c r="AU121" i="95"/>
  <c r="AX122" i="95"/>
  <c r="BA123" i="95"/>
  <c r="AV5" i="95"/>
  <c r="AJ5" i="95"/>
  <c r="AV19" i="95"/>
  <c r="AV35" i="95"/>
  <c r="AV51" i="95"/>
  <c r="AV67" i="95"/>
  <c r="AV79" i="95"/>
  <c r="AV87" i="95"/>
  <c r="AV95" i="95"/>
  <c r="AV103" i="95"/>
  <c r="BC110" i="95"/>
  <c r="AW116" i="95"/>
  <c r="BB119" i="95"/>
  <c r="AV121" i="95"/>
  <c r="AY122" i="95"/>
  <c r="BB123" i="95"/>
  <c r="AW5" i="95"/>
  <c r="AK5" i="95"/>
  <c r="AY20" i="95"/>
  <c r="BB21" i="95"/>
  <c r="BB37" i="95"/>
  <c r="BB53" i="95"/>
  <c r="BB69" i="95"/>
  <c r="AY80" i="95"/>
  <c r="AY88" i="95"/>
  <c r="AY96" i="95"/>
  <c r="AY104" i="95"/>
  <c r="AZ111" i="95"/>
  <c r="BC116" i="95"/>
  <c r="AU120" i="95"/>
  <c r="AX121" i="95"/>
  <c r="BA122" i="95"/>
  <c r="AU124" i="95"/>
  <c r="AY5" i="95"/>
  <c r="AM5" i="95"/>
  <c r="AY36" i="95"/>
  <c r="BC123" i="95"/>
  <c r="AY52" i="95"/>
  <c r="AX5" i="95"/>
  <c r="AY68" i="95"/>
  <c r="AL5" i="95"/>
  <c r="AH5" i="95"/>
  <c r="AW80" i="95"/>
  <c r="AW88" i="95"/>
  <c r="AW96" i="95"/>
  <c r="AW104" i="95"/>
  <c r="AV111" i="95"/>
  <c r="AY116" i="95"/>
  <c r="BC119" i="95"/>
  <c r="AW121" i="95"/>
  <c r="AZ122" i="95"/>
  <c r="BN20" i="5"/>
  <c r="H14" i="106"/>
  <c r="G14" i="106" a="1"/>
  <c r="C14" i="106"/>
  <c r="C29" i="106"/>
  <c r="G29" i="106" a="1"/>
  <c r="H29" i="106"/>
  <c r="C44" i="106"/>
  <c r="G44" i="106" a="1"/>
  <c r="H44" i="106"/>
  <c r="F4" i="107"/>
  <c r="G4" i="107" s="1"/>
  <c r="H28" i="106"/>
  <c r="H27" i="106"/>
  <c r="C28" i="106"/>
  <c r="C27" i="106"/>
  <c r="G27" i="106" a="1"/>
  <c r="G28" i="106" a="1"/>
  <c r="H13" i="106"/>
  <c r="H12" i="106"/>
  <c r="C13" i="106"/>
  <c r="C12" i="106"/>
  <c r="G12" i="106" a="1"/>
  <c r="G13" i="106" a="1"/>
  <c r="H43" i="106"/>
  <c r="G42" i="106" a="1"/>
  <c r="H42" i="106"/>
  <c r="C43" i="106"/>
  <c r="G43" i="106" a="1"/>
  <c r="C42" i="106"/>
  <c r="BN22" i="5"/>
  <c r="M3" i="107" a="1"/>
  <c r="C11" i="106"/>
  <c r="D11" i="106"/>
  <c r="G11" i="106" a="1"/>
  <c r="H11" i="106"/>
  <c r="C41" i="106"/>
  <c r="G41" i="106" a="1"/>
  <c r="H41" i="106"/>
  <c r="D26" i="106"/>
  <c r="G26" i="106" a="1"/>
  <c r="C26" i="106"/>
  <c r="H26" i="106"/>
  <c r="AA6" i="95"/>
  <c r="K5" i="105"/>
  <c r="L4" i="105"/>
  <c r="K4" i="105"/>
  <c r="C10" i="106"/>
  <c r="G10" i="106" a="1"/>
  <c r="H10" i="106"/>
  <c r="G40" i="106" a="1"/>
  <c r="H40" i="106"/>
  <c r="C40" i="106"/>
  <c r="C25" i="106"/>
  <c r="G25" i="106" a="1"/>
  <c r="H25" i="106"/>
  <c r="AG5" i="95"/>
  <c r="Z6" i="95"/>
  <c r="Z7" i="95" s="1"/>
  <c r="AW19" i="5"/>
  <c r="BL17" i="5"/>
  <c r="BL19" i="5"/>
  <c r="F558" i="107"/>
  <c r="G558" i="107" s="1"/>
  <c r="C2" i="103"/>
  <c r="BN6" i="5"/>
  <c r="G8" i="106" a="1"/>
  <c r="G7" i="106" a="1"/>
  <c r="C9" i="106"/>
  <c r="H9" i="106"/>
  <c r="D9" i="106"/>
  <c r="G9" i="106" a="1"/>
  <c r="G39" i="106" a="1"/>
  <c r="C39" i="106"/>
  <c r="G38" i="106" a="1"/>
  <c r="G37" i="106" a="1"/>
  <c r="H39" i="106"/>
  <c r="C24" i="106"/>
  <c r="G24" i="106" a="1"/>
  <c r="G23" i="106" a="1"/>
  <c r="H24" i="106"/>
  <c r="G22" i="106" a="1"/>
  <c r="O13" i="5"/>
  <c r="O14" i="5" s="1"/>
  <c r="BL16" i="5"/>
  <c r="N13" i="5"/>
  <c r="N14" i="5" s="1"/>
  <c r="N10" i="5"/>
  <c r="AZ10" i="5"/>
  <c r="AZ13" i="5"/>
  <c r="AZ14" i="5" s="1"/>
  <c r="H8" i="106"/>
  <c r="C8" i="106"/>
  <c r="C38" i="106"/>
  <c r="H38" i="106"/>
  <c r="C23" i="106"/>
  <c r="H23" i="106"/>
  <c r="D54" i="5"/>
  <c r="H22" i="106"/>
  <c r="H5" i="95"/>
  <c r="C22" i="106"/>
  <c r="H37" i="106"/>
  <c r="C37" i="106"/>
  <c r="G6" i="106" s="1" a="1"/>
  <c r="C7" i="106"/>
  <c r="H7" i="106"/>
  <c r="BN57" i="5"/>
  <c r="BN23" i="5"/>
  <c r="BL30" i="5"/>
  <c r="BL35" i="5"/>
  <c r="AZ37" i="5"/>
  <c r="AZ38" i="5" s="1"/>
  <c r="BL25" i="5"/>
  <c r="AK54" i="5"/>
  <c r="AW54" i="5" s="1"/>
  <c r="V54" i="5"/>
  <c r="AH54" i="5" s="1"/>
  <c r="V55" i="5"/>
  <c r="AH55" i="5" s="1"/>
  <c r="AH19" i="5"/>
  <c r="D60" i="5"/>
  <c r="P60" i="5" s="1"/>
  <c r="D66" i="5"/>
  <c r="E6" i="103"/>
  <c r="O37" i="5"/>
  <c r="O38" i="5" s="1"/>
  <c r="N37" i="5"/>
  <c r="N38" i="5" s="1"/>
  <c r="P19" i="5"/>
  <c r="P54" i="5" l="1"/>
  <c r="BN54" i="5" s="1"/>
  <c r="D35" i="5"/>
  <c r="I40" i="106"/>
  <c r="I42" i="106"/>
  <c r="I23" i="106"/>
  <c r="I11" i="106"/>
  <c r="I24" i="106"/>
  <c r="I15" i="106"/>
  <c r="I44" i="106"/>
  <c r="I8" i="106"/>
  <c r="I7" i="106"/>
  <c r="I41" i="106"/>
  <c r="I39" i="106"/>
  <c r="I9" i="106"/>
  <c r="I22" i="106"/>
  <c r="I38" i="106"/>
  <c r="I25" i="106"/>
  <c r="I30" i="106"/>
  <c r="E16" i="106"/>
  <c r="F16" i="106" s="1"/>
  <c r="I16" i="106"/>
  <c r="I12" i="106"/>
  <c r="I13" i="106"/>
  <c r="I45" i="106"/>
  <c r="E46" i="106"/>
  <c r="F46" i="106" s="1"/>
  <c r="I46" i="106"/>
  <c r="I26" i="106"/>
  <c r="I10" i="106"/>
  <c r="I29" i="106"/>
  <c r="I43" i="106"/>
  <c r="I14" i="106"/>
  <c r="I27" i="106"/>
  <c r="I37" i="106"/>
  <c r="I28" i="106"/>
  <c r="E31" i="106"/>
  <c r="F31" i="106" s="1"/>
  <c r="I31" i="106"/>
  <c r="D10" i="106"/>
  <c r="E10" i="106" s="1"/>
  <c r="F10" i="106" s="1"/>
  <c r="AI3" i="95"/>
  <c r="AK3" i="95"/>
  <c r="AN3" i="95"/>
  <c r="AZ3" i="95"/>
  <c r="AX3" i="95"/>
  <c r="AJ3" i="95"/>
  <c r="AP3" i="95"/>
  <c r="AH3" i="95"/>
  <c r="AU3" i="95"/>
  <c r="BC3" i="95"/>
  <c r="BB3" i="95"/>
  <c r="AW3" i="95"/>
  <c r="AY3" i="95"/>
  <c r="AO3" i="95"/>
  <c r="AV3" i="95"/>
  <c r="AM3" i="95"/>
  <c r="BA3" i="95"/>
  <c r="AL3" i="95"/>
  <c r="N5" i="95"/>
  <c r="L5" i="95"/>
  <c r="V35" i="5"/>
  <c r="V16" i="5"/>
  <c r="V17" i="5"/>
  <c r="M34" i="107" s="1"/>
  <c r="P5" i="107"/>
  <c r="O34" i="107"/>
  <c r="O27" i="107"/>
  <c r="O20" i="107"/>
  <c r="O13" i="107"/>
  <c r="O6" i="107"/>
  <c r="N35" i="107"/>
  <c r="Q25" i="107"/>
  <c r="O16" i="107"/>
  <c r="R6" i="107"/>
  <c r="Q35" i="107"/>
  <c r="O26" i="107"/>
  <c r="R16" i="107"/>
  <c r="P7" i="107"/>
  <c r="O36" i="107"/>
  <c r="O29" i="107"/>
  <c r="O30" i="107"/>
  <c r="R7" i="107"/>
  <c r="Q36" i="107"/>
  <c r="Q29" i="107"/>
  <c r="Q22" i="107"/>
  <c r="Q15" i="107"/>
  <c r="Q8" i="107"/>
  <c r="P37" i="107"/>
  <c r="N28" i="107"/>
  <c r="Q18" i="107"/>
  <c r="O9" i="107"/>
  <c r="N38" i="107"/>
  <c r="Q28" i="107"/>
  <c r="O19" i="107"/>
  <c r="R9" i="107"/>
  <c r="Q38" i="107"/>
  <c r="Q31" i="107"/>
  <c r="R20" i="107"/>
  <c r="O10" i="107"/>
  <c r="N39" i="107"/>
  <c r="N32" i="107"/>
  <c r="N25" i="107"/>
  <c r="N18" i="107"/>
  <c r="N11" i="107"/>
  <c r="R39" i="107"/>
  <c r="P30" i="107"/>
  <c r="N21" i="107"/>
  <c r="Q11" i="107"/>
  <c r="N31" i="107"/>
  <c r="Q21" i="107"/>
  <c r="O12" i="107"/>
  <c r="O5" i="107"/>
  <c r="N34" i="107"/>
  <c r="Q12" i="107"/>
  <c r="Q5" i="107"/>
  <c r="P34" i="107"/>
  <c r="P27" i="107"/>
  <c r="P20" i="107"/>
  <c r="P13" i="107"/>
  <c r="N4" i="107"/>
  <c r="R32" i="107"/>
  <c r="P23" i="107"/>
  <c r="N14" i="107"/>
  <c r="Q4" i="107"/>
  <c r="P33" i="107"/>
  <c r="N24" i="107"/>
  <c r="Q14" i="107"/>
  <c r="Q7" i="107"/>
  <c r="P36" i="107"/>
  <c r="N15" i="107"/>
  <c r="N8" i="107"/>
  <c r="R36" i="107"/>
  <c r="R29" i="107"/>
  <c r="R22" i="107"/>
  <c r="R15" i="107"/>
  <c r="P6" i="107"/>
  <c r="O35" i="107"/>
  <c r="R25" i="107"/>
  <c r="P16" i="107"/>
  <c r="N7" i="107"/>
  <c r="R35" i="107"/>
  <c r="P26" i="107"/>
  <c r="N17" i="107"/>
  <c r="N10" i="107"/>
  <c r="R38" i="107"/>
  <c r="O37" i="107"/>
  <c r="P17" i="107"/>
  <c r="P10" i="107"/>
  <c r="O39" i="107"/>
  <c r="O32" i="107"/>
  <c r="O25" i="107"/>
  <c r="O18" i="107"/>
  <c r="R8" i="107"/>
  <c r="Q37" i="107"/>
  <c r="O28" i="107"/>
  <c r="R18" i="107"/>
  <c r="P9" i="107"/>
  <c r="O38" i="107"/>
  <c r="R28" i="107"/>
  <c r="P19" i="107"/>
  <c r="P12" i="107"/>
  <c r="P15" i="107"/>
  <c r="R30" i="107"/>
  <c r="P21" i="107"/>
  <c r="N12" i="107"/>
  <c r="P24" i="107"/>
  <c r="R19" i="107"/>
  <c r="R12" i="107"/>
  <c r="R5" i="107"/>
  <c r="Q34" i="107"/>
  <c r="Q27" i="107"/>
  <c r="Q20" i="107"/>
  <c r="O11" i="107"/>
  <c r="Q30" i="107"/>
  <c r="O21" i="107"/>
  <c r="R11" i="107"/>
  <c r="O31" i="107"/>
  <c r="R21" i="107"/>
  <c r="R14" i="107"/>
  <c r="P8" i="107"/>
  <c r="O22" i="107"/>
  <c r="O15" i="107"/>
  <c r="O8" i="107"/>
  <c r="N37" i="107"/>
  <c r="N30" i="107"/>
  <c r="N23" i="107"/>
  <c r="Q13" i="107"/>
  <c r="O4" i="107"/>
  <c r="N33" i="107"/>
  <c r="Q23" i="107"/>
  <c r="O14" i="107"/>
  <c r="R4" i="107"/>
  <c r="Q33" i="107"/>
  <c r="O24" i="107"/>
  <c r="O17" i="107"/>
  <c r="P29" i="107"/>
  <c r="Q24" i="107"/>
  <c r="Q17" i="107"/>
  <c r="Q10" i="107"/>
  <c r="P39" i="107"/>
  <c r="P32" i="107"/>
  <c r="P25" i="107"/>
  <c r="N16" i="107"/>
  <c r="Q6" i="107"/>
  <c r="P35" i="107"/>
  <c r="N26" i="107"/>
  <c r="Q16" i="107"/>
  <c r="O7" i="107"/>
  <c r="N36" i="107"/>
  <c r="Q26" i="107"/>
  <c r="Q19" i="107"/>
  <c r="P22" i="107"/>
  <c r="P31" i="107"/>
  <c r="N27" i="107"/>
  <c r="N20" i="107"/>
  <c r="N13" i="107"/>
  <c r="N6" i="107"/>
  <c r="R34" i="107"/>
  <c r="R27" i="107"/>
  <c r="P18" i="107"/>
  <c r="N9" i="107"/>
  <c r="R37" i="107"/>
  <c r="P28" i="107"/>
  <c r="N19" i="107"/>
  <c r="Q9" i="107"/>
  <c r="P38" i="107"/>
  <c r="N29" i="107"/>
  <c r="N22" i="107"/>
  <c r="P11" i="107"/>
  <c r="R31" i="107"/>
  <c r="R24" i="107"/>
  <c r="R17" i="107"/>
  <c r="R10" i="107"/>
  <c r="Q39" i="107"/>
  <c r="Q32" i="107"/>
  <c r="O23" i="107"/>
  <c r="R13" i="107"/>
  <c r="P4" i="107"/>
  <c r="O33" i="107"/>
  <c r="R23" i="107"/>
  <c r="P14" i="107"/>
  <c r="N5" i="107"/>
  <c r="R33" i="107"/>
  <c r="R26" i="107"/>
  <c r="E11" i="106"/>
  <c r="F11" i="106" s="1"/>
  <c r="E26" i="106"/>
  <c r="F26" i="106" s="1"/>
  <c r="AK55" i="5"/>
  <c r="AW55" i="5" s="1"/>
  <c r="L5" i="105"/>
  <c r="V8" i="5"/>
  <c r="AA7" i="95"/>
  <c r="E9" i="106"/>
  <c r="F9" i="106" s="1"/>
  <c r="C21" i="106"/>
  <c r="G21" i="106" a="1"/>
  <c r="C36" i="106"/>
  <c r="G36" i="106" a="1"/>
  <c r="H36" i="106"/>
  <c r="D36" i="106"/>
  <c r="P53" i="5"/>
  <c r="P7" i="5"/>
  <c r="D67" i="5"/>
  <c r="AK7" i="5"/>
  <c r="H21" i="106"/>
  <c r="D21" i="106"/>
  <c r="D61" i="5"/>
  <c r="P61" i="5" s="1"/>
  <c r="D4" i="97"/>
  <c r="C6" i="106"/>
  <c r="D6" i="106"/>
  <c r="H6" i="106"/>
  <c r="V30" i="5"/>
  <c r="V25" i="5"/>
  <c r="AH7" i="5"/>
  <c r="P29" i="5"/>
  <c r="AK41" i="5" l="1"/>
  <c r="AL41" i="5"/>
  <c r="BN29" i="5"/>
  <c r="C19" i="106"/>
  <c r="I21" i="106"/>
  <c r="C34" i="106"/>
  <c r="I36" i="106"/>
  <c r="C4" i="106"/>
  <c r="I6" i="106"/>
  <c r="H3" i="95"/>
  <c r="L3" i="95" s="1"/>
  <c r="O5" i="95"/>
  <c r="R7" i="5"/>
  <c r="T7" i="5" s="1"/>
  <c r="CJ7" i="5" s="1"/>
  <c r="R2" i="107"/>
  <c r="Q2" i="107"/>
  <c r="P2" i="107"/>
  <c r="O2" i="107"/>
  <c r="N2" i="107"/>
  <c r="AK17" i="5"/>
  <c r="P35" i="5"/>
  <c r="D17" i="5"/>
  <c r="V9" i="5"/>
  <c r="V10" i="5" s="1"/>
  <c r="V18" i="5"/>
  <c r="AK8" i="5"/>
  <c r="M38" i="107"/>
  <c r="M37" i="107"/>
  <c r="M10" i="107"/>
  <c r="M36" i="107"/>
  <c r="M35" i="107"/>
  <c r="M39" i="107"/>
  <c r="S5" i="95"/>
  <c r="R5" i="95" s="1"/>
  <c r="E21" i="106"/>
  <c r="E36" i="106"/>
  <c r="AH16" i="5"/>
  <c r="AK35" i="5"/>
  <c r="AW35" i="5" s="1"/>
  <c r="AK16" i="5"/>
  <c r="D16" i="5"/>
  <c r="M25" i="107"/>
  <c r="H52" i="106"/>
  <c r="M30" i="107"/>
  <c r="M21" i="107"/>
  <c r="M32" i="107"/>
  <c r="M28" i="107"/>
  <c r="M18" i="107"/>
  <c r="M15" i="107"/>
  <c r="M5" i="107"/>
  <c r="M22" i="107"/>
  <c r="M6" i="107"/>
  <c r="M12" i="107"/>
  <c r="M17" i="107"/>
  <c r="M16" i="107"/>
  <c r="M11" i="107"/>
  <c r="M31" i="107"/>
  <c r="M27" i="107"/>
  <c r="M13" i="107"/>
  <c r="M26" i="107"/>
  <c r="M20" i="107"/>
  <c r="M29" i="107"/>
  <c r="M9" i="107"/>
  <c r="M7" i="107"/>
  <c r="M14" i="107"/>
  <c r="M33" i="107"/>
  <c r="M19" i="107"/>
  <c r="M24" i="107"/>
  <c r="M23" i="107"/>
  <c r="M8" i="107"/>
  <c r="AK25" i="5"/>
  <c r="V36" i="5"/>
  <c r="I5" i="95"/>
  <c r="AW7" i="5"/>
  <c r="AW17" i="5" s="1"/>
  <c r="E6" i="106"/>
  <c r="BN53" i="5"/>
  <c r="AK30" i="5"/>
  <c r="V56" i="5"/>
  <c r="AH35" i="5"/>
  <c r="AH17" i="5"/>
  <c r="AH30" i="5"/>
  <c r="C2" i="106" l="1"/>
  <c r="N3" i="95"/>
  <c r="J5" i="95"/>
  <c r="BN7" i="5"/>
  <c r="V13" i="5"/>
  <c r="V14" i="5" s="1"/>
  <c r="D32" i="5"/>
  <c r="D9" i="5"/>
  <c r="D13" i="5" s="1"/>
  <c r="D18" i="5"/>
  <c r="AK36" i="5"/>
  <c r="AK18" i="5"/>
  <c r="F36" i="106"/>
  <c r="F21" i="106"/>
  <c r="F6" i="106"/>
  <c r="D27" i="5"/>
  <c r="D28" i="5" s="1"/>
  <c r="U5" i="95"/>
  <c r="P16" i="5"/>
  <c r="AW16" i="5"/>
  <c r="AK9" i="5"/>
  <c r="D36" i="5"/>
  <c r="AW25" i="5"/>
  <c r="AW30" i="5"/>
  <c r="V32" i="5"/>
  <c r="BN35" i="5"/>
  <c r="AK56" i="5"/>
  <c r="AK32" i="5"/>
  <c r="V37" i="5"/>
  <c r="V38" i="5" s="1"/>
  <c r="U3" i="95"/>
  <c r="S3" i="95"/>
  <c r="P17" i="5"/>
  <c r="P30" i="5"/>
  <c r="R30" i="5" s="1"/>
  <c r="D62" i="5"/>
  <c r="O3" i="95"/>
  <c r="D10" i="5" l="1"/>
  <c r="AK13" i="5"/>
  <c r="AK14" i="5" s="1"/>
  <c r="AK10" i="5"/>
  <c r="D14" i="5"/>
  <c r="D37" i="5"/>
  <c r="D38" i="5" s="1"/>
  <c r="AK37" i="5"/>
  <c r="AK38" i="5" s="1"/>
  <c r="R8" i="80" l="1"/>
  <c r="G13" i="84"/>
  <c r="D12" i="84"/>
  <c r="J10" i="84"/>
  <c r="D10" i="84"/>
  <c r="J8" i="84"/>
  <c r="G8" i="84"/>
  <c r="AA687" i="80"/>
  <c r="C29" i="80"/>
  <c r="O19" i="80"/>
  <c r="N19" i="80"/>
  <c r="G10" i="84" s="1"/>
  <c r="K19" i="80"/>
  <c r="H19" i="80"/>
  <c r="C19" i="80"/>
  <c r="O69" i="4" s="1"/>
  <c r="O71" i="4" s="1"/>
  <c r="K4" i="80"/>
  <c r="K10" i="80" l="1"/>
  <c r="D8" i="84"/>
  <c r="M4" i="107"/>
  <c r="M2" i="107" s="1"/>
  <c r="BN16" i="5"/>
  <c r="G11" i="84"/>
  <c r="J7" i="84"/>
  <c r="C17" i="99" a="1"/>
  <c r="C30" i="99" a="1"/>
  <c r="AE3" i="99" a="1"/>
  <c r="C3" i="99" a="1"/>
  <c r="R3" i="99" a="1"/>
  <c r="N32" i="99"/>
  <c r="N31" i="99"/>
  <c r="N33" i="99"/>
  <c r="N25" i="99" a="1"/>
  <c r="M33" i="99"/>
  <c r="M31" i="99"/>
  <c r="M32" i="99"/>
  <c r="M25" i="99" a="1"/>
  <c r="L32" i="99"/>
  <c r="L31" i="99"/>
  <c r="L25" i="99" a="1"/>
  <c r="K31" i="99"/>
  <c r="K32" i="99"/>
  <c r="K25" i="99" a="1"/>
  <c r="D9" i="84"/>
  <c r="J32" i="99"/>
  <c r="J31" i="99"/>
  <c r="J25" i="99" a="1"/>
  <c r="I31" i="99"/>
  <c r="I32" i="99"/>
  <c r="I25" i="99" a="1"/>
  <c r="H32" i="99"/>
  <c r="H31" i="99"/>
  <c r="H25" i="99" a="1"/>
  <c r="Q11" i="5"/>
  <c r="R11" i="5" s="1"/>
  <c r="T11" i="5" s="1"/>
  <c r="CJ11" i="5" s="1"/>
  <c r="G31" i="99" l="1"/>
  <c r="G32" i="99"/>
  <c r="G33" i="99"/>
  <c r="G25" i="99" a="1"/>
  <c r="F31" i="99"/>
  <c r="F32" i="99"/>
  <c r="F25" i="99" a="1"/>
  <c r="E31" i="99"/>
  <c r="E32" i="99"/>
  <c r="E25" i="99" a="1"/>
  <c r="D25" i="99" a="1"/>
  <c r="D31" i="99"/>
  <c r="D32" i="99"/>
  <c r="D33" i="99"/>
  <c r="D6" i="84"/>
  <c r="D4" i="103"/>
  <c r="J6" i="84"/>
  <c r="J9" i="84" s="1"/>
  <c r="J11" i="84" s="1"/>
  <c r="C38" i="99" a="1"/>
  <c r="C19" i="99"/>
  <c r="C33" i="99"/>
  <c r="C25" i="99" a="1"/>
  <c r="C31" i="99"/>
  <c r="C20" i="99"/>
  <c r="C32" i="99"/>
  <c r="C18" i="99"/>
  <c r="Q29" i="5"/>
  <c r="R29" i="5" s="1"/>
  <c r="T29" i="5" s="1"/>
  <c r="CJ29" i="5" s="1"/>
  <c r="E4" i="103" l="1"/>
  <c r="E2" i="103" s="1"/>
  <c r="D2" i="103"/>
  <c r="C34" i="99"/>
  <c r="C23" i="99"/>
  <c r="C24" i="99"/>
  <c r="C21" i="99"/>
  <c r="C22" i="99" s="1"/>
  <c r="H2" i="95"/>
  <c r="Q54" i="5"/>
  <c r="R54" i="5" s="1"/>
  <c r="D11" i="84"/>
  <c r="D13" i="84" s="1"/>
  <c r="Q53" i="5" l="1"/>
  <c r="I38" i="99" l="1" a="1"/>
  <c r="L36" i="99"/>
  <c r="E19" i="99"/>
  <c r="E18" i="99"/>
  <c r="D20" i="99"/>
  <c r="D19" i="99"/>
  <c r="D18" i="99"/>
  <c r="J38" i="99" a="1"/>
  <c r="H38" i="99" a="1"/>
  <c r="M38" i="99" a="1"/>
  <c r="M18" i="99"/>
  <c r="M20" i="99"/>
  <c r="M19" i="99"/>
  <c r="N20" i="99"/>
  <c r="N18" i="99"/>
  <c r="N19" i="99"/>
  <c r="J18" i="99"/>
  <c r="J19" i="99"/>
  <c r="L19" i="99"/>
  <c r="L18" i="99"/>
  <c r="N19" i="98" a="1"/>
  <c r="J19" i="98" a="1"/>
  <c r="G38" i="99" a="1"/>
  <c r="F38" i="99" a="1"/>
  <c r="N38" i="99" a="1"/>
  <c r="K18" i="99"/>
  <c r="K19" i="99"/>
  <c r="I19" i="99"/>
  <c r="I18" i="99"/>
  <c r="F18" i="99"/>
  <c r="F19" i="99"/>
  <c r="B4" i="99" a="1"/>
  <c r="AD4" i="99" a="1"/>
  <c r="Q4" i="99" a="1"/>
  <c r="D38" i="99" a="1"/>
  <c r="E38" i="99" a="1"/>
  <c r="K38" i="99" a="1"/>
  <c r="I36" i="99"/>
  <c r="H19" i="99"/>
  <c r="H18" i="99"/>
  <c r="G18" i="99"/>
  <c r="G19" i="99"/>
  <c r="G20" i="99"/>
  <c r="L38" i="99" a="1"/>
  <c r="H36" i="99" l="1"/>
  <c r="K36" i="99"/>
  <c r="J36" i="99"/>
  <c r="M34" i="99"/>
  <c r="M35" i="99" s="1"/>
  <c r="G34" i="99"/>
  <c r="G35" i="99" s="1"/>
  <c r="G36" i="99"/>
  <c r="E36" i="99"/>
  <c r="G37" i="99"/>
  <c r="D37" i="99"/>
  <c r="N37" i="99"/>
  <c r="C35" i="99"/>
  <c r="P31" i="99"/>
  <c r="C36" i="99"/>
  <c r="P32" i="99"/>
  <c r="D34" i="99"/>
  <c r="D35" i="99" s="1"/>
  <c r="D36" i="99"/>
  <c r="C37" i="99"/>
  <c r="F36" i="99"/>
  <c r="N36" i="99"/>
  <c r="D23" i="99"/>
  <c r="D21" i="99"/>
  <c r="D22" i="99" s="1"/>
  <c r="E23" i="99"/>
  <c r="D24" i="99"/>
  <c r="N24" i="99"/>
  <c r="M24" i="99"/>
  <c r="P18" i="99"/>
  <c r="M37" i="99"/>
  <c r="N21" i="99"/>
  <c r="N22" i="99" s="1"/>
  <c r="N23" i="99"/>
  <c r="N34" i="99"/>
  <c r="N35" i="99" s="1"/>
  <c r="P25" i="99"/>
  <c r="G24" i="99"/>
  <c r="H23" i="99"/>
  <c r="G23" i="99"/>
  <c r="G21" i="99"/>
  <c r="G22" i="99" s="1"/>
  <c r="C7" i="99"/>
  <c r="K13" i="99"/>
  <c r="U12" i="99"/>
  <c r="K6" i="99"/>
  <c r="J5" i="99"/>
  <c r="S13" i="99"/>
  <c r="V13" i="99"/>
  <c r="I9" i="99"/>
  <c r="H10" i="99"/>
  <c r="L13" i="99"/>
  <c r="U11" i="99"/>
  <c r="AA13" i="99"/>
  <c r="Z13" i="99"/>
  <c r="R5" i="99"/>
  <c r="E12" i="99"/>
  <c r="J13" i="99"/>
  <c r="R7" i="99"/>
  <c r="Z12" i="99"/>
  <c r="D14" i="99"/>
  <c r="L6" i="99"/>
  <c r="L11" i="99"/>
  <c r="H7" i="99"/>
  <c r="X10" i="99"/>
  <c r="R9" i="99"/>
  <c r="F12" i="99"/>
  <c r="AA14" i="99"/>
  <c r="R11" i="99"/>
  <c r="K12" i="99"/>
  <c r="X9" i="99"/>
  <c r="D8" i="99"/>
  <c r="Z10" i="99"/>
  <c r="D11" i="99"/>
  <c r="V14" i="99"/>
  <c r="D9" i="99"/>
  <c r="R12" i="99"/>
  <c r="F11" i="99"/>
  <c r="H5" i="99"/>
  <c r="J6" i="99"/>
  <c r="J10" i="99"/>
  <c r="D7" i="99"/>
  <c r="I11" i="99"/>
  <c r="Y10" i="99"/>
  <c r="U13" i="99"/>
  <c r="F7" i="99"/>
  <c r="I7" i="99"/>
  <c r="J11" i="99"/>
  <c r="E13" i="99"/>
  <c r="AB12" i="99"/>
  <c r="F8" i="99"/>
  <c r="K5" i="99"/>
  <c r="J9" i="99"/>
  <c r="G10" i="99"/>
  <c r="X14" i="99"/>
  <c r="G5" i="99"/>
  <c r="G11" i="99"/>
  <c r="I5" i="99"/>
  <c r="C10" i="99"/>
  <c r="I8" i="99"/>
  <c r="X13" i="99"/>
  <c r="I14" i="99"/>
  <c r="W11" i="99"/>
  <c r="E10" i="99"/>
  <c r="K11" i="99"/>
  <c r="G13" i="99"/>
  <c r="E11" i="99"/>
  <c r="C11" i="99"/>
  <c r="W12" i="99"/>
  <c r="K9" i="99"/>
  <c r="W14" i="99"/>
  <c r="S11" i="99"/>
  <c r="C14" i="99"/>
  <c r="Y9" i="99"/>
  <c r="J7" i="99"/>
  <c r="V11" i="99"/>
  <c r="W13" i="99"/>
  <c r="R14" i="99"/>
  <c r="S6" i="99"/>
  <c r="Z11" i="99"/>
  <c r="G9" i="99"/>
  <c r="I12" i="99"/>
  <c r="K10" i="99"/>
  <c r="L5" i="99"/>
  <c r="K7" i="99"/>
  <c r="J14" i="99"/>
  <c r="L14" i="99"/>
  <c r="E9" i="99"/>
  <c r="F5" i="99"/>
  <c r="T13" i="99"/>
  <c r="H9" i="99"/>
  <c r="W6" i="99"/>
  <c r="Y13" i="99"/>
  <c r="G8" i="99"/>
  <c r="H11" i="99"/>
  <c r="R10" i="99"/>
  <c r="H6" i="99"/>
  <c r="G7" i="99"/>
  <c r="AA11" i="99"/>
  <c r="Z9" i="99"/>
  <c r="D12" i="99"/>
  <c r="X11" i="99"/>
  <c r="F9" i="99"/>
  <c r="E5" i="99"/>
  <c r="U14" i="99"/>
  <c r="H13" i="99"/>
  <c r="E8" i="99"/>
  <c r="U10" i="99"/>
  <c r="W10" i="99"/>
  <c r="F6" i="99"/>
  <c r="W9" i="99"/>
  <c r="V9" i="99"/>
  <c r="E7" i="99"/>
  <c r="Y12" i="99"/>
  <c r="T10" i="99"/>
  <c r="L12" i="99"/>
  <c r="G14" i="99"/>
  <c r="C9" i="99"/>
  <c r="F10" i="99"/>
  <c r="AA10" i="99"/>
  <c r="Y11" i="99"/>
  <c r="Z14" i="99"/>
  <c r="S12" i="99"/>
  <c r="T14" i="99"/>
  <c r="D6" i="99"/>
  <c r="U9" i="99"/>
  <c r="C13" i="99"/>
  <c r="G12" i="99"/>
  <c r="I6" i="99"/>
  <c r="T11" i="99"/>
  <c r="L10" i="99"/>
  <c r="L8" i="99"/>
  <c r="J8" i="99"/>
  <c r="E14" i="99"/>
  <c r="H14" i="99"/>
  <c r="D5" i="99"/>
  <c r="C5" i="99"/>
  <c r="AB11" i="99"/>
  <c r="AB14" i="99"/>
  <c r="T12" i="99"/>
  <c r="V12" i="99"/>
  <c r="C12" i="99"/>
  <c r="I13" i="99"/>
  <c r="K8" i="99"/>
  <c r="G6" i="99"/>
  <c r="Y14" i="99"/>
  <c r="X6" i="99"/>
  <c r="L9" i="99"/>
  <c r="T6" i="99"/>
  <c r="AA9" i="99"/>
  <c r="AA12" i="99"/>
  <c r="L7" i="99"/>
  <c r="R6" i="99"/>
  <c r="I10" i="99"/>
  <c r="C8" i="99"/>
  <c r="C6" i="99"/>
  <c r="J12" i="99"/>
  <c r="AB10" i="99"/>
  <c r="R8" i="99"/>
  <c r="V6" i="99"/>
  <c r="S14" i="99"/>
  <c r="R13" i="99"/>
  <c r="S10" i="99"/>
  <c r="K14" i="99"/>
  <c r="E6" i="99"/>
  <c r="H12" i="99"/>
  <c r="F14" i="99"/>
  <c r="D10" i="99"/>
  <c r="V10" i="99"/>
  <c r="X12" i="99"/>
  <c r="D13" i="99"/>
  <c r="F13" i="99"/>
  <c r="AB13" i="99"/>
  <c r="H8" i="99"/>
  <c r="F23" i="99"/>
  <c r="P19" i="99"/>
  <c r="I23" i="99"/>
  <c r="J23" i="99"/>
  <c r="M21" i="99"/>
  <c r="M22" i="99" s="1"/>
  <c r="M23" i="99"/>
  <c r="P38" i="99"/>
  <c r="K23" i="99"/>
  <c r="L23" i="99"/>
  <c r="M36" i="99"/>
  <c r="AJ12" i="99" l="1"/>
  <c r="AM10" i="99"/>
  <c r="AH13" i="99"/>
  <c r="AF13" i="99"/>
  <c r="AL12" i="99"/>
  <c r="AJ13" i="99"/>
  <c r="P36" i="99"/>
  <c r="AN10" i="99"/>
  <c r="P23" i="99"/>
  <c r="AI13" i="99"/>
  <c r="AM14" i="99"/>
  <c r="AF6" i="99"/>
  <c r="AE12" i="99"/>
  <c r="AH12" i="99"/>
  <c r="AH10" i="99"/>
  <c r="AK13" i="99"/>
  <c r="AE9" i="99"/>
  <c r="AK14" i="99"/>
  <c r="AH11" i="99"/>
  <c r="AM12" i="99"/>
  <c r="AI14" i="99"/>
  <c r="AN13" i="99"/>
  <c r="AK10" i="99"/>
  <c r="AG14" i="99"/>
  <c r="AF10" i="99"/>
  <c r="AJ11" i="99"/>
  <c r="AN14" i="99"/>
  <c r="AE5" i="99"/>
  <c r="AE11" i="99"/>
  <c r="AI6" i="99"/>
  <c r="AH9" i="99"/>
  <c r="AJ9" i="99"/>
  <c r="AL10" i="99"/>
  <c r="AE7" i="99"/>
  <c r="AE6" i="99"/>
  <c r="AE13" i="99"/>
  <c r="AJ6" i="99"/>
  <c r="AL14" i="99"/>
  <c r="AE10" i="99"/>
  <c r="AK11" i="99"/>
  <c r="O19" i="98"/>
  <c r="O4" i="98" s="1"/>
  <c r="P19" i="98"/>
  <c r="AF12" i="99"/>
  <c r="AI11" i="99"/>
  <c r="AL13" i="99"/>
  <c r="AJ10" i="99"/>
  <c r="AM13" i="99"/>
  <c r="AG6" i="99"/>
  <c r="AK12" i="99"/>
  <c r="AM11" i="99"/>
  <c r="AL9" i="99"/>
  <c r="AG13" i="99"/>
  <c r="AF14" i="99"/>
  <c r="AG12" i="99"/>
  <c r="AK9" i="99"/>
  <c r="AE8" i="99"/>
  <c r="AK6" i="99"/>
  <c r="AG11" i="99"/>
  <c r="AG10" i="99"/>
  <c r="AF11" i="99"/>
  <c r="G4" i="98"/>
  <c r="F4" i="98" s="1"/>
  <c r="K19" i="98"/>
  <c r="K4" i="98" s="1"/>
  <c r="L19" i="98"/>
  <c r="D4" i="99"/>
  <c r="G4" i="99"/>
  <c r="I4" i="99"/>
  <c r="C4" i="99"/>
  <c r="L4" i="99"/>
  <c r="F4" i="99"/>
  <c r="J4" i="99"/>
  <c r="H4" i="99"/>
  <c r="E4" i="99"/>
  <c r="K4" i="99"/>
  <c r="AH14" i="99"/>
  <c r="AN9" i="99"/>
  <c r="AJ14" i="99"/>
  <c r="AI12" i="99"/>
  <c r="AN12" i="99"/>
  <c r="AI9" i="99"/>
  <c r="AE14" i="99"/>
  <c r="AM9" i="99"/>
  <c r="AI10" i="99"/>
  <c r="AL11" i="99"/>
  <c r="AN11" i="99"/>
  <c r="K17" i="98" l="1"/>
  <c r="J4" i="98"/>
  <c r="G17" i="98"/>
  <c r="O17" i="98"/>
  <c r="N4" i="98"/>
  <c r="P4" i="98" s="1"/>
  <c r="R17" i="98" l="1"/>
  <c r="D25" i="106" l="1"/>
  <c r="E25" i="106" s="1"/>
  <c r="F25" i="106" s="1"/>
  <c r="V8" i="99"/>
  <c r="AI8" i="99" s="1"/>
  <c r="X8" i="5"/>
  <c r="D24" i="106"/>
  <c r="E24" i="106" s="1"/>
  <c r="F24" i="106" s="1"/>
  <c r="U8" i="99"/>
  <c r="AH8" i="99" s="1"/>
  <c r="U6" i="99"/>
  <c r="AH6" i="99" s="1"/>
  <c r="X18" i="5" l="1"/>
  <c r="X36" i="5"/>
  <c r="X37" i="5" s="1"/>
  <c r="X38" i="5" s="1"/>
  <c r="X9" i="5"/>
  <c r="X32" i="5"/>
  <c r="X13" i="5" l="1"/>
  <c r="X14" i="5" s="1"/>
  <c r="X10" i="5"/>
  <c r="E33" i="99" l="1"/>
  <c r="E20" i="99"/>
  <c r="F33" i="99"/>
  <c r="F20" i="99"/>
  <c r="AL8" i="5"/>
  <c r="AL36" i="5" s="1"/>
  <c r="AL37" i="5" s="1"/>
  <c r="AL38" i="5" s="1"/>
  <c r="R4" i="99"/>
  <c r="AE4" i="99" s="1"/>
  <c r="AM8" i="5"/>
  <c r="AM36" i="5" s="1"/>
  <c r="AM37" i="5" s="1"/>
  <c r="AM38" i="5" s="1"/>
  <c r="S5" i="99"/>
  <c r="AF5" i="99" s="1"/>
  <c r="F8" i="5"/>
  <c r="F18" i="5" s="1"/>
  <c r="T5" i="99"/>
  <c r="AG5" i="99" s="1"/>
  <c r="F31" i="5"/>
  <c r="F24" i="99" l="1"/>
  <c r="F21" i="99"/>
  <c r="F22" i="99" s="1"/>
  <c r="F37" i="99"/>
  <c r="F34" i="99"/>
  <c r="F35" i="99" s="1"/>
  <c r="E21" i="99"/>
  <c r="E24" i="99"/>
  <c r="E37" i="99"/>
  <c r="E34" i="99"/>
  <c r="E35" i="99" s="1"/>
  <c r="AL9" i="5"/>
  <c r="AL13" i="5" s="1"/>
  <c r="AL14" i="5" s="1"/>
  <c r="AL18" i="5"/>
  <c r="AL32" i="5"/>
  <c r="AM9" i="5"/>
  <c r="AM10" i="5" s="1"/>
  <c r="AM18" i="5"/>
  <c r="AM32" i="5"/>
  <c r="E32" i="5"/>
  <c r="F32" i="5"/>
  <c r="F27" i="5"/>
  <c r="F28" i="5" s="1"/>
  <c r="F36" i="5"/>
  <c r="F37" i="5" s="1"/>
  <c r="F38" i="5" s="1"/>
  <c r="F9" i="5"/>
  <c r="F62" i="5"/>
  <c r="E62" i="5"/>
  <c r="E27" i="5"/>
  <c r="E36" i="5"/>
  <c r="E22" i="99" l="1"/>
  <c r="AL10" i="5"/>
  <c r="AM13" i="5"/>
  <c r="AM14" i="5" s="1"/>
  <c r="E37" i="5"/>
  <c r="E38" i="5" s="1"/>
  <c r="F13" i="5"/>
  <c r="F14" i="5" s="1"/>
  <c r="F10" i="5"/>
  <c r="W8" i="99" l="1"/>
  <c r="AJ8" i="99" s="1"/>
  <c r="D40" i="106"/>
  <c r="E40" i="106" s="1"/>
  <c r="F40" i="106" s="1"/>
  <c r="V7" i="99"/>
  <c r="AI7" i="99" s="1"/>
  <c r="U4" i="99"/>
  <c r="AH4" i="99" s="1"/>
  <c r="Y8" i="5"/>
  <c r="U7" i="99"/>
  <c r="AH7" i="99" s="1"/>
  <c r="D39" i="106"/>
  <c r="AM56" i="5" l="1"/>
  <c r="X56" i="5"/>
  <c r="AL56" i="5"/>
  <c r="Y56" i="5"/>
  <c r="Y32" i="5"/>
  <c r="Y18" i="5"/>
  <c r="Y36" i="5"/>
  <c r="Y37" i="5" s="1"/>
  <c r="Y38" i="5" s="1"/>
  <c r="Y9" i="5"/>
  <c r="H19" i="98"/>
  <c r="E39" i="106"/>
  <c r="Y13" i="5" l="1"/>
  <c r="Y14" i="5" s="1"/>
  <c r="Y10" i="5"/>
  <c r="F39" i="106"/>
  <c r="I33" i="99" l="1"/>
  <c r="I20" i="99"/>
  <c r="V4" i="99"/>
  <c r="AI4" i="99" s="1"/>
  <c r="H31" i="5"/>
  <c r="H8" i="5"/>
  <c r="AO8" i="5"/>
  <c r="I24" i="99" l="1"/>
  <c r="I21" i="99"/>
  <c r="I22" i="99" s="1"/>
  <c r="I34" i="99"/>
  <c r="I35" i="99" s="1"/>
  <c r="I37" i="99"/>
  <c r="H27" i="5"/>
  <c r="H28" i="5" s="1"/>
  <c r="H18" i="5"/>
  <c r="H9" i="5"/>
  <c r="H36" i="5"/>
  <c r="AO18" i="5"/>
  <c r="AO9" i="5"/>
  <c r="AO36" i="5"/>
  <c r="H32" i="5"/>
  <c r="AO32" i="5"/>
  <c r="AO56" i="5"/>
  <c r="H62" i="5"/>
  <c r="AO37" i="5" l="1"/>
  <c r="AO38" i="5" s="1"/>
  <c r="AO13" i="5"/>
  <c r="AO14" i="5" s="1"/>
  <c r="AO10" i="5"/>
  <c r="H37" i="5"/>
  <c r="H38" i="5" s="1"/>
  <c r="H10" i="5"/>
  <c r="H13" i="5"/>
  <c r="H14" i="5" s="1"/>
  <c r="D7" i="106" l="1"/>
  <c r="E7" i="106" s="1"/>
  <c r="F7" i="106" s="1"/>
  <c r="S9" i="99"/>
  <c r="AF9" i="99" s="1"/>
  <c r="D37" i="106"/>
  <c r="E37" i="106" s="1"/>
  <c r="F37" i="106" s="1"/>
  <c r="S8" i="99"/>
  <c r="AF8" i="99" s="1"/>
  <c r="D22" i="106"/>
  <c r="E22" i="106" s="1"/>
  <c r="F22" i="106" s="1"/>
  <c r="S7" i="99"/>
  <c r="AF7" i="99" s="1"/>
  <c r="D42" i="106"/>
  <c r="E42" i="106" s="1"/>
  <c r="F42" i="106" s="1"/>
  <c r="D27" i="106"/>
  <c r="E27" i="106" s="1"/>
  <c r="D12" i="106"/>
  <c r="E12" i="106" s="1"/>
  <c r="AA8" i="5"/>
  <c r="D41" i="106"/>
  <c r="W7" i="99"/>
  <c r="AJ7" i="99" s="1"/>
  <c r="X8" i="99"/>
  <c r="AK8" i="99" s="1"/>
  <c r="X7" i="99"/>
  <c r="AK7" i="99" s="1"/>
  <c r="AB8" i="5"/>
  <c r="F27" i="106" l="1"/>
  <c r="F12" i="106"/>
  <c r="AB32" i="5"/>
  <c r="AB56" i="5"/>
  <c r="AA32" i="5"/>
  <c r="E41" i="106"/>
  <c r="AA18" i="5"/>
  <c r="AA9" i="5"/>
  <c r="AA36" i="5"/>
  <c r="AB36" i="5"/>
  <c r="AB37" i="5" s="1"/>
  <c r="AB38" i="5" s="1"/>
  <c r="AB18" i="5"/>
  <c r="AB9" i="5"/>
  <c r="AA56" i="5"/>
  <c r="AB10" i="5" l="1"/>
  <c r="AB13" i="5"/>
  <c r="AB14" i="5" s="1"/>
  <c r="AA37" i="5"/>
  <c r="AA38" i="5" s="1"/>
  <c r="AA10" i="5"/>
  <c r="AA13" i="5"/>
  <c r="AA14" i="5" s="1"/>
  <c r="F41" i="106"/>
  <c r="J33" i="99" l="1"/>
  <c r="J20" i="99"/>
  <c r="H33" i="99"/>
  <c r="H20" i="99"/>
  <c r="X4" i="99"/>
  <c r="AK4" i="99" s="1"/>
  <c r="H21" i="99" l="1"/>
  <c r="H24" i="99"/>
  <c r="H37" i="99"/>
  <c r="H34" i="99"/>
  <c r="H35" i="99" s="1"/>
  <c r="J24" i="99"/>
  <c r="J21" i="99"/>
  <c r="J22" i="99" s="1"/>
  <c r="J37" i="99"/>
  <c r="J34" i="99"/>
  <c r="J35" i="99" s="1"/>
  <c r="H22" i="99" l="1"/>
  <c r="V5" i="99" l="1"/>
  <c r="AI5" i="99" s="1"/>
  <c r="W4" i="99"/>
  <c r="AJ4" i="99" s="1"/>
  <c r="AN8" i="5"/>
  <c r="G8" i="5"/>
  <c r="U5" i="99"/>
  <c r="AH5" i="99" s="1"/>
  <c r="G31" i="5"/>
  <c r="AN32" i="5" l="1"/>
  <c r="G18" i="5"/>
  <c r="G27" i="5"/>
  <c r="G28" i="5" s="1"/>
  <c r="G36" i="5"/>
  <c r="G9" i="5"/>
  <c r="G62" i="5"/>
  <c r="AN56" i="5"/>
  <c r="AN36" i="5"/>
  <c r="AN9" i="5"/>
  <c r="AN18" i="5"/>
  <c r="G32" i="5"/>
  <c r="AN10" i="5" l="1"/>
  <c r="AN13" i="5"/>
  <c r="AN14" i="5" s="1"/>
  <c r="AN37" i="5"/>
  <c r="AN38" i="5" s="1"/>
  <c r="G10" i="5"/>
  <c r="G13" i="5"/>
  <c r="G14" i="5" s="1"/>
  <c r="G37" i="5"/>
  <c r="G38" i="5" s="1"/>
  <c r="S4" i="99" l="1"/>
  <c r="AF4" i="99" s="1"/>
  <c r="J31" i="5" l="1"/>
  <c r="AQ8" i="5"/>
  <c r="X5" i="99"/>
  <c r="AK5" i="99" s="1"/>
  <c r="J8" i="5"/>
  <c r="I31" i="5"/>
  <c r="I8" i="5"/>
  <c r="AP8" i="5"/>
  <c r="W5" i="99"/>
  <c r="AJ5" i="99" s="1"/>
  <c r="BG8" i="5"/>
  <c r="Y6" i="99"/>
  <c r="AL6" i="99" s="1"/>
  <c r="I32" i="5" l="1"/>
  <c r="L4" i="98" a="1"/>
  <c r="J32" i="5"/>
  <c r="AP32" i="5"/>
  <c r="AQ32" i="5"/>
  <c r="BG32" i="5"/>
  <c r="BG36" i="5"/>
  <c r="BG9" i="5"/>
  <c r="BG18" i="5"/>
  <c r="BG56" i="5"/>
  <c r="AP18" i="5"/>
  <c r="AP36" i="5"/>
  <c r="AP9" i="5"/>
  <c r="I9" i="5"/>
  <c r="I36" i="5"/>
  <c r="I27" i="5"/>
  <c r="I28" i="5" s="1"/>
  <c r="I18" i="5"/>
  <c r="I62" i="5"/>
  <c r="AP56" i="5"/>
  <c r="J9" i="5"/>
  <c r="J36" i="5"/>
  <c r="J37" i="5" s="1"/>
  <c r="J38" i="5" s="1"/>
  <c r="J27" i="5"/>
  <c r="J28" i="5" s="1"/>
  <c r="J18" i="5"/>
  <c r="AQ9" i="5"/>
  <c r="AQ36" i="5"/>
  <c r="AQ37" i="5" s="1"/>
  <c r="AQ38" i="5" s="1"/>
  <c r="AQ18" i="5"/>
  <c r="AQ56" i="5"/>
  <c r="J62" i="5"/>
  <c r="I37" i="5" l="1"/>
  <c r="I38" i="5" s="1"/>
  <c r="AP37" i="5"/>
  <c r="AP38" i="5" s="1"/>
  <c r="AQ10" i="5"/>
  <c r="AQ13" i="5"/>
  <c r="AQ14" i="5" s="1"/>
  <c r="J10" i="5"/>
  <c r="J13" i="5"/>
  <c r="J14" i="5" s="1"/>
  <c r="I10" i="5"/>
  <c r="I13" i="5"/>
  <c r="I14" i="5" s="1"/>
  <c r="AP10" i="5"/>
  <c r="AP13" i="5"/>
  <c r="AP14" i="5" s="1"/>
  <c r="BG10" i="5"/>
  <c r="BG13" i="5"/>
  <c r="BG14" i="5" s="1"/>
  <c r="BG37" i="5"/>
  <c r="BG38" i="5" s="1"/>
  <c r="AB6" i="99" l="1"/>
  <c r="AB9" i="99" l="1"/>
  <c r="AA6" i="99"/>
  <c r="AN6" i="99" s="1"/>
  <c r="BH8" i="5"/>
  <c r="BL8" i="5" s="1"/>
  <c r="Z6" i="99"/>
  <c r="AM6" i="99" s="1"/>
  <c r="AB5" i="99" l="1"/>
  <c r="AC8" i="5"/>
  <c r="AC18" i="5" s="1"/>
  <c r="BL18" i="5"/>
  <c r="BL9" i="5"/>
  <c r="AS8" i="5"/>
  <c r="BH32" i="5"/>
  <c r="BL32" i="5"/>
  <c r="BH56" i="5"/>
  <c r="BL56" i="5" s="1"/>
  <c r="M6" i="105"/>
  <c r="BH9" i="5"/>
  <c r="BH18" i="5"/>
  <c r="BH36" i="5"/>
  <c r="P17" i="98"/>
  <c r="P16" i="98" s="1"/>
  <c r="AC56" i="5" l="1"/>
  <c r="AS32" i="5"/>
  <c r="AC36" i="5"/>
  <c r="AC9" i="5"/>
  <c r="AC13" i="5" s="1"/>
  <c r="AC14" i="5" s="1"/>
  <c r="AC32" i="5"/>
  <c r="AS56" i="5"/>
  <c r="BH37" i="5"/>
  <c r="BH38" i="5" s="1"/>
  <c r="BL36" i="5"/>
  <c r="BL37" i="5" s="1"/>
  <c r="BL38" i="5" s="1"/>
  <c r="AS9" i="5"/>
  <c r="AS36" i="5"/>
  <c r="AS37" i="5" s="1"/>
  <c r="AS38" i="5" s="1"/>
  <c r="AS18" i="5"/>
  <c r="BL10" i="5"/>
  <c r="BL13" i="5"/>
  <c r="BL14" i="5" s="1"/>
  <c r="BH13" i="5"/>
  <c r="BH14" i="5" s="1"/>
  <c r="BH10" i="5"/>
  <c r="T5" i="95" l="1"/>
  <c r="AC37" i="5"/>
  <c r="AC38" i="5" s="1"/>
  <c r="AC10" i="5"/>
  <c r="AS13" i="5"/>
  <c r="AS14" i="5" s="1"/>
  <c r="AS10" i="5"/>
  <c r="AB7" i="99" l="1"/>
  <c r="K33" i="99"/>
  <c r="K20" i="99"/>
  <c r="L33" i="99"/>
  <c r="L20" i="99"/>
  <c r="AA5" i="99"/>
  <c r="AN5" i="99" s="1"/>
  <c r="D14" i="106"/>
  <c r="E14" i="106" s="1"/>
  <c r="F14" i="106" s="1"/>
  <c r="Z4" i="99"/>
  <c r="AM4" i="99" s="1"/>
  <c r="D30" i="106"/>
  <c r="E30" i="106" s="1"/>
  <c r="F30" i="106" s="1"/>
  <c r="D29" i="106"/>
  <c r="E29" i="106" s="1"/>
  <c r="F29" i="106" s="1"/>
  <c r="Z8" i="99"/>
  <c r="AM8" i="99" s="1"/>
  <c r="D15" i="106"/>
  <c r="E15" i="106" s="1"/>
  <c r="F15" i="106" s="1"/>
  <c r="AA4" i="99"/>
  <c r="AN4" i="99" s="1"/>
  <c r="D44" i="106"/>
  <c r="E44" i="106" s="1"/>
  <c r="F44" i="106" s="1"/>
  <c r="Z7" i="99"/>
  <c r="AM7" i="99" s="1"/>
  <c r="D8" i="106"/>
  <c r="E8" i="106" s="1"/>
  <c r="F8" i="106" s="1"/>
  <c r="T9" i="99"/>
  <c r="AG9" i="99" s="1"/>
  <c r="AB4" i="99"/>
  <c r="AB8" i="99"/>
  <c r="AA8" i="99"/>
  <c r="AN8" i="99" s="1"/>
  <c r="T8" i="99"/>
  <c r="AG8" i="99" s="1"/>
  <c r="D38" i="106"/>
  <c r="E38" i="106" s="1"/>
  <c r="F38" i="106" s="1"/>
  <c r="T4" i="99"/>
  <c r="AG4" i="99" s="1"/>
  <c r="D23" i="106"/>
  <c r="E23" i="106" s="1"/>
  <c r="F23" i="106" s="1"/>
  <c r="T7" i="99"/>
  <c r="AG7" i="99" s="1"/>
  <c r="D13" i="106"/>
  <c r="Y4" i="99"/>
  <c r="AL4" i="99" s="1"/>
  <c r="AE8" i="5"/>
  <c r="D43" i="106"/>
  <c r="Y7" i="99"/>
  <c r="AL7" i="99" s="1"/>
  <c r="M31" i="5"/>
  <c r="M8" i="5"/>
  <c r="AT8" i="5"/>
  <c r="E66" i="5"/>
  <c r="Y5" i="99"/>
  <c r="AL5" i="99" s="1"/>
  <c r="E65" i="5"/>
  <c r="D45" i="106"/>
  <c r="E45" i="106" s="1"/>
  <c r="F45" i="106" s="1"/>
  <c r="AD8" i="5"/>
  <c r="AA7" i="99"/>
  <c r="AN7" i="99" s="1"/>
  <c r="L8" i="5"/>
  <c r="L31" i="5"/>
  <c r="D28" i="106"/>
  <c r="Y8" i="99"/>
  <c r="AL8" i="99" s="1"/>
  <c r="Q8" i="5"/>
  <c r="Q31" i="5"/>
  <c r="E67" i="5"/>
  <c r="Z5" i="99"/>
  <c r="AM5" i="99" s="1"/>
  <c r="K8" i="5"/>
  <c r="AR8" i="5"/>
  <c r="K31" i="5"/>
  <c r="P20" i="99" l="1"/>
  <c r="P24" i="99" s="1"/>
  <c r="P33" i="99"/>
  <c r="L21" i="99"/>
  <c r="L22" i="99" s="1"/>
  <c r="L24" i="99"/>
  <c r="L37" i="99"/>
  <c r="L34" i="99"/>
  <c r="L35" i="99" s="1"/>
  <c r="K21" i="99"/>
  <c r="K24" i="99"/>
  <c r="K37" i="99"/>
  <c r="K34" i="99"/>
  <c r="K35" i="99" s="1"/>
  <c r="M32" i="5"/>
  <c r="AT32" i="5"/>
  <c r="AE56" i="5"/>
  <c r="AE32" i="5"/>
  <c r="AR32" i="5"/>
  <c r="B3" i="105" a="1"/>
  <c r="K32" i="5"/>
  <c r="P31" i="5"/>
  <c r="AR36" i="5"/>
  <c r="AR18" i="5"/>
  <c r="AW8" i="5"/>
  <c r="AR9" i="5"/>
  <c r="L32" i="5"/>
  <c r="AD56" i="5"/>
  <c r="L62" i="5"/>
  <c r="M4" i="105"/>
  <c r="E43" i="106"/>
  <c r="D34" i="106"/>
  <c r="L9" i="5"/>
  <c r="L27" i="5"/>
  <c r="L28" i="5" s="1"/>
  <c r="L36" i="5"/>
  <c r="L37" i="5" s="1"/>
  <c r="L38" i="5" s="1"/>
  <c r="L18" i="5"/>
  <c r="AD36" i="5"/>
  <c r="AD9" i="5"/>
  <c r="AD18" i="5"/>
  <c r="AH8" i="5"/>
  <c r="D2" i="97"/>
  <c r="M5" i="105"/>
  <c r="AR56" i="5"/>
  <c r="K62" i="5"/>
  <c r="K27" i="5"/>
  <c r="K28" i="5" s="1"/>
  <c r="K9" i="5"/>
  <c r="P8" i="5"/>
  <c r="K18" i="5"/>
  <c r="K36" i="5"/>
  <c r="G6" i="84"/>
  <c r="G12" i="84" s="1"/>
  <c r="G14" i="84" s="1"/>
  <c r="AD32" i="5"/>
  <c r="E28" i="106"/>
  <c r="D19" i="106"/>
  <c r="AT18" i="5"/>
  <c r="AT36" i="5"/>
  <c r="AT37" i="5" s="1"/>
  <c r="AT38" i="5" s="1"/>
  <c r="AT9" i="5"/>
  <c r="M27" i="5"/>
  <c r="M28" i="5" s="1"/>
  <c r="M18" i="5"/>
  <c r="M36" i="5"/>
  <c r="M37" i="5" s="1"/>
  <c r="M38" i="5" s="1"/>
  <c r="M9" i="5"/>
  <c r="M62" i="5"/>
  <c r="AT56" i="5"/>
  <c r="AE18" i="5"/>
  <c r="AE9" i="5"/>
  <c r="AE36" i="5"/>
  <c r="AE37" i="5" s="1"/>
  <c r="AE38" i="5" s="1"/>
  <c r="E13" i="106"/>
  <c r="D4" i="106"/>
  <c r="R31" i="5" l="1"/>
  <c r="T31" i="5" s="1"/>
  <c r="CJ31" i="5" s="1"/>
  <c r="BN31" i="5"/>
  <c r="K22" i="99"/>
  <c r="P21" i="99"/>
  <c r="P22" i="99" s="1"/>
  <c r="P34" i="99"/>
  <c r="P35" i="99" s="1"/>
  <c r="P37" i="99"/>
  <c r="AH56" i="5"/>
  <c r="E4" i="106"/>
  <c r="F13" i="106"/>
  <c r="AH32" i="5"/>
  <c r="F43" i="106"/>
  <c r="E34" i="106"/>
  <c r="F34" i="106" s="1"/>
  <c r="AR37" i="5"/>
  <c r="AR38" i="5" s="1"/>
  <c r="AW36" i="5"/>
  <c r="AW37" i="5" s="1"/>
  <c r="AW38" i="5" s="1"/>
  <c r="K37" i="5"/>
  <c r="K38" i="5" s="1"/>
  <c r="P36" i="5"/>
  <c r="P37" i="5" s="1"/>
  <c r="AW32" i="5"/>
  <c r="L17" i="98"/>
  <c r="L16" i="98" s="1"/>
  <c r="P62" i="5"/>
  <c r="AD37" i="5"/>
  <c r="AD38" i="5" s="1"/>
  <c r="AH36" i="5"/>
  <c r="P32" i="5"/>
  <c r="AD13" i="5"/>
  <c r="AD14" i="5" s="1"/>
  <c r="AD10" i="5"/>
  <c r="AW56" i="5"/>
  <c r="E19" i="106"/>
  <c r="F19" i="106" s="1"/>
  <c r="F28" i="106"/>
  <c r="AR10" i="5"/>
  <c r="AR13" i="5"/>
  <c r="AR14" i="5" s="1"/>
  <c r="R8" i="5"/>
  <c r="T8" i="5" s="1"/>
  <c r="CJ8" i="5" s="1"/>
  <c r="P27" i="5"/>
  <c r="P9" i="5"/>
  <c r="P18" i="5"/>
  <c r="D1" i="97"/>
  <c r="L10" i="5"/>
  <c r="L13" i="5"/>
  <c r="L14" i="5" s="1"/>
  <c r="AW18" i="5"/>
  <c r="AW9" i="5"/>
  <c r="H4" i="98" a="1"/>
  <c r="H17" i="98"/>
  <c r="K13" i="5"/>
  <c r="K14" i="5" s="1"/>
  <c r="K10" i="5"/>
  <c r="AH18" i="5"/>
  <c r="AH9" i="5"/>
  <c r="BN8" i="5"/>
  <c r="D2" i="106"/>
  <c r="I3" i="95"/>
  <c r="AE13" i="5"/>
  <c r="AE14" i="5" s="1"/>
  <c r="AE10" i="5"/>
  <c r="M13" i="5"/>
  <c r="M14" i="5" s="1"/>
  <c r="M10" i="5"/>
  <c r="AT10" i="5"/>
  <c r="AT13" i="5"/>
  <c r="AT14" i="5" s="1"/>
  <c r="AH37" i="5" l="1"/>
  <c r="AH38" i="5" s="1"/>
  <c r="BN36" i="5"/>
  <c r="H16" i="98"/>
  <c r="S17" i="98"/>
  <c r="T17" i="98" s="1"/>
  <c r="P13" i="5"/>
  <c r="P14" i="5" s="1"/>
  <c r="P10" i="5"/>
  <c r="AH13" i="5"/>
  <c r="BN9" i="5"/>
  <c r="AH10" i="5"/>
  <c r="AW13" i="5"/>
  <c r="AW14" i="5" s="1"/>
  <c r="AW10" i="5"/>
  <c r="V3" i="95"/>
  <c r="T3" i="95"/>
  <c r="P38" i="5"/>
  <c r="V5" i="95"/>
  <c r="J3" i="95"/>
  <c r="J2" i="95" s="1"/>
  <c r="E2" i="106"/>
  <c r="F4" i="106"/>
  <c r="Q52" i="5" l="1"/>
  <c r="I2" i="95"/>
  <c r="F2" i="106"/>
  <c r="G2" i="106"/>
  <c r="AH14" i="5"/>
  <c r="BN14" i="5" s="1"/>
  <c r="BN13" i="5"/>
  <c r="BN10" i="5"/>
  <c r="AF25" i="5"/>
  <c r="AH24" i="5"/>
  <c r="AH25" i="5" s="1"/>
  <c r="E25" i="5"/>
  <c r="E28" i="5" s="1"/>
  <c r="P25" i="5"/>
  <c r="P28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607057-EDE9-4BE1-95A4-CF83714837C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etails!$B$4:$BN$1980" type="102" refreshedVersion="8" minRefreshableVersion="5">
    <extLst>
      <ext xmlns:x15="http://schemas.microsoft.com/office/spreadsheetml/2010/11/main" uri="{DE250136-89BD-433C-8126-D09CA5730AF9}">
        <x15:connection id="Range-3c0ce2b5-7498-409b-938e-e65f70856903">
          <x15:rangePr sourceName="_xlcn.WorksheetConnection_DetailsB4BN1980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<sst xmlns="http://schemas.openxmlformats.org/spreadsheetml/2006/main" count="11053" uniqueCount="5030">
  <si>
    <t>Quantity (MT)</t>
  </si>
  <si>
    <t>Sales</t>
  </si>
  <si>
    <t>Purchases</t>
  </si>
  <si>
    <t>Transportation Charges</t>
  </si>
  <si>
    <t>Net Sales</t>
  </si>
  <si>
    <t>Contribution</t>
  </si>
  <si>
    <t>Net Sales (%)</t>
  </si>
  <si>
    <t>Transport Charges (%)</t>
  </si>
  <si>
    <t>Contribution (%)</t>
  </si>
  <si>
    <t>DSO (Days)</t>
  </si>
  <si>
    <t>Revenue Per Kg</t>
  </si>
  <si>
    <t>Purchase Cost Per Kg</t>
  </si>
  <si>
    <t>Transportation Charges Per Kg</t>
  </si>
  <si>
    <t>No. of Transactions</t>
  </si>
  <si>
    <t>No. of Sellers (Aggregators)</t>
  </si>
  <si>
    <t>No. of Buyers (Recyclers)</t>
  </si>
  <si>
    <t>Credit Notes (Value - Incl. Prov)</t>
  </si>
  <si>
    <t>Credit Notes (% to Revenue)</t>
  </si>
  <si>
    <t>Debit Notes (Value - Incl. Prov)</t>
  </si>
  <si>
    <t>Debit Notes (% to Purchase)</t>
  </si>
  <si>
    <t>Date</t>
  </si>
  <si>
    <t>Month</t>
  </si>
  <si>
    <t>Quarter</t>
  </si>
  <si>
    <t>GST Reg No.</t>
  </si>
  <si>
    <t>P V No.</t>
  </si>
  <si>
    <t>P V Date</t>
  </si>
  <si>
    <t>Vendor Invoice No.</t>
  </si>
  <si>
    <t>Vendor Invoice Date</t>
  </si>
  <si>
    <t>Debit Note No.</t>
  </si>
  <si>
    <t>Debit Note Date.</t>
  </si>
  <si>
    <t>Debit Note No. 2</t>
  </si>
  <si>
    <t>Debit Note Date. 2</t>
  </si>
  <si>
    <t>Supplier Name</t>
  </si>
  <si>
    <t>Location (Origin)</t>
  </si>
  <si>
    <t>State (Origin)</t>
  </si>
  <si>
    <t>Transporter Name</t>
  </si>
  <si>
    <t>Vehicle No.</t>
  </si>
  <si>
    <t>LR NO/BILL NO</t>
  </si>
  <si>
    <t>J V No.</t>
  </si>
  <si>
    <t>JV Date</t>
  </si>
  <si>
    <t>Material</t>
  </si>
  <si>
    <t>Material-Short Form</t>
  </si>
  <si>
    <t>Qty (Kg)</t>
  </si>
  <si>
    <t>Price/Kg</t>
  </si>
  <si>
    <t>Purchase Price</t>
  </si>
  <si>
    <t>Logistics cost</t>
  </si>
  <si>
    <t>Logistics Provision</t>
  </si>
  <si>
    <t>Total Logistics Cost</t>
  </si>
  <si>
    <t>Cost/Kg.</t>
  </si>
  <si>
    <t>Full Debit Note</t>
  </si>
  <si>
    <t>Total Cost</t>
  </si>
  <si>
    <t>Inv. No.</t>
  </si>
  <si>
    <t>Inv. Date</t>
  </si>
  <si>
    <t>Buyer Name</t>
  </si>
  <si>
    <t>Location (Destination)</t>
  </si>
  <si>
    <t>State (Destination)</t>
  </si>
  <si>
    <t>Qty(Kg)</t>
  </si>
  <si>
    <t>Rate/Kg</t>
  </si>
  <si>
    <t>Amount</t>
  </si>
  <si>
    <t>Qty Check</t>
  </si>
  <si>
    <t>Net Revenue</t>
  </si>
  <si>
    <t>Margin</t>
  </si>
  <si>
    <t>Check</t>
  </si>
  <si>
    <t>Remarks</t>
  </si>
  <si>
    <t>Marketplace Purchases (Metal)</t>
  </si>
  <si>
    <t>Light Steel Scrap</t>
  </si>
  <si>
    <t>Mix Scrap</t>
  </si>
  <si>
    <t>Selected Scrap</t>
  </si>
  <si>
    <t>Total</t>
  </si>
  <si>
    <t>Net Sales As per report</t>
  </si>
  <si>
    <t>Net Purchase as per report</t>
  </si>
  <si>
    <t>As per ZOHO</t>
  </si>
  <si>
    <t>Variance</t>
  </si>
  <si>
    <t>Piece to Piece Scrap</t>
  </si>
  <si>
    <t>Debit note on logistic cost</t>
  </si>
  <si>
    <t>Reamrks - Margin</t>
  </si>
  <si>
    <t>JB ROLLING MILLS LIMITED</t>
  </si>
  <si>
    <t>Bills in report not in P&amp;L</t>
  </si>
  <si>
    <t>Bills in P&amp;L not in report</t>
  </si>
  <si>
    <t>Sales  in report not in P&amp;L</t>
  </si>
  <si>
    <t>Sales  in P&amp;L not in report</t>
  </si>
  <si>
    <t>Credit Note Date</t>
  </si>
  <si>
    <t>Credit Note Number</t>
  </si>
  <si>
    <t>Customer Name</t>
  </si>
  <si>
    <t>SubTotal</t>
  </si>
  <si>
    <t>Final Variance</t>
  </si>
  <si>
    <t>G.Total</t>
  </si>
  <si>
    <t>As Per Report</t>
  </si>
  <si>
    <t>SO Number</t>
  </si>
  <si>
    <t>Melting Scrap</t>
  </si>
  <si>
    <t>Bils in Report &amp; P&amp;L , Sale yet to be done</t>
  </si>
  <si>
    <t>Qty</t>
  </si>
  <si>
    <t>Reconciliation</t>
  </si>
  <si>
    <t>TATA STEEL LIMITED (06)</t>
  </si>
  <si>
    <t>Debit Note Date</t>
  </si>
  <si>
    <t>Debit  Note Number</t>
  </si>
  <si>
    <t>Net Logistic Cost as per report</t>
  </si>
  <si>
    <t>Particulars</t>
  </si>
  <si>
    <t xml:space="preserve">As per ZOHO </t>
  </si>
  <si>
    <t>JV Number</t>
  </si>
  <si>
    <t>Closing Provision</t>
  </si>
  <si>
    <t>Sales - Reconciliation</t>
  </si>
  <si>
    <t>Net Revenue as per MIS Report</t>
  </si>
  <si>
    <t>Revenue as per P&amp;L Report (Zoho Books)</t>
  </si>
  <si>
    <t>Purchases - Reconciliation</t>
  </si>
  <si>
    <t>Net Purchases as per MIS Report</t>
  </si>
  <si>
    <t>Logistic Cost- Reconciliation</t>
  </si>
  <si>
    <t>Net Logistic as per MIS Report</t>
  </si>
  <si>
    <t>Logistic Cost as per P&amp;L Report (Zoho Books)</t>
  </si>
  <si>
    <t>Final - Variance</t>
  </si>
  <si>
    <t>Cost  as per P&amp;L Report (Zoho Books)</t>
  </si>
  <si>
    <t>NO DN value</t>
  </si>
  <si>
    <t>Margin (%)</t>
  </si>
  <si>
    <t>Margin Bucket</t>
  </si>
  <si>
    <t>WALDIES COMPOUND LIMITED</t>
  </si>
  <si>
    <t>Aluminium Tense Scrap</t>
  </si>
  <si>
    <t>EAST INDIA HOLDINGS PRIVATE LIMITED</t>
  </si>
  <si>
    <t>Basic Customs Duty</t>
  </si>
  <si>
    <t>REMELTED LEAD</t>
  </si>
  <si>
    <t>NARBHERAM POWER AND STEEL PRIVATE LIMITED</t>
  </si>
  <si>
    <t>DN Provision</t>
  </si>
  <si>
    <t>CN Provision</t>
  </si>
  <si>
    <t>RAJ METAL INDUSTRIES</t>
  </si>
  <si>
    <t>Sales without Provision</t>
  </si>
  <si>
    <t>Purchases without Provision</t>
  </si>
  <si>
    <t>Contribution without Provision</t>
  </si>
  <si>
    <t>Return Qty</t>
  </si>
  <si>
    <t>Net Qty</t>
  </si>
  <si>
    <t>Divertion/Internal</t>
  </si>
  <si>
    <t>Return Type</t>
  </si>
  <si>
    <t>Regular</t>
  </si>
  <si>
    <t>MERCURIUS COMMERCE PRIVATE LIMITED</t>
  </si>
  <si>
    <t>Aluminium Wire Scrap</t>
  </si>
  <si>
    <t>WAVE INDUSTRIES PRIVATE LIMITED</t>
  </si>
  <si>
    <t>GANESH METAL</t>
  </si>
  <si>
    <t>BCD not in Report</t>
  </si>
  <si>
    <t xml:space="preserve"> </t>
  </si>
  <si>
    <t>JSB INDUSTRIES PRIVATE LIMITED</t>
  </si>
  <si>
    <t>Bill Date</t>
  </si>
  <si>
    <t>Bill Number</t>
  </si>
  <si>
    <t>PurchaseOrder</t>
  </si>
  <si>
    <t>Vendor Name</t>
  </si>
  <si>
    <t>CN Amount</t>
  </si>
  <si>
    <t>CN &amp; DN Checks</t>
  </si>
  <si>
    <t>Actaul CN</t>
  </si>
  <si>
    <t>Actual DN</t>
  </si>
  <si>
    <t>Credit Note No:1</t>
  </si>
  <si>
    <t>CN Date. No:1</t>
  </si>
  <si>
    <t>Credit Note No:2</t>
  </si>
  <si>
    <t>CN Date. No:2</t>
  </si>
  <si>
    <t>Remarks @ Inception</t>
  </si>
  <si>
    <t>Full Credit Notes</t>
  </si>
  <si>
    <t>Last year bills considered this year</t>
  </si>
  <si>
    <t>Qty Reco</t>
  </si>
  <si>
    <t>CN &amp; DN Provisions</t>
  </si>
  <si>
    <t>Zinc Ingot</t>
  </si>
  <si>
    <t>Ferrous ASR2 (Sieved)</t>
  </si>
  <si>
    <t>CRC bundle</t>
  </si>
  <si>
    <t>Ferrous ASR1 (Sieved)</t>
  </si>
  <si>
    <t>Date : DN to Buyer</t>
  </si>
  <si>
    <t>DN to Buyer</t>
  </si>
  <si>
    <t>VITRAG IMPEX</t>
  </si>
  <si>
    <t>NAVEEN JAIN METAL UDYOG</t>
  </si>
  <si>
    <t>SIDHI INTERNATIONAL METALLOYS PVT. LTD.</t>
  </si>
  <si>
    <t>KISWOK INDUSTRIES PVT. LTD.</t>
  </si>
  <si>
    <t>KPI's without Provisions</t>
  </si>
  <si>
    <t>Business Trends</t>
  </si>
  <si>
    <t>Loss Making Transactions</t>
  </si>
  <si>
    <t>Raw Data -METAL</t>
  </si>
  <si>
    <t>DN to Customer</t>
  </si>
  <si>
    <t>Credit Notes from Customers</t>
  </si>
  <si>
    <t>Sales Details</t>
  </si>
  <si>
    <t>Debit Notes to Suppliers</t>
  </si>
  <si>
    <t>Logistic Details of the transaction</t>
  </si>
  <si>
    <t>Purchase Details</t>
  </si>
  <si>
    <t>Copper Scrap</t>
  </si>
  <si>
    <t>VARDHMAN SPECIAL STEELS LIMITED</t>
  </si>
  <si>
    <t>MULTIMETALS LIMITED</t>
  </si>
  <si>
    <t>ADHUNIK CORPORATION LIMITED</t>
  </si>
  <si>
    <t xml:space="preserve">Buyer GST Number </t>
  </si>
  <si>
    <t>Greyhound Engineers India Private Limited</t>
  </si>
  <si>
    <t>MH</t>
  </si>
  <si>
    <t>FARIDABAD STAMPING (P) LTD</t>
  </si>
  <si>
    <t>SMW ISPAT PRIVATE LIMITED</t>
  </si>
  <si>
    <t>Maharashtra</t>
  </si>
  <si>
    <t>Brass Scrap</t>
  </si>
  <si>
    <t>RANCHHOD METALS</t>
  </si>
  <si>
    <t>D and M Cables Private Limited</t>
  </si>
  <si>
    <t>Aluminum Lithographic Sheets Scrap</t>
  </si>
  <si>
    <t>CRNO (Melting scrap)</t>
  </si>
  <si>
    <t>EXCELLENT POWER CABLE PRIVATE LIMITED</t>
  </si>
  <si>
    <t>TATA STEEL LIMITED (21)</t>
  </si>
  <si>
    <t>Lead Ingots</t>
  </si>
  <si>
    <t>PLANETFIRST GREEN PRIVATE LIMITED</t>
  </si>
  <si>
    <t>Refined Lead</t>
  </si>
  <si>
    <t>Madhav KRG Limited</t>
  </si>
  <si>
    <t>19AAFCB6469A1ZO</t>
  </si>
  <si>
    <t>Capital Metaliks (P) Ltd.</t>
  </si>
  <si>
    <t>Fy 2023-24 DN to Customers</t>
  </si>
  <si>
    <t>SUDHAR METALS &amp; ALLOYS</t>
  </si>
  <si>
    <t>Copper Scrap (Strips)</t>
  </si>
  <si>
    <t>Copper Scrap (Wire)</t>
  </si>
  <si>
    <t>SDLR METALLOYS LLP</t>
  </si>
  <si>
    <t>NESHO RECYCLING WORLD PVT. LTD.</t>
  </si>
  <si>
    <t>CARVEN ALLOYS (Metal)</t>
  </si>
  <si>
    <t>ARCVAC FORGECAST PRIVATE LIMITED</t>
  </si>
  <si>
    <t>Obsolete Scrap Bale</t>
  </si>
  <si>
    <t>27AAACJ4323N1ZG</t>
  </si>
  <si>
    <t>MAXOP ENGINEERING COMPANY PRIVATE LIMITED</t>
  </si>
  <si>
    <t>AMALGAM STEEL &amp; POWER LIMITED</t>
  </si>
  <si>
    <t>DIWAKAR ENTERPRISES PVT. LTD.</t>
  </si>
  <si>
    <t>FEDERAL-MOGUL GOETZE (INDIA) LIMITED</t>
  </si>
  <si>
    <t>GUPTA METAL SHEETS LIMITED</t>
  </si>
  <si>
    <t>KAMALA METACHEM</t>
  </si>
  <si>
    <t>CMR NIKKEI INDIA PRIVATE LIMITED</t>
  </si>
  <si>
    <t>Shredded Steel Scrap</t>
  </si>
  <si>
    <t>Brass Scrap (Purja)</t>
  </si>
  <si>
    <t>K.R. INTERNATIONAL</t>
  </si>
  <si>
    <t>JSW STEEL LIMITED (29)</t>
  </si>
  <si>
    <t>Ferrous ASR3 (Sieved)</t>
  </si>
  <si>
    <t>TECHNOCAST INDUSTRIES</t>
  </si>
  <si>
    <t>MS Scrap</t>
  </si>
  <si>
    <t>Boring &amp; Turning</t>
  </si>
  <si>
    <t>BRIGHT METALS INDIA PVT LTD</t>
  </si>
  <si>
    <t>Lead Alloy</t>
  </si>
  <si>
    <t>Antimony Lead (Master Metal)</t>
  </si>
  <si>
    <t>YASH PIGMENTS LIMITED</t>
  </si>
  <si>
    <t>KEJRIWAL CASTINGS LIMITED</t>
  </si>
  <si>
    <t>RUNGTA MINES LIMITED (20)</t>
  </si>
  <si>
    <t>RUNGTA MINES LIMITED (21)</t>
  </si>
  <si>
    <t>21AABCR6463N1Z6</t>
  </si>
  <si>
    <t>CMR GREEN TECHNOLOGIES LIMITED</t>
  </si>
  <si>
    <t>PREM CABLES PRIVATE LTD</t>
  </si>
  <si>
    <t>DN Provision in Zoho FY 23-24</t>
  </si>
  <si>
    <t>CN Provision in Zoho FY 23-24</t>
  </si>
  <si>
    <t>Revenue</t>
  </si>
  <si>
    <t>Margin(%</t>
  </si>
  <si>
    <t>Debit Notes</t>
  </si>
  <si>
    <t>DN to Sale(%)</t>
  </si>
  <si>
    <t>Remelted Lead Blocks</t>
  </si>
  <si>
    <t>RAJ FINOXIDES PRIVATE LIMITED</t>
  </si>
  <si>
    <t>Institutional Business</t>
  </si>
  <si>
    <t>Scrap Raw Material (HMS)</t>
  </si>
  <si>
    <t>No of transactions</t>
  </si>
  <si>
    <t>Avg Tran Value</t>
  </si>
  <si>
    <t>% of Total Revenue</t>
  </si>
  <si>
    <t>Ferrous</t>
  </si>
  <si>
    <t>Non-Ferrous</t>
  </si>
  <si>
    <t>Category (Material)</t>
  </si>
  <si>
    <t>Avg.Price/kg</t>
  </si>
  <si>
    <t>"Top 10" in Ferrous</t>
  </si>
  <si>
    <t>"Top 10" in Non-Ferrous</t>
  </si>
  <si>
    <t>Trishul 16 MM Fe 500 12 Mtr straight</t>
  </si>
  <si>
    <t>Trishul 20 MM Fe 500 12 Mtr straight</t>
  </si>
  <si>
    <t>Trishul 25 MM Fe 500 12 Mtr straight</t>
  </si>
  <si>
    <t>Loading Charges</t>
  </si>
  <si>
    <t>M S Billets</t>
  </si>
  <si>
    <t>ASTRUM DEVELOPMENTS PRIVATE LIMITED</t>
  </si>
  <si>
    <t>LAKSHMANVEER STEEL PRIVATE LIMITED</t>
  </si>
  <si>
    <t>Trishul 08 MM Fe 500 12 Mtr straight</t>
  </si>
  <si>
    <t>Trishul 12 MM Fe 500 12 Mtr straight</t>
  </si>
  <si>
    <t>Trishul 32 MM Fe 500 12 Mtr straight</t>
  </si>
  <si>
    <t>Trishul 10 MM Fe 500 12 Mtr straight</t>
  </si>
  <si>
    <t>ANANTA METAL RECYCLING PRIVATE LIMITED</t>
  </si>
  <si>
    <t>INALCO METAL PRIVATE LIMITED</t>
  </si>
  <si>
    <t>CREST STEEL AND POWER PVT LTD</t>
  </si>
  <si>
    <t>Aluminium Troma Scrap</t>
  </si>
  <si>
    <t>AMAR PARTAP STEELS PRIVATE LIMITED</t>
  </si>
  <si>
    <t>RAJURI STEELS &amp; TMT BARS PRIVATE LIMITED</t>
  </si>
  <si>
    <t>SHRI TIRUPATI ENTERPRISES</t>
  </si>
  <si>
    <t>JSW STEEL LIMITED (27)</t>
  </si>
  <si>
    <t>HR/CR Steel Scrap</t>
  </si>
  <si>
    <t>Listing Creation for Auction</t>
  </si>
  <si>
    <t>WHEELS POLYMERS PVT LTD</t>
  </si>
  <si>
    <t>Top 10 Customers in FY 2024-25</t>
  </si>
  <si>
    <t>% of Total Margin</t>
  </si>
  <si>
    <t>Miscellanous</t>
  </si>
  <si>
    <t>Supplier Type</t>
  </si>
  <si>
    <t>LEADSTONE ENERGY LIMITED</t>
  </si>
  <si>
    <t>PEE GEE TRADING CO</t>
  </si>
  <si>
    <t>Aluminium Alloy Ingot (ADC 12)</t>
  </si>
  <si>
    <t>MITTAL APPLIANCES LTD</t>
  </si>
  <si>
    <t>ADC6 Aluminium Alloy Ingots</t>
  </si>
  <si>
    <t>SHREE KRISHNA ROLLING MILLS (JAIPUR) LIMITED</t>
  </si>
  <si>
    <t>DISMANTLED_HMS_1</t>
  </si>
  <si>
    <t>GOLDEN ROLLS PRIVATE LIMITED</t>
  </si>
  <si>
    <t>ASTON PROCESSORS LIMITED</t>
  </si>
  <si>
    <t>Pipe Cutting Melting</t>
  </si>
  <si>
    <t>HR/CR Slitting Scrap</t>
  </si>
  <si>
    <t>Aluminium INGOT 98%</t>
  </si>
  <si>
    <t>MS SCRAP_DISMANTLED</t>
  </si>
  <si>
    <t>VIMSAR PRODUCTS PRIVATE LIMITED</t>
  </si>
  <si>
    <t>FORTRAN STEEL PRIVATE LIMITED</t>
  </si>
  <si>
    <t>Credit Notes issued in FY-25 pertaining to FY-24</t>
  </si>
  <si>
    <t>Debit Notes issued in FY-25 pertaining to FY-24</t>
  </si>
  <si>
    <t>Logistic Bills issued in FY-25 pertaining to FY-24</t>
  </si>
  <si>
    <t>Logistic Provision in Zoho FY 23-24</t>
  </si>
  <si>
    <t>SUMRIDHI ALUMINIUM PRIVATE LIMITED LIMITED</t>
  </si>
  <si>
    <t>TR_TMT_16_MM_D ESSAR_TMT_16mm_FE500D</t>
  </si>
  <si>
    <t>TR_TMT_10_MM_D ESSAR_TMT_10MM_FE500D</t>
  </si>
  <si>
    <t>TR_TMT_12_MM_D ESSAR_TMT_12mm_FE500D</t>
  </si>
  <si>
    <t>RACHNA METAL INDUSTRIES PRIVATE LIMITED</t>
  </si>
  <si>
    <t>SHELKE CONSTRUCTIONS PRIVATE LIMITED</t>
  </si>
  <si>
    <t>TMT BARS 550D 08MM</t>
  </si>
  <si>
    <t>TMT BARS 550D 10MM</t>
  </si>
  <si>
    <t>TMT BARS 550D 12MM</t>
  </si>
  <si>
    <t>TMT BARS 550D 16MM</t>
  </si>
  <si>
    <t>TMT BARS 550D 20MM</t>
  </si>
  <si>
    <t>OM INFRA LIMITED</t>
  </si>
  <si>
    <t>TMT BARS Steel 25mm Fe500</t>
  </si>
  <si>
    <t>MIHIR HOMES ENTERPRISE LLP</t>
  </si>
  <si>
    <t>Cost</t>
  </si>
  <si>
    <t>Without Provisions</t>
  </si>
  <si>
    <t>NYATI BUILDERS PRIVATE LIMITED</t>
  </si>
  <si>
    <t>SUGNA METALS LIMITED</t>
  </si>
  <si>
    <t>36AALCS0546B1ZL</t>
  </si>
  <si>
    <t>TMT BARS Steel 32mm Fe550D</t>
  </si>
  <si>
    <t>RAJ PATH INFRACON PRIVATE LIMITED</t>
  </si>
  <si>
    <t>SHELKE CONSTRUCTIONS PRIVATE LIMITED (22)</t>
  </si>
  <si>
    <t>M3</t>
  </si>
  <si>
    <t>"Top 10" in M3</t>
  </si>
  <si>
    <t>"Top 10" Revenue Gainers</t>
  </si>
  <si>
    <t>TMT BARS Fe550D 25MM</t>
  </si>
  <si>
    <t>MORYA STEEL PRIVATE LIMITED</t>
  </si>
  <si>
    <t>TMT BAR -08MM (FE500D) BALAJI SHAKTI</t>
  </si>
  <si>
    <t>TMT BAR -10MM (FE500D) BALAJI SHAKTI</t>
  </si>
  <si>
    <t>TMT BAR -16MM (FE500D) BALAJI SHAKTI</t>
  </si>
  <si>
    <t>TMT BAR -25MM (FE500D) BALAJI SHAKTI</t>
  </si>
  <si>
    <t>TMT BAR -12MM (FE500D) BALAJI SHAKTI</t>
  </si>
  <si>
    <t>MKC INFRASTRUCTURE LIMITED</t>
  </si>
  <si>
    <t>SAKSHI AUTO PARTS PRIVATE LIMITED</t>
  </si>
  <si>
    <t>Used Beverage Cans scrap (UBC)</t>
  </si>
  <si>
    <t>TMT BAR -20MM (FE500D) BALAJI SHAKTI</t>
  </si>
  <si>
    <t>ARDEE INDUSTRIES PRIVATE LIMITED</t>
  </si>
  <si>
    <t>DISMANTLED PnS</t>
  </si>
  <si>
    <t>GHV (INDIA) PRIVATE LIMITED</t>
  </si>
  <si>
    <t>MAHAVIR TRANSMISSION LIMITED</t>
  </si>
  <si>
    <t>Vendor PAN No</t>
  </si>
  <si>
    <t>Customer PAN No</t>
  </si>
  <si>
    <t>RUNGTA MINES LIMITED (KSP)</t>
  </si>
  <si>
    <t>Qty Returned</t>
  </si>
  <si>
    <t>Shipment ID</t>
  </si>
  <si>
    <t>JV for last year Bills</t>
  </si>
  <si>
    <t>Detention Charges</t>
  </si>
  <si>
    <t>JV for Last year Bills</t>
  </si>
  <si>
    <t>KALIKA STEEL ALLOYS PRIVATE LIMITED</t>
  </si>
  <si>
    <t>V B HOLDING PRIVATE LIMITED</t>
  </si>
  <si>
    <t>BHARAT EXIM INDIA</t>
  </si>
  <si>
    <t>Scrap(Bundled)boring</t>
  </si>
  <si>
    <t>Super Heavy Scrap(end cuts)</t>
  </si>
  <si>
    <t>Super Heavy Scrap</t>
  </si>
  <si>
    <t>STEEL EXCHANGE INDIA LIMITED</t>
  </si>
  <si>
    <t>ANTIMONIAL LEAD INGOT</t>
  </si>
  <si>
    <t>MS AGARWAL FOUNDRIES PRIVATE LIMITED</t>
  </si>
  <si>
    <t>TMT BARS Steel 16mm Fe500</t>
  </si>
  <si>
    <t>TMT BARS Steel 20mm Fe500</t>
  </si>
  <si>
    <t>KALPATARU PROJECTS INTERNATIONAL LIMITED</t>
  </si>
  <si>
    <t>METAL KARMA RECYCLING</t>
  </si>
  <si>
    <t>TMT BARS Steel 08mm Fe500</t>
  </si>
  <si>
    <t>TMT BARS Steel 10mm Fe500</t>
  </si>
  <si>
    <t>TMT BARS Steel 12mm Fe500</t>
  </si>
  <si>
    <t>ARC7 METALS PRIVATE LIMITED</t>
  </si>
  <si>
    <t>SHREE ADHYASHAKTI METALS PRIVATE LIMITED</t>
  </si>
  <si>
    <t>Count Recyclers</t>
  </si>
  <si>
    <t>Count Supplier Name</t>
  </si>
  <si>
    <t>R.M. ALLOYS PRIVATE LIMITED</t>
  </si>
  <si>
    <t>NOIDA ALUMINIUM COMPANY PRIVATE LIMITED</t>
  </si>
  <si>
    <t>NATRAJ IRON &amp; CASTINGS PRIVATE LIMITED</t>
  </si>
  <si>
    <t>EKTA ENTERPRISES</t>
  </si>
  <si>
    <t>NIKHIL CONSTRUCTIONGROUP PRIVATE LIMITED</t>
  </si>
  <si>
    <t>RMK INFRASTRUCTURE PRIVATE LIMITED</t>
  </si>
  <si>
    <t>Transportation Charges (Halting charges)</t>
  </si>
  <si>
    <t>TURNING_BLD_SCRP</t>
  </si>
  <si>
    <t>M/S KGN SS ENTERPRISES</t>
  </si>
  <si>
    <t>SHRI SWAMI SAMARTH ENGINEERS LIMITED</t>
  </si>
  <si>
    <t>Lakshmi Infrastructure &amp; Developers India Private Limited</t>
  </si>
  <si>
    <t>GCKC PROJECTS AND WORKS PRIVATE LIMITED</t>
  </si>
  <si>
    <t>SWASTIK INFRALOGICS PRIVATE LIMITED</t>
  </si>
  <si>
    <t>Insurance</t>
  </si>
  <si>
    <t>EAGLE INFRA INDIA LIMITED</t>
  </si>
  <si>
    <t>ARCELORMITTAL NIPPON STEEL INDIA LIMITED</t>
  </si>
  <si>
    <t>27AAACE1741P1ZH</t>
  </si>
  <si>
    <t>SURAJ FABRICS INDUSTRIES LIMITED</t>
  </si>
  <si>
    <t>02AABCS8988B3ZA</t>
  </si>
  <si>
    <t>SHIVALAYA CONSTRUCTION CO. PRIVATE LIMITED</t>
  </si>
  <si>
    <t>PILOT INDUSTRIES LIMITED</t>
  </si>
  <si>
    <t>NCC LIMITED</t>
  </si>
  <si>
    <t>DIWAKAR ENTERPRISES PRIVATE LIMITED</t>
  </si>
  <si>
    <t>NIRMAL BUILDINFRA PRIVATE LIMITED</t>
  </si>
  <si>
    <t>RMSCALTAYLON ALUMINIUM SCRAP TAYLON</t>
  </si>
  <si>
    <t>UTTARANCHAL CABLE AND CONDUCTOR PRIVATE LIMITED</t>
  </si>
  <si>
    <t>DINESHCHANDRA R AGRAWAL INFRACON PRIVATE LIMITED</t>
  </si>
  <si>
    <t>BHAWANI METALLOY PRIVATE LIMITED</t>
  </si>
  <si>
    <t>RATTAN ISPAT PRIVATE LIMITED</t>
  </si>
  <si>
    <t>Week No:</t>
  </si>
  <si>
    <t>Aluminium</t>
  </si>
  <si>
    <t>Copper</t>
  </si>
  <si>
    <t>Lead</t>
  </si>
  <si>
    <t>Broad Category</t>
  </si>
  <si>
    <t>%</t>
  </si>
  <si>
    <t>No of Orders</t>
  </si>
  <si>
    <t>Qty in Tons</t>
  </si>
  <si>
    <t>Material Category</t>
  </si>
  <si>
    <t>Revenue (In Lakhs)</t>
  </si>
  <si>
    <t>MKC INFRASTRUCTURE LIMITED (29)</t>
  </si>
  <si>
    <t>LAXMI CIVIL ENGINEERING SERVICES PRIVATE LIMITED</t>
  </si>
  <si>
    <t>TRISHUL METAL INDUSTRIES LIMITED</t>
  </si>
  <si>
    <t>KVR PRESSING INDUSTRY</t>
  </si>
  <si>
    <t>RBA FERRO INDUSTRIES PRIVATE LIMITED</t>
  </si>
  <si>
    <t>SUGNA SPONGE &amp; POWER PRIVATE LIMITED</t>
  </si>
  <si>
    <t>37ABBCS7032H1ZC</t>
  </si>
  <si>
    <t>VISHWA SAMUDRA ENGINEERING PRIVATE LIMITED</t>
  </si>
  <si>
    <t>ELOQUENT STEEL PRIVATE LIMITED</t>
  </si>
  <si>
    <t>SKY TEXPROS PRIVATE LIMITED</t>
  </si>
  <si>
    <t>RODEAR TECH PRIVATE LIMITED</t>
  </si>
  <si>
    <t>SHERA ENERGY LIMITED</t>
  </si>
  <si>
    <t>ARCELORMITTAL NIPPON STEEL INDIA PRIVATE LIMITED</t>
  </si>
  <si>
    <t>MEGHA ENGINEERING &amp; INFRASTRUCTURES LIMITED</t>
  </si>
  <si>
    <t>MS-Scrap</t>
  </si>
  <si>
    <t>NAVAYUGA ENGINEERING COMPANY LIMITED</t>
  </si>
  <si>
    <t>GAJANAN IRON PRIVATE LIMITED</t>
  </si>
  <si>
    <t>Vasai Maharashtra 401208</t>
  </si>
  <si>
    <t>VARDHMAN ADARSH ISPAT PRIVATE LIMITED</t>
  </si>
  <si>
    <t>03AABCV2853Q2ZZ</t>
  </si>
  <si>
    <t>SPS STEELS ROLLING MILLS LIMITED</t>
  </si>
  <si>
    <t>THANE STEELS LIMITED</t>
  </si>
  <si>
    <t>H.V.R. Industries Pvt. Ltd.</t>
  </si>
  <si>
    <t>NISHA TRADING COMPANY</t>
  </si>
  <si>
    <t>27CFUPK7292B1ZZ</t>
  </si>
  <si>
    <t>MS.Scrap</t>
  </si>
  <si>
    <t>MS Scrap Heavy Melting</t>
  </si>
  <si>
    <t>TANYA INTERNATIONAL PRIVATE LIMITED</t>
  </si>
  <si>
    <t>TMT BARS 10mm</t>
  </si>
  <si>
    <t>TMT BARS 12mm</t>
  </si>
  <si>
    <t>H.G.INFRA ENGINEERING LIMITED</t>
  </si>
  <si>
    <t>NOBLE TECH INDUSTRIES PRIVATE LIMITED</t>
  </si>
  <si>
    <t>SATISH AGGARWAL AND CO</t>
  </si>
  <si>
    <t>RMSCAL TREAD Aluminum Scrap Tread</t>
  </si>
  <si>
    <t>K2 Bundle</t>
  </si>
  <si>
    <t>PRIME GOLD SAIL JVC LIMITED</t>
  </si>
  <si>
    <t>MS TURNNG BRIQUTTS</t>
  </si>
  <si>
    <t>Copper.Scrap</t>
  </si>
  <si>
    <t>SHYAM SEL &amp; POWER LIMITED</t>
  </si>
  <si>
    <t>MS BEAM ROLLING</t>
  </si>
  <si>
    <t>V.H. KHATRI CONSTRUCTION PRIVATE LIMITED</t>
  </si>
  <si>
    <t>VARINDERA CONSTRUCTIONS LIMITED</t>
  </si>
  <si>
    <t>Vijay Sir (requirement)</t>
  </si>
  <si>
    <t>Rounak (requirement)</t>
  </si>
  <si>
    <t>IRON SCRAP</t>
  </si>
  <si>
    <t>POC Name</t>
  </si>
  <si>
    <t>Daulat Biyani</t>
  </si>
  <si>
    <t>Avilash Mukherjee</t>
  </si>
  <si>
    <t>Amit Jha</t>
  </si>
  <si>
    <t>Prateek Mathur</t>
  </si>
  <si>
    <t>Sunil Sharma</t>
  </si>
  <si>
    <t>Category</t>
  </si>
  <si>
    <t>FY 2025-26</t>
  </si>
  <si>
    <t>Customer ID</t>
  </si>
  <si>
    <t>832139000044272012</t>
  </si>
  <si>
    <t>Catogery</t>
  </si>
  <si>
    <t>Broad Catogery</t>
  </si>
  <si>
    <t>Total CN(Inc.Provisions)</t>
  </si>
  <si>
    <t>Total DN(Inc.Provisions)</t>
  </si>
  <si>
    <t>LMI @ Inception</t>
  </si>
  <si>
    <t>Gross Margin</t>
  </si>
  <si>
    <t>Recykal Margin</t>
  </si>
  <si>
    <t>Net Margin</t>
  </si>
  <si>
    <t>Margin Buckets</t>
  </si>
  <si>
    <t>Actual Credit Note</t>
  </si>
  <si>
    <t>Actual Debit Note</t>
  </si>
  <si>
    <t>Provision for CN</t>
  </si>
  <si>
    <t>Provision for DN</t>
  </si>
  <si>
    <t>Total CN in FY 2025-26</t>
  </si>
  <si>
    <t>Total CN of FY 2024-25</t>
  </si>
  <si>
    <t>Fy 2025-26</t>
  </si>
  <si>
    <t>Shivaay Recycling Solutions</t>
  </si>
  <si>
    <t>MOHIT FURNACE (P) LTD</t>
  </si>
  <si>
    <t>Himgiri Ispat Private Limited</t>
  </si>
  <si>
    <t>MAV STEEL PVT LTD</t>
  </si>
  <si>
    <t xml:space="preserve">Sales </t>
  </si>
  <si>
    <t>Credit Note</t>
  </si>
  <si>
    <t>Debit Note</t>
  </si>
  <si>
    <t>Financials with GST</t>
  </si>
  <si>
    <t>customer_name</t>
  </si>
  <si>
    <t>gst_no</t>
  </si>
  <si>
    <t>credit_limit</t>
  </si>
  <si>
    <t>contact.CF.Vertical Name</t>
  </si>
  <si>
    <t>19AABCB4521H1ZX</t>
  </si>
  <si>
    <t>Marketplace (Metal Waste)</t>
  </si>
  <si>
    <t>20AAECA5290R1ZF</t>
  </si>
  <si>
    <t>37AAACA7357D1ZT</t>
  </si>
  <si>
    <t>08AAACB9670N1Z4</t>
  </si>
  <si>
    <t>06AACCG4231C3Z7</t>
  </si>
  <si>
    <t>06AAECC9551B1ZW</t>
  </si>
  <si>
    <t>06AAACD9099H1ZC</t>
  </si>
  <si>
    <t>27AACCE7247G1ZL</t>
  </si>
  <si>
    <t>19AAACE6994Q1ZN</t>
  </si>
  <si>
    <t>27AAACF4202A1ZH</t>
  </si>
  <si>
    <t>19AAECM4251C1ZQ</t>
  </si>
  <si>
    <t>24AQXPK7598L1ZN</t>
  </si>
  <si>
    <t>GANESH STEEL &amp; ALLOYS LIMITED</t>
  </si>
  <si>
    <t>19AABCG1420G1Z2</t>
  </si>
  <si>
    <t>06AABCG4539J1ZK</t>
  </si>
  <si>
    <t>37AABCH2668B1ZT</t>
  </si>
  <si>
    <t>05AABCH4926J1ZM</t>
  </si>
  <si>
    <t>02AACCG2489A3Z3</t>
  </si>
  <si>
    <t>06AABCJ1969M1Z7</t>
  </si>
  <si>
    <t>29AAACJ4323N1ZC</t>
  </si>
  <si>
    <t>36AACCL7675B1ZH</t>
  </si>
  <si>
    <t>03AADCM6458N1Z4</t>
  </si>
  <si>
    <t>09AADCM9638C1ZB</t>
  </si>
  <si>
    <t>06AADCM4657M1Z3</t>
  </si>
  <si>
    <t>08AADCM4657M1ZZ</t>
  </si>
  <si>
    <t>01AAECM7627A1Z1</t>
  </si>
  <si>
    <t>27ABBFM8951G2Z0</t>
  </si>
  <si>
    <t>29AAGCM6509F1ZC</t>
  </si>
  <si>
    <t>03AAECM1461G2ZW</t>
  </si>
  <si>
    <t>36AAICS4832K1Z0</t>
  </si>
  <si>
    <t>08AABCM6604J1ZG</t>
  </si>
  <si>
    <t>21AAHCS3976K1Z1</t>
  </si>
  <si>
    <t>20AAACN9871H1ZG</t>
  </si>
  <si>
    <t>27AAACN7396R2ZG</t>
  </si>
  <si>
    <t>27AAACN7335C1ZP</t>
  </si>
  <si>
    <t>27AAICN1430C1ZX</t>
  </si>
  <si>
    <t>27AANCS6369Q2Z5</t>
  </si>
  <si>
    <t>27AAACN6418N1Z4</t>
  </si>
  <si>
    <t>08AAACP0655R1ZZ</t>
  </si>
  <si>
    <t>08AAACP6660N1ZY</t>
  </si>
  <si>
    <t>23AAGCP9141E1ZL</t>
  </si>
  <si>
    <t>19AABCR2137B1ZT</t>
  </si>
  <si>
    <t>37AAACR8103Q1ZZ</t>
  </si>
  <si>
    <t>27AAICS2970E1Z9</t>
  </si>
  <si>
    <t>19AAACH9054Q1ZV</t>
  </si>
  <si>
    <t>27AAFCR0774G1ZB</t>
  </si>
  <si>
    <t>20AABCR6463N2Z7</t>
  </si>
  <si>
    <t>01AADFS1107M1ZM</t>
  </si>
  <si>
    <t>08AANCS6187Q1Z6</t>
  </si>
  <si>
    <t>09AEJFS9221G1ZQ</t>
  </si>
  <si>
    <t>01AACCS2475A1Z1</t>
  </si>
  <si>
    <t>08AAECS3478F1Z6</t>
  </si>
  <si>
    <t>08ADOFS6537K1ZB</t>
  </si>
  <si>
    <t>19AAHCS8719G1ZW</t>
  </si>
  <si>
    <t>06AAACT2803M1ZF</t>
  </si>
  <si>
    <t>21AAACT2803M1ZN</t>
  </si>
  <si>
    <t>27AABCT1119R1Z1</t>
  </si>
  <si>
    <t>08AAACT5984B1ZA</t>
  </si>
  <si>
    <t>27AAHCV9655Q1Z6</t>
  </si>
  <si>
    <t>03AADCV4812B1ZY</t>
  </si>
  <si>
    <t>09AABCV3315P1ZZ</t>
  </si>
  <si>
    <t>32AAGCB8710P1ZG</t>
  </si>
  <si>
    <t>09AAACC6691C3ZN</t>
  </si>
  <si>
    <t>08AAACW0583H1ZA</t>
  </si>
  <si>
    <t>DN &amp; CN Issued</t>
  </si>
  <si>
    <t>Full Rejection</t>
  </si>
  <si>
    <t>21BNPPA0347H1ZG</t>
  </si>
  <si>
    <t>HR_END_CUT</t>
  </si>
  <si>
    <t>51</t>
  </si>
  <si>
    <t>Apr-25</t>
  </si>
  <si>
    <t>TMT BARS 32mm</t>
  </si>
  <si>
    <t>GAJLAXMI STEEL PVT LTD</t>
  </si>
  <si>
    <t>27AACCG0547R1Z7</t>
  </si>
  <si>
    <t>M S Round Bars</t>
  </si>
  <si>
    <t/>
  </si>
  <si>
    <t>37AAACN7396R1ZG</t>
  </si>
  <si>
    <t>Refined Lead(Pure Lead)</t>
  </si>
  <si>
    <t>19AAIFR5878F1ZM</t>
  </si>
  <si>
    <t>SHRISONS REVIVAL PRIVATE LIMITED</t>
  </si>
  <si>
    <t>27AAYCS4730Q1ZA</t>
  </si>
  <si>
    <t>19AFLPP3355F1Z6</t>
  </si>
  <si>
    <t>24AANCP0604M1ZD</t>
  </si>
  <si>
    <t>KAMALA METACHEM PRIVATE LIMITED</t>
  </si>
  <si>
    <t>19AAJCK6452A1ZK</t>
  </si>
  <si>
    <t>24ABECS5192B1ZJ</t>
  </si>
  <si>
    <t>24ABFCS7187P1ZI</t>
  </si>
  <si>
    <t>27AAECM8393D1Z8</t>
  </si>
  <si>
    <t>02AACFE2327G1Z4</t>
  </si>
  <si>
    <t>Current O/s</t>
  </si>
  <si>
    <t>Receivables (exl Legacy)</t>
  </si>
  <si>
    <t>Purchase Qty</t>
  </si>
  <si>
    <t>Sale Qty</t>
  </si>
  <si>
    <t>27AAACK8387R1ZJ</t>
  </si>
  <si>
    <t>MAHESHVAR ISPAT PRIVATE LIMITED</t>
  </si>
  <si>
    <t>24ABFCS1769K1Z0</t>
  </si>
  <si>
    <t>27AANCS5446E1Z3</t>
  </si>
  <si>
    <t>Financial with GST</t>
  </si>
  <si>
    <t>Margins</t>
  </si>
  <si>
    <t>Sales-Revenue (MoM)</t>
  </si>
  <si>
    <t>Sales-Volume (MoM)</t>
  </si>
  <si>
    <t>Sales-Transactions (MoM)</t>
  </si>
  <si>
    <t>No of LMT @ Inception</t>
  </si>
  <si>
    <t>Value of LMT @ Inception</t>
  </si>
  <si>
    <t>No of LMT</t>
  </si>
  <si>
    <t>% of LMT</t>
  </si>
  <si>
    <t>Value of LMT</t>
  </si>
  <si>
    <t>ADIRATH STEELS PRIVATE LIMITED</t>
  </si>
  <si>
    <t>19AAUCA3741R1ZQ</t>
  </si>
  <si>
    <t>KALTHIA ENGINEERING &amp; CONSTRUCTION LIMITED</t>
  </si>
  <si>
    <t>24AAACK8944N1Z2</t>
  </si>
  <si>
    <t>32</t>
  </si>
  <si>
    <t>Rohan Gupta</t>
  </si>
  <si>
    <t>MITTAL ENGG. INDUSTRIES</t>
  </si>
  <si>
    <t>06AAFFM2543K1ZA</t>
  </si>
  <si>
    <t>29ABCCS0474J1Z3</t>
  </si>
  <si>
    <t>27AASCA3099E1ZB</t>
  </si>
  <si>
    <t>MS Bars</t>
  </si>
  <si>
    <t>05AACCG4231C2ZA</t>
  </si>
  <si>
    <t>27AABCD9523D2ZT</t>
  </si>
  <si>
    <t>21AABCJ1969M1ZF</t>
  </si>
  <si>
    <t>Receivables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</si>
  <si>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</si>
  <si>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</si>
  <si>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</si>
  <si>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</si>
  <si>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</si>
  <si>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</si>
  <si>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</si>
  <si>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</si>
  <si>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</si>
  <si>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</si>
  <si>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</si>
  <si>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TMT Bar8MM (FE-550D)</t>
  </si>
  <si>
    <t>31</t>
  </si>
  <si>
    <t>TMT Bar 12MM</t>
  </si>
  <si>
    <t>TMT BAR 20MM</t>
  </si>
  <si>
    <t>Margin(LMT)</t>
  </si>
  <si>
    <t>Qty Supplied(MT)</t>
  </si>
  <si>
    <t>Bill Branch</t>
  </si>
  <si>
    <t>Inv Branch</t>
  </si>
  <si>
    <t>Telangana - HO</t>
  </si>
  <si>
    <t>27AAACR8103Q1Z0</t>
  </si>
  <si>
    <t>SARDA METAL POWDERS LLP</t>
  </si>
  <si>
    <t>08ADVFS2694G1ZB</t>
  </si>
  <si>
    <t>TMT Bar 16MM</t>
  </si>
  <si>
    <t>06AACCJ3198D1ZO</t>
  </si>
  <si>
    <t>36AARCM0798F1ZZ</t>
  </si>
  <si>
    <t>06AAUCS7657L1ZC</t>
  </si>
  <si>
    <t>06AADPJ8044N1ZG</t>
  </si>
  <si>
    <t>06AAGPM5176R1ZZ</t>
  </si>
  <si>
    <t>19AACCK7422R1ZW</t>
  </si>
  <si>
    <t>27AAUCA7735R1ZJ</t>
  </si>
  <si>
    <t>08AABCL1796L1Z2</t>
  </si>
  <si>
    <t>06AAKCS9296D1ZW</t>
  </si>
  <si>
    <t>24AADCG5702F1Z2</t>
  </si>
  <si>
    <t>37AABCP9362L1ZV</t>
  </si>
  <si>
    <t>27AAACD9099H2Z7</t>
  </si>
  <si>
    <t>19AADCR1293A1ZM</t>
  </si>
  <si>
    <t>23AAECS9421J1ZA</t>
  </si>
  <si>
    <t>24AEQPG6798D1Z4</t>
  </si>
  <si>
    <t>19AABCK3219P1Z6</t>
  </si>
  <si>
    <t>06AAACF0174B1ZC</t>
  </si>
  <si>
    <t>24HFRPD2798H1ZX</t>
  </si>
  <si>
    <t>06AAECD7444C1ZX</t>
  </si>
  <si>
    <t>06AABCE5888N1Z0</t>
  </si>
  <si>
    <t>06AAECC1926C1Z7</t>
  </si>
  <si>
    <t>06AELFS6680R1ZY</t>
  </si>
  <si>
    <t>06AAGCN7586H1Z0</t>
  </si>
  <si>
    <t>09AAKFC8540M1ZW</t>
  </si>
  <si>
    <t>19AAECA8396E1ZC</t>
  </si>
  <si>
    <t>06AABCG0343G1Z5</t>
  </si>
  <si>
    <t>03AAACG3769M1ZF</t>
  </si>
  <si>
    <t>07ABOPK7609L1Z3</t>
  </si>
  <si>
    <t>06AAPPD3075M1ZF</t>
  </si>
  <si>
    <t>36AABCY7199N1ZD</t>
  </si>
  <si>
    <t>08AARCA0294N1Z2</t>
  </si>
  <si>
    <t>22AACCC3836H2ZZ</t>
  </si>
  <si>
    <t>08AAECA9152G1ZN</t>
  </si>
  <si>
    <t>19AAACL4675K1Z2</t>
  </si>
  <si>
    <t>23AABCM1903A1ZF</t>
  </si>
  <si>
    <t>06AAACG4900C1ZB</t>
  </si>
  <si>
    <t>23AACCV6237D1ZM</t>
  </si>
  <si>
    <t>27ABGCS3272E1ZC</t>
  </si>
  <si>
    <t>09AABCR8595B3Z2</t>
  </si>
  <si>
    <t>08AAACO8245J1Z6</t>
  </si>
  <si>
    <t>27AAFCM7201D1ZU</t>
  </si>
  <si>
    <t>22ABGCS3272E1ZM</t>
  </si>
  <si>
    <t>27AAPCS5480C1Z3</t>
  </si>
  <si>
    <t>09AAACF2079H1ZM</t>
  </si>
  <si>
    <t>27AACCK1502A1ZD</t>
  </si>
  <si>
    <t>06AAECV0903G1ZP</t>
  </si>
  <si>
    <t>29AAVFB7170P1ZE</t>
  </si>
  <si>
    <t>08AAUFK6329G1ZU</t>
  </si>
  <si>
    <t>06AAHCR8120L1Z6</t>
  </si>
  <si>
    <t>09AAACN0064G1ZR</t>
  </si>
  <si>
    <t>24AAXCA0049B1ZY</t>
  </si>
  <si>
    <t>27AADCG4669D1ZK</t>
  </si>
  <si>
    <t>08AADCB8179R1ZR</t>
  </si>
  <si>
    <t>07AAACU7707M1ZZ</t>
  </si>
  <si>
    <t>27AAACL5602N1ZE</t>
  </si>
  <si>
    <t>19AADCE1766F1ZN</t>
  </si>
  <si>
    <t>09AACCS3229C1ZN</t>
  </si>
  <si>
    <t>29AANCR9146C1ZZ</t>
  </si>
  <si>
    <t>06AACCH3636A1Z5</t>
  </si>
  <si>
    <t>09AAJCT2433L1Z0</t>
  </si>
  <si>
    <t>33AABCV9111H1ZJ</t>
  </si>
  <si>
    <t>05AAGCM6509F1ZM</t>
  </si>
  <si>
    <t>26/MPMET/INV0701</t>
  </si>
  <si>
    <t>GST TDS Applicability</t>
  </si>
  <si>
    <t>Sale Value</t>
  </si>
  <si>
    <t>GST TDS</t>
  </si>
  <si>
    <t>GST TDS to be deducted by Customers for Fy 2025-26</t>
  </si>
  <si>
    <t>GST IN</t>
  </si>
  <si>
    <t>No</t>
  </si>
  <si>
    <t>47</t>
  </si>
  <si>
    <t>45</t>
  </si>
  <si>
    <t>53</t>
  </si>
  <si>
    <t>49</t>
  </si>
  <si>
    <t>PAN No</t>
  </si>
  <si>
    <t>IGST TDS Payable-2%</t>
  </si>
  <si>
    <t>Net Cash Discount as per report</t>
  </si>
  <si>
    <t>Cash Discount</t>
  </si>
  <si>
    <t>Cash Discount. No</t>
  </si>
  <si>
    <t>CD Date</t>
  </si>
  <si>
    <t>JINDAL STAINLESS LIMITED (21)</t>
  </si>
  <si>
    <t>JINDAL STAINLESS LIMITED (06)</t>
  </si>
  <si>
    <t>Gaurav Uttam Kothimeere</t>
  </si>
  <si>
    <t>Payable</t>
  </si>
  <si>
    <t>DPO (Days)</t>
  </si>
  <si>
    <t>Operational Cost</t>
  </si>
  <si>
    <t>Gross Margin (%)</t>
  </si>
  <si>
    <t>Net Margin (%)</t>
  </si>
  <si>
    <t>SHIVALAYA CONSTRUCTION PRIVATE LIMITED</t>
  </si>
  <si>
    <t>Copper Scrap Telewire</t>
  </si>
  <si>
    <t>Receivable (Exl Legacy)</t>
  </si>
  <si>
    <t>Finance up charge (Lakshmi Infra)</t>
  </si>
  <si>
    <t>Ground Rent Deduction (M3)</t>
  </si>
  <si>
    <t>Safety penality (M3)</t>
  </si>
  <si>
    <t>FORTUNE METALIKS LTD</t>
  </si>
  <si>
    <t>22AABCF3202D2ZL</t>
  </si>
  <si>
    <t>PONDY OXIDES AND CHEMICALS LIMITED</t>
  </si>
  <si>
    <t>33AAACP5102D3Z5</t>
  </si>
  <si>
    <t>Cash Discount(Provision)</t>
  </si>
  <si>
    <t>JSW VIJAYANAGAR METALLICS LIMITED</t>
  </si>
  <si>
    <t>29AAECJ7230J1ZC</t>
  </si>
  <si>
    <t>TMT Bar8MM</t>
  </si>
  <si>
    <t>TMT Bar 10MM</t>
  </si>
  <si>
    <t>FELZ IRONIC WORLD PRIVATE LIMITED</t>
  </si>
  <si>
    <t>21AAGCF2376M1ZJ</t>
  </si>
  <si>
    <t>M/S PILOT INDUSTRIES LTD.</t>
  </si>
  <si>
    <t>05AAACP0655R1Z5</t>
  </si>
  <si>
    <t>AUTO RECYCLING SYSTEMS PRIVATE LIMITED</t>
  </si>
  <si>
    <t>06AAUCA5727H1ZC</t>
  </si>
  <si>
    <t>JSW STEEL LIMITED (33)</t>
  </si>
  <si>
    <t>33AAACJ4323N1ZN</t>
  </si>
  <si>
    <t>Ayush</t>
  </si>
  <si>
    <t>J R C CONSTRUCTION</t>
  </si>
  <si>
    <t>08AAVFJ5213H1Z3</t>
  </si>
  <si>
    <t>Ishan Dhingra</t>
  </si>
  <si>
    <t>GRG INFRA</t>
  </si>
  <si>
    <t>08AAQFG9219B1Z9</t>
  </si>
  <si>
    <t>MS Pipe (GI 25mm)</t>
  </si>
  <si>
    <t>Angle 30 x 3</t>
  </si>
  <si>
    <t>Angle 50 x 5</t>
  </si>
  <si>
    <t>BINDING WIRES</t>
  </si>
  <si>
    <t>State</t>
  </si>
  <si>
    <t>Amit (Fe)</t>
  </si>
  <si>
    <t>LEADSTONE ENERGY PRIVATE LIMITED</t>
  </si>
  <si>
    <t>Steel Scrap Bales</t>
  </si>
  <si>
    <t>06AANCS6369Q1ZA</t>
  </si>
  <si>
    <t>HARDAYAL CONSTRUCTIONS &amp; PROJECTS LIMITED LIABILITY PARTNERSHIP</t>
  </si>
  <si>
    <t>08AAGFH9455E1Z6</t>
  </si>
  <si>
    <t>Finance up charge (Viswasamudhra)</t>
  </si>
  <si>
    <t>Finance Up Charge</t>
  </si>
  <si>
    <t>Cash Discount. No.2</t>
  </si>
  <si>
    <t>CD Date.2</t>
  </si>
  <si>
    <t>TMT BAR 25MM</t>
  </si>
  <si>
    <t>18AAGCM6509F1ZF</t>
  </si>
  <si>
    <t>M/S TATA STEEL LIMITED (20)</t>
  </si>
  <si>
    <t>20AAACT2803M2ZO</t>
  </si>
  <si>
    <t>RAJPUTANA INDUSTRIES LIMITED</t>
  </si>
  <si>
    <t>08AAFCR3345B1ZO</t>
  </si>
  <si>
    <t>Ronak Rajgor</t>
  </si>
  <si>
    <t>Finance up charge (SHELKE CONSTRUCTIONS PRIVATE LIMITED (22))</t>
  </si>
  <si>
    <t>Finance up charge (SHELKE CONSTRUCTIONS PRIVATE LIMITED)</t>
  </si>
  <si>
    <t>Bajaj Alloys</t>
  </si>
  <si>
    <t>08AAOFB8542N1ZR</t>
  </si>
  <si>
    <t>BODHRAJ BAJAJ &amp; SONS</t>
  </si>
  <si>
    <t>06ACDPB4934B1ZA</t>
  </si>
  <si>
    <t>26/MPMET/INV1851</t>
  </si>
  <si>
    <t>Mayank Dixit</t>
  </si>
  <si>
    <t>Business Category</t>
  </si>
  <si>
    <t>GM(Sal-Pur)</t>
  </si>
  <si>
    <t>RM(Sal-Pur-Log)</t>
  </si>
  <si>
    <t>Category-Margins</t>
  </si>
  <si>
    <t>ANGLE 35X5</t>
  </si>
  <si>
    <t>ANGLE 40X5</t>
  </si>
  <si>
    <t>ANGLE 50X6</t>
  </si>
  <si>
    <t>MS GI Pipe 200mm</t>
  </si>
  <si>
    <t>MS GI Pipe 300mm</t>
  </si>
  <si>
    <t>CR Sheet 1.2mm</t>
  </si>
  <si>
    <t>MS Sq Bar 12mm</t>
  </si>
  <si>
    <t>MS Flat Bars</t>
  </si>
  <si>
    <t>MURARI LAL SINGHAL CONTRACTOR</t>
  </si>
  <si>
    <t>08AAMFM5354R1ZE</t>
  </si>
  <si>
    <t>APCO INFRATECH PRIVATE LIMITED</t>
  </si>
  <si>
    <t>27AADCA5639H1ZM</t>
  </si>
  <si>
    <t>YASH RESOURCES RECYCLING LIMITED</t>
  </si>
  <si>
    <t>Copper Scrap (Grade A)</t>
  </si>
  <si>
    <t>MS SQUARE HOLLOW SECTION 200X200X6MM</t>
  </si>
  <si>
    <t>26/MPMET/INV2014</t>
  </si>
  <si>
    <t>MS CHANNEL 150X75MM</t>
  </si>
  <si>
    <t>MS SQUARE HOLLOW SECTION 150X150X6MM</t>
  </si>
  <si>
    <t>FLAT 25X3</t>
  </si>
  <si>
    <t>FENCING WIRE 75X75X3.15 MM</t>
  </si>
  <si>
    <t>SCC INFRASTRUCTURE PRIVATE LIMITED</t>
  </si>
  <si>
    <t>08AAWCS1330A1ZJ</t>
  </si>
  <si>
    <t>MS PIPE 80 MM</t>
  </si>
  <si>
    <t>MS PIPE 150 MM</t>
  </si>
  <si>
    <t>GST Numbers</t>
  </si>
  <si>
    <t>TOPWORTH STEELS AND POWER PRIVATE LIMITED</t>
  </si>
  <si>
    <t>22AACCT0878L3Z4</t>
  </si>
  <si>
    <t>Raighadh</t>
  </si>
  <si>
    <t>26/MPMET/INV2224</t>
  </si>
  <si>
    <t>Arijit Dutta</t>
  </si>
  <si>
    <t>RAJENDRA SINGH KILEDAR CONSTRUCTIONS PRIVATE LIMITED</t>
  </si>
  <si>
    <t>23AACCR6301G1ZV</t>
  </si>
  <si>
    <t>26/MPMET/INV2272</t>
  </si>
  <si>
    <t>Vascon Engineers Limited</t>
  </si>
  <si>
    <t>20AAACV1249F1ZW</t>
  </si>
  <si>
    <t>MA SATI CONSTRUCTION COMPANY</t>
  </si>
  <si>
    <t>08AUPPR9005H1Z5</t>
  </si>
  <si>
    <t>VASCON ENGINEERS LIMITED</t>
  </si>
  <si>
    <t>10AAACV1249F1ZX</t>
  </si>
  <si>
    <t>26/MPMET/INV2282</t>
  </si>
  <si>
    <t>26/MPMET/INV2289</t>
  </si>
  <si>
    <t>TATA  STEEL LIMITED (21)</t>
  </si>
  <si>
    <t>26/MPMET/INV2328</t>
  </si>
  <si>
    <t>SHAKAMBHARI OVERSEAS TRADES PRIVATE LIMITED</t>
  </si>
  <si>
    <t>19AACCS6349H1Z1</t>
  </si>
  <si>
    <t>M/S SUGNA METALS   LIMITED</t>
  </si>
  <si>
    <t>26/MPMET/INV2391</t>
  </si>
  <si>
    <t>R K CHAVAN INFRASTRUCTURE PRIVATE LIMITED</t>
  </si>
  <si>
    <t>27AAFCR5512C1ZP</t>
  </si>
  <si>
    <t>26/MPMET/INV2491</t>
  </si>
  <si>
    <t>Other Income</t>
  </si>
  <si>
    <t>SAHYADHRI MULTITRADE PRIVATE LIMITED</t>
  </si>
  <si>
    <t>26/MPMET/INV2541</t>
  </si>
  <si>
    <t>S P ENTERPRISES</t>
  </si>
  <si>
    <t>24KTYPK5591R1Z5</t>
  </si>
  <si>
    <t>26/MPMET/INV2573</t>
  </si>
  <si>
    <t>26/MPMET/INV2601</t>
  </si>
  <si>
    <t>Shadab</t>
  </si>
  <si>
    <t>TMT BAR 32mm</t>
  </si>
  <si>
    <t>MS PIPE 40MM</t>
  </si>
  <si>
    <t>MS PIPE (40 MM)</t>
  </si>
  <si>
    <t>MS PIPE</t>
  </si>
  <si>
    <t>SBCC INFRA PRIVATE LIMITED</t>
  </si>
  <si>
    <t>08ABACS2986D1Z9</t>
  </si>
  <si>
    <t>03AAACK8387R2ZS</t>
  </si>
  <si>
    <t>26/MPMET/INV2660</t>
  </si>
  <si>
    <t>MICRO SEAMLESS</t>
  </si>
  <si>
    <t>02AAYFM9019M1ZM</t>
  </si>
  <si>
    <t>06AABCV3315P1Z5</t>
  </si>
  <si>
    <t>HKL INDUSTRIES PRIVATE LIMITED</t>
  </si>
  <si>
    <t>24AAHCH5346J1ZG</t>
  </si>
  <si>
    <t>GI PROFILE SHEET</t>
  </si>
  <si>
    <t>26/MPMET/INV2779</t>
  </si>
  <si>
    <t>Heavy Melting scrap others</t>
  </si>
  <si>
    <t>MS Structure 6MM</t>
  </si>
  <si>
    <t>M/S  OSS Construction Private Limited</t>
  </si>
  <si>
    <t>09AACCO0915H1ZM</t>
  </si>
  <si>
    <t>26/MPMET/INV2859</t>
  </si>
  <si>
    <t>SAARLOHA ADVANCED MATERIALS PRIVATE LIMITED</t>
  </si>
  <si>
    <t>27AABCK1779L1Z4</t>
  </si>
  <si>
    <t>OSIANMAA BUILDERS</t>
  </si>
  <si>
    <t>08AABFO4168L1ZX</t>
  </si>
  <si>
    <t>CMR GREEN TECHNOLOGIES LIMITED (05)</t>
  </si>
  <si>
    <t>CMR GREEN TECHNOLOGIES LIMITED (06)</t>
  </si>
  <si>
    <t>NAVAYUGA ENGINEERING COMPANY LIMITED (27)</t>
  </si>
  <si>
    <t>NAVAYUGA ENGINEERING COMPANY LIMITED (37)</t>
  </si>
  <si>
    <t>NIRMAL BUILDINFRA PRIVATE LIMITED (06)</t>
  </si>
  <si>
    <t>NIRMAL BUILDINFRA PRIVATE LIMITED (27)</t>
  </si>
  <si>
    <t>VASCON ENGINEERS LIMITED (10)</t>
  </si>
  <si>
    <t>Vascon Engineers Limited (20)</t>
  </si>
  <si>
    <t>26/MPMET/INV2970</t>
  </si>
  <si>
    <t>26/MPMET/INV2991</t>
  </si>
  <si>
    <t>SOUND CASTINGS PRIVATE LIMITED</t>
  </si>
  <si>
    <t>27AACCS5263N1ZW</t>
  </si>
  <si>
    <t>26/MPMET/INV3049</t>
  </si>
  <si>
    <t>MH48AG5755</t>
  </si>
  <si>
    <t>26/MPMET/INV3116</t>
  </si>
  <si>
    <t>GRAFEL INDIA PRIVATE LIMITED</t>
  </si>
  <si>
    <t>08AAKCG8296K1ZR</t>
  </si>
  <si>
    <t>Indcop Industries Private Limited</t>
  </si>
  <si>
    <t>01AAGCI0811A1ZN</t>
  </si>
  <si>
    <t>M S PIPE</t>
  </si>
  <si>
    <t>BHANWAR LAL BIJARNIA</t>
  </si>
  <si>
    <t>08AAXFB8995J1Z9</t>
  </si>
  <si>
    <t>Sudhar Metals &amp; Alloys Private Limited</t>
  </si>
  <si>
    <t>08ABKCS4077K1ZQ</t>
  </si>
  <si>
    <t>26/MPMET/INV3182</t>
  </si>
  <si>
    <t>26/MPMET/INV3192</t>
  </si>
  <si>
    <t>GAGAN FERROTECH LTD.,</t>
  </si>
  <si>
    <t>19AABCG2667B1ZT</t>
  </si>
  <si>
    <t>SUNRISE INFRA PROJECTS</t>
  </si>
  <si>
    <t>23AMJPS7670K1ZG</t>
  </si>
  <si>
    <t>HINDALCO INDUSTRIES LIMITED</t>
  </si>
  <si>
    <t>21AAACH1201R1ZZ</t>
  </si>
  <si>
    <t>Used Beverage Can Scraps (UBC)</t>
  </si>
  <si>
    <t>26/MPMET/INV3267</t>
  </si>
  <si>
    <t>HRG INFRA</t>
  </si>
  <si>
    <t>08AAWFG6218Q1ZF</t>
  </si>
  <si>
    <t>VINAYAK ENTERPRISES</t>
  </si>
  <si>
    <t>07AAIPM1107G1Z3</t>
  </si>
  <si>
    <t>Supravat Maity</t>
  </si>
  <si>
    <t>RAJ CORPORATION LIMITED</t>
  </si>
  <si>
    <t>09AAECR1635H1ZE</t>
  </si>
  <si>
    <t>RJP INFRASTRUCTURE PVT.LTD.</t>
  </si>
  <si>
    <t>24AACCR9599J1ZO</t>
  </si>
  <si>
    <t>C S CONSTRUCTION INDIA PRIVATE LIMITED</t>
  </si>
  <si>
    <t>27AAJCC0009R1ZF</t>
  </si>
  <si>
    <t>AUM METALS AND TECHNO-CERAMICS PRIVATE LIMITED</t>
  </si>
  <si>
    <t>LATALA CONSTRUCTION CO.</t>
  </si>
  <si>
    <t>08AABFL1873F1ZF</t>
  </si>
  <si>
    <t>26/MPMET/INV3583</t>
  </si>
  <si>
    <t>26/MPMET/INV3648</t>
  </si>
  <si>
    <t>MITTALU PRIVATE LIMITED</t>
  </si>
  <si>
    <t>08AAQCM8076P1ZB</t>
  </si>
  <si>
    <t>26/MPMET/INV3668</t>
  </si>
  <si>
    <t>26/MPMET/INV3746</t>
  </si>
  <si>
    <t>24AAGCM6509F1ZM</t>
  </si>
  <si>
    <t>MH48DQ1304</t>
  </si>
  <si>
    <t>Delivery Non-compliance Scrap</t>
  </si>
  <si>
    <t>DARA ENGINEERING &amp; INFRASTRUCTURES PRIVATE LIMITED</t>
  </si>
  <si>
    <t>23AAGCD8130P1ZF</t>
  </si>
  <si>
    <t>26/MPMET/INV4222</t>
  </si>
  <si>
    <t>26/MPMET/INV4176</t>
  </si>
  <si>
    <t>Vital Steel Bars LLP</t>
  </si>
  <si>
    <t>03AAPFV5351G1Z2</t>
  </si>
  <si>
    <t>BALA AGRITECH</t>
  </si>
  <si>
    <t>08AAVFB7469D1ZX</t>
  </si>
  <si>
    <t>Miscellaneous</t>
  </si>
  <si>
    <t>TAKSH STRUCTBUILD PRIVATE LIMITED</t>
  </si>
  <si>
    <t>24AAECT6591J1ZY</t>
  </si>
  <si>
    <t>26/MPMET/INV4288</t>
  </si>
  <si>
    <t>26/MPMET/INV4325</t>
  </si>
  <si>
    <t>Vensar Constructions Company limited</t>
  </si>
  <si>
    <t>18AAACV8199G1ZS</t>
  </si>
  <si>
    <t>Institutional Business X Metal</t>
  </si>
  <si>
    <t>Logistics  in P&amp;L not in report</t>
  </si>
  <si>
    <t>Reco</t>
  </si>
  <si>
    <t>Total DN</t>
  </si>
  <si>
    <t>Total CN</t>
  </si>
  <si>
    <t>ESWARI GLOBAL METAL INDUSTRIES PRIVATE LIMITED</t>
  </si>
  <si>
    <t>29AADCE5946P1ZV</t>
  </si>
  <si>
    <t>26/MPMET/INV4510</t>
  </si>
  <si>
    <t>To be checked</t>
  </si>
  <si>
    <t>Legacy Details &amp; Miscellanous</t>
  </si>
  <si>
    <t>Working Capital Days</t>
  </si>
  <si>
    <t>VELJI RATNA SORATHIA INFRA PRIVATE LIMITED</t>
  </si>
  <si>
    <t>23AAHCV0824B1ZW</t>
  </si>
  <si>
    <t>26/MPMET/INV4567</t>
  </si>
  <si>
    <t>08AAGCD8130P1Z7</t>
  </si>
  <si>
    <t>26/MPMET/INV4560</t>
  </si>
  <si>
    <t>26/MPMET/INV4565</t>
  </si>
  <si>
    <t>Revenue Metrics for Cohort Analysis</t>
  </si>
  <si>
    <t>Quantity Metrics for Cohort Analysis</t>
  </si>
  <si>
    <t>PRIME STEEL INDUSTRIES PRIVATE LIMITED</t>
  </si>
  <si>
    <t>02AAGCA3988E1ZT</t>
  </si>
  <si>
    <t>26/MPMET/INV4619</t>
  </si>
  <si>
    <t>SH012606032</t>
  </si>
  <si>
    <t>M/S SUGNA METALS LIMITED</t>
  </si>
  <si>
    <t>ARORA IRON &amp; STEEL ROLLING MILLS P.L.</t>
  </si>
  <si>
    <t>03AABCA4111E1ZN</t>
  </si>
  <si>
    <t>M/S OSS Construction Private Limited</t>
  </si>
  <si>
    <t>MAXOP ENGINEERING COMPANY PRIVATE LIMITED (06)</t>
  </si>
  <si>
    <t>Heavy Melting Scrap</t>
  </si>
  <si>
    <t>26/MPMET/INV4841</t>
  </si>
  <si>
    <t>BEEKAY STEEL INDUSTRIES LIMITED</t>
  </si>
  <si>
    <t>21AABCB3205A1ZV</t>
  </si>
  <si>
    <t>26/MPMET/INV4829</t>
  </si>
  <si>
    <t>26/MPMET/INV4854</t>
  </si>
  <si>
    <t>M/S RATHI STEEL AND POWER LIMITED</t>
  </si>
  <si>
    <t>09AAACR1435K1ZD</t>
  </si>
  <si>
    <t>26/MPMET/INV4905</t>
  </si>
  <si>
    <t>AVIGHNA STEEL PRIVATE LIMITED</t>
  </si>
  <si>
    <t>27AATCA6123E1ZN</t>
  </si>
  <si>
    <t>SNAL INFRA LLP</t>
  </si>
  <si>
    <t>23ACUFS8456L1Z7</t>
  </si>
  <si>
    <t>26/MPMET/INV4943</t>
  </si>
  <si>
    <t>Aniket Tyagi</t>
  </si>
  <si>
    <t>Scrap MS</t>
  </si>
  <si>
    <t>26/MPMET/INV4984</t>
  </si>
  <si>
    <t>26/MPMET/INV5070</t>
  </si>
  <si>
    <t>26/MPMET/INV5055</t>
  </si>
  <si>
    <t>GOLDSTAB ORGANICS PRIVATE LIMITED</t>
  </si>
  <si>
    <t>24AABCK3689H1ZE</t>
  </si>
  <si>
    <t>SHYAM STEEL INDUSTRIES LIMITED</t>
  </si>
  <si>
    <t>19AAGCS3838R1ZG</t>
  </si>
  <si>
    <t>SUNLITE RECYCLING INDUSTRIES LIMITED</t>
  </si>
  <si>
    <t>24ABJCS1297A1ZI</t>
  </si>
  <si>
    <t>SHAPE &amp; SECTION</t>
  </si>
  <si>
    <t>CRC MS Scrap</t>
  </si>
  <si>
    <t>date</t>
  </si>
  <si>
    <t>status</t>
  </si>
  <si>
    <t>entity</t>
  </si>
  <si>
    <t>age</t>
  </si>
  <si>
    <t>due_date</t>
  </si>
  <si>
    <t>transaction_number</t>
  </si>
  <si>
    <t>balance</t>
  </si>
  <si>
    <t>amount</t>
  </si>
  <si>
    <t>overdue</t>
  </si>
  <si>
    <t>invoice</t>
  </si>
  <si>
    <t>debit_note</t>
  </si>
  <si>
    <t>26/MPMET/INV5286</t>
  </si>
  <si>
    <t>26/MPMET/INV5342</t>
  </si>
  <si>
    <t>26/MPMET/INV5387</t>
  </si>
  <si>
    <t>payment_terms</t>
  </si>
  <si>
    <t xml:space="preserve">Advance Payment </t>
  </si>
  <si>
    <t>After Submission of All Documents</t>
  </si>
  <si>
    <t>On Submission of Invoices</t>
  </si>
  <si>
    <t>Net 5 (Days)</t>
  </si>
  <si>
    <t>Net 30 (Days)</t>
  </si>
  <si>
    <t>Net 15 (Days)</t>
  </si>
  <si>
    <t>Net 7 (Days)</t>
  </si>
  <si>
    <t>10 Days from the date of delivery</t>
  </si>
  <si>
    <t>Net 12 (Days)</t>
  </si>
  <si>
    <t>Due on Receipt</t>
  </si>
  <si>
    <t>Net 4 (Days)</t>
  </si>
  <si>
    <t>Net 45 (Days)</t>
  </si>
  <si>
    <t xml:space="preserve">On delivery </t>
  </si>
  <si>
    <t>Unused Credits</t>
  </si>
  <si>
    <t>Net after Legacy &amp; Unused</t>
  </si>
  <si>
    <t>Unused</t>
  </si>
  <si>
    <t>Net</t>
  </si>
  <si>
    <t>Ayush Goyal</t>
  </si>
  <si>
    <t>Gaurav Kothamire</t>
  </si>
  <si>
    <t>Rounak Jindal</t>
  </si>
  <si>
    <t>27AAACK8944N1ZW</t>
  </si>
  <si>
    <t>26/MPMET/INV5447</t>
  </si>
  <si>
    <t>26/MPMET/INV5436</t>
  </si>
  <si>
    <t>2025-07-08</t>
  </si>
  <si>
    <t>2025-08-28</t>
  </si>
  <si>
    <t>2025-09-07</t>
  </si>
  <si>
    <t>2025-10-15</t>
  </si>
  <si>
    <t>2025-11-04</t>
  </si>
  <si>
    <t>2025-11-08</t>
  </si>
  <si>
    <t>2025-11-11</t>
  </si>
  <si>
    <t>2025-11-13</t>
  </si>
  <si>
    <t>2025-11-16</t>
  </si>
  <si>
    <t>2025-10-25</t>
  </si>
  <si>
    <t>2025-11-03</t>
  </si>
  <si>
    <t>2025-11-17</t>
  </si>
  <si>
    <t>2025-11-25</t>
  </si>
  <si>
    <t>2025-11-18</t>
  </si>
  <si>
    <t>2025-11-21</t>
  </si>
  <si>
    <t>2025-11-24</t>
  </si>
  <si>
    <t>2025-11-28</t>
  </si>
  <si>
    <t>2025-11-29</t>
  </si>
  <si>
    <t>2025-12-02</t>
  </si>
  <si>
    <t>2025-12-05</t>
  </si>
  <si>
    <t>2025-11-26</t>
  </si>
  <si>
    <t>2026-01-01</t>
  </si>
  <si>
    <t>2026-01-12</t>
  </si>
  <si>
    <t>2026-01-13</t>
  </si>
  <si>
    <t>2025-12-25</t>
  </si>
  <si>
    <t>2025-12-22</t>
  </si>
  <si>
    <t>2025-12-20</t>
  </si>
  <si>
    <t>2026-01-04</t>
  </si>
  <si>
    <t>2026-01-16</t>
  </si>
  <si>
    <t>2026-01-20</t>
  </si>
  <si>
    <t>2026-01-21</t>
  </si>
  <si>
    <t>2026-01-29</t>
  </si>
  <si>
    <t>2026-02-03</t>
  </si>
  <si>
    <t>2026-02-14</t>
  </si>
  <si>
    <t>2026-01-22</t>
  </si>
  <si>
    <t>2026-01-27</t>
  </si>
  <si>
    <t>2026-01-24</t>
  </si>
  <si>
    <t>2026-02-21</t>
  </si>
  <si>
    <t>2026-03-07</t>
  </si>
  <si>
    <t>2026-03-11</t>
  </si>
  <si>
    <t>2026-03-12</t>
  </si>
  <si>
    <t>2026-03-19</t>
  </si>
  <si>
    <t>2026-03-20</t>
  </si>
  <si>
    <t>2026-03-21</t>
  </si>
  <si>
    <t>2026-02-20</t>
  </si>
  <si>
    <t>2026-03-25</t>
  </si>
  <si>
    <t>2026-03-26</t>
  </si>
  <si>
    <t>2026-03-29</t>
  </si>
  <si>
    <t>2026-04-04</t>
  </si>
  <si>
    <t>2026-04-10</t>
  </si>
  <si>
    <t>2026-03-16</t>
  </si>
  <si>
    <t>2026-03-04</t>
  </si>
  <si>
    <t>2026-04-03</t>
  </si>
  <si>
    <t>2026-04-05</t>
  </si>
  <si>
    <t>2026-05-07</t>
  </si>
  <si>
    <t>2026-02-27</t>
  </si>
  <si>
    <t>2026-03-01</t>
  </si>
  <si>
    <t>Remelted Lead Ingots (Lead Ingots)</t>
  </si>
  <si>
    <t>PRINCE ALLOYS (P) LTD</t>
  </si>
  <si>
    <t>32AABCP3680K1ZE</t>
  </si>
  <si>
    <t>26/MPMET/INV5551</t>
  </si>
  <si>
    <t>26/MPMET/INV5553</t>
  </si>
  <si>
    <t>26/MPMET/INV5577</t>
  </si>
  <si>
    <t>MAHALAKSHMI PROFILES PRIVATE LIMITED</t>
  </si>
  <si>
    <t>36AAACB8379A1ZS</t>
  </si>
  <si>
    <t>26/MPMET/INV5596</t>
  </si>
  <si>
    <t>2022-09-04</t>
  </si>
  <si>
    <t>23/MPMET/INV1169</t>
  </si>
  <si>
    <t>Net 10 (Days)</t>
  </si>
  <si>
    <t>23/MPMET/INV1186</t>
  </si>
  <si>
    <t>2022-09-05</t>
  </si>
  <si>
    <t>23/MPMET/INV1209</t>
  </si>
  <si>
    <t>2022-09-07</t>
  </si>
  <si>
    <t>23/MPMET/INV1238</t>
  </si>
  <si>
    <t>23/MPMET/INV1239</t>
  </si>
  <si>
    <t>23/MPMET/INV1252</t>
  </si>
  <si>
    <t>2022-09-06</t>
  </si>
  <si>
    <t>23/MPMET/INV1256</t>
  </si>
  <si>
    <t>23/MPMET/INV1257</t>
  </si>
  <si>
    <t>2022-09-08</t>
  </si>
  <si>
    <t>23/MPMET/INV1271</t>
  </si>
  <si>
    <t>2022-09-11</t>
  </si>
  <si>
    <t>23/MPMET/INV1323</t>
  </si>
  <si>
    <t>23/MPMET/INV1338</t>
  </si>
  <si>
    <t>2022-09-12</t>
  </si>
  <si>
    <t>23/MPMET/INV1370</t>
  </si>
  <si>
    <t>2022-09-14</t>
  </si>
  <si>
    <t>23/MPMET/INV1410</t>
  </si>
  <si>
    <t>23/MPMET/INV1408</t>
  </si>
  <si>
    <t>23/MPMET/INV1409</t>
  </si>
  <si>
    <t>2022-09-15</t>
  </si>
  <si>
    <t>23/MPMET/INV1424</t>
  </si>
  <si>
    <t>2022-09-17</t>
  </si>
  <si>
    <t>23/MPMET/INV1488</t>
  </si>
  <si>
    <t>2022-09-27</t>
  </si>
  <si>
    <t>23/MPMET/INV1867</t>
  </si>
  <si>
    <t>2022-09-29</t>
  </si>
  <si>
    <t>23/MPMET/INV1886</t>
  </si>
  <si>
    <t>2022-10-01</t>
  </si>
  <si>
    <t>23/MPMET/INV1931</t>
  </si>
  <si>
    <t>23/MPMET/INV1932</t>
  </si>
  <si>
    <t>2022-10-06</t>
  </si>
  <si>
    <t>23/MPMET/INV2036</t>
  </si>
  <si>
    <t>2022-10-13</t>
  </si>
  <si>
    <t>23/MPMET/INV2251</t>
  </si>
  <si>
    <t>2022-10-20</t>
  </si>
  <si>
    <t>23/MPMET/INV2462</t>
  </si>
  <si>
    <t>2022-10-21</t>
  </si>
  <si>
    <t>23/MPMET/INV2488</t>
  </si>
  <si>
    <t>2022-10-23</t>
  </si>
  <si>
    <t>23/MPMET/INV2519</t>
  </si>
  <si>
    <t>2022-10-24</t>
  </si>
  <si>
    <t>23/MPMET/DN0007</t>
  </si>
  <si>
    <t>2022-11-26</t>
  </si>
  <si>
    <t>23/MPMET/INV2821</t>
  </si>
  <si>
    <t>23/MPMET/INV2825</t>
  </si>
  <si>
    <t>2022-11-27</t>
  </si>
  <si>
    <t>23/MPMET/INV2827</t>
  </si>
  <si>
    <t>23/MPMET/INV2826</t>
  </si>
  <si>
    <t>23/MPPET/INV4572</t>
  </si>
  <si>
    <t>23/MPMET/INV2828</t>
  </si>
  <si>
    <t>2022-11-28</t>
  </si>
  <si>
    <t>23/MPMET/INV2835</t>
  </si>
  <si>
    <t>23/MPMET/INV2836</t>
  </si>
  <si>
    <t>23/MPMET/INV2837</t>
  </si>
  <si>
    <t>23/MPMET/INV2845</t>
  </si>
  <si>
    <t>23/MPMET/INV2846</t>
  </si>
  <si>
    <t>2022-11-29</t>
  </si>
  <si>
    <t>23/MPMET/INV2854</t>
  </si>
  <si>
    <t>2022-11-30</t>
  </si>
  <si>
    <t>23/MPMET/INV2855</t>
  </si>
  <si>
    <t>23/MPMET/INV2856</t>
  </si>
  <si>
    <t>2022-12-01</t>
  </si>
  <si>
    <t>23/MPMET/INV2860</t>
  </si>
  <si>
    <t>23/MPMET/INV2861</t>
  </si>
  <si>
    <t>2022-12-04</t>
  </si>
  <si>
    <t>23/MPMET/INV2880</t>
  </si>
  <si>
    <t>2022-12-06</t>
  </si>
  <si>
    <t>23/MPMET/INV2892</t>
  </si>
  <si>
    <t>23/MPMET/INV2896</t>
  </si>
  <si>
    <t>23/MPMET/INV2895</t>
  </si>
  <si>
    <t>2022-12-07</t>
  </si>
  <si>
    <t>23/MPMET/INV2897</t>
  </si>
  <si>
    <t>23/MPMET/INV2894</t>
  </si>
  <si>
    <t>2022-12-08</t>
  </si>
  <si>
    <t>23/MPMET/INV2904</t>
  </si>
  <si>
    <t>23/MPMET/INV2908</t>
  </si>
  <si>
    <t>23/MPMET/INV2906</t>
  </si>
  <si>
    <t>2022-12-10</t>
  </si>
  <si>
    <t>23/MPMET/INV2911</t>
  </si>
  <si>
    <t>23/MPMET/INV2913</t>
  </si>
  <si>
    <t>2022-12-09</t>
  </si>
  <si>
    <t>23/MPMET/INV2915</t>
  </si>
  <si>
    <t>23/MPMET/INV2916</t>
  </si>
  <si>
    <t>23/MPMET/INV2918</t>
  </si>
  <si>
    <t>2022-12-11</t>
  </si>
  <si>
    <t>23/MPMET/INV2927</t>
  </si>
  <si>
    <t>23/MPMET/INV2923</t>
  </si>
  <si>
    <t>23/MPMET/INV2924</t>
  </si>
  <si>
    <t>23/MPMET/INV2926</t>
  </si>
  <si>
    <t>23/MPMET/INV2925</t>
  </si>
  <si>
    <t>23/MPMET/INV2929</t>
  </si>
  <si>
    <t>2022-12-12</t>
  </si>
  <si>
    <t>23/MPMET/INV2932</t>
  </si>
  <si>
    <t>23/MPMET/INV2934</t>
  </si>
  <si>
    <t>23/MPMET/INV2935</t>
  </si>
  <si>
    <t>23/MPMET/INV2936</t>
  </si>
  <si>
    <t>23/MPMET/INV2930</t>
  </si>
  <si>
    <t>23/MPMET/INV2933</t>
  </si>
  <si>
    <t>23/MPMET/INV2937</t>
  </si>
  <si>
    <t>23/MPMET/INV2931</t>
  </si>
  <si>
    <t>2022-12-13</t>
  </si>
  <si>
    <t>23/MPMET/INV2950</t>
  </si>
  <si>
    <t>2022-12-14</t>
  </si>
  <si>
    <t>23/MPMET/INV2951</t>
  </si>
  <si>
    <t>23/MPMET/INV2952</t>
  </si>
  <si>
    <t>23/MPMET/INV2962</t>
  </si>
  <si>
    <t>23/MPMET/INV2955</t>
  </si>
  <si>
    <t>23/MPMET/INV2957</t>
  </si>
  <si>
    <t>23/MPMET/INV2953</t>
  </si>
  <si>
    <t>23/MPMET/INV2954</t>
  </si>
  <si>
    <t>2022-12-17</t>
  </si>
  <si>
    <t>23/MPMET/INV2967</t>
  </si>
  <si>
    <t>2022-12-18</t>
  </si>
  <si>
    <t>23/MPMET/INV2976</t>
  </si>
  <si>
    <t>23/MPMET/INV2973</t>
  </si>
  <si>
    <t>23/MPMET/INV2972</t>
  </si>
  <si>
    <t>23/MPMET/INV2975</t>
  </si>
  <si>
    <t>2022-12-20</t>
  </si>
  <si>
    <t>23/MPMET/INV2982</t>
  </si>
  <si>
    <t>23/MPMET/INV2983</t>
  </si>
  <si>
    <t>23/MPMET/INV2984</t>
  </si>
  <si>
    <t>2023-02-27</t>
  </si>
  <si>
    <t>23/MPMET/INV3664</t>
  </si>
  <si>
    <t>2023-03-02</t>
  </si>
  <si>
    <t>23/MPMET/INV3667</t>
  </si>
  <si>
    <t>2023-04-27</t>
  </si>
  <si>
    <t>24/MPMET/INV0147</t>
  </si>
  <si>
    <t>2023-05-18</t>
  </si>
  <si>
    <t>24/MPMET/INV0278</t>
  </si>
  <si>
    <t>24/MPPET/DN0003</t>
  </si>
  <si>
    <t>2024-02-26</t>
  </si>
  <si>
    <t>24/MPMET/INV5729</t>
  </si>
  <si>
    <t>24/MPMET/INV5752</t>
  </si>
  <si>
    <t>2024-02-27</t>
  </si>
  <si>
    <t>24/MPMET/INV5759</t>
  </si>
  <si>
    <t>2024-02-29</t>
  </si>
  <si>
    <t>24/MPMET/INV5840</t>
  </si>
  <si>
    <t>2024-03-01</t>
  </si>
  <si>
    <t>24/MPMET/INV5880</t>
  </si>
  <si>
    <t>2024-03-02</t>
  </si>
  <si>
    <t>24/MPMET/INV5937</t>
  </si>
  <si>
    <t>2024-03-03</t>
  </si>
  <si>
    <t>24/MPMET/INV5944</t>
  </si>
  <si>
    <t>24/MPMET/INV5939</t>
  </si>
  <si>
    <t>24/MPMET/INV5964</t>
  </si>
  <si>
    <t>2024-03-04</t>
  </si>
  <si>
    <t>24/MPMET/INV5979</t>
  </si>
  <si>
    <t>2024-03-05</t>
  </si>
  <si>
    <t>24/MPMET/INV6002</t>
  </si>
  <si>
    <t>2024-03-06</t>
  </si>
  <si>
    <t>24/MPMET/INV6041</t>
  </si>
  <si>
    <t>24/MPMET/INV6040</t>
  </si>
  <si>
    <t>24/MPMET/INV6069</t>
  </si>
  <si>
    <t>2024-03-07</t>
  </si>
  <si>
    <t>24/MPMET/INV6099</t>
  </si>
  <si>
    <t>2024-03-08</t>
  </si>
  <si>
    <t>24/MPMET/INV6113</t>
  </si>
  <si>
    <t>2024-03-09</t>
  </si>
  <si>
    <t>24/MPMET/INV6146</t>
  </si>
  <si>
    <t>24/MPMET/INV6175</t>
  </si>
  <si>
    <t>24/MPMET/INV6186</t>
  </si>
  <si>
    <t>2024-03-11</t>
  </si>
  <si>
    <t>24/MPMET/INV6227</t>
  </si>
  <si>
    <t>2024-03-12</t>
  </si>
  <si>
    <t>24/MPMET/INV6253</t>
  </si>
  <si>
    <t>2024-03-13</t>
  </si>
  <si>
    <t>24/MPMET/INV6306</t>
  </si>
  <si>
    <t>2024-03-16</t>
  </si>
  <si>
    <t>24/MPMET/INV6356</t>
  </si>
  <si>
    <t>24/MPMET/INV6357</t>
  </si>
  <si>
    <t>2024-03-17</t>
  </si>
  <si>
    <t>24/MPMET/INV6368</t>
  </si>
  <si>
    <t>24/MPMET/INV6375</t>
  </si>
  <si>
    <t>24/MPMET/INV6377</t>
  </si>
  <si>
    <t>2024-03-18</t>
  </si>
  <si>
    <t>24/MPMET/INV6401</t>
  </si>
  <si>
    <t>24/MPMET/INV6395</t>
  </si>
  <si>
    <t>2024-03-19</t>
  </si>
  <si>
    <t>24/MPMET/INV6414</t>
  </si>
  <si>
    <t>2024-03-22</t>
  </si>
  <si>
    <t>24/MPMET/INV6452</t>
  </si>
  <si>
    <t>2024-03-23</t>
  </si>
  <si>
    <t>24/MPMET/INV6471</t>
  </si>
  <si>
    <t>24/MPMET/INV6470</t>
  </si>
  <si>
    <t>24/MPMET/INV6483</t>
  </si>
  <si>
    <t>2024-03-25</t>
  </si>
  <si>
    <t>24/MPMET/INV6501</t>
  </si>
  <si>
    <t>24/MPMET/INV6502</t>
  </si>
  <si>
    <t>24/MPMET/INV6520</t>
  </si>
  <si>
    <t>2024-03-26</t>
  </si>
  <si>
    <t>24/MPMET/INV6524</t>
  </si>
  <si>
    <t>24/MPMET/INV6531</t>
  </si>
  <si>
    <t>24/MPMET/INV6526</t>
  </si>
  <si>
    <t>24/MPMET/INV6525</t>
  </si>
  <si>
    <t>24/MPMET/INV6532</t>
  </si>
  <si>
    <t>24/MPMET/INV6530</t>
  </si>
  <si>
    <t>24/MPMET/INV6547</t>
  </si>
  <si>
    <t>2024-03-27</t>
  </si>
  <si>
    <t>24/MPMET/INV6555</t>
  </si>
  <si>
    <t>24/MPMET/INV6576</t>
  </si>
  <si>
    <t>2024-03-29</t>
  </si>
  <si>
    <t>24/MPMET/INV6616</t>
  </si>
  <si>
    <t>24/MPMET/INV6655</t>
  </si>
  <si>
    <t>24/MPMET/INV6654</t>
  </si>
  <si>
    <t>2024-03-31</t>
  </si>
  <si>
    <t>24/MPMET/INV6699</t>
  </si>
  <si>
    <t>24/MPMET/INV6731</t>
  </si>
  <si>
    <t>2024-04-01</t>
  </si>
  <si>
    <t>24/MPMET/INV6758</t>
  </si>
  <si>
    <t>24/MPMET/INV6768</t>
  </si>
  <si>
    <t>2024-04-03</t>
  </si>
  <si>
    <t>24/MPMET/INV6809</t>
  </si>
  <si>
    <t>24/MPMET/INV6808</t>
  </si>
  <si>
    <t>2024-04-04</t>
  </si>
  <si>
    <t>24/MPMET/INV6851</t>
  </si>
  <si>
    <t>24/MPMET/INV6877</t>
  </si>
  <si>
    <t>2024-04-11</t>
  </si>
  <si>
    <t>24/MPMET/INV7211</t>
  </si>
  <si>
    <t>2024-04-12</t>
  </si>
  <si>
    <t>24/MPMET/INV7251</t>
  </si>
  <si>
    <t>24/MPMET/INV7266</t>
  </si>
  <si>
    <t>2024-04-14</t>
  </si>
  <si>
    <t>24/MPMET/INV7356</t>
  </si>
  <si>
    <t>2024-04-15</t>
  </si>
  <si>
    <t>24/MPMET/INV7385</t>
  </si>
  <si>
    <t>2024-04-16</t>
  </si>
  <si>
    <t>24/MPMET/INV7391</t>
  </si>
  <si>
    <t>24/MPMET/INV7390</t>
  </si>
  <si>
    <t>2024-04-17</t>
  </si>
  <si>
    <t>24/MPMET/INV7394</t>
  </si>
  <si>
    <t>24/MPMET/INV7398</t>
  </si>
  <si>
    <t>24/MPMET/INV7399</t>
  </si>
  <si>
    <t>2024-04-24</t>
  </si>
  <si>
    <t>25/MPMET/INV0028</t>
  </si>
  <si>
    <t>2024-04-27</t>
  </si>
  <si>
    <t>25/MPMET/INV0101</t>
  </si>
  <si>
    <t>2024-05-02</t>
  </si>
  <si>
    <t>25/MPMET/INV0228</t>
  </si>
  <si>
    <t>2024-05-09</t>
  </si>
  <si>
    <t>25/MPMET/INV0419</t>
  </si>
  <si>
    <t>2024-05-14</t>
  </si>
  <si>
    <t>25/MPMET/INV0543</t>
  </si>
  <si>
    <t>2024-05-18</t>
  </si>
  <si>
    <t>25/MPMET/INV0659</t>
  </si>
  <si>
    <t>25/MPMET/INV0680</t>
  </si>
  <si>
    <t>2024-07-04</t>
  </si>
  <si>
    <t>25/MPMET/INV1670</t>
  </si>
  <si>
    <t>2025-02-09</t>
  </si>
  <si>
    <t>25/MPMET/INV2843</t>
  </si>
  <si>
    <t>2025-02-19</t>
  </si>
  <si>
    <t>25/MPMET/INV2952</t>
  </si>
  <si>
    <t>2026-03-03</t>
  </si>
  <si>
    <t>26/MPMET/INV5720</t>
  </si>
  <si>
    <t>26/MPMET/INV5733</t>
  </si>
  <si>
    <t>26/MPMET/INV5746</t>
  </si>
  <si>
    <t>26/MPMET/INV5647</t>
  </si>
  <si>
    <t>26/MPMET/INV5665</t>
  </si>
  <si>
    <t>26/MPMET/INV5686</t>
  </si>
  <si>
    <t>Gamidi Kingson</t>
  </si>
  <si>
    <t>2026-03-05</t>
  </si>
  <si>
    <t>26/MPMET/INV5750</t>
  </si>
  <si>
    <t>26/MPMET/INV5749</t>
  </si>
  <si>
    <t>26/MPMET/INV5778</t>
  </si>
  <si>
    <t>26/MPMET/INV5785</t>
  </si>
  <si>
    <t>26/MPMET/INV5786</t>
  </si>
  <si>
    <t>26/MPMET/INV5807</t>
  </si>
  <si>
    <t>2026-03-15</t>
  </si>
  <si>
    <t>2026-04-21</t>
  </si>
  <si>
    <t>26/MPMET/INV5828</t>
  </si>
  <si>
    <t>26/MPMET/INV5837</t>
  </si>
  <si>
    <t>26/MPMET/INV5844</t>
  </si>
  <si>
    <t>26/MPMET/INV5857</t>
  </si>
  <si>
    <t>SH04260101</t>
  </si>
  <si>
    <t>1372</t>
  </si>
  <si>
    <t>25-26/PUR/026853</t>
  </si>
  <si>
    <t>SH04260102</t>
  </si>
  <si>
    <t>1373</t>
  </si>
  <si>
    <t>25-26/PUR/026854</t>
  </si>
  <si>
    <t>36/MET/27IN00001</t>
  </si>
  <si>
    <t>36/MET/27IN00002</t>
  </si>
  <si>
    <t>36/MET/27VC00007</t>
  </si>
  <si>
    <t>36/MET/27VC00003</t>
  </si>
  <si>
    <t>36/MET/27CN00003</t>
  </si>
  <si>
    <t>36/MET/27CN00007</t>
  </si>
  <si>
    <t>36/MET/27VC00006</t>
  </si>
  <si>
    <t>36/MET/27CN00006</t>
  </si>
  <si>
    <t>Debit note Pertaining to FY 2026-27</t>
  </si>
  <si>
    <t>Accounted in FY 2026-27</t>
  </si>
  <si>
    <t>Credit note Pertaining to FY 26-27</t>
  </si>
  <si>
    <t>SH032630013</t>
  </si>
  <si>
    <t>SH03262002</t>
  </si>
  <si>
    <t>SH03262003</t>
  </si>
  <si>
    <t>SH032617010</t>
  </si>
  <si>
    <t>SH032630010</t>
  </si>
  <si>
    <t>SH03263009</t>
  </si>
  <si>
    <t>36/MET/27VC00001</t>
  </si>
  <si>
    <t>36/MET/27VC00002</t>
  </si>
  <si>
    <t>36/MET/27VC00004</t>
  </si>
  <si>
    <t>36/MET/27VC00005</t>
  </si>
  <si>
    <t>27/MET/27VC00001</t>
  </si>
  <si>
    <t>36/MET/27VC00008</t>
  </si>
  <si>
    <t>36/MET/27VC00009</t>
  </si>
  <si>
    <t>36/MET/27CN00001</t>
  </si>
  <si>
    <t>36/MET/27CN00002</t>
  </si>
  <si>
    <t>36/MET/27CN00005</t>
  </si>
  <si>
    <t>36/MET/27CN00004</t>
  </si>
  <si>
    <t>27/MET/27CN00001</t>
  </si>
  <si>
    <t>36/MET/27CN00008</t>
  </si>
  <si>
    <t>36/MET/27CN00009</t>
  </si>
  <si>
    <t>Accounted in FY 26-27</t>
  </si>
  <si>
    <t>Provision for Debit Notes from Customers as on 31st Mar-2025</t>
  </si>
  <si>
    <t>FY 2026-27</t>
  </si>
  <si>
    <t>FY 2026-27 bills considered ths year</t>
  </si>
  <si>
    <t>Sunway Paper Products</t>
  </si>
  <si>
    <t>27CLBPP3625C1ZD</t>
  </si>
  <si>
    <t>TEXA METALS AND ALLOYS PRIVATE LIMITED</t>
  </si>
  <si>
    <t>27AAHCT1308C1ZR</t>
  </si>
  <si>
    <t>26/MPMET/INV5884</t>
  </si>
  <si>
    <t>26/MPMET/INV5881</t>
  </si>
  <si>
    <t>26/MPMET/INV5880</t>
  </si>
  <si>
    <t>26/MPMET/INV5908</t>
  </si>
  <si>
    <t>26/MPMET/INV5914</t>
  </si>
  <si>
    <t>26/MPMET/INV5930</t>
  </si>
  <si>
    <t>2026-05-01</t>
  </si>
  <si>
    <t>26/MPMET/INV5892</t>
  </si>
  <si>
    <t>2026-04-16</t>
  </si>
  <si>
    <t>26/MPMET/INV5895</t>
  </si>
  <si>
    <t>SIDDHASANKALPA CASTINGS</t>
  </si>
  <si>
    <t>27ADVFS5252Q1ZY</t>
  </si>
  <si>
    <t>26/MPMET/INV5893</t>
  </si>
  <si>
    <t>2026-04-23</t>
  </si>
  <si>
    <t>M/S B.N. INFRA</t>
  </si>
  <si>
    <t>08ARDPC6366P1ZB</t>
  </si>
  <si>
    <t>Prakash Chouhan</t>
  </si>
  <si>
    <t>Aravind</t>
  </si>
  <si>
    <t>Debit note FY 25-26</t>
  </si>
  <si>
    <t>FY 2025-26 Logistics</t>
  </si>
  <si>
    <t>CN Provision in Zoho FY 25-26</t>
  </si>
  <si>
    <t>Fy 2025-26 Logistic Provision Reversal</t>
  </si>
  <si>
    <t>DN Provision in Zoho FY 25-26</t>
  </si>
  <si>
    <t xml:space="preserve">FY 2025-26 Credit notes </t>
  </si>
  <si>
    <t>As per Zoho (current month)</t>
  </si>
  <si>
    <t>E-WayBill Number</t>
  </si>
  <si>
    <t>36/MET/27IN00003</t>
  </si>
  <si>
    <t>832139000042107085</t>
  </si>
  <si>
    <t>NORTH EAST DELHI,Delhi,110094</t>
  </si>
  <si>
    <t>Noida</t>
  </si>
  <si>
    <t>Uttar Pradesh</t>
  </si>
  <si>
    <t>36/MET/27DN00001</t>
  </si>
  <si>
    <t>SH04260903</t>
  </si>
  <si>
    <t>BMS ENTERPRISES</t>
  </si>
  <si>
    <t>07AIXPR2550B1Z3</t>
  </si>
  <si>
    <t>26-27/PUR/000303</t>
  </si>
  <si>
    <t>DL</t>
  </si>
  <si>
    <t>DL01MA6901</t>
  </si>
  <si>
    <t>SH032616011</t>
  </si>
  <si>
    <t>HIND PAPER MART</t>
  </si>
  <si>
    <t>08ABDPM5516B1Z1</t>
  </si>
  <si>
    <t>26/MPMET/DN5272</t>
  </si>
  <si>
    <t>DN &amp; CN Provision</t>
  </si>
  <si>
    <t>SH032613012</t>
  </si>
  <si>
    <t>36/MET/27CN00043</t>
  </si>
  <si>
    <t>SH03262307</t>
  </si>
  <si>
    <t>36/MET/27CN00044</t>
  </si>
  <si>
    <t>SH032627011</t>
  </si>
  <si>
    <t>36/MET/27CN00050</t>
  </si>
  <si>
    <t>SH032627012</t>
  </si>
  <si>
    <t>36/MET/27CN00051</t>
  </si>
  <si>
    <t>SH032623010</t>
  </si>
  <si>
    <t>36/MET/27CN00048</t>
  </si>
  <si>
    <t>SH03262309</t>
  </si>
  <si>
    <t>36/MET/27CN00049</t>
  </si>
  <si>
    <t>SH032626015</t>
  </si>
  <si>
    <t>36/MET/27CN00047</t>
  </si>
  <si>
    <t>SH03262509</t>
  </si>
  <si>
    <t>36/MET/27CN00046</t>
  </si>
  <si>
    <t>SH03262206</t>
  </si>
  <si>
    <t>36/MET/27CN00045</t>
  </si>
  <si>
    <t>SH03262207</t>
  </si>
  <si>
    <t>36/MET/27CN00052</t>
  </si>
  <si>
    <t>SH03262308</t>
  </si>
  <si>
    <t>36/MET/27CN00053</t>
  </si>
  <si>
    <t>SH03261904</t>
  </si>
  <si>
    <t>36/MET/27CN00038</t>
  </si>
  <si>
    <t>SH03263108</t>
  </si>
  <si>
    <t>36/MET/27CN00041</t>
  </si>
  <si>
    <t>SH03261905</t>
  </si>
  <si>
    <t>36/MET/27CN00039</t>
  </si>
  <si>
    <t>SH03263107</t>
  </si>
  <si>
    <t>36/MET/27CN00040</t>
  </si>
  <si>
    <t>SH03263109</t>
  </si>
  <si>
    <t>36/MET/27CN00042</t>
  </si>
  <si>
    <t>SH042514013</t>
  </si>
  <si>
    <t>36/MET/27VC00010</t>
  </si>
  <si>
    <t>SH03261705</t>
  </si>
  <si>
    <t>36/MET/27VC00011</t>
  </si>
  <si>
    <t>36/MET/27VC00017</t>
  </si>
  <si>
    <t>UNIQUE TRADERS</t>
  </si>
  <si>
    <t>36/MET/27VC00018</t>
  </si>
  <si>
    <t>S N ENTERPRISSES</t>
  </si>
  <si>
    <t>36/MET/27VC00019</t>
  </si>
  <si>
    <t>RMS CAPITAL</t>
  </si>
  <si>
    <t>36/MET/27VC00020</t>
  </si>
  <si>
    <t>36/MET/27VC00021</t>
  </si>
  <si>
    <t>36/MET/27VC00022</t>
  </si>
  <si>
    <t>36/MET/27VC00023</t>
  </si>
  <si>
    <t>36/MET/27VC00024</t>
  </si>
  <si>
    <t>36/MET/27VC00025</t>
  </si>
  <si>
    <t>36/MET/27VC00026</t>
  </si>
  <si>
    <t>36/MET/27VC00027</t>
  </si>
  <si>
    <t>M.K. ENTERPRISES</t>
  </si>
  <si>
    <t>DLI25BL002757</t>
  </si>
  <si>
    <t>BWD00003159/25-26</t>
  </si>
  <si>
    <t>BWD00003160/25-26</t>
  </si>
  <si>
    <t>BWD00003057/25-26</t>
  </si>
  <si>
    <t>GGM/25-26/615</t>
  </si>
  <si>
    <t>SH072507019</t>
  </si>
  <si>
    <t>SH012620025</t>
  </si>
  <si>
    <t>SH112518039</t>
  </si>
  <si>
    <t>SH112519022</t>
  </si>
  <si>
    <t>SH112525011</t>
  </si>
  <si>
    <t>SH01263002</t>
  </si>
  <si>
    <t>SH012619018</t>
  </si>
  <si>
    <t>URC LOGISTICS PRIVATE LIMITED</t>
  </si>
  <si>
    <t>AMIT CARRIER</t>
  </si>
  <si>
    <t>PURAN BHARAT ROAD CARRIERS</t>
  </si>
  <si>
    <t>JAI MAA LOGISTICS PRIVATE LIMITED</t>
  </si>
  <si>
    <t>FY 25-26 Cash Discount accounted in 26-27</t>
  </si>
  <si>
    <t>36/MET/27CN00010</t>
  </si>
  <si>
    <t>36/MET/27CN00011</t>
  </si>
  <si>
    <t>36/MET/27CN00012</t>
  </si>
  <si>
    <t>36/MET/27CN00013</t>
  </si>
  <si>
    <t>36/MET/27CN00014</t>
  </si>
  <si>
    <t>36/MET/27CN00015</t>
  </si>
  <si>
    <t>36/MET/27CN00016</t>
  </si>
  <si>
    <t>36/MET/27CN00017</t>
  </si>
  <si>
    <t>36/MET/27CN00018</t>
  </si>
  <si>
    <t>36/MET/27CN00019</t>
  </si>
  <si>
    <t>36/MET/27CN00020</t>
  </si>
  <si>
    <t>36/MET/27CN00021</t>
  </si>
  <si>
    <t>36/MET/27CN00022</t>
  </si>
  <si>
    <t>36/MET/27CN00023</t>
  </si>
  <si>
    <t>36/MET/27CN00024</t>
  </si>
  <si>
    <t>36/MET/27CN00025</t>
  </si>
  <si>
    <t>36/MET/27CN00026</t>
  </si>
  <si>
    <t>36/MET/27CN00027</t>
  </si>
  <si>
    <t>36/MET/27CN00028</t>
  </si>
  <si>
    <t>36/MET/27CN00029</t>
  </si>
  <si>
    <t>36/MET/27CN00030</t>
  </si>
  <si>
    <t>36/MET/27CN00031</t>
  </si>
  <si>
    <t>36/MET/27CN00032</t>
  </si>
  <si>
    <t>36/MET/27CN00033</t>
  </si>
  <si>
    <t>36/MET/27CN00034</t>
  </si>
  <si>
    <t>36/MET/27CN00035</t>
  </si>
  <si>
    <t>36/MET/27CN00036</t>
  </si>
  <si>
    <t>36/MET/27CN00037</t>
  </si>
  <si>
    <t>SH022606025</t>
  </si>
  <si>
    <t>SH022620027</t>
  </si>
  <si>
    <t>SH122526029</t>
  </si>
  <si>
    <t>SH122531012</t>
  </si>
  <si>
    <t>SH122528015</t>
  </si>
  <si>
    <t>SH122531014</t>
  </si>
  <si>
    <t>SH12252804</t>
  </si>
  <si>
    <t>SH012610040</t>
  </si>
  <si>
    <t>SH012609037</t>
  </si>
  <si>
    <t>SH12252706</t>
  </si>
  <si>
    <t>SH122526042</t>
  </si>
  <si>
    <t>SH12252607</t>
  </si>
  <si>
    <t>SH12252805</t>
  </si>
  <si>
    <t>SH122531033</t>
  </si>
  <si>
    <t>SH012603010</t>
  </si>
  <si>
    <t>SH012602010</t>
  </si>
  <si>
    <t>SH122528011</t>
  </si>
  <si>
    <t>SH012610042</t>
  </si>
  <si>
    <t>SH122522010</t>
  </si>
  <si>
    <t>SH122527024</t>
  </si>
  <si>
    <t>SH012601010</t>
  </si>
  <si>
    <t>SH122529017</t>
  </si>
  <si>
    <t>SH012605011</t>
  </si>
  <si>
    <t>SH12252704</t>
  </si>
  <si>
    <t>SH122526051</t>
  </si>
  <si>
    <t>SH122530028</t>
  </si>
  <si>
    <t>SH012608037</t>
  </si>
  <si>
    <t>SH122528014</t>
  </si>
  <si>
    <t>ESWARI GLOBAL METAL INDUSTRIES LIMITED</t>
  </si>
  <si>
    <t>SH04261401</t>
  </si>
  <si>
    <t>NAWABI METALS</t>
  </si>
  <si>
    <t>27AOBPK6586N1Z9</t>
  </si>
  <si>
    <t>NM/26-27/019</t>
  </si>
  <si>
    <t>26-27/PUR/000514</t>
  </si>
  <si>
    <t>MH04EL6835</t>
  </si>
  <si>
    <t>SH04261402</t>
  </si>
  <si>
    <t>NM/26-27/021</t>
  </si>
  <si>
    <t>26-27/PUR/000513</t>
  </si>
  <si>
    <t>MH04FP2663</t>
  </si>
  <si>
    <t>SH04261403</t>
  </si>
  <si>
    <t>NM/26-27/020</t>
  </si>
  <si>
    <t>26-27/PUR/000511</t>
  </si>
  <si>
    <t>MH46F4348</t>
  </si>
  <si>
    <t>SH04261404</t>
  </si>
  <si>
    <t>NM/26-27/022</t>
  </si>
  <si>
    <t>26-27/PUR/000512</t>
  </si>
  <si>
    <t>MH04FU3620</t>
  </si>
  <si>
    <t>SH04261506</t>
  </si>
  <si>
    <t>26-27/PUR/000794</t>
  </si>
  <si>
    <t>DL01MA8616</t>
  </si>
  <si>
    <t>SH04261606</t>
  </si>
  <si>
    <t>NM/26-27/029</t>
  </si>
  <si>
    <t>26-27/PUR/000782</t>
  </si>
  <si>
    <t>MH12RN9572</t>
  </si>
  <si>
    <t>SH04261801</t>
  </si>
  <si>
    <t>NM/26-27/031</t>
  </si>
  <si>
    <t>26-27/PUR/000924</t>
  </si>
  <si>
    <t>MH04EL1887</t>
  </si>
  <si>
    <t>SH04261807</t>
  </si>
  <si>
    <t>NM/26-27/032</t>
  </si>
  <si>
    <t>26-27/PUR/000940</t>
  </si>
  <si>
    <t>MH14DM6131</t>
  </si>
  <si>
    <t>36/MET/27IN00007</t>
  </si>
  <si>
    <t>832139000032849620</t>
  </si>
  <si>
    <t>Thane Maharashtra 400612</t>
  </si>
  <si>
    <t>Raigad</t>
  </si>
  <si>
    <t>36/MET/27IN00004</t>
  </si>
  <si>
    <t>36/MET/27IN00010</t>
  </si>
  <si>
    <t>NORTH EAST DELHI, Delhi 110094</t>
  </si>
  <si>
    <t>36/MET/27IN00009</t>
  </si>
  <si>
    <t>Raighadh,Maharashtra,410203</t>
  </si>
  <si>
    <t>36/MET/27IN00006</t>
  </si>
  <si>
    <t>36/MET/27IN00011</t>
  </si>
  <si>
    <t>Thane,Maharashtra,400612</t>
  </si>
  <si>
    <t>36/MET/27IN00012</t>
  </si>
  <si>
    <t>Pune Maharashtra 411048</t>
  </si>
  <si>
    <t>36/MET/27IN00005</t>
  </si>
  <si>
    <t>raigad</t>
  </si>
  <si>
    <t>152388999660</t>
  </si>
  <si>
    <t>162389000852</t>
  </si>
  <si>
    <t>132400728368</t>
  </si>
  <si>
    <t>182400743027</t>
  </si>
  <si>
    <t>182400716876</t>
  </si>
  <si>
    <t>192400710574</t>
  </si>
  <si>
    <t>152403223006</t>
  </si>
  <si>
    <t>112404499026</t>
  </si>
  <si>
    <t>172405156285</t>
  </si>
  <si>
    <t>36/MET/27VC00037</t>
  </si>
  <si>
    <t>36/MET/27CN00063</t>
  </si>
  <si>
    <t>SH012616026</t>
  </si>
  <si>
    <t>36/MET/27VC00030</t>
  </si>
  <si>
    <t>SH022619013</t>
  </si>
  <si>
    <t>36/MET/27VC00045</t>
  </si>
  <si>
    <t>SH022620040</t>
  </si>
  <si>
    <t>36/MET/27VC00047</t>
  </si>
  <si>
    <t>SH022622030</t>
  </si>
  <si>
    <t>36/MET/27VC00046</t>
  </si>
  <si>
    <t>SH032606020</t>
  </si>
  <si>
    <t>36/MET/27VC00028</t>
  </si>
  <si>
    <t>SH032610019</t>
  </si>
  <si>
    <t>27/MET/27VC00002</t>
  </si>
  <si>
    <t>SH032610021</t>
  </si>
  <si>
    <t>36/MET/27VC00033</t>
  </si>
  <si>
    <t>SK. MANIRUL ISLAM</t>
  </si>
  <si>
    <t>36/MET/27VC00035</t>
  </si>
  <si>
    <t>SH032620012</t>
  </si>
  <si>
    <t>36/MET/27VC00032</t>
  </si>
  <si>
    <t>36/MET/27VC00034</t>
  </si>
  <si>
    <t>SH082515014</t>
  </si>
  <si>
    <t>36/MET/27VC00029</t>
  </si>
  <si>
    <t>SUGANDHA STEEL</t>
  </si>
  <si>
    <t>SH092525018</t>
  </si>
  <si>
    <t>36/MET/27VC00036</t>
  </si>
  <si>
    <t>SH122525016</t>
  </si>
  <si>
    <t>36/MET/27VC00031</t>
  </si>
  <si>
    <t>36/MET/27CN00056</t>
  </si>
  <si>
    <t>36/MET/27CN00064</t>
  </si>
  <si>
    <t>36/MET/27CN00066</t>
  </si>
  <si>
    <t>36/MET/27CN00065</t>
  </si>
  <si>
    <t>36/MET/27CN00054</t>
  </si>
  <si>
    <t>27/MET/27CN00003</t>
  </si>
  <si>
    <t>36/MET/27CN00059</t>
  </si>
  <si>
    <t>36/MET/27CN00061</t>
  </si>
  <si>
    <t>36/MET/27CN00058</t>
  </si>
  <si>
    <t>36/MET/27CN00060</t>
  </si>
  <si>
    <t>36/MET/27CN00055</t>
  </si>
  <si>
    <t>36/MET/27CN00062</t>
  </si>
  <si>
    <t>36/MET/27CN00057</t>
  </si>
  <si>
    <t>Marketplace DN, CN and Expense Provisions | 31-03-2026</t>
  </si>
  <si>
    <t>NO DN Value</t>
  </si>
  <si>
    <t>Total CN in FY 2026-27</t>
  </si>
  <si>
    <t>Total CN of FY 2025-26</t>
  </si>
  <si>
    <t>2026-04-26</t>
  </si>
  <si>
    <t>2026-04-28</t>
  </si>
  <si>
    <t>ASHIRVAD PIPES PRIVATE LIMITED COMPANY</t>
  </si>
  <si>
    <t>21AABCA7061K1ZX</t>
  </si>
  <si>
    <t>Others</t>
  </si>
  <si>
    <t>CORE COMPETENCY TRAINING &amp; SERVICES PRIVATE LIMITED COMPANY</t>
  </si>
  <si>
    <t>07AACCC6113H1Z0</t>
  </si>
  <si>
    <t>Corporate</t>
  </si>
  <si>
    <t>Apollo Sugar Clinics Limited</t>
  </si>
  <si>
    <t>29AAKCA6933D1ZK</t>
  </si>
  <si>
    <t>MON EXPORTS</t>
  </si>
  <si>
    <t>19AVJPG9890L1ZN</t>
  </si>
  <si>
    <t>Manufacturer</t>
  </si>
  <si>
    <t>M/S. HAVELLS INDIA LIMITED - Odisha</t>
  </si>
  <si>
    <t>21AAACH0351E1ZH</t>
  </si>
  <si>
    <t>CORE COMPETENCY MARINE TRAINING PRIVATE LIMITED COMPANY</t>
  </si>
  <si>
    <t>07AACCC6114A1ZD</t>
  </si>
  <si>
    <t>MARINE MANAGEMENT SERVICES PVT. LTD.</t>
  </si>
  <si>
    <t>27AACCM2420R1Z9</t>
  </si>
  <si>
    <t>DODLA DAIRY LIMITED</t>
  </si>
  <si>
    <t>36AABCD5077E1ZS</t>
  </si>
  <si>
    <t>ALLIANCE DENTAL CARE LIMITED</t>
  </si>
  <si>
    <t>29AAECA1118N1ZM</t>
  </si>
  <si>
    <t>SMITH STONE WALTERS PVT. LTD.</t>
  </si>
  <si>
    <t>27AARCS7335N1ZG</t>
  </si>
  <si>
    <t>KANINI SOFTWARE SOLUTIONS INDIA PRIVATE LIMITED COMPANY</t>
  </si>
  <si>
    <t>33AACCG4879L1Z7</t>
  </si>
  <si>
    <t>VER SE INNOVATION PRIVATE LIMITED COMPANY</t>
  </si>
  <si>
    <t>29AACCV5133G1ZB</t>
  </si>
  <si>
    <t>Shri shyam plastic udyog</t>
  </si>
  <si>
    <t>06ANQPT2502B1Z8</t>
  </si>
  <si>
    <t>29AABCD5077E1ZN</t>
  </si>
  <si>
    <t>M/S HAVELLS INDIA LIMITED - Assam</t>
  </si>
  <si>
    <t>18AAACH0351E1Z4</t>
  </si>
  <si>
    <t>36AAECA1118N1ZR</t>
  </si>
  <si>
    <t>APOLLO SUGAR CLINICS LIMITED</t>
  </si>
  <si>
    <t>33AAKCA6933D1ZV</t>
  </si>
  <si>
    <t>Balaji enterprises</t>
  </si>
  <si>
    <t>07ARVPD1473A1ZZ</t>
  </si>
  <si>
    <t>HAVELLS INDIA LIMITED - Chhattisgarh</t>
  </si>
  <si>
    <t>22AAACH0351E1ZF</t>
  </si>
  <si>
    <t>Shyam polymer</t>
  </si>
  <si>
    <t>07BOXPD9760A1ZO</t>
  </si>
  <si>
    <t>M/S HAVELLS INDIA LTD - Madhya Pradesh</t>
  </si>
  <si>
    <t>23AAACH0351E1ZD</t>
  </si>
  <si>
    <t>Balaji Polymers</t>
  </si>
  <si>
    <t>07EVAPS9271N1ZQ</t>
  </si>
  <si>
    <t>Bansal polymers</t>
  </si>
  <si>
    <t>07KWVPS9840B1ZN</t>
  </si>
  <si>
    <t>19AABCA7061K1ZI</t>
  </si>
  <si>
    <t>INNOMOTIVE SOLUTIONS PRIVATE LIMITED COMPANY</t>
  </si>
  <si>
    <t>29AAHCI3427P1ZZ</t>
  </si>
  <si>
    <t>Recycler</t>
  </si>
  <si>
    <t>MANISHA TRADING COMPANY</t>
  </si>
  <si>
    <t>08AGWPS8576K1Z1</t>
  </si>
  <si>
    <t>RESILIENT INNOVATIONS PRIVATE LIMITED COMPANY</t>
  </si>
  <si>
    <t>06AAICR8311G1ZF</t>
  </si>
  <si>
    <t>SMARTSTREAM TECHNOLOGIES INDIA PRIVATE LIMITED COMPANY</t>
  </si>
  <si>
    <t>08AAACG2086M1ZD</t>
  </si>
  <si>
    <t>SHIMBHU DAYAL BHAGWANA RAM ENTERPRISES</t>
  </si>
  <si>
    <t>08BNFPS0921M1ZP</t>
  </si>
  <si>
    <t>Baler Cum Trader</t>
  </si>
  <si>
    <t>BMEG PRIVATE LIMITED COMPANY</t>
  </si>
  <si>
    <t>29AAKCB5971E1ZD</t>
  </si>
  <si>
    <t>RENT ALPHA PRIVATE LIMITED COMPANY</t>
  </si>
  <si>
    <t>08AAGCR6775C1Z5</t>
  </si>
  <si>
    <t>ASHIRVAD PIPES PVT. LTD.</t>
  </si>
  <si>
    <t>08AABCA7061K1ZL</t>
  </si>
  <si>
    <t>FASTENAL INDIA SOURCING IT AND PROCUREMENT PRIVATE LIMITED COMPANY</t>
  </si>
  <si>
    <t>29AACCF1314R1ZD</t>
  </si>
  <si>
    <t>SAINT GOBAIN  INDIA PRIVATE LIMITED COMPANY</t>
  </si>
  <si>
    <t>09AABCS4338M1ZZ</t>
  </si>
  <si>
    <t>ECOPPIA SCIENTIFIC LLP</t>
  </si>
  <si>
    <t>06AAFFE9473L1ZX</t>
  </si>
  <si>
    <t>PETRONAS LUBRICANTS - INDIA PVT LTD.</t>
  </si>
  <si>
    <t>06AADCP7818B1ZM</t>
  </si>
  <si>
    <t>SBI CAPITAL MARKETS LIMITED</t>
  </si>
  <si>
    <t>07AAACS7914E2ZG</t>
  </si>
  <si>
    <t>M/S HAVELLS INDIA LIMITED - Uttar Pradesh</t>
  </si>
  <si>
    <t>09AAACH0351E1Z3</t>
  </si>
  <si>
    <t>SAI LIFE SCIENCES LIMITED</t>
  </si>
  <si>
    <t>29AAECS6143F1ZA</t>
  </si>
  <si>
    <t>VISHWA NATH ENTERPRISE</t>
  </si>
  <si>
    <t>09AGIPA0543Q1Z8</t>
  </si>
  <si>
    <t>JK PAPER LIMITED</t>
  </si>
  <si>
    <t>29AAACT6305N3ZY</t>
  </si>
  <si>
    <t>SPACE MATRIX DESIGN CONSULTANTS PVT LTD</t>
  </si>
  <si>
    <t>27AAHCS2907G1ZD</t>
  </si>
  <si>
    <t>GRAVISS FOODS PRIVATE LIMITED COMPANY</t>
  </si>
  <si>
    <t>27AABCM6895P1ZJ</t>
  </si>
  <si>
    <t>APOLLO SPECIALTY HOSPITALS PRIVATE LIMITED COMPANY</t>
  </si>
  <si>
    <t>09AADCN1803G1ZR</t>
  </si>
  <si>
    <t>BMJ GROUP INDIA PRIVATE LIMITED COMPANY</t>
  </si>
  <si>
    <t>09AAFCB0066K1ZN</t>
  </si>
  <si>
    <t>DEOLEO INDIA PRIVATE LIMITED COMPANY</t>
  </si>
  <si>
    <t>27AAECD7694J1Z2</t>
  </si>
  <si>
    <t>CONQUER TECHNOLOGIES</t>
  </si>
  <si>
    <t>36AAEFC8933A1ZP</t>
  </si>
  <si>
    <t>K.G.N Enterprises</t>
  </si>
  <si>
    <t>09BOUPS9047E1Z4</t>
  </si>
  <si>
    <t>DOTSQUARES TECHNOLOGIES INDIA PRIVATE LIMITED COMPANY</t>
  </si>
  <si>
    <t>08AACCD6343A1Z3</t>
  </si>
  <si>
    <t>BAYER PHARMACEUTICALS PVT LTD</t>
  </si>
  <si>
    <t>27AABCB3852F2ZV</t>
  </si>
  <si>
    <t>ORBIT BI  PRIVATE LIMITED COMPANY</t>
  </si>
  <si>
    <t>36AADCO0743Q1Z3</t>
  </si>
  <si>
    <t>DODLA DAIRY LTD</t>
  </si>
  <si>
    <t>33AABCD5077E1ZY</t>
  </si>
  <si>
    <t>Micron Technology Operations India LLP</t>
  </si>
  <si>
    <t>36ABJFM2468E2Z5</t>
  </si>
  <si>
    <t>07AAGCR6775C1Z7</t>
  </si>
  <si>
    <t>37AAGCR6775C1Z4</t>
  </si>
  <si>
    <t>ZUARI INSURANCE BROKERS LIMITED</t>
  </si>
  <si>
    <t>07AAACZ1877B1ZE</t>
  </si>
  <si>
    <t>TERAFINA SOFTWARE SOLUTIONS PRIVATE LIMITED COMPANY</t>
  </si>
  <si>
    <t>06AAGCT8085R1ZD</t>
  </si>
  <si>
    <t>iNOW</t>
  </si>
  <si>
    <t>14AABAI9829D1ZR</t>
  </si>
  <si>
    <t>BSA CITI COURIERS PVT LTD</t>
  </si>
  <si>
    <t>07AAACB0623K1Z1</t>
  </si>
  <si>
    <t>33AAGCR6775C1ZC</t>
  </si>
  <si>
    <t>M2P SOLUTIONS PRIVATE LIMITED COMPANY</t>
  </si>
  <si>
    <t>33AAJCM4559N1ZX</t>
  </si>
  <si>
    <t>GEORG FISCHER PIPING SYSTEMS PRIVATE LIMITED COMPANY</t>
  </si>
  <si>
    <t>27AACCG8534A1ZV</t>
  </si>
  <si>
    <t>Navin Enterprise</t>
  </si>
  <si>
    <t>18AJGPB6777Q1ZF</t>
  </si>
  <si>
    <t>Alliance Dental Care Limited</t>
  </si>
  <si>
    <t>33AAECA1118N1ZX</t>
  </si>
  <si>
    <t>APOLLO SPECIALTY  HOSPITALS PRIVATE LIMITED COMPANY</t>
  </si>
  <si>
    <t>36AADCN1803G1ZU</t>
  </si>
  <si>
    <t>36AAECS6143F1ZF</t>
  </si>
  <si>
    <t>AT ENTERPRISE</t>
  </si>
  <si>
    <t>18CRWPA8343M1Z0</t>
  </si>
  <si>
    <t>APOLLO SPECIALITY HOSPITALS PRIVATE LIMITED COMPANY</t>
  </si>
  <si>
    <t>29AADCN1803G1ZP</t>
  </si>
  <si>
    <t>APOLLO HEALTH AND LIFESTYLE LIMITED</t>
  </si>
  <si>
    <t>29AADCA0733E1Z3</t>
  </si>
  <si>
    <t>Proto hardware</t>
  </si>
  <si>
    <t>19ABAFP5807D1ZD</t>
  </si>
  <si>
    <t>ARDEE ENGINEERING LIMITED</t>
  </si>
  <si>
    <t>36AATCA7214N1Z3</t>
  </si>
  <si>
    <t>Chowdhury sales</t>
  </si>
  <si>
    <t>19BDKPC6453P1ZX</t>
  </si>
  <si>
    <t>TRADEWIND BUSINESS SOLUTIONS LLP</t>
  </si>
  <si>
    <t>06AARFT3586D1ZT</t>
  </si>
  <si>
    <t>GOWRA BITS AND BYTES PRIVATE LIMITED COMPANY</t>
  </si>
  <si>
    <t>36AAHCG2280J1ZH</t>
  </si>
  <si>
    <t>UMA STORE</t>
  </si>
  <si>
    <t>20EGQPS7078C1Z3</t>
  </si>
  <si>
    <t>SHREE KRISHNA METAL</t>
  </si>
  <si>
    <t>21AAPPU2800B1Z6</t>
  </si>
  <si>
    <t>Spandana engineering and multiproject Pvt LTD</t>
  </si>
  <si>
    <t>21ABCCS7404E1ZU</t>
  </si>
  <si>
    <t>Relatient India PRIVATE LIMITED COMPANY</t>
  </si>
  <si>
    <t>27AAHCR6293G1ZZ</t>
  </si>
  <si>
    <t>ROYALOAK INCORPORATION PRIVATE LIMITED COMPANY</t>
  </si>
  <si>
    <t>29AAHCR9677C1ZT</t>
  </si>
  <si>
    <t>HAVELLS INDIA LIMITED - Punjab</t>
  </si>
  <si>
    <t>03AAACH0351E1ZF</t>
  </si>
  <si>
    <t>Cyient Insights PRIVATE LIMITED COMPANY</t>
  </si>
  <si>
    <t>27AADCI2326M1ZH</t>
  </si>
  <si>
    <t>SNP CLOUD TECHNOLOGIES PRIVATE LIMITED COMPANY</t>
  </si>
  <si>
    <t>36ABECS4755L1ZU</t>
  </si>
  <si>
    <t>ZUARI FINSERV LIMITED</t>
  </si>
  <si>
    <t>07AADCH3479E1ZL</t>
  </si>
  <si>
    <t>33AADCN1803G1Z0</t>
  </si>
  <si>
    <t>SPRINGML INDIA DEVELOPMENT CENTER PRIVATE LIMITED COMPANY</t>
  </si>
  <si>
    <t>36ABACS1528B1ZU</t>
  </si>
  <si>
    <t>affan enterprise</t>
  </si>
  <si>
    <t>21CJTPG9366D1Z0</t>
  </si>
  <si>
    <t>Oxyzo Financial Services PRIVATE LIMITED COMPANY</t>
  </si>
  <si>
    <t>06AACCO3836B1ZU</t>
  </si>
  <si>
    <t>Corprate</t>
  </si>
  <si>
    <t>SHREE MALANI FOAMS PRIVATE LIMITED COMPANY</t>
  </si>
  <si>
    <t>36AALCS0322F1ZN</t>
  </si>
  <si>
    <t>GODREJ AGROVET LIMITED</t>
  </si>
  <si>
    <t>37AAACG0617Q2ZE</t>
  </si>
  <si>
    <t>INNOVA SOLUTIONS PRIVATE LIMITED COMPANY</t>
  </si>
  <si>
    <t>33AACCC9321M1ZM</t>
  </si>
  <si>
    <t>One.in Digitech Media PRIVATE LIMITED COMPANY</t>
  </si>
  <si>
    <t>29AACCO2878H1Z2</t>
  </si>
  <si>
    <t>M/S RENT ALPHA PRIVATE LIMITED COMPANY</t>
  </si>
  <si>
    <t>36AAGCR6775C1Z6</t>
  </si>
  <si>
    <t>M/S HARSCO INDIA PRIVATE LIMITED COMPANY</t>
  </si>
  <si>
    <t>36AACCH0555L1ZJ</t>
  </si>
  <si>
    <t>SUZLON ENERGY LIMITED</t>
  </si>
  <si>
    <t>24AADCS0472N1Z8</t>
  </si>
  <si>
    <t>37AABCD5077E1ZQ</t>
  </si>
  <si>
    <t>HAVELLS INDIA LTD - Andhra Pradesh</t>
  </si>
  <si>
    <t>37AAACH0351E1Z4</t>
  </si>
  <si>
    <t>ROHDE AND SCHWARZ INDIA PRIVATE LIMITED COMPANY</t>
  </si>
  <si>
    <t>29AAACR3267P2ZQ</t>
  </si>
  <si>
    <t>DENALI MANAGEMENT SERVICES PRIVATE LIMITED COMPANY</t>
  </si>
  <si>
    <t>36AAFCD7223C2ZZ</t>
  </si>
  <si>
    <t>SIVA ENTERPRISES</t>
  </si>
  <si>
    <t>36ABFPE4690Q2Z3</t>
  </si>
  <si>
    <t>Baler</t>
  </si>
  <si>
    <t>MICRON TECHNOLOGY OPERATIONS INDIA LLP</t>
  </si>
  <si>
    <t>29ABJFM2468E2Z0</t>
  </si>
  <si>
    <t>GROW TALENT COMPANY LIMITED</t>
  </si>
  <si>
    <t>06AABCG2965N1ZA</t>
  </si>
  <si>
    <t>APITORIA PHARMA PRIVATE LIMITED COMPANY</t>
  </si>
  <si>
    <t>36AAQCA3500J1ZP</t>
  </si>
  <si>
    <t>HASIRU DALA INNOVATIONS PRIVATE LIMITED COMPANY</t>
  </si>
  <si>
    <t>27AADCH7179R1ZN</t>
  </si>
  <si>
    <t>Prayosha Food Services PRIVATE LIMITED COMPANY</t>
  </si>
  <si>
    <t>24AAGCP0140D2Z3</t>
  </si>
  <si>
    <t>WEP SOLUTIONS LIMITED</t>
  </si>
  <si>
    <t>29AAACD5108M1ZJ</t>
  </si>
  <si>
    <t>VWR LAB PRODUCTS PRIVATE LIMITED COMPANY</t>
  </si>
  <si>
    <t>33AACCV3080E1ZO</t>
  </si>
  <si>
    <t>MICROCOM SOLUTION PRIVATE LIMITED COMPANY</t>
  </si>
  <si>
    <t>36AAFCM7593L8ZK</t>
  </si>
  <si>
    <t>CASPIAN IMPACT INVESTMENTS PRIVATE LIMITED COMPANY</t>
  </si>
  <si>
    <t>36AADCS4132K1ZC</t>
  </si>
  <si>
    <t>SABRI ENTERPRISES</t>
  </si>
  <si>
    <t>27ANBPK4139J2ZX</t>
  </si>
  <si>
    <t>TEXMACO WEST RAIL LIMITED</t>
  </si>
  <si>
    <t>24AABCJ9516E1ZR</t>
  </si>
  <si>
    <t>Auction/RVSF</t>
  </si>
  <si>
    <t>ITW INDIA PRIVATE LIMITED COMPANY</t>
  </si>
  <si>
    <t>27AAACI4550Q1Z6</t>
  </si>
  <si>
    <t>HAVELLS INDIA LIMITED - West Bengal</t>
  </si>
  <si>
    <t>19AAACH0351E1Z2</t>
  </si>
  <si>
    <t>REHAAN ENTERPRISES</t>
  </si>
  <si>
    <t>27BXXPK5999R1ZP</t>
  </si>
  <si>
    <t>33AADCA0733E1ZE</t>
  </si>
  <si>
    <t>BANYAN SUSTAINABLE WASTE MANAGEMENT PRIVATE LIMITED COMPANY</t>
  </si>
  <si>
    <t>36AAFCB5861L2ZA</t>
  </si>
  <si>
    <t>WAYCOOL FOODS AND PRODUCTS PRIVATE LIMITED COMPANY</t>
  </si>
  <si>
    <t>33AABCW6671K1Z0</t>
  </si>
  <si>
    <t>36ABJFM2468E3Z4</t>
  </si>
  <si>
    <t>TRASHIN RECYCLING PRIVATE LIMITED COMPANY</t>
  </si>
  <si>
    <t>29AAFCT9311D1ZC</t>
  </si>
  <si>
    <t>F K  plastics</t>
  </si>
  <si>
    <t>29AAGFF4043G1ZI</t>
  </si>
  <si>
    <t>HAVELL S INDIA LTD</t>
  </si>
  <si>
    <t>36AAACH0351E1Z6</t>
  </si>
  <si>
    <t>M/S PEPSICO INDIA HOLDINGS PVT.LTD.</t>
  </si>
  <si>
    <t>09AAACP1272G1ZL</t>
  </si>
  <si>
    <t>HAVELL S INDIA LTD - Bihar</t>
  </si>
  <si>
    <t>10AAACH0351E1ZK</t>
  </si>
  <si>
    <t>VICTORY PAPERS</t>
  </si>
  <si>
    <t>29CLUPS9001G1ZH</t>
  </si>
  <si>
    <t>SHALOM TRADERS</t>
  </si>
  <si>
    <t>37CJNPA1296G1Z4</t>
  </si>
  <si>
    <t>Trader</t>
  </si>
  <si>
    <t>Space Matrix Design Consultants Pvt. Ltd.</t>
  </si>
  <si>
    <t>06AAHCS2907G1ZH</t>
  </si>
  <si>
    <t>OFB TECH PRIVATE LIMITED COMPANY</t>
  </si>
  <si>
    <t>06AACCO1867C1ZP</t>
  </si>
  <si>
    <t>C K SWAMY ENTERPRISES</t>
  </si>
  <si>
    <t>29ADVPN2582Q1ZB</t>
  </si>
  <si>
    <t>ATUMVERSE SOLUTIONS PRIVATE LIMITED COMPANY</t>
  </si>
  <si>
    <t>29AAZCA1024A1ZV</t>
  </si>
  <si>
    <t>Sri Venkata Durga Traders</t>
  </si>
  <si>
    <t>37BAPPB8258P1ZU</t>
  </si>
  <si>
    <t>CONTUS TECH</t>
  </si>
  <si>
    <t>33AADCC2913N1ZR</t>
  </si>
  <si>
    <t>NETMEDS HEALTHCARE LIMITED</t>
  </si>
  <si>
    <t>33AAECR9103Q1Z1</t>
  </si>
  <si>
    <t>ACPL SYSTEMS PVT. LTD.</t>
  </si>
  <si>
    <t>06AAACA0428M1ZX</t>
  </si>
  <si>
    <t>IRIS WORLDWIDE INTEGRATED MARKETING PVT LTD</t>
  </si>
  <si>
    <t>06AABCI6361E1ZT</t>
  </si>
  <si>
    <t>KiranaKart</t>
  </si>
  <si>
    <t>27AAICK4821A1ZV</t>
  </si>
  <si>
    <t>TIMMY RUBBER INDUSTRIES</t>
  </si>
  <si>
    <t>03AAAFT4881C1ZI</t>
  </si>
  <si>
    <t>TATA STEEL LIMITED - 06</t>
  </si>
  <si>
    <t>S A Plastic</t>
  </si>
  <si>
    <t>29BCNPR1861E1Z9</t>
  </si>
  <si>
    <t>AAK SOUTH EAST INDIA PRIVATE LIMITED COMPANY</t>
  </si>
  <si>
    <t>37AADCA3601M1ZS</t>
  </si>
  <si>
    <t>I T W INDIA PRIVATE  LIMITED</t>
  </si>
  <si>
    <t>33AAACI4550Q1ZD</t>
  </si>
  <si>
    <t>KAYNES ELECTRONICS MANUFACTURING PRIVATE LIMITED COMPANY</t>
  </si>
  <si>
    <t>36AAJCK4209P1Z2</t>
  </si>
  <si>
    <t>VENKATESWARA POLYMERS</t>
  </si>
  <si>
    <t>36CGIPS1368B1ZD</t>
  </si>
  <si>
    <t>Trader With Warehouse</t>
  </si>
  <si>
    <t>07AADCN1803G1ZV</t>
  </si>
  <si>
    <t>BHAGYALAXMI PLAST</t>
  </si>
  <si>
    <t>36AALPU5551F1ZD</t>
  </si>
  <si>
    <t>SAI VENKATESWARA TRADERS</t>
  </si>
  <si>
    <t>37AHEPG2993F1ZA</t>
  </si>
  <si>
    <t>PURE EARTH RECYCLERS PRIVATE LIMITED COMPANY</t>
  </si>
  <si>
    <t>36AALCP8135H1Z3</t>
  </si>
  <si>
    <t>HAVELLS INDIA LIMITED - Kerala</t>
  </si>
  <si>
    <t>32AAACH0351E1ZE</t>
  </si>
  <si>
    <t>MAHAKALI PAPERS</t>
  </si>
  <si>
    <t>29DDZPK6011E1Z8</t>
  </si>
  <si>
    <t>AS SCRAPS</t>
  </si>
  <si>
    <t>32BJYPA9497H2ZI</t>
  </si>
  <si>
    <t>CERO PLASTICS</t>
  </si>
  <si>
    <t>32CZTPA2533G1ZM</t>
  </si>
  <si>
    <t>3I INFOTECH LTD</t>
  </si>
  <si>
    <t>27AAACI5205Q1ZC</t>
  </si>
  <si>
    <t>ARANGASAMY ENG P LTD</t>
  </si>
  <si>
    <t>33AAECA7041A1ZE</t>
  </si>
  <si>
    <t>DESK NINE PRIVATE LIMITED COMPANY</t>
  </si>
  <si>
    <t>29AAFCD8752L1Z0</t>
  </si>
  <si>
    <t>RIVERSAND TECHNOLOGIES INDIA PRIVATE LIMITED COMPANY</t>
  </si>
  <si>
    <t>29AAICR5482J1ZQ</t>
  </si>
  <si>
    <t>HAVELLS INDIA LIMITED - Karnataka</t>
  </si>
  <si>
    <t>29AAACH0351E1Z1</t>
  </si>
  <si>
    <t>AXIOM TECHNOLOGIES SERVICES PRIVATE LIMITED COMPANY</t>
  </si>
  <si>
    <t>09AARCA0940K1ZD</t>
  </si>
  <si>
    <t>NEARBY TECHNOLOGIES PRIVATE LIMITED COMPANY</t>
  </si>
  <si>
    <t>33AAFCN2047N1ZD</t>
  </si>
  <si>
    <t>GGS traders</t>
  </si>
  <si>
    <t>33CCMPG0052J1ZV</t>
  </si>
  <si>
    <t>BASIL FOUNDATION TELANGANA</t>
  </si>
  <si>
    <t>36AAKAB2623H1ZX</t>
  </si>
  <si>
    <t>GREYNIUM INFORMATION TECHNOLOGIES PVT. LTD.</t>
  </si>
  <si>
    <t>29AACCG5183D1ZM</t>
  </si>
  <si>
    <t>CAMEO GLOBAL COMMUNICATIONS PRIVATE LIMITED COMPANY</t>
  </si>
  <si>
    <t>36AAJCS1639R1ZM</t>
  </si>
  <si>
    <t>TERUMO PENPOL PRIVATE LTD</t>
  </si>
  <si>
    <t>32AABCT2319K1ZK</t>
  </si>
  <si>
    <t>ZAGGLE PREPAID OCEAN SERVICES LIMITED</t>
  </si>
  <si>
    <t>36AAACZ4965E1Z4</t>
  </si>
  <si>
    <t>BRIGHT LIFECARE PVT LTD</t>
  </si>
  <si>
    <t>06AAECB5311J1ZY</t>
  </si>
  <si>
    <t>SPACEMATRIX DESIGN CONSULTANTS PVT. LTD.,</t>
  </si>
  <si>
    <t>29AAHCS2907G1Z9</t>
  </si>
  <si>
    <t>ANAND I-POWER LIMITED</t>
  </si>
  <si>
    <t>27AAACP0482E1ZP</t>
  </si>
  <si>
    <t>AAK INDIA PRIVATE LIMITED COMPANY</t>
  </si>
  <si>
    <t>27AACCK4395B1ZM</t>
  </si>
  <si>
    <t>ACE TURTLE OMNI PRIVATE LIMITED COMPANY</t>
  </si>
  <si>
    <t>29AAUCA7270R1ZH</t>
  </si>
  <si>
    <t>ATG BUSINESS SOLUTIONS PRIVATE LIMITED COMPANY</t>
  </si>
  <si>
    <t>27AATCA3023B1Z0</t>
  </si>
  <si>
    <t>RAKSHITAM ECOFIBRE PRIVATE LIMITED COMPANY</t>
  </si>
  <si>
    <t>24ABHCS5957R1ZE</t>
  </si>
  <si>
    <t>HAVELLS INDIA LTD - Tamil Nadu</t>
  </si>
  <si>
    <t>33AAACH0351E1ZC</t>
  </si>
  <si>
    <t>Prakash Plastics</t>
  </si>
  <si>
    <t>36AFZPV1263L1ZI</t>
  </si>
  <si>
    <t>APOLLO HEALTH AND LIFE STYLE LIMITED</t>
  </si>
  <si>
    <t>36AADCA0733E1Z8</t>
  </si>
  <si>
    <t>UMM RECYCLING</t>
  </si>
  <si>
    <t>27AJEPM3233G1ZF</t>
  </si>
  <si>
    <t>Manasa enterprises</t>
  </si>
  <si>
    <t>36ALOPK0329H1Z3</t>
  </si>
  <si>
    <t>SRIJA POLYMERS</t>
  </si>
  <si>
    <t>36AMLPB6731C1ZD</t>
  </si>
  <si>
    <t>GO GREEN RECYCLERS</t>
  </si>
  <si>
    <t>36AAZFG3116E1ZB</t>
  </si>
  <si>
    <t>SUNDARAM KARPAN KAALR</t>
  </si>
  <si>
    <t>30ALJPK9538M1ZO</t>
  </si>
  <si>
    <t>U.S TRADERS</t>
  </si>
  <si>
    <t>03GKZPS6402R1Z2</t>
  </si>
  <si>
    <t>SRI VENKATESWARA TRADERS</t>
  </si>
  <si>
    <t>36ABKPE8483G1ZD</t>
  </si>
  <si>
    <t>Sri Balaji Plastic</t>
  </si>
  <si>
    <t>36BDOPR6297L2ZF</t>
  </si>
  <si>
    <t>Vinayaka Traders</t>
  </si>
  <si>
    <t>36BEWPR9948M1Z0</t>
  </si>
  <si>
    <t>PROFINCH SOLUTIONS PRIVATE LIMITED COMPANY</t>
  </si>
  <si>
    <t>29AAHCP6901D1ZG</t>
  </si>
  <si>
    <t>A M R TRADERS</t>
  </si>
  <si>
    <t>29CMLPD4887M1Z6</t>
  </si>
  <si>
    <t>PAVITHRA TREDERS</t>
  </si>
  <si>
    <t>36GBTPD2666D1ZG</t>
  </si>
  <si>
    <t>RESOLVER IT SERVICES PRIVATE LIMITED COMPANY</t>
  </si>
  <si>
    <t>27AAKCR5452N1ZQ</t>
  </si>
  <si>
    <t>KUMARS PLASTICS</t>
  </si>
  <si>
    <t>37AAXFK7464R1ZX</t>
  </si>
  <si>
    <t>Shree Shyam Plastics</t>
  </si>
  <si>
    <t>37AAYFS2156B1ZY</t>
  </si>
  <si>
    <t>RAGSPICKER</t>
  </si>
  <si>
    <t>37ABBFR6771K1ZO</t>
  </si>
  <si>
    <t>SRP ACE GREEN MARKETING</t>
  </si>
  <si>
    <t>33AELFS5871E1ZT</t>
  </si>
  <si>
    <t>Poornodaya Traders</t>
  </si>
  <si>
    <t>37ACPPG1514Q1Z7</t>
  </si>
  <si>
    <t>Green Works Waste Solutions</t>
  </si>
  <si>
    <t>05AAWFG1169L1ZV</t>
  </si>
  <si>
    <t>STELLAR INFORMATION TECHNOLOGY PVT LTD</t>
  </si>
  <si>
    <t>06AALCS7470E1Z5</t>
  </si>
  <si>
    <t>DASK VENTURES</t>
  </si>
  <si>
    <t>29AATFD3192K1ZQ</t>
  </si>
  <si>
    <t>KRISHNA TRADERS</t>
  </si>
  <si>
    <t>09AHHPY5524B2Z6</t>
  </si>
  <si>
    <t>Tabassum Enterprises</t>
  </si>
  <si>
    <t>37AMLPM1274D1Z2</t>
  </si>
  <si>
    <t>MPS PACKAGING AND BOARD.</t>
  </si>
  <si>
    <t>24ALTPS2585A1ZV</t>
  </si>
  <si>
    <t>Venkata Ramana Plastics And Steel Traders</t>
  </si>
  <si>
    <t>37AMUPB4098B1ZW</t>
  </si>
  <si>
    <t>WOW - WELLBEING OUT OF WASTE</t>
  </si>
  <si>
    <t>36CWOPM8560K1ZP</t>
  </si>
  <si>
    <t>LAKSHMI NARAYAN  SHAW</t>
  </si>
  <si>
    <t>19AUOPS2252G1Z9</t>
  </si>
  <si>
    <t>DASTAGIRI  ENTERPRISES</t>
  </si>
  <si>
    <t>37BSMPD2115A1ZD</t>
  </si>
  <si>
    <t>RAMLAXMAN SCRAP TRADERS</t>
  </si>
  <si>
    <t>24BDCPR4544L1ZB</t>
  </si>
  <si>
    <t>SAINT GOBAIN INDIA PRIVATE LIMITED COMPANY</t>
  </si>
  <si>
    <t>27AABCS4338M1Z1</t>
  </si>
  <si>
    <t>FEELGOOD ECONURTURE LLP</t>
  </si>
  <si>
    <t>27AAHFF1367L1Z5</t>
  </si>
  <si>
    <t>MAMTA TRADERS</t>
  </si>
  <si>
    <t>36LAZPK8982K1Z6</t>
  </si>
  <si>
    <t>Cyient Limited</t>
  </si>
  <si>
    <t>27AAACI4487J1Z8</t>
  </si>
  <si>
    <t>Ganesha Ecotech PRIVATE LIMITED COMPANY</t>
  </si>
  <si>
    <t>36AAICG6718Q1ZV</t>
  </si>
  <si>
    <t>HAVELLS INDIA LIMITED - Rajasthan</t>
  </si>
  <si>
    <t>08AAACH0351E1Z5</t>
  </si>
  <si>
    <t>RAMKY RECLAMATION AND RECYCLING PRIVATE LIMITED COMPANY</t>
  </si>
  <si>
    <t>36AACCJ9020A1Z2</t>
  </si>
  <si>
    <t>JSS TRADERS</t>
  </si>
  <si>
    <t>23BHHPV8537L1ZN</t>
  </si>
  <si>
    <t>RAGHAVENDRA ENTERPRISES</t>
  </si>
  <si>
    <t>37BUMPV3166K1ZT</t>
  </si>
  <si>
    <t>SWAMI ASHIRWAD ENGIMECH PRIVATE LIMITED COMPANY</t>
  </si>
  <si>
    <t>08AAUCS9905K1ZF</t>
  </si>
  <si>
    <t>SRI TULASI TRADERS</t>
  </si>
  <si>
    <t>37BVNPT7420C1ZC</t>
  </si>
  <si>
    <t>ENVIREE RESOURCE RECYCLING PRIVVATE LIMITED</t>
  </si>
  <si>
    <t>36AAHCE4994R1ZM</t>
  </si>
  <si>
    <t>Hindustan Associates</t>
  </si>
  <si>
    <t>09ALBPR8482P2Z2</t>
  </si>
  <si>
    <t>UMBO IDTECH PRIVATE LIMITED COMPANY</t>
  </si>
  <si>
    <t>27AACCU2089E1ZB</t>
  </si>
  <si>
    <t>Anaqua India LLP</t>
  </si>
  <si>
    <t>06ABIFA8195K1ZX</t>
  </si>
  <si>
    <t>ECOWOW ENVIRONMENTAL SOLUTIONS</t>
  </si>
  <si>
    <t>09AAIFE9106D1ZJ</t>
  </si>
  <si>
    <t>SONU ENTERPRISES</t>
  </si>
  <si>
    <t>37DDOPM1116H1ZI</t>
  </si>
  <si>
    <t>BRISK EV ENERGY PRIVATE LIMITED COMPANY</t>
  </si>
  <si>
    <t>36AAKCB6976H1Z5</t>
  </si>
  <si>
    <t>EXCELRA KNOWLEDGE SOLUTIONS PRIVATE LIMITED COMPANY</t>
  </si>
  <si>
    <t>36AACCG5479L2Z2</t>
  </si>
  <si>
    <t>N.J.PLASTIC INDUSTRY.BOLAKUCHI,NALBARI.</t>
  </si>
  <si>
    <t>18AUWPA0709J1ZG</t>
  </si>
  <si>
    <t>AMBIKA MANUFACTURING COMPANY</t>
  </si>
  <si>
    <t>03AAHFA9762C1ZO</t>
  </si>
  <si>
    <t>RAGHAV PLASTIC</t>
  </si>
  <si>
    <t>03AAOHR2499Q1Z7</t>
  </si>
  <si>
    <t>V.JULKA RUBBER INDUSTRIES</t>
  </si>
  <si>
    <t>03AACFV0264D1ZR</t>
  </si>
  <si>
    <t>SILABS INDIA PRIVATE LIMITED COMPANY</t>
  </si>
  <si>
    <t>36ABDCS4953M1ZT</t>
  </si>
  <si>
    <t>SVATANTRA MICROFIN PRIVATE LIMITED COMPANY</t>
  </si>
  <si>
    <t>12AARCS0730K1ZC</t>
  </si>
  <si>
    <t>NEEL KANTH ENTERPRISES</t>
  </si>
  <si>
    <t>03AKZPM8980G1ZE</t>
  </si>
  <si>
    <t>NAGAR PANCHAYAT KEDARNATH</t>
  </si>
  <si>
    <t>05AAALA1879R1ZP</t>
  </si>
  <si>
    <t>P.P POLYMERS</t>
  </si>
  <si>
    <t>03BURPM7867B1ZB</t>
  </si>
  <si>
    <t>AHUJA PLASTIC</t>
  </si>
  <si>
    <t>07ACDFA0251G1ZY</t>
  </si>
  <si>
    <t>Ashton trades</t>
  </si>
  <si>
    <t>29AXSPS0303D1ZG</t>
  </si>
  <si>
    <t>CLEAN AND GREEN INDUSTRIES</t>
  </si>
  <si>
    <t>29AHEPS4080R2ZF</t>
  </si>
  <si>
    <t>M/S. P. GOPAL TRADERS</t>
  </si>
  <si>
    <t>21AOIPS7185J1ZH</t>
  </si>
  <si>
    <t>GOKUL TRADING COMPANY</t>
  </si>
  <si>
    <t>36AGAPA1198F1ZT</t>
  </si>
  <si>
    <t>K G N PLASTIC</t>
  </si>
  <si>
    <t>27AEVPB3956P1ZN</t>
  </si>
  <si>
    <t>M/S ROHDE &amp; SCHWARZ INDIA PVT LTD.</t>
  </si>
  <si>
    <t>07AAACR3267P1ZX</t>
  </si>
  <si>
    <t>MAHADEV TRADING COMPANY</t>
  </si>
  <si>
    <t>06ASGPM1164K1ZO</t>
  </si>
  <si>
    <t>LUKMAN SCRAPS</t>
  </si>
  <si>
    <t>37EXUPK3234D1Z9</t>
  </si>
  <si>
    <t>PARVEEN FATHIMA STEEL</t>
  </si>
  <si>
    <t>33BBUPA2255D1Z0</t>
  </si>
  <si>
    <t>YASH TRADERS</t>
  </si>
  <si>
    <t>06CCVPJ4996D1Z0</t>
  </si>
  <si>
    <t>NATIONAL ENTERPRISES</t>
  </si>
  <si>
    <t>06CENPC2339P1Z5</t>
  </si>
  <si>
    <t>PREMIUM GREEN ENERGY</t>
  </si>
  <si>
    <t>37ABEFP3570H1Z3</t>
  </si>
  <si>
    <t>SAI TRADERS</t>
  </si>
  <si>
    <t>06DSPPR7243A1ZK</t>
  </si>
  <si>
    <t>AGGARWAL INTERNATIONAL</t>
  </si>
  <si>
    <t>06DTHPD1246N1ZM</t>
  </si>
  <si>
    <t>Decent Traders</t>
  </si>
  <si>
    <t>06EODPK0448M1ZS</t>
  </si>
  <si>
    <t>M/S RAINBOW SALES</t>
  </si>
  <si>
    <t>06EUEPK1592R1ZY</t>
  </si>
  <si>
    <t>NALANDA ENTERPRISES</t>
  </si>
  <si>
    <t>29AQYPR9857N1Z3</t>
  </si>
  <si>
    <t>TIRUMALA TRADERS</t>
  </si>
  <si>
    <t>06GWXPS9436K1Z8</t>
  </si>
  <si>
    <t>S.S. POLYMERS</t>
  </si>
  <si>
    <t>06IJQPK0139F1Z4</t>
  </si>
  <si>
    <t>BABA ENTERPRISES</t>
  </si>
  <si>
    <t>37AGJPT9878N1ZZ</t>
  </si>
  <si>
    <t>KUNDAN TRADING CO</t>
  </si>
  <si>
    <t>06LTIPK7682J1ZU</t>
  </si>
  <si>
    <t>NEELKANTH STEELS</t>
  </si>
  <si>
    <t>06MNPPS5110K1ZD</t>
  </si>
  <si>
    <t>SHREE SAI ENTERPRISES</t>
  </si>
  <si>
    <t>06NXOPS3514K1ZP</t>
  </si>
  <si>
    <t>MIYA SCRAP</t>
  </si>
  <si>
    <t>32DJFPP7584F1ZX</t>
  </si>
  <si>
    <t>RAHAT ENTERPRISES</t>
  </si>
  <si>
    <t>36AFAPB6053R1Z9</t>
  </si>
  <si>
    <t>ITONIC SOFTWARE PRIVATE LIMITED COMPANY</t>
  </si>
  <si>
    <t>07AAFCI5813D1ZU</t>
  </si>
  <si>
    <t>NYMPHAEA TRADEMART PRIVATER LIMITED</t>
  </si>
  <si>
    <t>07AAGCN0585N1Z0</t>
  </si>
  <si>
    <t>LIMESTAR CHEMICAL COMPANY</t>
  </si>
  <si>
    <t>07AAGHH2714E1ZO</t>
  </si>
  <si>
    <t>REDBUS</t>
  </si>
  <si>
    <t>29AAHCP1178L1ZW</t>
  </si>
  <si>
    <t>M/S. K.CHOPHY ENTERPRISE</t>
  </si>
  <si>
    <t>13CACPC6235P2ZP</t>
  </si>
  <si>
    <t>MTC EXIGO RECYCLING PRIVATE LIMITED COMPANY</t>
  </si>
  <si>
    <t>29AAPCM0748P1ZL</t>
  </si>
  <si>
    <t>S.K. COLOUR &amp; CHEMICALS</t>
  </si>
  <si>
    <t>07AAMHS4885H1ZH</t>
  </si>
  <si>
    <t>JNR RECYCLING</t>
  </si>
  <si>
    <t>07AARFJ5637P1ZG</t>
  </si>
  <si>
    <t>SKILLNET SOLUTIONS INDIA PRIVATE LIMITED COMPANY</t>
  </si>
  <si>
    <t>27AAFCS3362P1ZT</t>
  </si>
  <si>
    <t>SHREE MANGERAM PLASTICS</t>
  </si>
  <si>
    <t>07GOJPS1247L1ZD</t>
  </si>
  <si>
    <t>M.K.ENTERPRISE</t>
  </si>
  <si>
    <t>07AGCPS0707L1ZC</t>
  </si>
  <si>
    <t>VIJAY IRON TRADERS</t>
  </si>
  <si>
    <t>06AGDPK9581D1ZC</t>
  </si>
  <si>
    <t>M K Metals</t>
  </si>
  <si>
    <t>07APZPP1664H1Z8</t>
  </si>
  <si>
    <t>NEW NATIONAL ENTERPRISES</t>
  </si>
  <si>
    <t>27BJIPS4350M1ZN</t>
  </si>
  <si>
    <t>Yash Traders</t>
  </si>
  <si>
    <t>07ATWPB8842J1Z2</t>
  </si>
  <si>
    <t>BHAWNA ENTERPRISES</t>
  </si>
  <si>
    <t>07AXCPP1817H1ZK</t>
  </si>
  <si>
    <t>ak enterprises</t>
  </si>
  <si>
    <t>07AXLPH3214R1Z3</t>
  </si>
  <si>
    <t>Sagar Enterprises</t>
  </si>
  <si>
    <t>07BBQPS3511Q1ZX</t>
  </si>
  <si>
    <t>J.S PLASTIC TRADERS</t>
  </si>
  <si>
    <t>07BEBPG0031D1ZG</t>
  </si>
  <si>
    <t>RADHA ENTERPRISES</t>
  </si>
  <si>
    <t>07BHGPY4472A1Z8</t>
  </si>
  <si>
    <t>SHRI RAM PLASTIC</t>
  </si>
  <si>
    <t>07BIWPK4247G1ZU</t>
  </si>
  <si>
    <t>SAFVI'Z APPARELS &amp; CO.</t>
  </si>
  <si>
    <t>07BRSPA7189L1Z0</t>
  </si>
  <si>
    <t>ABZR ENTERPRISE</t>
  </si>
  <si>
    <t>24DFXPM0628R1ZK</t>
  </si>
  <si>
    <t>S.ROY ENTERPRISES</t>
  </si>
  <si>
    <t>07BXWPR3920C1Z7</t>
  </si>
  <si>
    <t>J H ENTERPRISES</t>
  </si>
  <si>
    <t>07BZLPJ1224L1ZA</t>
  </si>
  <si>
    <t>A.M.ENTERPRISES</t>
  </si>
  <si>
    <t>07CDSPR2255M2ZR</t>
  </si>
  <si>
    <t>SHAI TRADERS</t>
  </si>
  <si>
    <t>07CPYPA5826B1ZU</t>
  </si>
  <si>
    <t>BRIGHT ENTERPRISES</t>
  </si>
  <si>
    <t>07DKGPA2567D1ZH</t>
  </si>
  <si>
    <t>ADITI TRADERS</t>
  </si>
  <si>
    <t>07DLKPS5900R2Z8</t>
  </si>
  <si>
    <t>Parvati Traders</t>
  </si>
  <si>
    <t>07DLUPK3339E1ZT</t>
  </si>
  <si>
    <t>BHOLA NATH TRADERS</t>
  </si>
  <si>
    <t>07DSPPK6470Q1ZP</t>
  </si>
  <si>
    <t>S.S. STEEL CO.</t>
  </si>
  <si>
    <t>07DULPS0829H1Z9</t>
  </si>
  <si>
    <t>INSPIRATION OVERSEAS</t>
  </si>
  <si>
    <t>07EGXPR5787J1Z2</t>
  </si>
  <si>
    <t>ASHAZ TRADERS</t>
  </si>
  <si>
    <t>07EKXPD6271H2ZM</t>
  </si>
  <si>
    <t>GLOBAL ENTERPRISES</t>
  </si>
  <si>
    <t>07ETLPD9859Q1ZI</t>
  </si>
  <si>
    <t>HITESHI ENTERPRISES</t>
  </si>
  <si>
    <t>09ATKPJ2221M1ZJ</t>
  </si>
  <si>
    <t>NEW INDIA SCRAP TRADING CO.</t>
  </si>
  <si>
    <t>07FSZPB6973D1Z5</t>
  </si>
  <si>
    <t>GLOBAL TRADERS</t>
  </si>
  <si>
    <t>07GIOPB9797M1Z4</t>
  </si>
  <si>
    <t>AVINASH TRADERS</t>
  </si>
  <si>
    <t>07GMIPK5310K1ZW</t>
  </si>
  <si>
    <t>OM SAI TRADERS</t>
  </si>
  <si>
    <t>07HKOPS5963R1ZO</t>
  </si>
  <si>
    <t>MITTAL TRADERS</t>
  </si>
  <si>
    <t>07HNBPS9968C1ZD</t>
  </si>
  <si>
    <t>KRISHNA PLASTIC WORKS</t>
  </si>
  <si>
    <t>07IEZPS1715D1Z0</t>
  </si>
  <si>
    <t>AS ENTERPRISE</t>
  </si>
  <si>
    <t>07ITJPK1807F1ZO</t>
  </si>
  <si>
    <t>JAI BHOLE TRADERS</t>
  </si>
  <si>
    <t>07ITXPK2405K1Z3</t>
  </si>
  <si>
    <t>SP ENTERPRISE</t>
  </si>
  <si>
    <t>07JIJPS2017F1Z5</t>
  </si>
  <si>
    <t>HR METALS</t>
  </si>
  <si>
    <t>07JRBPK6496P1ZR</t>
  </si>
  <si>
    <t>JAGRITI PLASTIC</t>
  </si>
  <si>
    <t>07KRAPS3489E1ZB</t>
  </si>
  <si>
    <t>CAPITAL STEEL WORK</t>
  </si>
  <si>
    <t>07LCXPK6371G1ZR</t>
  </si>
  <si>
    <t>ARISE INTERNATIONAL</t>
  </si>
  <si>
    <t>07MJPPK1012A1ZJ</t>
  </si>
  <si>
    <t>SHIVA TRADING COMPANY</t>
  </si>
  <si>
    <t>07OBDPS8449P1ZC</t>
  </si>
  <si>
    <t>SHIV ENTERPRISES</t>
  </si>
  <si>
    <t>07PGHPS2142P4ZG</t>
  </si>
  <si>
    <t>SHRI KALKA ENTERPRISES</t>
  </si>
  <si>
    <t>07CDUPD1114R1Z6</t>
  </si>
  <si>
    <t>FLAMINGO DIGITAL PRIVATE LIMITED COMPANY</t>
  </si>
  <si>
    <t>06AACCF5353Q1Z8</t>
  </si>
  <si>
    <t>ASHOKA BUILDCON LIMITED</t>
  </si>
  <si>
    <t>29AABCA9292J1Z6</t>
  </si>
  <si>
    <t>ASIAN PAINTS LIMITED</t>
  </si>
  <si>
    <t>37AAACA3622K1ZU</t>
  </si>
  <si>
    <t>HARI HARA TRADERS</t>
  </si>
  <si>
    <t>36BMXPR8274D1Z8</t>
  </si>
  <si>
    <t>N K Plastics</t>
  </si>
  <si>
    <t>29ALLPK4493R1ZZ</t>
  </si>
  <si>
    <t>ZEROTOONE TECHNOLOGIES PRIVATE LIMITED COMPANY</t>
  </si>
  <si>
    <t>29AABCZ0158Q1ZO</t>
  </si>
  <si>
    <t>SHRI LADLI JI PLASTIC PRIVATE LIMITED COMPANY</t>
  </si>
  <si>
    <t>09ABICS4204L1Z3</t>
  </si>
  <si>
    <t>BHARATH ENTERPRISES</t>
  </si>
  <si>
    <t>36DKQPS5481G1ZF</t>
  </si>
  <si>
    <t>Shree Rameshwar Associates</t>
  </si>
  <si>
    <t>09ADHFS9517J1ZG</t>
  </si>
  <si>
    <t>M/S SANZRI PLASTIC SCRAPE</t>
  </si>
  <si>
    <t>23ANVPA5051D1ZC</t>
  </si>
  <si>
    <t>KAKATIYA PAPERS LLP</t>
  </si>
  <si>
    <t>36AAXFK2459A1Z5</t>
  </si>
  <si>
    <t>R M SHAH TRADERS</t>
  </si>
  <si>
    <t>27DUNPS1236Q1ZR</t>
  </si>
  <si>
    <t>AMBITO E-CARE PRIVATE LIMITED COMPANY</t>
  </si>
  <si>
    <t>27AAVCA1375Q1ZS</t>
  </si>
  <si>
    <t>VINDHYAVASNI FIBER</t>
  </si>
  <si>
    <t>09AGSPT0453A1ZB</t>
  </si>
  <si>
    <t>Riya Steel</t>
  </si>
  <si>
    <t>27AVLPS3266J1ZY</t>
  </si>
  <si>
    <t>SILVER STAR CO</t>
  </si>
  <si>
    <t>24BISPS4752A1Z4</t>
  </si>
  <si>
    <t>MOTHER NATURE WASTE MANAGEMENT AND RECYCLING INDUSTRY</t>
  </si>
  <si>
    <t>29ABTFM3326P1ZD</t>
  </si>
  <si>
    <t>RS SPECTRA</t>
  </si>
  <si>
    <t>32AAFCR7445A1ZQ</t>
  </si>
  <si>
    <t>M/S TIRUPATI CONTAINERS PVT LTD</t>
  </si>
  <si>
    <t>09AACCT0251F1ZO</t>
  </si>
  <si>
    <t>ABHIRAJ FABRICATION COMPANY</t>
  </si>
  <si>
    <t>09BDHPC2106G1Z2</t>
  </si>
  <si>
    <t>HASSENA ENTERPRISES</t>
  </si>
  <si>
    <t>37FUNPS5028C1ZB</t>
  </si>
  <si>
    <t>AASTHA ENTERPRISES</t>
  </si>
  <si>
    <t>09BJLPG5950J1ZS</t>
  </si>
  <si>
    <t>M/S SARVESHWARI JAI MAA PLASTICS</t>
  </si>
  <si>
    <t>20BJOPS8563E2ZW</t>
  </si>
  <si>
    <t>MOHIT TRADING CO.</t>
  </si>
  <si>
    <t>03DQTPK5629B1ZT</t>
  </si>
  <si>
    <t>AARZOO ENTERPRISES</t>
  </si>
  <si>
    <t>09BVMPA5294E1ZF</t>
  </si>
  <si>
    <t>Maurya Traders</t>
  </si>
  <si>
    <t>09BXRPM4521M1ZT</t>
  </si>
  <si>
    <t>Kamla Plastic</t>
  </si>
  <si>
    <t>08CPKPD5802G1Z1</t>
  </si>
  <si>
    <t>M/S FORMONIX</t>
  </si>
  <si>
    <t>09CAEPS8596P3ZB</t>
  </si>
  <si>
    <t>Shree Gopal Enterprises</t>
  </si>
  <si>
    <t>09CIPPS5206P1ZC</t>
  </si>
  <si>
    <t>APEX ENTERPRISES</t>
  </si>
  <si>
    <t>09CJEPD2181C1ZN</t>
  </si>
  <si>
    <t>WESTERN INIDA OVERSEAS</t>
  </si>
  <si>
    <t>09CNOPR8133C1ZN</t>
  </si>
  <si>
    <t>37BARPB2988J1Z3</t>
  </si>
  <si>
    <t>A.N. ENTERPRISES</t>
  </si>
  <si>
    <t>09DDIPA6004A1Z8</t>
  </si>
  <si>
    <t>JINDAL SAW LIMITED</t>
  </si>
  <si>
    <t>23AABCS7280C1ZN</t>
  </si>
  <si>
    <t>AADYANVI ENTERPRISES</t>
  </si>
  <si>
    <t>09DOXPS7586P3Z2</t>
  </si>
  <si>
    <t>A.S traders</t>
  </si>
  <si>
    <t>09FGYPS0353H1ZO</t>
  </si>
  <si>
    <t>TECHSAVVY RECYCLERS</t>
  </si>
  <si>
    <t>29AFHPC8887P2ZD</t>
  </si>
  <si>
    <t>RELIANCE RETAIL LIMITED</t>
  </si>
  <si>
    <t>29AABCR1718E1ZL</t>
  </si>
  <si>
    <t>ALCOR SOLUTIONS INDIA PRIVATE LIMITED COMPANY</t>
  </si>
  <si>
    <t>09AAPCA0219D1ZY</t>
  </si>
  <si>
    <t>JAN ADHAR SEVABHAVI SANSTHA</t>
  </si>
  <si>
    <t>27AABTJ1628G2ZS</t>
  </si>
  <si>
    <t>NATIONAL TRADERS</t>
  </si>
  <si>
    <t>10BBEPA0836J1ZC</t>
  </si>
  <si>
    <t>SHREE  SHYAM TRADING CO</t>
  </si>
  <si>
    <t>37BWYPG4159D1Z4</t>
  </si>
  <si>
    <t>R.K. TRADING COMPANY</t>
  </si>
  <si>
    <t>23EUAPK3068J1ZN</t>
  </si>
  <si>
    <t>AJMER SCRAP CENTER</t>
  </si>
  <si>
    <t>27FKUPS4133M1Z8</t>
  </si>
  <si>
    <t>HAVELLS INDIA LIMITED - Gujarat</t>
  </si>
  <si>
    <t>24AAACH0351E1ZB</t>
  </si>
  <si>
    <t>MMF PLASTICS</t>
  </si>
  <si>
    <t>32DNPPP8568D2ZG</t>
  </si>
  <si>
    <t>A M TRADERS</t>
  </si>
  <si>
    <t>29DUCPM4985H1Z1</t>
  </si>
  <si>
    <t>Sunny Enterprise</t>
  </si>
  <si>
    <t>10FLJPK7690M1ZK</t>
  </si>
  <si>
    <t>M/S MANISH ENTERPRISES</t>
  </si>
  <si>
    <t>10HQFPK6912K2ZS</t>
  </si>
  <si>
    <t>NAGAWARA WASTE PAPERS</t>
  </si>
  <si>
    <t>29CWSPS3086C1ZW</t>
  </si>
  <si>
    <t>Northeast material reused and recycle business</t>
  </si>
  <si>
    <t>13BUAPB0913N1Z4</t>
  </si>
  <si>
    <t>UNIQUE SCRAP BUYERS</t>
  </si>
  <si>
    <t>19CKOPB1546A1ZH</t>
  </si>
  <si>
    <t>SHREE ENERGY &amp; RECYCLING PRIVATE LIMITED COMPANY</t>
  </si>
  <si>
    <t>36ABMCS4549J1ZQ</t>
  </si>
  <si>
    <t>SRI LAKSHMI GANAPATHI TRADERS</t>
  </si>
  <si>
    <t>37AMFPY5394Q1ZS</t>
  </si>
  <si>
    <t>M/S A R V ISPAT PRIVATE LIMITED COMPANY</t>
  </si>
  <si>
    <t>09AAFCA2725G1ZV</t>
  </si>
  <si>
    <t>AARON TRADERS &amp; EXPORTERS</t>
  </si>
  <si>
    <t>29AWMPJ2653A1ZM</t>
  </si>
  <si>
    <t>SHRI BALA JI METALS</t>
  </si>
  <si>
    <t>06EEXPS1872H2ZP</t>
  </si>
  <si>
    <t>AXIS FINANCE LIMITED</t>
  </si>
  <si>
    <t>27AAACK3010F1Z6</t>
  </si>
  <si>
    <t>MAHABALEE ENTERPRISES</t>
  </si>
  <si>
    <t>19AGAPA2791C1ZU</t>
  </si>
  <si>
    <t>HANUMANMARUTHI ENTERPRISES</t>
  </si>
  <si>
    <t>37AUQPP3979D1ZY</t>
  </si>
  <si>
    <t>M/S ASRAFI TRADERS</t>
  </si>
  <si>
    <t>19AJLPJ4906A1ZE</t>
  </si>
  <si>
    <t>NULLIPPADY STEELS</t>
  </si>
  <si>
    <t>32AMRPA0384N1ZW</t>
  </si>
  <si>
    <t>SULOCHANA COTTON SPINNING MILLS - PLTD</t>
  </si>
  <si>
    <t>33AADCS8189G1Z2</t>
  </si>
  <si>
    <t>NAVATAR CONSULTING PVT. LTD.</t>
  </si>
  <si>
    <t>09AACCN4479R1ZJ</t>
  </si>
  <si>
    <t>INDIA DOCUMENT SOLUTIONS PRIVATE LIMITED COMPANY</t>
  </si>
  <si>
    <t>29AABCI9555N1ZS</t>
  </si>
  <si>
    <t>S.S ENTERPRISES</t>
  </si>
  <si>
    <t>19ABKPU3869L1ZM</t>
  </si>
  <si>
    <t>JREW  ENGINEERING LIMITED</t>
  </si>
  <si>
    <t>06AAACJ6296J1Z8</t>
  </si>
  <si>
    <t>B SHAH COMBINES</t>
  </si>
  <si>
    <t>36AAFFB0082L2ZH</t>
  </si>
  <si>
    <t>ABRS ISPAT INDIA PRIVATE LIMITED COMPANY</t>
  </si>
  <si>
    <t>06AAYCA0805G1ZP</t>
  </si>
  <si>
    <t>SAAPH ECO CHAIN PRIVATE LIMITED COMPANY</t>
  </si>
  <si>
    <t>33ABNCS1145D1ZM</t>
  </si>
  <si>
    <t>MB TRADING CO</t>
  </si>
  <si>
    <t>19DIQPB9791A1ZV</t>
  </si>
  <si>
    <t>MAHADEV INDUSTRIES</t>
  </si>
  <si>
    <t>09BPJPM7866R1ZL</t>
  </si>
  <si>
    <t>R K STEEL N SCRAP</t>
  </si>
  <si>
    <t>29AQOPR6254K1ZY</t>
  </si>
  <si>
    <t>ROHIT ENTERPRISE</t>
  </si>
  <si>
    <t>19FZRPS0716L1ZJ</t>
  </si>
  <si>
    <t>MALLIKARJUNA AGENCIES</t>
  </si>
  <si>
    <t>36DDJPK7245A1ZN</t>
  </si>
  <si>
    <t>EASTMAN</t>
  </si>
  <si>
    <t>20AAJFE8460B1ZV</t>
  </si>
  <si>
    <t>FUSION FLAKES</t>
  </si>
  <si>
    <t>09AAJFF8662L1ZP</t>
  </si>
  <si>
    <t>G V OIL EXPORT</t>
  </si>
  <si>
    <t>06FCHPB2949R1Z1</t>
  </si>
  <si>
    <t>MITTAL ENTERPRISES</t>
  </si>
  <si>
    <t>06BIVPM0507J1Z1</t>
  </si>
  <si>
    <t>Balaji Papertek</t>
  </si>
  <si>
    <t>29AAZFB7114K1ZS</t>
  </si>
  <si>
    <t>MARICO LIMITED</t>
  </si>
  <si>
    <t>24AAACM7493G2ZC</t>
  </si>
  <si>
    <t>SRI BALAJI TRADING COMPANY</t>
  </si>
  <si>
    <t>37AICPJ6729R1ZJ</t>
  </si>
  <si>
    <t>A.V.I. WASTE PAPER MART</t>
  </si>
  <si>
    <t>33AALPI6273N1Z9</t>
  </si>
  <si>
    <t>MAX WELL POLIMERS</t>
  </si>
  <si>
    <t>33EOHPB8889F1ZM</t>
  </si>
  <si>
    <t>M/S JOY MAA TARA ENTERPRISES</t>
  </si>
  <si>
    <t>20DEBPK9023M1ZL</t>
  </si>
  <si>
    <t>BASHA IRON AND PLASTIC SCRAP</t>
  </si>
  <si>
    <t>37BIBPB0248P1Z9</t>
  </si>
  <si>
    <t>VIKAS TRADING CO.</t>
  </si>
  <si>
    <t>07AAJPM4068K1ZB</t>
  </si>
  <si>
    <t>M/S RAKESH ENTERPRISEs</t>
  </si>
  <si>
    <t>20JEZPK7216A1ZH</t>
  </si>
  <si>
    <t>SRI VENKATA VIJAYA STEEL TRADERS</t>
  </si>
  <si>
    <t>37AIBPR3905Q4ZN</t>
  </si>
  <si>
    <t>M K POLYMERS</t>
  </si>
  <si>
    <t>05AIOPM3076G2Z3</t>
  </si>
  <si>
    <t>SHRI BALAJI TRADERS</t>
  </si>
  <si>
    <t>06AJGPN4758B2Z9</t>
  </si>
  <si>
    <t>SWAN CORPORATION</t>
  </si>
  <si>
    <t>24AXEPJ0691H1ZM</t>
  </si>
  <si>
    <t>M/S K.M.ENGINEERING &amp; CONSTRUCTION</t>
  </si>
  <si>
    <t>21BBLPM2205G2Z5</t>
  </si>
  <si>
    <t>SUKRIT INDUSTRIES PRIVATE LIMITED COMPANY</t>
  </si>
  <si>
    <t>09AAWCS4248M1ZD</t>
  </si>
  <si>
    <t>SHREE SHYAM ENTERPRISES</t>
  </si>
  <si>
    <t>08KWXPK4342E1ZY</t>
  </si>
  <si>
    <t>DARJI GO GREEN RECYCLING INDUSTRY</t>
  </si>
  <si>
    <t>37AFBPB2774G1ZP</t>
  </si>
  <si>
    <t>MANGALA ENTERPRISES</t>
  </si>
  <si>
    <t>21DYPPK0775N1ZX</t>
  </si>
  <si>
    <t>M I TRADERS</t>
  </si>
  <si>
    <t>29AZKPB0983A1ZL</t>
  </si>
  <si>
    <t>KRISHNA PLASTICS</t>
  </si>
  <si>
    <t>07AAAFK3305J1ZN</t>
  </si>
  <si>
    <t>OMKAR TRADERS</t>
  </si>
  <si>
    <t>19AKQPM7470A1ZV</t>
  </si>
  <si>
    <t>SAMEEKSHA VENDORS PRIVATE LIMITED COMPANY</t>
  </si>
  <si>
    <t>36ABBCS8285N1ZK</t>
  </si>
  <si>
    <t>ABM POLYMERS</t>
  </si>
  <si>
    <t>27ACHFA0749H1ZF</t>
  </si>
  <si>
    <t>Sathya Sai Ram Waste Scrape</t>
  </si>
  <si>
    <t>37AMTPN8045R1ZT</t>
  </si>
  <si>
    <t>GENESIS VEHICLE SCRAPPING PRIVATE LIMITED COMPANY</t>
  </si>
  <si>
    <t>09AALCG6104H1ZK</t>
  </si>
  <si>
    <t>SANCHI POLY FIBERS</t>
  </si>
  <si>
    <t>24AESFS2632E1Z0</t>
  </si>
  <si>
    <t>KUZAGAN SERVICES PRIVATE LIMITED COMPANY</t>
  </si>
  <si>
    <t>29AAJCK8673K1ZN</t>
  </si>
  <si>
    <t>MAMA SCRAP</t>
  </si>
  <si>
    <t>18ACCFM6696C1ZZ</t>
  </si>
  <si>
    <t>Adarsh Pet Pvt Ltd</t>
  </si>
  <si>
    <t>27AAKCA0967H1ZI</t>
  </si>
  <si>
    <t>MLS INDUSTRIES</t>
  </si>
  <si>
    <t>26BZNPS3007G1Z9</t>
  </si>
  <si>
    <t>A.R.K. ENTERPRISES</t>
  </si>
  <si>
    <t>29AQDPH9766P1ZU</t>
  </si>
  <si>
    <t>S. M. TRADERS</t>
  </si>
  <si>
    <t>29BDHPS1316J1ZB</t>
  </si>
  <si>
    <t>M/S AJEET PLASTICS</t>
  </si>
  <si>
    <t>09AMBPM5591P1ZA</t>
  </si>
  <si>
    <t>SUNRISE ENTERPRISE</t>
  </si>
  <si>
    <t>05DDQPM3138F1ZH</t>
  </si>
  <si>
    <t>SRI THIRUMALAI PLASTICS</t>
  </si>
  <si>
    <t>33BDXPM0452P1ZX</t>
  </si>
  <si>
    <t>MAHER TRADERS</t>
  </si>
  <si>
    <t>10ATAPG6821C2ZJ</t>
  </si>
  <si>
    <t>PRASANTH TRADERS</t>
  </si>
  <si>
    <t>37AFPPY5684Q1ZW</t>
  </si>
  <si>
    <t>SRI PARVATHI ENTERPRISES</t>
  </si>
  <si>
    <t>36ATCPD9571E1ZQ</t>
  </si>
  <si>
    <t>NEW DIAMOND POLYTHENE</t>
  </si>
  <si>
    <t>19FNCPS9980K1ZW</t>
  </si>
  <si>
    <t>POOJA METAL MART</t>
  </si>
  <si>
    <t>03AJFPG0471M1ZF</t>
  </si>
  <si>
    <t>Processor</t>
  </si>
  <si>
    <t>M.K TRADERS</t>
  </si>
  <si>
    <t>09AXYPS1653G1ZR</t>
  </si>
  <si>
    <t>Z A ENTERPRISE</t>
  </si>
  <si>
    <t>27AAAPQ0942P1ZD</t>
  </si>
  <si>
    <t>SAI RAM TRADERS</t>
  </si>
  <si>
    <t>36ANCPG3550C1ZK</t>
  </si>
  <si>
    <t>HAVELLS INDIA LTD - Haryana</t>
  </si>
  <si>
    <t>06AAACH0351E1Z9</t>
  </si>
  <si>
    <t>ENVIROKARE RECYCLING SOLUTIONS PRIVATE LIMITED COMPANY</t>
  </si>
  <si>
    <t>27AAGCE0520L1ZS</t>
  </si>
  <si>
    <t>SUKRIT CYLINDERS PRIVATE LIMITED COMPANY</t>
  </si>
  <si>
    <t>09AAZCS6254L1ZA</t>
  </si>
  <si>
    <t>MASTER PLASTIC</t>
  </si>
  <si>
    <t>29DQLPP0433C1ZW</t>
  </si>
  <si>
    <t>M/S MYTH MEDIA SOLUTION PRIVATE LIMITED COMPANY</t>
  </si>
  <si>
    <t>09AAGCM8817Q2ZJ</t>
  </si>
  <si>
    <t>JAY K TRADERS</t>
  </si>
  <si>
    <t>36EMQPS5440L1Z8</t>
  </si>
  <si>
    <t>EVER STAR ENTERPRISES</t>
  </si>
  <si>
    <t>27AUIPK9797N1ZF</t>
  </si>
  <si>
    <t>GYP ENTERPRISES</t>
  </si>
  <si>
    <t>27AVYPK2619Q2ZJ</t>
  </si>
  <si>
    <t>SWASTIK ENTERPRISES</t>
  </si>
  <si>
    <t>27ARXPK9111A1ZP</t>
  </si>
  <si>
    <t>HEALTHCARE MEDICO</t>
  </si>
  <si>
    <t>27BFEPC5599G1Z8</t>
  </si>
  <si>
    <t>S M Traders</t>
  </si>
  <si>
    <t>27BFYPM0516F1Z9</t>
  </si>
  <si>
    <t>VERMA ENTERPRISES</t>
  </si>
  <si>
    <t>27BPUPV1571D1ZE</t>
  </si>
  <si>
    <t>Sri Ganga Amman traders</t>
  </si>
  <si>
    <t>37CXFPK5261D1ZJ</t>
  </si>
  <si>
    <t>Kokan Nest waste management</t>
  </si>
  <si>
    <t>27CWTPA4647L1ZX</t>
  </si>
  <si>
    <t>SHREE KRISHNA PLASTICS</t>
  </si>
  <si>
    <t>37CQPPS8390N1ZI</t>
  </si>
  <si>
    <t>SRI VENKATA DURGA ENTERPRISES</t>
  </si>
  <si>
    <t>37BVCPV2160E1ZM</t>
  </si>
  <si>
    <t>27AAGCR6775C1Z5</t>
  </si>
  <si>
    <t>JAY ENTERPRISES</t>
  </si>
  <si>
    <t>27ETYPK2075N1ZO</t>
  </si>
  <si>
    <t>AK CIVIL WORK</t>
  </si>
  <si>
    <t>27FOTPK0551L1ZD</t>
  </si>
  <si>
    <t>TS TRADERS</t>
  </si>
  <si>
    <t>27JWZPS8877K1ZO</t>
  </si>
  <si>
    <t>S V PLASTICS</t>
  </si>
  <si>
    <t>37ACNFS1350E1Z5</t>
  </si>
  <si>
    <t>WATERLINE EXPORTS</t>
  </si>
  <si>
    <t>29AADFW7634D1ZZ</t>
  </si>
  <si>
    <t>JJ SCRAP SOLUTION</t>
  </si>
  <si>
    <t>33BMXPB7937D1ZU</t>
  </si>
  <si>
    <t>Shri Shyam Enterprises</t>
  </si>
  <si>
    <t>06AYHPG3804H1ZP</t>
  </si>
  <si>
    <t>ALIJAN TRADERS</t>
  </si>
  <si>
    <t>27CYPPK7507R1ZE</t>
  </si>
  <si>
    <t>HAVELLS INDIA LIMITED</t>
  </si>
  <si>
    <t>27AAACH0351E1Z5</t>
  </si>
  <si>
    <t>CENTRAL TRDE LINKS</t>
  </si>
  <si>
    <t>32AAFPI0962C1ZC</t>
  </si>
  <si>
    <t>Manvi manyu enterprise</t>
  </si>
  <si>
    <t>06CIEPP2798E1Z0</t>
  </si>
  <si>
    <t>S M S POLYMER</t>
  </si>
  <si>
    <t>29ACPPL8943C1Z5</t>
  </si>
  <si>
    <t>A.K TRADERS</t>
  </si>
  <si>
    <t>19ACCFA1664J1ZC</t>
  </si>
  <si>
    <t>NATIONAL FIBRES PRIVATE LIMITED COMPANY</t>
  </si>
  <si>
    <t>26AAICN2675D1ZG</t>
  </si>
  <si>
    <t>A ONE PLASTICS</t>
  </si>
  <si>
    <t>29OBOPS0498R1ZY</t>
  </si>
  <si>
    <t>A M plastics  industry</t>
  </si>
  <si>
    <t>29CSKPR8967H1ZN</t>
  </si>
  <si>
    <t>J.M. INTERNATIONAL</t>
  </si>
  <si>
    <t>06AVOPM2151M1Z9</t>
  </si>
  <si>
    <t>BANGALORE TRADERS</t>
  </si>
  <si>
    <t>29AJHPA3755E1ZD</t>
  </si>
  <si>
    <t>Sri Sai Sravan Traders</t>
  </si>
  <si>
    <t>37BBLPN6868A1ZB</t>
  </si>
  <si>
    <t>GAJANANA TRADERS</t>
  </si>
  <si>
    <t>29ALUPG0413C1ZD</t>
  </si>
  <si>
    <t>Sanketh Industries</t>
  </si>
  <si>
    <t>37AHDPG8045R1ZR</t>
  </si>
  <si>
    <t>SHRI DANESHWARI SCRAP MATERIALS</t>
  </si>
  <si>
    <t>29AOIPH8585F1ZF</t>
  </si>
  <si>
    <t>LAKSHMI SRINIVASA ENTERPRISES</t>
  </si>
  <si>
    <t>37AESPJ6041E1ZE</t>
  </si>
  <si>
    <t>ADARSH TRADERS &amp; INDUSTRY</t>
  </si>
  <si>
    <t>29APOPK5581P1ZT</t>
  </si>
  <si>
    <t>VALLALAR PLASTIC</t>
  </si>
  <si>
    <t>33DHXPP8435F1ZQ</t>
  </si>
  <si>
    <t>M/S VIKAS TRADERS</t>
  </si>
  <si>
    <t>01EIFPP8169A1ZE</t>
  </si>
  <si>
    <t>TULJA BHAVANI ENTERPRISES</t>
  </si>
  <si>
    <t>36AUVPR4763Q1ZA</t>
  </si>
  <si>
    <t>B.K. TRADERS</t>
  </si>
  <si>
    <t>36AGVPR1269F2ZU</t>
  </si>
  <si>
    <t>SRI PERIYASAMY IYYANAR PAPERS</t>
  </si>
  <si>
    <t>33EIBPM0192L1Z8</t>
  </si>
  <si>
    <t>MANGALA RESOURCE MANAGEMENT PRIVATE LIMITED COMPANY</t>
  </si>
  <si>
    <t>29AAMCM4848D1Z4</t>
  </si>
  <si>
    <t>SREE MANJUNATHA ENTERPRISES</t>
  </si>
  <si>
    <t>29AZBPB8239Q1ZS</t>
  </si>
  <si>
    <t>M/S SAHARA POLYMER</t>
  </si>
  <si>
    <t>29AEVPA7978Q1Z4</t>
  </si>
  <si>
    <t>Rajeshwari Traders</t>
  </si>
  <si>
    <t>09BAHPM6164K1Z7</t>
  </si>
  <si>
    <t>INDIAN CONSTRUCTION</t>
  </si>
  <si>
    <t>19AMXPA4497L1Z4</t>
  </si>
  <si>
    <t>AEC PLAST PRIVATE LIMITED COMPANY</t>
  </si>
  <si>
    <t>27AAUCA1519R1ZX</t>
  </si>
  <si>
    <t>M.M.T. PALAYA IRUMBU KADAI</t>
  </si>
  <si>
    <t>33CUDPM3651E1ZX</t>
  </si>
  <si>
    <t>KRISHNA ENTERPRISES</t>
  </si>
  <si>
    <t>27AACPY1566B1ZQ</t>
  </si>
  <si>
    <t>M/S. KORE INDUSTRIES</t>
  </si>
  <si>
    <t>29AOWPK2595N1ZR</t>
  </si>
  <si>
    <t>NATUREPRO CREATORS LLP</t>
  </si>
  <si>
    <t>27AABFY5379B1Z1</t>
  </si>
  <si>
    <t>MAA SHARDA ENDEAVOR PRIVATE LIMITED COMPANY</t>
  </si>
  <si>
    <t>20AADCG0046J1Z6</t>
  </si>
  <si>
    <t>PAYSWIFF TECHNOLOGIES PRIVATE LIMITED COMPANY</t>
  </si>
  <si>
    <t>36AAGCR5745L1ZV</t>
  </si>
  <si>
    <t>OM SAI RAM TRADERS</t>
  </si>
  <si>
    <t>20MPGPS5270F1ZQ</t>
  </si>
  <si>
    <t>Laxmi Traders</t>
  </si>
  <si>
    <t>22AELPC3593D1ZU</t>
  </si>
  <si>
    <t>HARIKA TRADERS</t>
  </si>
  <si>
    <t>37AKUPC0531G1ZB</t>
  </si>
  <si>
    <t>GUPTA ENTERPRISE</t>
  </si>
  <si>
    <t>18AQKPG8963A1ZP</t>
  </si>
  <si>
    <t>V.H ENTERPRISES</t>
  </si>
  <si>
    <t>29DKNPM7415M1ZC</t>
  </si>
  <si>
    <t>SHOONYA ENVIRONMENTAL SOLUTIONS PRIVATE LIMITED COMPANY</t>
  </si>
  <si>
    <t>09ABCCS3005P1Z4</t>
  </si>
  <si>
    <t>RECO FRIENDLY PRIVATE LIMITED COMPANY</t>
  </si>
  <si>
    <t>32AAKCR4912P1Z0</t>
  </si>
  <si>
    <t>M/S RAMESH BOTTLES</t>
  </si>
  <si>
    <t>36AGQPA3549Q1ZR</t>
  </si>
  <si>
    <t>Surya Industries</t>
  </si>
  <si>
    <t>37CPTPG1682L1Z7</t>
  </si>
  <si>
    <t>GREEN COAST RECYCLING</t>
  </si>
  <si>
    <t>29AFSPP6685B2ZQ</t>
  </si>
  <si>
    <t>VENKATA SAI PAPERS</t>
  </si>
  <si>
    <t>36AAUFV4528L1ZC</t>
  </si>
  <si>
    <t>THRINETRA PET FLAKES</t>
  </si>
  <si>
    <t>29AAJFT5063H1ZT</t>
  </si>
  <si>
    <t>ENVIRON ECO MANAGEMENT</t>
  </si>
  <si>
    <t>37AAIFE0905C1ZX</t>
  </si>
  <si>
    <t>REDINGTON LIMITED</t>
  </si>
  <si>
    <t>33AABCR0347P1ZA</t>
  </si>
  <si>
    <t>ATRIA CONVERGENCE TECHNOLOGIES LIMITED</t>
  </si>
  <si>
    <t>33AACCA8907B1Z5</t>
  </si>
  <si>
    <t>27AAFCN2047N1Z6</t>
  </si>
  <si>
    <t>JAGDISH TRADERS</t>
  </si>
  <si>
    <t>20CWGPB8640B1Z7</t>
  </si>
  <si>
    <t>N N TRADERS</t>
  </si>
  <si>
    <t>23ATHPM9104B1Z4</t>
  </si>
  <si>
    <t>JMS  JN PAPER SCARPS</t>
  </si>
  <si>
    <t>33AAMFJ5559P1ZL</t>
  </si>
  <si>
    <t>Eco solutions</t>
  </si>
  <si>
    <t>27AANPQ1457E1ZJ</t>
  </si>
  <si>
    <t>M/S STAR PETRO &amp; CHEMICAL TRADERS Prop. Shahnawaj Siddiqui</t>
  </si>
  <si>
    <t>23ATRPS5498J1ZQ</t>
  </si>
  <si>
    <t>Shree Agra Cement Plant</t>
  </si>
  <si>
    <t>09ABGCS2209B1ZP</t>
  </si>
  <si>
    <t>SURYA TRADINGS</t>
  </si>
  <si>
    <t>32CXBPP5021J1ZP</t>
  </si>
  <si>
    <t>Garg traders</t>
  </si>
  <si>
    <t>09ABJPA1355Q1ZD</t>
  </si>
  <si>
    <t>SHREE SHYAM PLASTICS</t>
  </si>
  <si>
    <t>37ABEPA8601J1ZU</t>
  </si>
  <si>
    <t>MAHANIDHI ENTERPRISES</t>
  </si>
  <si>
    <t>37BUVPR4571B1Z4</t>
  </si>
  <si>
    <t>M S POLYPLAST &amp; PACKAGING</t>
  </si>
  <si>
    <t>29AZIPM1891J1ZS</t>
  </si>
  <si>
    <t>GUHAN POLYTECH INDIA PRIVATE LIMITED COMPANY</t>
  </si>
  <si>
    <t>33AAJCG2631F1ZZ</t>
  </si>
  <si>
    <t>SHREE LAXMINARAYAN POLYTECH PRIVATE LIMITED COMPANY</t>
  </si>
  <si>
    <t>24ABBCS3944C1ZO</t>
  </si>
  <si>
    <t>Eco Reset PRIVATE LIMITED COMPANY</t>
  </si>
  <si>
    <t>27AAGCE6678M1ZV</t>
  </si>
  <si>
    <t>PRO POLY INDUSTRIES</t>
  </si>
  <si>
    <t>33ABAFP9496L1ZL</t>
  </si>
  <si>
    <t>Ayser Plastic And Helmets</t>
  </si>
  <si>
    <t>33EVUPS7029N1ZJ</t>
  </si>
  <si>
    <t>Ecocare Venture PRIVATE LIMITED COMPANY</t>
  </si>
  <si>
    <t>09AAFCE8614G1ZJ</t>
  </si>
  <si>
    <t>BAYER SCIENCE AND INNOVATION PRIVATE LIMITED COMPANY</t>
  </si>
  <si>
    <t>36AAACM5981H1Z9</t>
  </si>
  <si>
    <t>SWATCH BHOOMI ENTERPRISES</t>
  </si>
  <si>
    <t>29CHIPM9229A1Z6</t>
  </si>
  <si>
    <t>LYDIA TRADERS</t>
  </si>
  <si>
    <t>33ASOPL6573B2ZN</t>
  </si>
  <si>
    <t>A.A.A.TRADERS</t>
  </si>
  <si>
    <t>33ATRPA7764P2ZX</t>
  </si>
  <si>
    <t>GOREVIVE PRIVATE LIMITED COMPANY</t>
  </si>
  <si>
    <t>07AAJCG8018L1Z8</t>
  </si>
  <si>
    <t>IVY EARTH SUSTAINABLES</t>
  </si>
  <si>
    <t>29AAJFI3179D1Z7</t>
  </si>
  <si>
    <t>Ms Malti Enterprises</t>
  </si>
  <si>
    <t>09AKIPY7544B1ZR</t>
  </si>
  <si>
    <t>M/S COUNAIN TRADERS</t>
  </si>
  <si>
    <t>20ABGPI5443N1ZP</t>
  </si>
  <si>
    <t>SRI MAHA ENTERPRISES</t>
  </si>
  <si>
    <t>33BJPPR9068A1ZW</t>
  </si>
  <si>
    <t>REGIONAL AND URBAN DEVELOPMENT AGENCY</t>
  </si>
  <si>
    <t>01AALFR1725N2Z4</t>
  </si>
  <si>
    <t>Noori tredars</t>
  </si>
  <si>
    <t>23DQCPS8035L1ZH</t>
  </si>
  <si>
    <t>A B Plastic Traders</t>
  </si>
  <si>
    <t>22AJDPM3946P1ZV</t>
  </si>
  <si>
    <t>GOOD LUCK ENTERPRISES</t>
  </si>
  <si>
    <t>36AAFFG3972J1Z4</t>
  </si>
  <si>
    <t>Vedhanth enterprises</t>
  </si>
  <si>
    <t>33ESXPP9909N1ZG</t>
  </si>
  <si>
    <t>SATHYAVEDA ENTERPRISES</t>
  </si>
  <si>
    <t>33ESXPP9909N2ZF</t>
  </si>
  <si>
    <t>Rich Enterprises</t>
  </si>
  <si>
    <t>33JLEPS4752R1Z6</t>
  </si>
  <si>
    <t>VINAYAKA IRON TRADERS</t>
  </si>
  <si>
    <t>32AGTPA7127M1Z6</t>
  </si>
  <si>
    <t>S A ENTERPRISES</t>
  </si>
  <si>
    <t>23AFGFS5288B1Z0</t>
  </si>
  <si>
    <t>HELLODUSTBIN PRIVATE LIMITED COMPANY</t>
  </si>
  <si>
    <t>36AADCH8730N1Z5</t>
  </si>
  <si>
    <t>WASTE MART</t>
  </si>
  <si>
    <t>36AADFW8516C1Z7</t>
  </si>
  <si>
    <t>PRIME ENTERPRISES</t>
  </si>
  <si>
    <t>23ANTPH8958A1ZR</t>
  </si>
  <si>
    <t>MONARCH OVERSEAS VENTURES</t>
  </si>
  <si>
    <t>02ASBPA6723F1ZH</t>
  </si>
  <si>
    <t>M K ENTERPRISES</t>
  </si>
  <si>
    <t>27ANNPK7478G1ZD</t>
  </si>
  <si>
    <t>USMAN GANI INDUSTRIES</t>
  </si>
  <si>
    <t>37CHDPJ9980Q1ZA</t>
  </si>
  <si>
    <t>GREENLEAVES ENTERPRISES</t>
  </si>
  <si>
    <t>27CXXPP7516G1ZP</t>
  </si>
  <si>
    <t>PASHUPATI POLYTEX PRIVATE LIMITED COMPANY</t>
  </si>
  <si>
    <t>05AAFCP0864M1Z7</t>
  </si>
  <si>
    <t>S.S.WASTE MANAGEMENT SERVICES</t>
  </si>
  <si>
    <t>36ADAFS6526Q1ZH</t>
  </si>
  <si>
    <t>SCRAP RECYCLERS</t>
  </si>
  <si>
    <t>09AFCFS6076D1ZU</t>
  </si>
  <si>
    <t>M/S N G ENTERPRISES</t>
  </si>
  <si>
    <t>09AAFHH6756K1ZQ</t>
  </si>
  <si>
    <t>M/s Saumya</t>
  </si>
  <si>
    <t>27AEWFS8672J1ZV</t>
  </si>
  <si>
    <t>MAHALAXMI INDUSTRIES</t>
  </si>
  <si>
    <t>27BAGPT4610Q1Z4</t>
  </si>
  <si>
    <t>trashify pet</t>
  </si>
  <si>
    <t>29MEKPS8835K1Z7</t>
  </si>
  <si>
    <t>MAA DURGA ENTERPRISES</t>
  </si>
  <si>
    <t>09BCMPG2802F2ZT</t>
  </si>
  <si>
    <t>M.I.PLASTICS</t>
  </si>
  <si>
    <t>21AEWPI7832N1ZW</t>
  </si>
  <si>
    <t>PADMA PLASH</t>
  </si>
  <si>
    <t>33AKNPN7937J1ZK</t>
  </si>
  <si>
    <t>ARCELORMITTAL NIPPON STEEL INDIA PRIVATE LIMITED COMPANY</t>
  </si>
  <si>
    <t>FUTURISTIC WASTE MANAGEMENT SOLUTION</t>
  </si>
  <si>
    <t>09AAIFF3678F1Z5</t>
  </si>
  <si>
    <t>SUSHILA STEELS</t>
  </si>
  <si>
    <t>03DKBPK7013R1Z0</t>
  </si>
  <si>
    <t>THE KESHABANANDA BOTTLE STORES</t>
  </si>
  <si>
    <t>19CVFPS4409H1Z9</t>
  </si>
  <si>
    <t>M/S. MAZIBUR ENTERPRISE</t>
  </si>
  <si>
    <t>18AOGPA1450G1ZF</t>
  </si>
  <si>
    <t>Martha Plactic Revivers</t>
  </si>
  <si>
    <t>37CUWPA9828A1ZB</t>
  </si>
  <si>
    <t>DEVI POLYMERS</t>
  </si>
  <si>
    <t>36AEXPA5070M1Z0</t>
  </si>
  <si>
    <t>27AAACG2086M2ZC</t>
  </si>
  <si>
    <t>SAI SHRADDHA ENTERPRISES</t>
  </si>
  <si>
    <t>36AJUPB0536H1Z9</t>
  </si>
  <si>
    <t>VENTURA &amp; CO.</t>
  </si>
  <si>
    <t>27AAUFV7188A1ZK</t>
  </si>
  <si>
    <t>SRINIVASA TRADERS</t>
  </si>
  <si>
    <t>36AKHPB0027F1ZU</t>
  </si>
  <si>
    <t>Om durgabavani trader's</t>
  </si>
  <si>
    <t>37BMYPD8957Q1ZM</t>
  </si>
  <si>
    <t>SRI ARUNACHALA TRADERS</t>
  </si>
  <si>
    <t>36ARVPM9783E2ZV</t>
  </si>
  <si>
    <t>SHIVAM AUTOTECH LIMITED</t>
  </si>
  <si>
    <t>06AAJCS7372M1ZP</t>
  </si>
  <si>
    <t>UNIQUE ENTERPRISES</t>
  </si>
  <si>
    <t>09AIHPH9038C1ZA</t>
  </si>
  <si>
    <t>PODDAR DYE LAB PRIVATE LIMITED COMPANY</t>
  </si>
  <si>
    <t>19AANCP5367M1ZI</t>
  </si>
  <si>
    <t>THANIZA TRADERS</t>
  </si>
  <si>
    <t>29ANXPH9663G1Z3</t>
  </si>
  <si>
    <t>JAI NARAIN ENTERPRISES</t>
  </si>
  <si>
    <t>09AAPFJ6610C1ZE</t>
  </si>
  <si>
    <t>SRI SAI BALAJI TRADERS</t>
  </si>
  <si>
    <t>36BEJPL5594Q1ZH</t>
  </si>
  <si>
    <t>SARAVANA ENTERPRISES</t>
  </si>
  <si>
    <t>36BETPR8905P2Z9</t>
  </si>
  <si>
    <t>M/S VENKATESHWARA ENTERPRISES</t>
  </si>
  <si>
    <t>36BMHPS5248G1ZP</t>
  </si>
  <si>
    <t>HOSANNA PLASTIC</t>
  </si>
  <si>
    <t>37BQZPB5909B1ZO</t>
  </si>
  <si>
    <t>Bhawani Enterprises</t>
  </si>
  <si>
    <t>08BCZPP9999P1ZL</t>
  </si>
  <si>
    <t>S.S. INDUSTRIES</t>
  </si>
  <si>
    <t>23AAVPQ2464M1Z1</t>
  </si>
  <si>
    <t>VISHWARAJAYA ENTERPRISES</t>
  </si>
  <si>
    <t>36CSTPK2999B1Z6</t>
  </si>
  <si>
    <t>BHAVANI PLASTICS</t>
  </si>
  <si>
    <t>36CXZPA7125G1Z6</t>
  </si>
  <si>
    <t>SRI RAJESHWARA PLASTIC AGENCY</t>
  </si>
  <si>
    <t>36AXYPV8178R1ZM</t>
  </si>
  <si>
    <t>NAMO AGENCIES</t>
  </si>
  <si>
    <t>36HBXPK1052H1ZA</t>
  </si>
  <si>
    <t>NORTHERN INDIA ECOTECH</t>
  </si>
  <si>
    <t>06AAQFN5510Q2ZO</t>
  </si>
  <si>
    <t>Bhagyavardhan Polyflakes PRIVATE LIMITED COMPANY</t>
  </si>
  <si>
    <t>27AAJCB2912J1ZO</t>
  </si>
  <si>
    <t>M/S 9 TRADERS</t>
  </si>
  <si>
    <t>36CPJPB5054D1Z7</t>
  </si>
  <si>
    <t>ANAND POLYMERS</t>
  </si>
  <si>
    <t>08ADVPR8913R3Z4</t>
  </si>
  <si>
    <t>Sharma Construction</t>
  </si>
  <si>
    <t>08APJPS4604J1ZK</t>
  </si>
  <si>
    <t>FAREYE TECHNOLOGIES PRIVATE LIMITED COMPANY</t>
  </si>
  <si>
    <t>09AAECR4382D1ZC</t>
  </si>
  <si>
    <t>SHREE RAM ENTERPRISES</t>
  </si>
  <si>
    <t>20GVNPS9262Q1ZI</t>
  </si>
  <si>
    <t>A.K. OLD SCRAP DEALERS</t>
  </si>
  <si>
    <t>29ABOFA5572A1ZD</t>
  </si>
  <si>
    <t>MOHIT ENTERPRISES</t>
  </si>
  <si>
    <t>06CCIPD2154C1Z7</t>
  </si>
  <si>
    <t>ARORA ENTERPRISES</t>
  </si>
  <si>
    <t>03ABYPL0309G1ZS</t>
  </si>
  <si>
    <t>KEERTANA ENTERPRISES</t>
  </si>
  <si>
    <t>36AAJFK7981R1Z7</t>
  </si>
  <si>
    <t>M/S HEENA ENTERPRISES</t>
  </si>
  <si>
    <t>09BGKPA8677E1Z3</t>
  </si>
  <si>
    <t>BALAJI PLASTIC  UDYOG</t>
  </si>
  <si>
    <t>08BHZPK7708N1Z9</t>
  </si>
  <si>
    <t>SAMEER TRADERS</t>
  </si>
  <si>
    <t>37AJLPM8558M1Z8</t>
  </si>
  <si>
    <t>Sri Aaditya waste papers</t>
  </si>
  <si>
    <t>37AKHPB2339J1Z8</t>
  </si>
  <si>
    <t>Halifax Greentech Llp</t>
  </si>
  <si>
    <t>24AAKFH9080R1ZK</t>
  </si>
  <si>
    <t>S M ENTERPRISE</t>
  </si>
  <si>
    <t>19APAPM0647Q1ZF</t>
  </si>
  <si>
    <t>Paperman Environmental Solutions Pvt Ltd</t>
  </si>
  <si>
    <t>33AAKCP0158K1ZC</t>
  </si>
  <si>
    <t>NAGOOR TRADERS</t>
  </si>
  <si>
    <t>37ANHPP1873G1ZQ</t>
  </si>
  <si>
    <t>ABYAN TRADING</t>
  </si>
  <si>
    <t>37AONPJ3024N1ZM</t>
  </si>
  <si>
    <t>BALAJI TRADERS</t>
  </si>
  <si>
    <t>37APDPN4694K2Z9</t>
  </si>
  <si>
    <t>ANAND FOOTWEARS</t>
  </si>
  <si>
    <t>08AATFA9433G1Z2</t>
  </si>
  <si>
    <t>SHRI DURGA TRADERS</t>
  </si>
  <si>
    <t>29ARAPG1969P1Z7</t>
  </si>
  <si>
    <t>EARTH RECYCLER PRIVATE LIMITED COMPANY</t>
  </si>
  <si>
    <t>33AADCE4476C1ZY</t>
  </si>
  <si>
    <t>BHAVANA STEEL TRADERS</t>
  </si>
  <si>
    <t>27ABMPS1459G1ZA</t>
  </si>
  <si>
    <t>JJSB ENTERPRISE</t>
  </si>
  <si>
    <t>18AANFJ0553E1ZF</t>
  </si>
  <si>
    <t>SHRI MAHAVIR POLYPET</t>
  </si>
  <si>
    <t>09ADCFS2199B1Z2</t>
  </si>
  <si>
    <t>BIHAR PLASTIC</t>
  </si>
  <si>
    <t>10EHNPK0811H1ZS</t>
  </si>
  <si>
    <t>EISEN TRADERS</t>
  </si>
  <si>
    <t>37BEMPM0507D1ZR</t>
  </si>
  <si>
    <t>VAJRA ENTERPRISES</t>
  </si>
  <si>
    <t>37BHSPS6294J1Z8</t>
  </si>
  <si>
    <t>SHRI PREM TRADING CO.</t>
  </si>
  <si>
    <t>07FOTPM3886L1ZT</t>
  </si>
  <si>
    <t>SHRI RAM INDUSTRIES</t>
  </si>
  <si>
    <t>26BIAPM4736L1Z1</t>
  </si>
  <si>
    <t>BANGA ENTERPRISES</t>
  </si>
  <si>
    <t>06AWPPK3243A3ZS</t>
  </si>
  <si>
    <t>SN TRADERS</t>
  </si>
  <si>
    <t>36AUBPN6782F1ZE</t>
  </si>
  <si>
    <t>TAHIRA PLASTICS</t>
  </si>
  <si>
    <t>29CNOPA5685E1ZN</t>
  </si>
  <si>
    <t>Shiv trding company</t>
  </si>
  <si>
    <t>09FOBPS7742D1ZN</t>
  </si>
  <si>
    <t>SHAIK.KAINATH ENTERPRISES</t>
  </si>
  <si>
    <t>37CCFPP6072E2ZF</t>
  </si>
  <si>
    <t>NAZAR TRADERS</t>
  </si>
  <si>
    <t>33AKYPN5064H1ZO</t>
  </si>
  <si>
    <t>SIDDIQUE ENTERPRISE</t>
  </si>
  <si>
    <t>19DWIPS3797F1ZQ</t>
  </si>
  <si>
    <t>MIR ZAKIR ALLI</t>
  </si>
  <si>
    <t>21ANTPA8036G1Z5</t>
  </si>
  <si>
    <t>FERRAILLE GLOBAL PRIVATE LIMITED COMPANY</t>
  </si>
  <si>
    <t>27AADCF2657A1ZZ</t>
  </si>
  <si>
    <t>SARKAAR INDUSTRIES</t>
  </si>
  <si>
    <t>23AYSPK1617M1Z4</t>
  </si>
  <si>
    <t>Akshat Fibre</t>
  </si>
  <si>
    <t>26CYEPJ2753B1ZR</t>
  </si>
  <si>
    <t>R.S TRADERS &amp; CONSTRUCTIONS</t>
  </si>
  <si>
    <t>37FUBPM5587C1ZD</t>
  </si>
  <si>
    <t>37AACCA8907B1ZX</t>
  </si>
  <si>
    <t>ADVIKA ENTERPRISES</t>
  </si>
  <si>
    <t>09ACAFA4657P1ZW</t>
  </si>
  <si>
    <t>M.S.POLYMERS</t>
  </si>
  <si>
    <t>03ABFPB1918G1ZC</t>
  </si>
  <si>
    <t>S.S. SCRAP BUSINESS</t>
  </si>
  <si>
    <t>32AUQPA6563N1Z8</t>
  </si>
  <si>
    <t>TRASHFIX BHARAT PRIVATE LIMITED COMPANY</t>
  </si>
  <si>
    <t>09AAKCT1396H1ZW</t>
  </si>
  <si>
    <t>ASLAM PLASTIC</t>
  </si>
  <si>
    <t>18BYNPS5098C1ZT</t>
  </si>
  <si>
    <t>MAHI FABTECH LLP</t>
  </si>
  <si>
    <t>09ACDFM1192Q1ZN</t>
  </si>
  <si>
    <t>BHARGAVI TRADERS</t>
  </si>
  <si>
    <t>37BCTPV8349D1ZR</t>
  </si>
  <si>
    <t>SUPER SMELTERS LTD.</t>
  </si>
  <si>
    <t>19AAFCS1116F1ZN</t>
  </si>
  <si>
    <t>Birla Institute of Technology and Science Pilani Hyderabad Campus</t>
  </si>
  <si>
    <t>36AAATB2599R1Z0</t>
  </si>
  <si>
    <t>NEW BROTHERS METALS</t>
  </si>
  <si>
    <t>32AYAPA8522B1ZA</t>
  </si>
  <si>
    <t>PRATIBHA PLASTIC</t>
  </si>
  <si>
    <t>27BSBPM3850N1ZD</t>
  </si>
  <si>
    <t>ARMAN ENTERPRISES</t>
  </si>
  <si>
    <t>20RRWPS8532P1ZD</t>
  </si>
  <si>
    <t>ENAAM ENTERPRISES</t>
  </si>
  <si>
    <t>27KALPK4155B1ZM</t>
  </si>
  <si>
    <t>EVERSHINE ENTERPRICES</t>
  </si>
  <si>
    <t>03KQMPK9390D1ZF</t>
  </si>
  <si>
    <t>PRIME STEEL INDUSTRIES</t>
  </si>
  <si>
    <t>03MSFPK5655J1ZB</t>
  </si>
  <si>
    <t>M/S RK PLASTIC</t>
  </si>
  <si>
    <t>27AYRPK4193P1ZE</t>
  </si>
  <si>
    <t>SIAC SKH INDIA CABS MANUFACTURING PRIVATE LIMITED COMPANY</t>
  </si>
  <si>
    <t>08AANCS6375E1ZX</t>
  </si>
  <si>
    <t>A M Enterprise</t>
  </si>
  <si>
    <t>18ABPPI6008J1ZE</t>
  </si>
  <si>
    <t>MAA VINDYAVASANI</t>
  </si>
  <si>
    <t>21AQYPG5552B1ZZ</t>
  </si>
  <si>
    <t>Shree Raj International Pvt Ltd</t>
  </si>
  <si>
    <t>19AADCS8935Q1ZD</t>
  </si>
  <si>
    <t>AALIYA TRADERS</t>
  </si>
  <si>
    <t>07AUXPR4215P1ZO</t>
  </si>
  <si>
    <t>RM ENTERPRISES</t>
  </si>
  <si>
    <t>29DNGPR8124A1ZX</t>
  </si>
  <si>
    <t>BADRINATH TRADERS</t>
  </si>
  <si>
    <t>03ADCPH1459F1Z3</t>
  </si>
  <si>
    <t>29AAACG2086M1Z9</t>
  </si>
  <si>
    <t>SHREE NEEM KAROLI POLYMERS</t>
  </si>
  <si>
    <t>09AEQFS0808E1ZW</t>
  </si>
  <si>
    <t>BILASPUR PLASTIC</t>
  </si>
  <si>
    <t>22AQAPA1867H1ZD</t>
  </si>
  <si>
    <t>K.V.PLASTIC</t>
  </si>
  <si>
    <t>32AFUPH3625K1Z9</t>
  </si>
  <si>
    <t>SASTA   ENTERPRISES</t>
  </si>
  <si>
    <t>33ACKFS5236L1ZS</t>
  </si>
  <si>
    <t>AMID METALS PRIVATE LIMITED COMPANY</t>
  </si>
  <si>
    <t>06AAWCA8058K1ZX</t>
  </si>
  <si>
    <t>N K TRADERS</t>
  </si>
  <si>
    <t>10DEQPK0550C1Z2</t>
  </si>
  <si>
    <t>BHARAT CHEMICAL INDUSTRIES</t>
  </si>
  <si>
    <t>06ABBFB2206M1ZR</t>
  </si>
  <si>
    <t>SRT MERCHANTS PRIVATE LIMITED COMPANY</t>
  </si>
  <si>
    <t>06ABJCS4478F1Z1</t>
  </si>
  <si>
    <t>STEEL SQUAD CITY PRIVATE LIMITED COMPANY</t>
  </si>
  <si>
    <t>06ABLCS0086M1ZW</t>
  </si>
  <si>
    <t>Sri syamalamba traders</t>
  </si>
  <si>
    <t>37BUWPM7728J1ZM</t>
  </si>
  <si>
    <t>AGARWAL TMT INDUSTRIES PVT LTD</t>
  </si>
  <si>
    <t>24AAKCA7029A1Z3</t>
  </si>
  <si>
    <t>ANAND SALES CORPORATION</t>
  </si>
  <si>
    <t>29AGGPH6456B1ZG</t>
  </si>
  <si>
    <t>Kk industries</t>
  </si>
  <si>
    <t>29AWPPV5970R1ZY</t>
  </si>
  <si>
    <t>SAHASRA TRADERS</t>
  </si>
  <si>
    <t>37ARQPJ6572R1ZM</t>
  </si>
  <si>
    <t>Mahindra MSTC Recycling PRIVATE LIMITED COMPANY</t>
  </si>
  <si>
    <t>09AAKCM7220P1ZV</t>
  </si>
  <si>
    <t>S R ENTERPRISE</t>
  </si>
  <si>
    <t>18AFDFS2689K1ZC</t>
  </si>
  <si>
    <t>DHAN LAXMI TRADERS</t>
  </si>
  <si>
    <t>36ANUPP0627K2ZF</t>
  </si>
  <si>
    <t>M/s SANKHALA INDUSTRIES</t>
  </si>
  <si>
    <t>27ACYFS6863R1ZK</t>
  </si>
  <si>
    <t>RAMDUTHA ENTERPRISES LLP</t>
  </si>
  <si>
    <t>36ABCFR5985N1ZD</t>
  </si>
  <si>
    <t>TUTUL SARKAR</t>
  </si>
  <si>
    <t>19AXBPS9217K1ZW</t>
  </si>
  <si>
    <t>Atharv Trading Company</t>
  </si>
  <si>
    <t>09CFXPS0314H1Z1</t>
  </si>
  <si>
    <t>JAI MAA TRADERS</t>
  </si>
  <si>
    <t>06CBBPG0914K2ZZ</t>
  </si>
  <si>
    <t>INFINITE CERCLE PRIVATE LIMITED COMPANY</t>
  </si>
  <si>
    <t>33AAFCI5399Q1ZR</t>
  </si>
  <si>
    <t>SHREE RADHE KRISHNA TRADERS</t>
  </si>
  <si>
    <t>37AZIPL5245M1ZU</t>
  </si>
  <si>
    <t>NUR DAMP</t>
  </si>
  <si>
    <t>18ABIPI7017A1Z1</t>
  </si>
  <si>
    <t>R K TRADING COMPANY</t>
  </si>
  <si>
    <t>06DZEPR6930Q1ZK</t>
  </si>
  <si>
    <t>M/S SHRI SAI ENTERPRISES</t>
  </si>
  <si>
    <t>06FFBPS2730Q1ZZ</t>
  </si>
  <si>
    <t>CHAKRAVARTHY  AGENCY</t>
  </si>
  <si>
    <t>36AGZPP7988F1Z7</t>
  </si>
  <si>
    <t>PLATEMASTERS</t>
  </si>
  <si>
    <t>27AABFP3956F1Z7</t>
  </si>
  <si>
    <t>Fashnear Technologies PRIVATE LIMITED COMPANY</t>
  </si>
  <si>
    <t>29AACCF6368D1ZI</t>
  </si>
  <si>
    <t>HUSTLER METAL PRIVATE LIMITED COMPANY</t>
  </si>
  <si>
    <t>07AAICD6503A1Z5</t>
  </si>
  <si>
    <t>MESSIAH NETWORKS PRIVATE LIMITED COMPANY</t>
  </si>
  <si>
    <t>07AAMCM1013E1ZX</t>
  </si>
  <si>
    <t>M/S. MAHAKALI ENTERPRISE</t>
  </si>
  <si>
    <t>19AKAPD6981H1Z0</t>
  </si>
  <si>
    <t>SUNRISE TRADERS</t>
  </si>
  <si>
    <t>07AAVPI1345K1ZD</t>
  </si>
  <si>
    <t>Shri Bankey Bihari Polytex</t>
  </si>
  <si>
    <t>07AFDPI2995E1ZG</t>
  </si>
  <si>
    <t>Ganapati Industries</t>
  </si>
  <si>
    <t>06AFVPA3942D1ZL</t>
  </si>
  <si>
    <t>CAPARO ENGINEERING INDIA LIMITED</t>
  </si>
  <si>
    <t>23AABCC7862N1ZC</t>
  </si>
  <si>
    <t>KASHI ENTERPRISES</t>
  </si>
  <si>
    <t>09AAYFK4066G1ZQ</t>
  </si>
  <si>
    <t>GORADAKA IMPEX PRIVATE LIMITED COMPANY</t>
  </si>
  <si>
    <t>24AALCG8036G1ZJ</t>
  </si>
  <si>
    <t>Vedanta Limited - TPP</t>
  </si>
  <si>
    <t>21AACCS7101B4Z5</t>
  </si>
  <si>
    <t>AZAD ENTERPRISES</t>
  </si>
  <si>
    <t>07BJXPA2485C3Z3</t>
  </si>
  <si>
    <t>A.S. ENTERPRISES</t>
  </si>
  <si>
    <t>07BNRPA6054K1ZP</t>
  </si>
  <si>
    <t>SHRI KRISHNA PLASTIC</t>
  </si>
  <si>
    <t>07BRRPG8809G1ZD</t>
  </si>
  <si>
    <t>NEW KARAVALI INDUSTRIES &amp; TRADERS</t>
  </si>
  <si>
    <t>29EPEPS2567K1Z5</t>
  </si>
  <si>
    <t>KHATUSHYAM ENTERPRISES</t>
  </si>
  <si>
    <t>07BYNPA2869P1ZQ</t>
  </si>
  <si>
    <t>LALJI PLASTIC</t>
  </si>
  <si>
    <t>07CDUPD0247H1ZJ</t>
  </si>
  <si>
    <t>ONMOBILE GLOBAL LIMITED</t>
  </si>
  <si>
    <t>29AAACO3900E1ZT</t>
  </si>
  <si>
    <t>Modestpet pack pvt.ltd</t>
  </si>
  <si>
    <t>27AAPCM1780R1ZJ</t>
  </si>
  <si>
    <t>K D ENTERPRISES</t>
  </si>
  <si>
    <t>07CIUPT9476K1ZW</t>
  </si>
  <si>
    <t>M/S SAMBA SHIVA TRADERS</t>
  </si>
  <si>
    <t>36AWNPM1878R1ZF</t>
  </si>
  <si>
    <t>ALFA TRADING CO</t>
  </si>
  <si>
    <t>07DBVPG3257C1ZK</t>
  </si>
  <si>
    <t>AASHIM ENTERPRISES</t>
  </si>
  <si>
    <t>07DKYPA4328A1ZA</t>
  </si>
  <si>
    <t>SAURABH ENTERPRISES</t>
  </si>
  <si>
    <t>07DMEPK7175P1ZA</t>
  </si>
  <si>
    <t>MAA BHAGABTI TRADEX</t>
  </si>
  <si>
    <t>10CUQPS1535J1ZG</t>
  </si>
  <si>
    <t>JAY HIND TRADING COMPANY</t>
  </si>
  <si>
    <t>07DXYPA5901A1ZN</t>
  </si>
  <si>
    <t>GRIFFIN POLYMER</t>
  </si>
  <si>
    <t>33BSWPR2809F1ZE</t>
  </si>
  <si>
    <t>M/S SRI KRISHNA ENTERPRISES</t>
  </si>
  <si>
    <t>09AQNPG8707F1ZL</t>
  </si>
  <si>
    <t>Aryam plastic udyog</t>
  </si>
  <si>
    <t>18AGAPH6092F1ZH</t>
  </si>
  <si>
    <t>07GAMPP4176E1ZB</t>
  </si>
  <si>
    <t>M/s GAYATHRI  TRADERS</t>
  </si>
  <si>
    <t>37AZPPG3851M1ZS</t>
  </si>
  <si>
    <t>VENKAT MANIKANT PLASTIC COMPANY</t>
  </si>
  <si>
    <t>37DNOPR3706L1ZB</t>
  </si>
  <si>
    <t>I R ENTERPRISES</t>
  </si>
  <si>
    <t>29ALMPC2295A2Z8</t>
  </si>
  <si>
    <t>KARNATAKA TRADERS</t>
  </si>
  <si>
    <t>29HHSPS0449K1ZC</t>
  </si>
  <si>
    <t>VIJAY LAKSHMI SALES CORPORATION</t>
  </si>
  <si>
    <t>07MIZPS4980A1ZC</t>
  </si>
  <si>
    <t>GREEN POLYMER ENTERPRISES</t>
  </si>
  <si>
    <t>07MMVPS2065L1ZX</t>
  </si>
  <si>
    <t>K H METAL RECYCLE</t>
  </si>
  <si>
    <t>07MNGPK1431A1ZD</t>
  </si>
  <si>
    <t>ZOYA TRADERS</t>
  </si>
  <si>
    <t>07POWPS3366Q1Z9</t>
  </si>
  <si>
    <t>SUHANA TRADERS</t>
  </si>
  <si>
    <t>32AQHPM4596Q1Z2</t>
  </si>
  <si>
    <t>BHARATH TRADERS</t>
  </si>
  <si>
    <t>32CIZPM6888D1ZI</t>
  </si>
  <si>
    <t>Ali Plastic &amp; Waste Scrap</t>
  </si>
  <si>
    <t>37DKCPS6329R1Z7</t>
  </si>
  <si>
    <t>MASS ENTERPRISE</t>
  </si>
  <si>
    <t>19GACPS6578B2Z8</t>
  </si>
  <si>
    <t>SRI KRISHNAVENI PLASTICS</t>
  </si>
  <si>
    <t>37NLTPK8540Q1ZN</t>
  </si>
  <si>
    <t>KISHAN POLYMERS</t>
  </si>
  <si>
    <t>08AAWFK4705C3Z6</t>
  </si>
  <si>
    <t>OM DHANALAXMI TRADERS</t>
  </si>
  <si>
    <t>36AFQPD1815D1ZS</t>
  </si>
  <si>
    <t>KUNDANA TECHNO TEX PRIVATE LIMITED COMPANY</t>
  </si>
  <si>
    <t>36AAGCK8844F1Z9</t>
  </si>
  <si>
    <t>UNIK ENTERPRISES</t>
  </si>
  <si>
    <t>08CCYPG2893K1ZP</t>
  </si>
  <si>
    <t>TAPATHI GRANULES</t>
  </si>
  <si>
    <t>29ACUPA2213M1ZF</t>
  </si>
  <si>
    <t>PRAJAPATI IRON AND STEEL PRIVATE LIMITED COMPANY</t>
  </si>
  <si>
    <t>24AALCP2977K1ZV</t>
  </si>
  <si>
    <t>K.P.S. TRADERS</t>
  </si>
  <si>
    <t>33EEVPP3656A1ZA</t>
  </si>
  <si>
    <t>BEST IN BEST SCRAP DEALERS</t>
  </si>
  <si>
    <t>09AAUFB3572E1Z6</t>
  </si>
  <si>
    <t>M/S MAA VINDUVASHINI ENTERPRISES</t>
  </si>
  <si>
    <t>09AAUFM8060E1ZU</t>
  </si>
  <si>
    <t>PARAMATMIKA IMPEX LLP</t>
  </si>
  <si>
    <t>09ABDFP6280B1ZA</t>
  </si>
  <si>
    <t>BHAGWATI NAGORA ENTERPRISES</t>
  </si>
  <si>
    <t>08AFPPN1644F2ZA</t>
  </si>
  <si>
    <t>IMPERIAL TRADERS</t>
  </si>
  <si>
    <t>09AGVPF0722F1ZG</t>
  </si>
  <si>
    <t>TYRE KING</t>
  </si>
  <si>
    <t>27AKXPS6736Q1ZP</t>
  </si>
  <si>
    <t>KAMADHENU ENTERPRISES</t>
  </si>
  <si>
    <t>37CADPM5669N1ZX</t>
  </si>
  <si>
    <t>M/S. NEW MASTER PLASTIC</t>
  </si>
  <si>
    <t>21HGEPK3690H1ZE</t>
  </si>
  <si>
    <t>RECO SOLUTIONS</t>
  </si>
  <si>
    <t>09AMNPM7597B2ZG</t>
  </si>
  <si>
    <t>ROMADA INNOVATIONS</t>
  </si>
  <si>
    <t>09AXIPV3109L1ZY</t>
  </si>
  <si>
    <t>29AJPPA9885M1Z5</t>
  </si>
  <si>
    <t>VIKAS ENTERPRISES</t>
  </si>
  <si>
    <t>29ABZPJ8056D1Z1</t>
  </si>
  <si>
    <t>Life Again Enviro management Pvt Ltd</t>
  </si>
  <si>
    <t>09AAECL0379G1ZF</t>
  </si>
  <si>
    <t>P K TRADERS</t>
  </si>
  <si>
    <t>09CWDPG9537M1ZW</t>
  </si>
  <si>
    <t>D K YADAV ENTERPRISES</t>
  </si>
  <si>
    <t>20ALNPY1441K1ZX</t>
  </si>
  <si>
    <t>T.M.STEELS AGENCIES</t>
  </si>
  <si>
    <t>32AQNPT9498C1Z7</t>
  </si>
  <si>
    <t>SCRAP IT</t>
  </si>
  <si>
    <t>09EFQPK6949F1ZP</t>
  </si>
  <si>
    <t>ARVIND TRADERS</t>
  </si>
  <si>
    <t>09FVVPK2060R1ZJ</t>
  </si>
  <si>
    <t>M/S SHREE GANESH ENTERPRISES</t>
  </si>
  <si>
    <t>09PWMPS8899J1ZP</t>
  </si>
  <si>
    <t>DEEPAK PLASTIC &amp; SCRAP TRADERS</t>
  </si>
  <si>
    <t>10BPRPK6623N1ZJ</t>
  </si>
  <si>
    <t>M/S CITY ENTERPRISES</t>
  </si>
  <si>
    <t>10BDYPA9780K1Z1</t>
  </si>
  <si>
    <t>pankaj bhilwara plastic udyog</t>
  </si>
  <si>
    <t>07EHSPP7560R1Z0</t>
  </si>
  <si>
    <t>URAAN INTERNATIONAL</t>
  </si>
  <si>
    <t>06AAGFU9526P1ZE</t>
  </si>
  <si>
    <t>ASHIRWAD PLASTICS</t>
  </si>
  <si>
    <t>08HYYPK8870D1ZH</t>
  </si>
  <si>
    <t>YAKUB  ENTERPRISES</t>
  </si>
  <si>
    <t>29CHSPK9882K1Z2</t>
  </si>
  <si>
    <t>A S TRADING</t>
  </si>
  <si>
    <t>33EOKPA7217H1Z4</t>
  </si>
  <si>
    <t>VIJAYAMBICA  PAPERS  PRIVATE  LIMITED</t>
  </si>
  <si>
    <t>36AAECV2909E1ZG</t>
  </si>
  <si>
    <t>SHRI SHARMA STEELTECH</t>
  </si>
  <si>
    <t>08AAKCS8975K1ZD</t>
  </si>
  <si>
    <t>NISHA PLASTIC</t>
  </si>
  <si>
    <t>08AAVFN8477H1ZB</t>
  </si>
  <si>
    <t>Consero Solutions India Pvt Ltd</t>
  </si>
  <si>
    <t>29AACCC7835Q1ZW</t>
  </si>
  <si>
    <t>09ABGCS2259B1ZF</t>
  </si>
  <si>
    <t>NR ENTERPRISES</t>
  </si>
  <si>
    <t>07BHKPM3634G1ZA</t>
  </si>
  <si>
    <t>J M D IRON SCRAP TRADING CO</t>
  </si>
  <si>
    <t>03ACBPK1016D1ZM</t>
  </si>
  <si>
    <t>EASTERN FORMONICS PRIVATE LIMITED COMPANY</t>
  </si>
  <si>
    <t>27AAFCE2811F1Z0</t>
  </si>
  <si>
    <t>UNIC RECYCLING SOLUTIONS</t>
  </si>
  <si>
    <t>33AAIFU6144R1ZJ</t>
  </si>
  <si>
    <t>DIVYA PLASTICS</t>
  </si>
  <si>
    <t>36AEUPV2178Q3Z5</t>
  </si>
  <si>
    <t>SORTING HAT TECHNOLOGIES PRIVATE LIMITED COMPANY</t>
  </si>
  <si>
    <t>29AAWCS1086R1Z3</t>
  </si>
  <si>
    <t>ULLENGALA BABA ENTERPRISES</t>
  </si>
  <si>
    <t>36AKPPU9147H1ZC</t>
  </si>
  <si>
    <t>SRI THIRUPATHI PLASTICS</t>
  </si>
  <si>
    <t>33AWKPV1230D1ZU</t>
  </si>
  <si>
    <t>BHARAT E-WASTE RECYCLING CO.</t>
  </si>
  <si>
    <t>27BDOPJ2034F1ZP</t>
  </si>
  <si>
    <t>STAR RECYCLE ZONE</t>
  </si>
  <si>
    <t>19AETFS8230B1ZQ</t>
  </si>
  <si>
    <t>BHANU METAL INDUSTRIES</t>
  </si>
  <si>
    <t>19AARFB5073B1ZE</t>
  </si>
  <si>
    <t>ASHIRVAD PIPES PVT LTD</t>
  </si>
  <si>
    <t>29AABCA7061K1ZH</t>
  </si>
  <si>
    <t>MS SHEEL ENTERPRISES</t>
  </si>
  <si>
    <t>20LQDPS0828J1ZP</t>
  </si>
  <si>
    <t>VERTEX PRECISION &amp; ENGINEERING PVT LTD</t>
  </si>
  <si>
    <t>27AACCV4248A2ZK</t>
  </si>
  <si>
    <t>HARINI ENTERPRISES</t>
  </si>
  <si>
    <t>37AJCPC1696H2Z8</t>
  </si>
  <si>
    <t>LEVEL 1 TRADERS</t>
  </si>
  <si>
    <t>33AUKPT2175P1ZX</t>
  </si>
  <si>
    <t>Yash Enterprises</t>
  </si>
  <si>
    <t>07ACYPB0790N1Z0</t>
  </si>
  <si>
    <t>SHREE SHYAM PET POLYMERS</t>
  </si>
  <si>
    <t>09BZWPK2111A2ZK</t>
  </si>
  <si>
    <t>INDIAN STEEL</t>
  </si>
  <si>
    <t>07GSVPM5821A1ZI</t>
  </si>
  <si>
    <t>SUHAN ENTERPRISES</t>
  </si>
  <si>
    <t>29DFDPM3341K1Z8</t>
  </si>
  <si>
    <t>KLC IRON TRADERS</t>
  </si>
  <si>
    <t>37AODPK1291E2Z4</t>
  </si>
  <si>
    <t>LIVSPACE INDIA PRIVATE LIMITED COMPANY</t>
  </si>
  <si>
    <t>29AADCH4222R3Z3</t>
  </si>
  <si>
    <t>NAMALA WASTE PAPER MERCHANT</t>
  </si>
  <si>
    <t>36ADUPN9399Q1ZW</t>
  </si>
  <si>
    <t>29BJOPM9466J1Z6</t>
  </si>
  <si>
    <t>ML ENTERPRISES</t>
  </si>
  <si>
    <t>32CFEPM6200B1Z8</t>
  </si>
  <si>
    <t>ZOYA PLASTIC</t>
  </si>
  <si>
    <t>10AEIPH7364G1ZQ</t>
  </si>
  <si>
    <t>M/S M.K. TRADING COMPANY</t>
  </si>
  <si>
    <t>09AWMPS1830N1ZV</t>
  </si>
  <si>
    <t>M/s Bharat Plastic &amp; Sanitary</t>
  </si>
  <si>
    <t>20DCLPA5378B1Z2</t>
  </si>
  <si>
    <t>K.P.ENTERPRISES</t>
  </si>
  <si>
    <t>06AVPPS5642G1Z5</t>
  </si>
  <si>
    <t>SAMSUNG INDIA ELECTRONICS PRIVATE LIMITED COMPANY</t>
  </si>
  <si>
    <t>22AAACS5123K1ZN</t>
  </si>
  <si>
    <t>Mustafa Enterprises</t>
  </si>
  <si>
    <t>21BPUPS8930R1ZR</t>
  </si>
  <si>
    <t>HANUMAN PLASTICS</t>
  </si>
  <si>
    <t>37BUHPK0180R1Z3</t>
  </si>
  <si>
    <t>ZMT ENTERPRISES</t>
  </si>
  <si>
    <t>21AAQPZ0622F1ZS</t>
  </si>
  <si>
    <t>STAR MINING INFRACON INDIA PRIVATE LIMITED COMPANY</t>
  </si>
  <si>
    <t>21AAWCS6821Q1ZK</t>
  </si>
  <si>
    <t>RASHID A CHAUDHARY PLASTIC</t>
  </si>
  <si>
    <t>27AHHPC0727A1Z2</t>
  </si>
  <si>
    <t>CB ENTERPRISES</t>
  </si>
  <si>
    <t>21FULPS9540H1Z7</t>
  </si>
  <si>
    <t>Prime Traders</t>
  </si>
  <si>
    <t>21GUGPS9382M1ZS</t>
  </si>
  <si>
    <t>Galaxy Enterprises</t>
  </si>
  <si>
    <t>21KYBPS0822P1Z4</t>
  </si>
  <si>
    <t>Rashi Enterprises</t>
  </si>
  <si>
    <t>27CAJPK5975R1ZL</t>
  </si>
  <si>
    <t>ADDMAAR TECHNOCORP PRIVATE LIMITED COMPANY</t>
  </si>
  <si>
    <t>37AAXCA2170R1ZS</t>
  </si>
  <si>
    <t>Khan tredars</t>
  </si>
  <si>
    <t>24BEFPK1163J1ZO</t>
  </si>
  <si>
    <t>PRINCE PLASTIC TRADING</t>
  </si>
  <si>
    <t>27CWSPK8929A1Z2</t>
  </si>
  <si>
    <t>BHAI BHAI ENTERPRISE</t>
  </si>
  <si>
    <t>19BDYPM4279H1ZM</t>
  </si>
  <si>
    <t>VAISHNAVI POLYMERS</t>
  </si>
  <si>
    <t>29AUHPK7138A1ZO</t>
  </si>
  <si>
    <t>HIND PLASTIC</t>
  </si>
  <si>
    <t>23BCOPM2476F1ZI</t>
  </si>
  <si>
    <t>ACE POLYMERS</t>
  </si>
  <si>
    <t>33ARRPM6154B1ZT</t>
  </si>
  <si>
    <t>P E A S PLASTICS</t>
  </si>
  <si>
    <t>29AJFPP4626B2Z9</t>
  </si>
  <si>
    <t>M/S SHRI SHYAM TRADERS</t>
  </si>
  <si>
    <t>23DSYPR6424L1ZV</t>
  </si>
  <si>
    <t>MOHAMMED ABDUL SALEEM CONTRACTOR</t>
  </si>
  <si>
    <t>36BDOPM2871F2Z9</t>
  </si>
  <si>
    <t>GALAXY ENTERPRISES</t>
  </si>
  <si>
    <t>23GPQPM9672R1ZJ</t>
  </si>
  <si>
    <t>M/S FIVE STAR PLASTIC</t>
  </si>
  <si>
    <t>23ISQPK2618C1ZS</t>
  </si>
  <si>
    <t>M/S Baba Brahmeswar Plastic.</t>
  </si>
  <si>
    <t>21CNXPB2072D2ZB</t>
  </si>
  <si>
    <t>SRI SAI ENTERPRISES</t>
  </si>
  <si>
    <t>29BBFPM3345H1ZJ</t>
  </si>
  <si>
    <t>GREEN GLOBE RECYCLERS</t>
  </si>
  <si>
    <t>33AAUFG4223H1ZE</t>
  </si>
  <si>
    <t>VOZON COMSOF PRIVATE LIMITED COMPANY</t>
  </si>
  <si>
    <t>27AAGCV3485R1ZD</t>
  </si>
  <si>
    <t>CSI Renting India PRIVATE LIMITED COMPANY</t>
  </si>
  <si>
    <t>27AAJCC1324M1ZL</t>
  </si>
  <si>
    <t>A K ENTERPRISES</t>
  </si>
  <si>
    <t>27ISWPK0854E1Z8</t>
  </si>
  <si>
    <t>TRUTH UDYOG METAL AND STEEL PRIVATE LIMITED COMPANY</t>
  </si>
  <si>
    <t>19AAGCT7944P1ZC</t>
  </si>
  <si>
    <t>TATA PROJECTS LIMITED</t>
  </si>
  <si>
    <t>27AAACT4119L1Z8</t>
  </si>
  <si>
    <t>AYAN ENTERPRISES</t>
  </si>
  <si>
    <t>29BIAPP6032J1Z3</t>
  </si>
  <si>
    <t>G P TRADERS</t>
  </si>
  <si>
    <t>10CMWPK7747L2ZB</t>
  </si>
  <si>
    <t>M/s Munot Ventures</t>
  </si>
  <si>
    <t>27EMEPM0342H1Z7</t>
  </si>
  <si>
    <t>M/S. Y.M.P INDUSTRIES</t>
  </si>
  <si>
    <t>21BWXPS4510H1ZB</t>
  </si>
  <si>
    <t>ABC GROUP</t>
  </si>
  <si>
    <t>32AAOFA4410E1Z1</t>
  </si>
  <si>
    <t>SHRI KRISHNA INDUSTRIES</t>
  </si>
  <si>
    <t>23APAPJ3234N1Z2</t>
  </si>
  <si>
    <t>RADHIKA AGENCY</t>
  </si>
  <si>
    <t>29AASPY2107N1ZU</t>
  </si>
  <si>
    <t>EARTTH RESOURCE MANAGEMENT</t>
  </si>
  <si>
    <t>36AAIFE7936R1ZJ</t>
  </si>
  <si>
    <t>VACPET RECYCLING PRIVATE LIMITED COMPANY</t>
  </si>
  <si>
    <t>20AAJCV8942J1Z0</t>
  </si>
  <si>
    <t>Eco plastic recycling industries</t>
  </si>
  <si>
    <t>36AAIFE8408J1Z6</t>
  </si>
  <si>
    <t>PVA ALLOYS</t>
  </si>
  <si>
    <t>06ANXPG3864G1ZL</t>
  </si>
  <si>
    <t>Nirvaan metal works</t>
  </si>
  <si>
    <t>06ANNPK4745L2ZH</t>
  </si>
  <si>
    <t>NARMADA PET INDUSTRIES</t>
  </si>
  <si>
    <t>23AASFN7304E1ZC</t>
  </si>
  <si>
    <t>SREE ANGALAMMAN TRADERS</t>
  </si>
  <si>
    <t>33ARNPJ9198C1ZG</t>
  </si>
  <si>
    <t>AKH ENTERPRISES</t>
  </si>
  <si>
    <t>27DTHPA0291L1ZM</t>
  </si>
  <si>
    <t>BHARAT TRADING CO.</t>
  </si>
  <si>
    <t>20AATPW2999M2ZM</t>
  </si>
  <si>
    <t>GB TRADERS</t>
  </si>
  <si>
    <t>27DWRPG8915E1Z4</t>
  </si>
  <si>
    <t>27JXCPS3223R1ZP</t>
  </si>
  <si>
    <t>JAGDAMBA TRADERS</t>
  </si>
  <si>
    <t>27KPMPK4096F1ZA</t>
  </si>
  <si>
    <t>Sai Traders</t>
  </si>
  <si>
    <t>27MMDPS5786G1Z6</t>
  </si>
  <si>
    <t>SAI PLASTIC</t>
  </si>
  <si>
    <t>37ATYPV7474L1Z7</t>
  </si>
  <si>
    <t>ASHIRWAD ENTERPRISES</t>
  </si>
  <si>
    <t>06AJUPD7569C2ZW</t>
  </si>
  <si>
    <t>N S STEELS</t>
  </si>
  <si>
    <t>29BFVPP2613F1Z3</t>
  </si>
  <si>
    <t>M/S VISHAL PIPES LTD.</t>
  </si>
  <si>
    <t>09AAACV3101G1ZR</t>
  </si>
  <si>
    <t>SHAH TRADERS</t>
  </si>
  <si>
    <t>27CWVPM1340L1ZZ</t>
  </si>
  <si>
    <t>SRI VENKATESHWARA TRADERS</t>
  </si>
  <si>
    <t>36AHUPV0277F1ZS</t>
  </si>
  <si>
    <t>MAMTA PLASTIC</t>
  </si>
  <si>
    <t>36BTRPM1819E1ZI</t>
  </si>
  <si>
    <t>RECOMMERCEX PRIVATE LIMITED COMPANY</t>
  </si>
  <si>
    <t>09AANCR3594C1Z1</t>
  </si>
  <si>
    <t>Ss Traders</t>
  </si>
  <si>
    <t>37DASPS7105F1Z9</t>
  </si>
  <si>
    <t>M/S DEVA PLASTIC</t>
  </si>
  <si>
    <t>09DFMPS8161A1Z4</t>
  </si>
  <si>
    <t>A R S STEELS</t>
  </si>
  <si>
    <t>29GDPPS7107Q1ZB</t>
  </si>
  <si>
    <t>LADDISHAH STEEL TRADERS</t>
  </si>
  <si>
    <t>03CDTPA8825P2ZX</t>
  </si>
  <si>
    <t>M/S IRFAN AND BROTHERS</t>
  </si>
  <si>
    <t>21CBBPS5492Q1Z1</t>
  </si>
  <si>
    <t>M/S LAXMI IRON TRADERS</t>
  </si>
  <si>
    <t>20AJFPP3561K1Z9</t>
  </si>
  <si>
    <t>MUKTA RECYCLE INDUSTRIES</t>
  </si>
  <si>
    <t>10BUDPK9520M1ZN</t>
  </si>
  <si>
    <t>INDIAN TRADERS</t>
  </si>
  <si>
    <t>29ACIPN5802F1ZK</t>
  </si>
  <si>
    <t>AL JILAN TRADERS</t>
  </si>
  <si>
    <t>29AGFPW4295G1ZR</t>
  </si>
  <si>
    <t>HAKIMI Traders</t>
  </si>
  <si>
    <t>23CLEPB7487F1Z6</t>
  </si>
  <si>
    <t>DHARTI RECYCLING CORPORATION</t>
  </si>
  <si>
    <t>09AFJPA8897D2Z2</t>
  </si>
  <si>
    <t>R A TRADERS</t>
  </si>
  <si>
    <t>29ARHPS3148K1Z7</t>
  </si>
  <si>
    <t>Nissan Digital India LLP</t>
  </si>
  <si>
    <t>32AAPFN6392R1ZB</t>
  </si>
  <si>
    <t>RAMZ TECHNOLOGY FOR ECO FRIENDLY RECYCLING</t>
  </si>
  <si>
    <t>29DCXPR0432K1ZV</t>
  </si>
  <si>
    <t>M/S HIND PAPER PRESSING</t>
  </si>
  <si>
    <t>37AIBPD3052C1ZZ</t>
  </si>
  <si>
    <t>BHARAT INDUSTRIES</t>
  </si>
  <si>
    <t>37AAWFB4822H1Z4</t>
  </si>
  <si>
    <t>MS TRADERS SCRAP AND GRANULES INDUSTRY</t>
  </si>
  <si>
    <t>29FDFPB9606A1ZS</t>
  </si>
  <si>
    <t>Yes Square Marketing</t>
  </si>
  <si>
    <t>33AACFY0867F1Z8</t>
  </si>
  <si>
    <t>VANSHIKA COMMUNICATION PRIVATE LIMITED COMPANY</t>
  </si>
  <si>
    <t>09AAFCV9608M1ZL</t>
  </si>
  <si>
    <t>SHRI SIDDHNATH ENTERPRISES</t>
  </si>
  <si>
    <t>09GYPPK7731B1Z3</t>
  </si>
  <si>
    <t>FLAKELY POLYMERS PRIVATE LIMITED COMPANY</t>
  </si>
  <si>
    <t>23AAFCF9674H1ZC</t>
  </si>
  <si>
    <t>GUPTA STEEL TRADERS</t>
  </si>
  <si>
    <t>07ABGHS7407G1ZZ</t>
  </si>
  <si>
    <t>RISHAB INTERNATIONAL</t>
  </si>
  <si>
    <t>07AAGPJ4365F1ZS</t>
  </si>
  <si>
    <t>LOVISH ENTERPRISE AND HOSPITALITY SERVICES</t>
  </si>
  <si>
    <t>06BDHPK9756J1ZZ</t>
  </si>
  <si>
    <t>29AAGCR6775C1Z1</t>
  </si>
  <si>
    <t>KANCHAN ENTERPRISES</t>
  </si>
  <si>
    <t>09COSPM3485H1Z7</t>
  </si>
  <si>
    <t>PANDEY TRADERS</t>
  </si>
  <si>
    <t>01BSWPP3495D1ZF</t>
  </si>
  <si>
    <t>NYLA INTERCONNECT SOLUTIONS PRIVATE LIMITED COMPANY</t>
  </si>
  <si>
    <t>09AAJCK1630Q1Z2</t>
  </si>
  <si>
    <t>KANTAR GDC INDIA PRIVATE LIMITED COMPANY</t>
  </si>
  <si>
    <t>36AABCN2278F2ZI</t>
  </si>
  <si>
    <t>RKSK STEEL INDIA PRIVATE LIMITED COMPANY</t>
  </si>
  <si>
    <t>22AAACV8826C1ZL</t>
  </si>
  <si>
    <t>NATURE FRIENDLY PLASTIC</t>
  </si>
  <si>
    <t>21ALDPL6775F1Z6</t>
  </si>
  <si>
    <t>R K METALS</t>
  </si>
  <si>
    <t>06AKHPG5702A1ZU</t>
  </si>
  <si>
    <t>SURESH PETBOTTLE COMPANY</t>
  </si>
  <si>
    <t>33BQUPT5543C1ZJ</t>
  </si>
  <si>
    <t>CLARA TRADERS</t>
  </si>
  <si>
    <t>33DKKPA3259N1ZY</t>
  </si>
  <si>
    <t>SSS TRADERS</t>
  </si>
  <si>
    <t>37BMTPV3354G1ZD</t>
  </si>
  <si>
    <t>NA TRADERS</t>
  </si>
  <si>
    <t>33EOKPA1724K1Z5</t>
  </si>
  <si>
    <t>SHIVAY ECOSPHERE PRIVATE LIMITED COMPANY</t>
  </si>
  <si>
    <t>06ABOCS1159G1Z6</t>
  </si>
  <si>
    <t>GREENLEAF ENTERPRISES</t>
  </si>
  <si>
    <t>27FPOPP6484K1ZT</t>
  </si>
  <si>
    <t>36AABCR1718E1ZQ</t>
  </si>
  <si>
    <t>M/S TIMES INTERNET LTD</t>
  </si>
  <si>
    <t>09AABCT1559M1ZX</t>
  </si>
  <si>
    <t>SRI RUDRA ENTERPRISES</t>
  </si>
  <si>
    <t>36AGHPT6945Q1ZB</t>
  </si>
  <si>
    <t>ORBIT DATA ANALYTICS INDIA PRIVATE LIMITED COMPANY</t>
  </si>
  <si>
    <t>36AAFCP6754J1ZZ</t>
  </si>
  <si>
    <t>NM ENTERPRISES</t>
  </si>
  <si>
    <t>09CLAPC0756N1Z0</t>
  </si>
  <si>
    <t>Shivika Enterprises</t>
  </si>
  <si>
    <t>09BNAPA2739N2ZV</t>
  </si>
  <si>
    <t>M/S PATELS TRADING CO</t>
  </si>
  <si>
    <t>36CFIPM1833A1ZT</t>
  </si>
  <si>
    <t>E - WASTE MART</t>
  </si>
  <si>
    <t>36AAIFE8202G1ZL</t>
  </si>
  <si>
    <t>SHREE JEEN MATA PLASTICS</t>
  </si>
  <si>
    <t>37AKGPM4148M2ZO</t>
  </si>
  <si>
    <t>Hindustan Scrap</t>
  </si>
  <si>
    <t>09ADZPH2235A1ZM</t>
  </si>
  <si>
    <t>SHRI GANESH TRADING CO</t>
  </si>
  <si>
    <t>03BPWPD3948C1ZX</t>
  </si>
  <si>
    <t>BARKAT ENTERPRISES</t>
  </si>
  <si>
    <t>05DLUPA3770H1ZY</t>
  </si>
  <si>
    <t>KULDEVI ENTERPRISE</t>
  </si>
  <si>
    <t>24BWPPG7643P1ZS</t>
  </si>
  <si>
    <t>ANNS POLYPLAST</t>
  </si>
  <si>
    <t>36ACBFA2238D1ZY</t>
  </si>
  <si>
    <t>Safar Polyfibre PRIVATE LIMITED COMPANY</t>
  </si>
  <si>
    <t>24AAWCS7427C1Z3</t>
  </si>
  <si>
    <t>YGA STAR AUTO SCRAPPING CENTRE PRIVATE LIMITED COMPANY</t>
  </si>
  <si>
    <t>09AABCY7949J1ZK</t>
  </si>
  <si>
    <t>SIDDHESWARI ENTERPRISE</t>
  </si>
  <si>
    <t>24CEVPP0852C1ZF</t>
  </si>
  <si>
    <t>RAMANJANEYA PLASTIC INDUSTRY</t>
  </si>
  <si>
    <t>37AHZPN3487G1ZH</t>
  </si>
  <si>
    <t>AL AQSA TRADERS</t>
  </si>
  <si>
    <t>36AHRPI1897H1ZS</t>
  </si>
  <si>
    <t>SHIVANAND PLASTIC PET BOTTELS PRESSING IMPORT AND EXPORT BUSINESS</t>
  </si>
  <si>
    <t>36AHZPN8495L1ZY</t>
  </si>
  <si>
    <t>SHIVA SHAKTI BALING UNIT</t>
  </si>
  <si>
    <t>36AMDPA4013G1ZR</t>
  </si>
  <si>
    <t>JAMFIZ ENTERPRISES</t>
  </si>
  <si>
    <t>36AMXPJ3821D1ZY</t>
  </si>
  <si>
    <t>Tirupati enterprises</t>
  </si>
  <si>
    <t>09EAPPS4167D1Z6</t>
  </si>
  <si>
    <t>SEEMA ISPAT PRIVATE LIMITED COMPANY</t>
  </si>
  <si>
    <t>09AAUCS3585K1ZD</t>
  </si>
  <si>
    <t>GAGAN ENTERPRISES</t>
  </si>
  <si>
    <t>07FNTPS2042M1Z9</t>
  </si>
  <si>
    <t>NARAYANA PLASTICS</t>
  </si>
  <si>
    <t>36BVCPK7151E1ZQ</t>
  </si>
  <si>
    <t>M/S KHK PRESSINGS &amp; FORGING PRIVATE LIMITED COMPANY</t>
  </si>
  <si>
    <t>23AACCK2808H2ZV</t>
  </si>
  <si>
    <t>SRI DURGA MARUTHI ENTERPRISES</t>
  </si>
  <si>
    <t>37EKXPP2642J1ZC</t>
  </si>
  <si>
    <t>R.H. TRADING CO</t>
  </si>
  <si>
    <t>19ADSPH6869F1ZU</t>
  </si>
  <si>
    <t>M K Enterprises</t>
  </si>
  <si>
    <t>29IOFPS2231C1ZY</t>
  </si>
  <si>
    <t>NARASIMHARAYA NAVABHARAT GEOSPHERE PRIVATE LIMITED COMPANY</t>
  </si>
  <si>
    <t>09AAJCN4854H1Z2</t>
  </si>
  <si>
    <t>A H Plastics</t>
  </si>
  <si>
    <t>29AREPR9263R1ZL</t>
  </si>
  <si>
    <t>KURUMURTHY TRADERS</t>
  </si>
  <si>
    <t>36LLRPK4761R1ZS</t>
  </si>
  <si>
    <t>RUPA TRADERS</t>
  </si>
  <si>
    <t>19FUYPS5813N1ZA</t>
  </si>
  <si>
    <t>M/S MAA VAISHNO IRON AND STEEL COMPANY</t>
  </si>
  <si>
    <t>20AYAPJ7997B1ZL</t>
  </si>
  <si>
    <t>D.B.S.BATTERY CO.</t>
  </si>
  <si>
    <t>19ALQPS6826H1ZB</t>
  </si>
  <si>
    <t>ADITYA ENTERPRISES</t>
  </si>
  <si>
    <t>37AFLPN7769M2ZC</t>
  </si>
  <si>
    <t>ANAND ENTERPRISES</t>
  </si>
  <si>
    <t>07MFJPS9628Q1ZZ</t>
  </si>
  <si>
    <t>M/S VINDHYA CERAMICS</t>
  </si>
  <si>
    <t>23AACFV4173B1ZL</t>
  </si>
  <si>
    <t>WORTECH ENGINEERS PRIVATE LIMITED COMPANY</t>
  </si>
  <si>
    <t>08AACCW9796J1ZE</t>
  </si>
  <si>
    <t>MAYANK TRADERS</t>
  </si>
  <si>
    <t>20EMCPK3692E1ZC</t>
  </si>
  <si>
    <t>M/S SRI SUBRAMANYESWARA SWAMY ENTERPRISES</t>
  </si>
  <si>
    <t>37ASHPJ3578K1Z7</t>
  </si>
  <si>
    <t>MEHAR TRADERS</t>
  </si>
  <si>
    <t>37AWPPP3224N1ZW</t>
  </si>
  <si>
    <t>BHARAT TRADING</t>
  </si>
  <si>
    <t>07BTUPN8735M1ZL</t>
  </si>
  <si>
    <t>M/S MAA KALI TRADERS</t>
  </si>
  <si>
    <t>10BJZPC7184E1Z4</t>
  </si>
  <si>
    <t>M/S ECO EMPIRE</t>
  </si>
  <si>
    <t>08DTWPB0772E1ZJ</t>
  </si>
  <si>
    <t>GIRDHARI ENTERPRISES</t>
  </si>
  <si>
    <t>20JKNPK1545Q1ZN</t>
  </si>
  <si>
    <t>BAJRANG ENTERPRISE</t>
  </si>
  <si>
    <t>19CGEPP1777K1ZS</t>
  </si>
  <si>
    <t>ANIL PLASTIC</t>
  </si>
  <si>
    <t>27BCIPM6892B1ZC</t>
  </si>
  <si>
    <t>VIRAT TRADING CO.</t>
  </si>
  <si>
    <t>09FMYPS9428D1Z1</t>
  </si>
  <si>
    <t>EKTA PLASTICS</t>
  </si>
  <si>
    <t>06ATMPB1205D1ZG</t>
  </si>
  <si>
    <t>CYIENT LIMITED</t>
  </si>
  <si>
    <t>36AAACI4487J1Z9</t>
  </si>
  <si>
    <t>M/S YAKSHIT TRADING</t>
  </si>
  <si>
    <t>21BGNPG9019D1ZO</t>
  </si>
  <si>
    <t>ANJANA POLYMERS</t>
  </si>
  <si>
    <t>37CRHPN9799P1ZA</t>
  </si>
  <si>
    <t>MS PLASTIC TRADERS</t>
  </si>
  <si>
    <t>37DZSPS5896G1Z6</t>
  </si>
  <si>
    <t>AGGREGATOR RECYCLING INDIA LIMITED</t>
  </si>
  <si>
    <t>08ABBCA5009L1ZP</t>
  </si>
  <si>
    <t>SHIV SHAKTI ENTERPRISERS</t>
  </si>
  <si>
    <t>21BIMPG6813Q1ZX</t>
  </si>
  <si>
    <t>PRAVIN AGRO</t>
  </si>
  <si>
    <t>27AJGPP1421R2ZS</t>
  </si>
  <si>
    <t>Alliance Fibres Ltd</t>
  </si>
  <si>
    <t>24AAFCA7904F1ZY</t>
  </si>
  <si>
    <t>DEVIJAYALAKSHMI ENTERPRISES</t>
  </si>
  <si>
    <t>36CNEPJ8221R1ZG</t>
  </si>
  <si>
    <t>Mfk enterprises</t>
  </si>
  <si>
    <t>27CXUPK4329R2ZC</t>
  </si>
  <si>
    <t>THE HITECH GEARS LTD</t>
  </si>
  <si>
    <t>08AAACH0156K1ZP</t>
  </si>
  <si>
    <t>SRI LAKSHMI PLASTIC</t>
  </si>
  <si>
    <t>37CNXPP8217J2Z0</t>
  </si>
  <si>
    <t>FIRDOZ STEEL</t>
  </si>
  <si>
    <t>29BTYPS1552H1ZW</t>
  </si>
  <si>
    <t>SHIV CORPORATION</t>
  </si>
  <si>
    <t>24ABNPG7808A1ZY</t>
  </si>
  <si>
    <t>SHREE TIRUPATI BALAJI ENTERPRISES</t>
  </si>
  <si>
    <t>09BCMPG2802F1ZU</t>
  </si>
  <si>
    <t>SHRI GANAPATI PLASTIC</t>
  </si>
  <si>
    <t>07BEHPS4612A2ZS</t>
  </si>
  <si>
    <t>PRABHDEV INDUSTRIES PRIVATE LIMITED COMPANY</t>
  </si>
  <si>
    <t>05AAOCP3788M1ZL</t>
  </si>
  <si>
    <t>FAISAL TRADING COMPANY</t>
  </si>
  <si>
    <t>27BODPR5391K1ZC</t>
  </si>
  <si>
    <t>33AACCO1867C2ZR</t>
  </si>
  <si>
    <t>SRI MURUGAN PLASTICS</t>
  </si>
  <si>
    <t>33BDPPS1411N1ZA</t>
  </si>
  <si>
    <t>TATA MOTORS LIMITED</t>
  </si>
  <si>
    <t>27AALCT0864B1ZE</t>
  </si>
  <si>
    <t>M/S SANDHYA ENTERPRISES</t>
  </si>
  <si>
    <t>19AUXPJ1943L2ZT</t>
  </si>
  <si>
    <t>OM ENTERPRISES</t>
  </si>
  <si>
    <t>03AHSPA3085A1ZU</t>
  </si>
  <si>
    <t>ROYAL TRADERS</t>
  </si>
  <si>
    <t>29DCAPS1198N1ZU</t>
  </si>
  <si>
    <t>S.D. MATEL</t>
  </si>
  <si>
    <t>16BBHPD6021R1ZH</t>
  </si>
  <si>
    <t>Satguru Enterprises</t>
  </si>
  <si>
    <t>07BLGPR3176J1ZO</t>
  </si>
  <si>
    <t>ARECA INDOCORP LLP</t>
  </si>
  <si>
    <t>07ABTFA4295M1ZN</t>
  </si>
  <si>
    <t>ZAM ZAM TRADERS</t>
  </si>
  <si>
    <t>37AKYPA7829F1ZO</t>
  </si>
  <si>
    <t>T M S TRADERS</t>
  </si>
  <si>
    <t>23AVYPA7780L1ZW</t>
  </si>
  <si>
    <t>Shanu POLYTEX</t>
  </si>
  <si>
    <t>07DNYPA6416C1ZZ</t>
  </si>
  <si>
    <t>SAMSUNG INDIA ELECTRONICS PVT.LTD.- Madhya Pradesh</t>
  </si>
  <si>
    <t>23AAACS5123K1ZL</t>
  </si>
  <si>
    <t>07EMTPK7750L1Z5</t>
  </si>
  <si>
    <t>Kiran Plastics</t>
  </si>
  <si>
    <t>37AACHR3290M1ZP</t>
  </si>
  <si>
    <t>M Y TRADER</t>
  </si>
  <si>
    <t>21CPKPB0868J1Z0</t>
  </si>
  <si>
    <t>SHREE INDUSTRIES</t>
  </si>
  <si>
    <t>09AENFS4289J1Z5</t>
  </si>
  <si>
    <t>Mogli Labs - India PRIVATE LIMITED COMPANY</t>
  </si>
  <si>
    <t>07AAJCM7312H1ZG</t>
  </si>
  <si>
    <t>JUSPAY TECHNOLOGIES PRIVATE LIMITED COMPANY</t>
  </si>
  <si>
    <t>29AACCJ9163G1Z9</t>
  </si>
  <si>
    <t>Emami Paper Mills Ltd.</t>
  </si>
  <si>
    <t>21AABCG1428Q1ZO</t>
  </si>
  <si>
    <t>BIRLA METALS &amp; ALLOYS LLP</t>
  </si>
  <si>
    <t>36ABAFB5529N1Z7</t>
  </si>
  <si>
    <t>M/S SHUKRANA TRADERS</t>
  </si>
  <si>
    <t>06BAUPN2145L1Z8</t>
  </si>
  <si>
    <t>P.R.TRADING CO.</t>
  </si>
  <si>
    <t>19AAQFP1142G1Z5</t>
  </si>
  <si>
    <t>M.R.J.K METALS EXPORT &amp; IMPORT PRIVATE LIMITED COMPANY</t>
  </si>
  <si>
    <t>06AARCM3128K1Z5</t>
  </si>
  <si>
    <t>MAHESH TRADERS</t>
  </si>
  <si>
    <t>08ALAPB5815H1ZG</t>
  </si>
  <si>
    <t>SRI VELA ENTERPRISES</t>
  </si>
  <si>
    <t>33AHKPN8869M1ZF</t>
  </si>
  <si>
    <t>ATRIA CONVERGENCE TECHNOLOGIES LTD</t>
  </si>
  <si>
    <t>29AACCA8907B1ZU</t>
  </si>
  <si>
    <t>Vazhapilly plastics</t>
  </si>
  <si>
    <t>32AACPZ2977M1Z2</t>
  </si>
  <si>
    <t>MEGA ENERGY PVT. LTD</t>
  </si>
  <si>
    <t>19AADCM9831H1Z5</t>
  </si>
  <si>
    <t>STECOL INTERNATIONAL PRIVATE LIMITED COMPANY</t>
  </si>
  <si>
    <t>24AAACY3342A1ZX</t>
  </si>
  <si>
    <t>USMAN GANI AGENCIES</t>
  </si>
  <si>
    <t>37DONPG1866L1ZC</t>
  </si>
  <si>
    <t>J   S  PIGMENTS  PRIVATE  LIMITED</t>
  </si>
  <si>
    <t>19AACCJ6694C1ZC</t>
  </si>
  <si>
    <t>ASHIMABIOEARTH PRIVATE LIMITED COMPANY</t>
  </si>
  <si>
    <t>21AAUCA3443Q1Z8</t>
  </si>
  <si>
    <t>MYSURU TRADERS</t>
  </si>
  <si>
    <t>29BJTPH0276C1Z3</t>
  </si>
  <si>
    <t>DURGA TRADERS</t>
  </si>
  <si>
    <t>33BKYPD8143E1Z1</t>
  </si>
  <si>
    <t>PRIYANSHU TRADERS</t>
  </si>
  <si>
    <t>20AVEPJ1973G1ZX</t>
  </si>
  <si>
    <t>Sri Karthikeya Industries</t>
  </si>
  <si>
    <t>37CFSPS0591D2ZZ</t>
  </si>
  <si>
    <t>AGGARWAL POLYMERS</t>
  </si>
  <si>
    <t>07RALPS4972P1Z7</t>
  </si>
  <si>
    <t>A A S ENTERPRISES</t>
  </si>
  <si>
    <t>29AONPT4483R1ZK</t>
  </si>
  <si>
    <t>HINDUSTAN STEEL AND ST RUCT URES</t>
  </si>
  <si>
    <t>22AUMPG4728P1Z8</t>
  </si>
  <si>
    <t>SHRI SHYAM TRADING COMPANY</t>
  </si>
  <si>
    <t>07AABHU0313H1ZJ</t>
  </si>
  <si>
    <t>RETECK ENVIROTECH PRIVATE LIMITED COMPANY</t>
  </si>
  <si>
    <t>27AAHCR2638B1ZK</t>
  </si>
  <si>
    <t>EARTHBOX VENTURES PRIVATE LIMITED COMPANY</t>
  </si>
  <si>
    <t>36AAECE4086D2ZQ</t>
  </si>
  <si>
    <t>SRI KANAKA DURGA PLASTICS</t>
  </si>
  <si>
    <t>37ATSPN4477B2Z8</t>
  </si>
  <si>
    <t>DSK PLASTICS</t>
  </si>
  <si>
    <t>36CGVPK9312E1Z2</t>
  </si>
  <si>
    <t>S.M STEEL ALLOYS</t>
  </si>
  <si>
    <t>33ACPFS1032H2Z9</t>
  </si>
  <si>
    <t>ECOWASTE MANAGEMENT TECHNOLOGIES PRIVATE LIMITED COMPANY</t>
  </si>
  <si>
    <t>06AAICE3153B1Z4</t>
  </si>
  <si>
    <t>SRI BALAGANESAN PAPER STORES</t>
  </si>
  <si>
    <t>33AFQPM0366Q1ZU</t>
  </si>
  <si>
    <t>MAA MANGALA ENTERPRISES</t>
  </si>
  <si>
    <t>36AXHPM6296Q1ZF</t>
  </si>
  <si>
    <t>S P BAILING PRESS</t>
  </si>
  <si>
    <t>37ABTPS0369N1ZO</t>
  </si>
  <si>
    <t>M/S UNIQUE SCRAP METAL TRADERS</t>
  </si>
  <si>
    <t>36AVNPM9814E2Z7</t>
  </si>
  <si>
    <t>ALAM TRADERS</t>
  </si>
  <si>
    <t>19COUPM0982F1ZC</t>
  </si>
  <si>
    <t>SAAI PLASTICS</t>
  </si>
  <si>
    <t>33BLKPB3949R1ZK</t>
  </si>
  <si>
    <t>K-NO-W WASTE</t>
  </si>
  <si>
    <t>15ABUPE6315K1ZF</t>
  </si>
  <si>
    <t>QUALITY TRADERS INC</t>
  </si>
  <si>
    <t>19AGGPA8306F2ZM</t>
  </si>
  <si>
    <t>RECLAPS INDIA PRIVATE LIMITED COMPANY</t>
  </si>
  <si>
    <t>32AALCR1010P1ZG</t>
  </si>
  <si>
    <t>BHARATH AGENCIES</t>
  </si>
  <si>
    <t>37AUQPN9648H1ZQ</t>
  </si>
  <si>
    <t>REHUB GLOBAL ENVIRON SOLUTIONS PRIVATE LIMITED COMPANY</t>
  </si>
  <si>
    <t>32AAMCR9304B1ZN</t>
  </si>
  <si>
    <t>RITS ENTERPRISES</t>
  </si>
  <si>
    <t>37ACDPJ1101G1ZA</t>
  </si>
  <si>
    <t>ABHISHEK K KAIHO RECYCLERS PRIVATE LIMITED COMPANY</t>
  </si>
  <si>
    <t>06AASCA9100C1ZX</t>
  </si>
  <si>
    <t>N.S TRADING CO.</t>
  </si>
  <si>
    <t>10DXDPK5178Q1Z1</t>
  </si>
  <si>
    <t>UNIGLOBE POLYMER INDUSTRIES</t>
  </si>
  <si>
    <t>27EQCPK0690C1Z2</t>
  </si>
  <si>
    <t>PepsiCo</t>
  </si>
  <si>
    <t>36AAXFP2089D1ZS</t>
  </si>
  <si>
    <t>MUNGIPA CORPORATION INDIA PRIVATE LIMITED COMPANY</t>
  </si>
  <si>
    <t>27AAKCM6876F1ZY</t>
  </si>
  <si>
    <t>ALOHAA VENTURES</t>
  </si>
  <si>
    <t>33ACDFA6096M1Z3</t>
  </si>
  <si>
    <t>THIRUMALA TRADERS</t>
  </si>
  <si>
    <t>37DNEPS5794D2ZG</t>
  </si>
  <si>
    <t>SLM Enterprises</t>
  </si>
  <si>
    <t>06AVBPN6486D1ZI</t>
  </si>
  <si>
    <t>M/S DURGA IRON STEEL</t>
  </si>
  <si>
    <t>09AFCPE7054F1ZN</t>
  </si>
  <si>
    <t>MANAKKATTU TRADERS</t>
  </si>
  <si>
    <t>32BNWPM2809M1ZG</t>
  </si>
  <si>
    <t>DAA INDUSTRIES</t>
  </si>
  <si>
    <t>23BCTPA3624A1Z7</t>
  </si>
  <si>
    <t>ARC7 METALS PRIVATE LIMITED COMPANY</t>
  </si>
  <si>
    <t>GURU PLASTIC</t>
  </si>
  <si>
    <t>07EHBPS3627D1ZF</t>
  </si>
  <si>
    <t>KHUSHBHU ENTERPRISES</t>
  </si>
  <si>
    <t>20DAYPM5260F1ZK</t>
  </si>
  <si>
    <t>NISHA ECOTECH</t>
  </si>
  <si>
    <t>08AICPG9289R1ZA</t>
  </si>
  <si>
    <t>GANGANAGAR VAAHAN UDYOG PRIVATE LIMITED COMPANY</t>
  </si>
  <si>
    <t>08AAJCG5631P1Z1</t>
  </si>
  <si>
    <t>TRIONENT INTERNATIONAL PRIVATE LIMITED COMPANY</t>
  </si>
  <si>
    <t>27AAICT2819B1ZI</t>
  </si>
  <si>
    <t>M BALE</t>
  </si>
  <si>
    <t>32FUBPM1028Q1ZI</t>
  </si>
  <si>
    <t>ASHIFA TRADERS</t>
  </si>
  <si>
    <t>23AAFPQ1673A1Z5</t>
  </si>
  <si>
    <t>G.R. SURFACE TECHNOLOGIES</t>
  </si>
  <si>
    <t>09AHUPM4188L1ZB</t>
  </si>
  <si>
    <t>THAKRAR INFOTRENDZ PRIVATE LIMITED COMPANY</t>
  </si>
  <si>
    <t>27AACCT1179J1Z4</t>
  </si>
  <si>
    <t>VENUS ENTERPRISE</t>
  </si>
  <si>
    <t>27ANZPM5400E1ZT</t>
  </si>
  <si>
    <t>SRI LAKSHMI NARASIMHA PLASTIC</t>
  </si>
  <si>
    <t>37ADDPL3568Q1ZU</t>
  </si>
  <si>
    <t>SEASON 18</t>
  </si>
  <si>
    <t>02AIJPK3426D1ZT</t>
  </si>
  <si>
    <t>M.H. ENTERPRISES</t>
  </si>
  <si>
    <t>29DCMPP8511G1Z5</t>
  </si>
  <si>
    <t>SRIKHETRA TRADERS</t>
  </si>
  <si>
    <t>21GZJPK5546R1ZN</t>
  </si>
  <si>
    <t>A K TRADING CO</t>
  </si>
  <si>
    <t>19CHRPS2792F1ZK</t>
  </si>
  <si>
    <t>PRAKASH TRADING CO</t>
  </si>
  <si>
    <t>19ACFPJ4452J1ZF</t>
  </si>
  <si>
    <t>M/S WOODLAND PRODUCTS &amp; RESEARCHERS</t>
  </si>
  <si>
    <t>13AHWPB2442G1ZL</t>
  </si>
  <si>
    <t>Shri Panchmukhi Traders</t>
  </si>
  <si>
    <t>23GGOPM6309E1ZB</t>
  </si>
  <si>
    <t>SUNIL SPONGE PRIVATE LIMITED COMPANY</t>
  </si>
  <si>
    <t>22AAHCS7999A1Z5</t>
  </si>
  <si>
    <t>VK Plastics</t>
  </si>
  <si>
    <t>20EQNPK9605L1ZH</t>
  </si>
  <si>
    <t>OM PLASTICS</t>
  </si>
  <si>
    <t>37BBYPA3108D2ZT</t>
  </si>
  <si>
    <t>AADINATH TRADERS</t>
  </si>
  <si>
    <t>23AMMPJ3154G1Z8</t>
  </si>
  <si>
    <t>M/S RAJPUT TRADING COMPANY</t>
  </si>
  <si>
    <t>09AIRPN9344F1ZN</t>
  </si>
  <si>
    <t>HILAL ENTERPRISES</t>
  </si>
  <si>
    <t>37DKWPP3730F1ZO</t>
  </si>
  <si>
    <t>Maa Shyama Enterprises</t>
  </si>
  <si>
    <t>20ASMPJ8514G1ZW</t>
  </si>
  <si>
    <t>JAI JAWALA TRADING CO.</t>
  </si>
  <si>
    <t>06BPJPK3138L1ZO</t>
  </si>
  <si>
    <t>CHATURBHUJ ALLOY PRIVATE LIMITED COMPANY</t>
  </si>
  <si>
    <t>26AADCR6336E1ZH</t>
  </si>
  <si>
    <t>SUHANA PLASTIC GRINDING</t>
  </si>
  <si>
    <t>32ADQFS7609Q1Z7</t>
  </si>
  <si>
    <t>Vatti Polymers</t>
  </si>
  <si>
    <t>36AAJFV8163E1ZV</t>
  </si>
  <si>
    <t>Arihant Engineering Works</t>
  </si>
  <si>
    <t>27BQRPJ7525D1ZL</t>
  </si>
  <si>
    <t>SANDHYA AGENCIES</t>
  </si>
  <si>
    <t>37ACFPA5280R3Z4</t>
  </si>
  <si>
    <t>ARCHANAS TRADERSS</t>
  </si>
  <si>
    <t>29AAXFA8793M1Z4</t>
  </si>
  <si>
    <t>KALYAN ENTERPRISES</t>
  </si>
  <si>
    <t>27AAJPB7882N1Z2</t>
  </si>
  <si>
    <t>MS ANGELA TRADING COMPANY</t>
  </si>
  <si>
    <t>23BAWPC5657C1ZP</t>
  </si>
  <si>
    <t>H2O ENERGY SERVICES LLP</t>
  </si>
  <si>
    <t>36AAQFH2593D1Z6</t>
  </si>
  <si>
    <t>Bala Ji Plastic Eneterprises</t>
  </si>
  <si>
    <t>06BTGPM4425D1ZY</t>
  </si>
  <si>
    <t>SHRADDHA OVERSES P. LTD.</t>
  </si>
  <si>
    <t>19AAGCS9695E1ZO</t>
  </si>
  <si>
    <t>SKY ENTERPRISES</t>
  </si>
  <si>
    <t>29BFDPA3317R1Z8</t>
  </si>
  <si>
    <t>M/S S.M. ENTERPRISES</t>
  </si>
  <si>
    <t>20AMEPM3654N1ZZ</t>
  </si>
  <si>
    <t>KING METAL</t>
  </si>
  <si>
    <t>09AIKPA5650J1Z5</t>
  </si>
  <si>
    <t>GAJKESARI STEELS AND ALLOYS PRIVATE LIMITED COMPANY</t>
  </si>
  <si>
    <t>27AACCK4037E1ZT</t>
  </si>
  <si>
    <t>Naushad Traders</t>
  </si>
  <si>
    <t>09DOVPA5133N1ZD</t>
  </si>
  <si>
    <t>AYAN TRADERS</t>
  </si>
  <si>
    <t>27BZKPA4013K1ZJ</t>
  </si>
  <si>
    <t>SUBHAM  DEY</t>
  </si>
  <si>
    <t>19AJYPD9516B1ZX</t>
  </si>
  <si>
    <t>ROLLEX GROUPS</t>
  </si>
  <si>
    <t>33FVWPM7367C1Z0</t>
  </si>
  <si>
    <t>SHREE SANWARIYA METTALLICS</t>
  </si>
  <si>
    <t>08AOWPS6090J1ZX</t>
  </si>
  <si>
    <t>INALCO PRIVATE LIMITED COMPANY</t>
  </si>
  <si>
    <t>SAMSUNG INDIA ELECTRONICS PVT. LTD.,- Kerala</t>
  </si>
  <si>
    <t>32AAACS5123K1ZM</t>
  </si>
  <si>
    <t>SANDARSHIKA COMMODITY PRIVATE LIMITED COMPANY</t>
  </si>
  <si>
    <t>19AATCS7100H1Z1</t>
  </si>
  <si>
    <t>MAA AMBIKA BHAWANI TRADERS</t>
  </si>
  <si>
    <t>10ABLFM9769Q1ZB</t>
  </si>
  <si>
    <t>SAMSUNG INDIA ELECTRONICS PRIVATE LIMITED COMPANY- AndhraPradesh</t>
  </si>
  <si>
    <t>37AAACS5123K1ZC</t>
  </si>
  <si>
    <t>LAADSAHAB TRADING COMPANY</t>
  </si>
  <si>
    <t>23BWIPK7593R1ZK</t>
  </si>
  <si>
    <t>MALHOTRA TRADING CO</t>
  </si>
  <si>
    <t>03EUXPM5632M1ZW</t>
  </si>
  <si>
    <t>Mukhtar enterprises</t>
  </si>
  <si>
    <t>37AMQPM5478C1ZL</t>
  </si>
  <si>
    <t>SAHIBA TRADERS</t>
  </si>
  <si>
    <t>23BOHPK6412A1ZK</t>
  </si>
  <si>
    <t>Supreme plastics</t>
  </si>
  <si>
    <t>06ABMFS9176Q1Z0</t>
  </si>
  <si>
    <t>Shri Ram Pet Polymers</t>
  </si>
  <si>
    <t>09FULPK4037D1ZJ</t>
  </si>
  <si>
    <t>Royal Traders</t>
  </si>
  <si>
    <t>09AUYPK3390H1ZX</t>
  </si>
  <si>
    <t>HANIA POLYTECH PRIVATE LIMITED COMPANY</t>
  </si>
  <si>
    <t>19AAHCH1741D1ZT</t>
  </si>
  <si>
    <t>SAI TEJA PAPERS</t>
  </si>
  <si>
    <t>36AAVFS3313D1Z6</t>
  </si>
  <si>
    <t>PETAL INDIA</t>
  </si>
  <si>
    <t>03AHCPG6586C1ZO</t>
  </si>
  <si>
    <t>M/S A P L APOLLO TUBES LIMITED</t>
  </si>
  <si>
    <t>09AAACB0960D1Z4</t>
  </si>
  <si>
    <t>ULTRA CORPOTECH PRIVATE LIMITED COMPANY</t>
  </si>
  <si>
    <t>27AADCP6808R1ZP</t>
  </si>
  <si>
    <t>RAJYALAKSHMI POLYMERS</t>
  </si>
  <si>
    <t>37BNKPL9363H1ZF</t>
  </si>
  <si>
    <t>H A TRADING AGENCY</t>
  </si>
  <si>
    <t>18BFYPA4053D1ZG</t>
  </si>
  <si>
    <t>MK POLYPET INDIA PRIVATE LIMITED COMPANY</t>
  </si>
  <si>
    <t>29AAQCM8215Q1ZG</t>
  </si>
  <si>
    <t>M/S CAPITAL YUSRA</t>
  </si>
  <si>
    <t>23ARZPG4202G1ZX</t>
  </si>
  <si>
    <t>SRI SAI RAM TrADERS</t>
  </si>
  <si>
    <t>36ADIFS4685C1ZU</t>
  </si>
  <si>
    <t>Ceekay Green Care Agencies</t>
  </si>
  <si>
    <t>32ADQPH6973C1ZH</t>
  </si>
  <si>
    <t>KRISHNA METALS</t>
  </si>
  <si>
    <t>19KLKPK4324J1ZL</t>
  </si>
  <si>
    <t>SRESHTA RECYCLING INDUSTRIES</t>
  </si>
  <si>
    <t>37EHYPP5556D1ZK</t>
  </si>
  <si>
    <t>SHIV SHAKTI STEEL AND ALLOYS</t>
  </si>
  <si>
    <t>03AEYFS5011D1Z5</t>
  </si>
  <si>
    <t>M/S APPEX TRADING ENTERPRISES</t>
  </si>
  <si>
    <t>09AANFA9652R1ZE</t>
  </si>
  <si>
    <t>BONLON INDUSTRIES LIMITED</t>
  </si>
  <si>
    <t>08AAACB6473H1ZM</t>
  </si>
  <si>
    <t>India Polymers</t>
  </si>
  <si>
    <t>02AAGFI0380M1ZI</t>
  </si>
  <si>
    <t>SHRIMAN NARAYAN FIBER UDHOG PRIVATE LIMITED COMPANY</t>
  </si>
  <si>
    <t>23ABECS9944F1Z5</t>
  </si>
  <si>
    <t>SRI SAINADH ENTERPRISES</t>
  </si>
  <si>
    <t>37ETUPK6704G1Z6</t>
  </si>
  <si>
    <t>R R ENTERPRISES</t>
  </si>
  <si>
    <t>37AALPA9211C1Z4</t>
  </si>
  <si>
    <t>SRI KANAKADURGA INDUSTRIES</t>
  </si>
  <si>
    <t>37ATSPN4497P1ZC</t>
  </si>
  <si>
    <t>Stecol International PRIVATE LIMITED COMPANY</t>
  </si>
  <si>
    <t>27AAACY3342A1ZR</t>
  </si>
  <si>
    <t>R.s. Enterprises</t>
  </si>
  <si>
    <t>03CBPPS9196B2Z6</t>
  </si>
  <si>
    <t>MAHAJAN SALES CORPORATION</t>
  </si>
  <si>
    <t>03AGKPM3709L1ZA</t>
  </si>
  <si>
    <t>M/S M.R ISPAT UDYOG</t>
  </si>
  <si>
    <t>19BBEPJ7339D1ZM</t>
  </si>
  <si>
    <t>Siyaram Polymers</t>
  </si>
  <si>
    <t>24AEDFS6380N1ZJ</t>
  </si>
  <si>
    <t>AMAR  TRADERS</t>
  </si>
  <si>
    <t>29AVZPS8380D1ZK</t>
  </si>
  <si>
    <t>M/S MUSTAFA TRADERS</t>
  </si>
  <si>
    <t>29FABPB5183B1Z0</t>
  </si>
  <si>
    <t>NAVADHARA INDUSTRIES PRIVATE LIMITED COMPANY</t>
  </si>
  <si>
    <t>27AAICN8339G1Z3</t>
  </si>
  <si>
    <t>S.B. Iron Traders</t>
  </si>
  <si>
    <t>37GTVPM7965J1ZD</t>
  </si>
  <si>
    <t>PRANAVI AGENCIES</t>
  </si>
  <si>
    <t>37ASJPB6510B1ZA</t>
  </si>
  <si>
    <t>JAI BALAJI INDUSTRIES LIMITED</t>
  </si>
  <si>
    <t>19AAACJ7961J1Z3</t>
  </si>
  <si>
    <t>M/s. Appaji Global Merchant</t>
  </si>
  <si>
    <t>27BNLPD2907A1ZH</t>
  </si>
  <si>
    <t>SHIVANI EXPORTS</t>
  </si>
  <si>
    <t>37AVAPD5434C1Z4</t>
  </si>
  <si>
    <t>RAJDHANI PLASTIC TRADING CO</t>
  </si>
  <si>
    <t>21ABEPI6514N1ZR</t>
  </si>
  <si>
    <t>SAMSUNG INDIA ELECTRONICS PRIVATE LIMITED COMPANY- Telangana</t>
  </si>
  <si>
    <t>36AAACS5123K1ZE</t>
  </si>
  <si>
    <t>M.A ENTERPRISE</t>
  </si>
  <si>
    <t>19AOWPH3310N1ZG</t>
  </si>
  <si>
    <t>MADAAN OVERSEAS</t>
  </si>
  <si>
    <t>06AAEFM7878A1Z8</t>
  </si>
  <si>
    <t>MEGHANA ENTERPRISES</t>
  </si>
  <si>
    <t>37BMVPN6650F1ZG</t>
  </si>
  <si>
    <t>S.R TRADERS</t>
  </si>
  <si>
    <t>29CVJPA2636J1ZG</t>
  </si>
  <si>
    <t>Verde Polysfy PRIVATE LIMITED COMPANY</t>
  </si>
  <si>
    <t>20AAGCV7441R1ZV</t>
  </si>
  <si>
    <t>APPLE PROJECTS</t>
  </si>
  <si>
    <t>36AKBPJ6696C1Z3</t>
  </si>
  <si>
    <t>SKY VISION WOOD TECH</t>
  </si>
  <si>
    <t>06AZFPR1838P1ZR</t>
  </si>
  <si>
    <t>Bismillah Traders</t>
  </si>
  <si>
    <t>29HKLPS9002Q1Z1</t>
  </si>
  <si>
    <t>NAVJIVAN BALERS LLP</t>
  </si>
  <si>
    <t>27AATFN6937A1ZY</t>
  </si>
  <si>
    <t>PARVEZ TRADERS</t>
  </si>
  <si>
    <t>36BABPT8093G1ZA</t>
  </si>
  <si>
    <t>BANGALORE STEEL</t>
  </si>
  <si>
    <t>29APXPP6066K1ZR</t>
  </si>
  <si>
    <t>03AGJPA9509K1ZF</t>
  </si>
  <si>
    <t>SHRI MAN NARAYAN POLYTAX PVT LTD</t>
  </si>
  <si>
    <t>23AAWCS6047A1ZB</t>
  </si>
  <si>
    <t>MAA MAHAMAYA INDUSTRIES LTD</t>
  </si>
  <si>
    <t>37AADCM5858Q1ZL</t>
  </si>
  <si>
    <t>32DMEPA9964A1ZD</t>
  </si>
  <si>
    <t>LAXMI ENTERPRISES</t>
  </si>
  <si>
    <t>20FQSPP6778M1ZS</t>
  </si>
  <si>
    <t>M.F.ENTERPRISES</t>
  </si>
  <si>
    <t>29BLYPR3984E1Z3</t>
  </si>
  <si>
    <t>VICTORY ALLOYS</t>
  </si>
  <si>
    <t>03AFAPV9091H1Z7</t>
  </si>
  <si>
    <t>GUNJAN INDUSTRIES</t>
  </si>
  <si>
    <t>27EDNPS9117Q1ZD</t>
  </si>
  <si>
    <t>Heramb Polyflakes</t>
  </si>
  <si>
    <t>27AAGFH4375M1ZW</t>
  </si>
  <si>
    <t>STARCO POLYMER</t>
  </si>
  <si>
    <t>19BHCPA9600E1ZR</t>
  </si>
  <si>
    <t>R.A. ENTERPRISES</t>
  </si>
  <si>
    <t>07AHAPA6674R2ZV</t>
  </si>
  <si>
    <t>SRI VARI ENTERPRISES</t>
  </si>
  <si>
    <t>33AWYPN2991F2ZX</t>
  </si>
  <si>
    <t>Sln enterprises</t>
  </si>
  <si>
    <t>29AEYPN6749K2Z8</t>
  </si>
  <si>
    <t>KD POLYPLAST</t>
  </si>
  <si>
    <t>27KXPPS0345E1Z1</t>
  </si>
  <si>
    <t>M/S GANESHA ENTERPRISES</t>
  </si>
  <si>
    <t>06AISPD2395M2ZP</t>
  </si>
  <si>
    <t>AH ENTERPRISES</t>
  </si>
  <si>
    <t>20AHRPH4895G1Z4</t>
  </si>
  <si>
    <t>S S RECLAIMERS</t>
  </si>
  <si>
    <t>37ADKFS3802K1ZS</t>
  </si>
  <si>
    <t>SHYAMLAL IRON &amp; STEEL CO.</t>
  </si>
  <si>
    <t>19AALFS6698F1ZE</t>
  </si>
  <si>
    <t>M/S  UMESH TRADERS</t>
  </si>
  <si>
    <t>09DYXPK6958K1Z4</t>
  </si>
  <si>
    <t>SHIV WOOD INDUSTRY</t>
  </si>
  <si>
    <t>06BNBPM5182J1ZU</t>
  </si>
  <si>
    <t>Mm Enterprises</t>
  </si>
  <si>
    <t>29ABEFM4112E1ZL</t>
  </si>
  <si>
    <t>SAMSUNG INDIA ELECTRONICS PRIVATE LIMITED COMPANY- Karnataka</t>
  </si>
  <si>
    <t>29AAACS5123K1Z9</t>
  </si>
  <si>
    <t>SRI MANIKANTA SAI PAPERS</t>
  </si>
  <si>
    <t>36AEPFS4337H1ZM</t>
  </si>
  <si>
    <t>BHARAT SCRAP FACILITIES</t>
  </si>
  <si>
    <t>09ABAFB1335L1ZK</t>
  </si>
  <si>
    <t>V K STEELS</t>
  </si>
  <si>
    <t>29IUGPK3181J1Z3</t>
  </si>
  <si>
    <t>M/S SUBRATA SARKAR</t>
  </si>
  <si>
    <t>16JWMPS7440K1ZN</t>
  </si>
  <si>
    <t>SHREE HARI POLYMERS</t>
  </si>
  <si>
    <t>09CBOPA7522G1ZM</t>
  </si>
  <si>
    <t>Indian Traders</t>
  </si>
  <si>
    <t>33BGSPY7097N1Z1</t>
  </si>
  <si>
    <t>Pushpanjali Enterprises</t>
  </si>
  <si>
    <t>09GFJPD6867Q1ZD</t>
  </si>
  <si>
    <t>AHUJA ENTERPRISES -  INDIA</t>
  </si>
  <si>
    <t>03ALNPS8691K1Z9</t>
  </si>
  <si>
    <t>AASTHA POLYMERS</t>
  </si>
  <si>
    <t>09HKYPS4365H1Z1</t>
  </si>
  <si>
    <t>29AIWPN5210H1ZV</t>
  </si>
  <si>
    <t>NARINDRA &amp; NARINDRA STEEL CORPORATOIN</t>
  </si>
  <si>
    <t>07AAEFN3937D1ZF</t>
  </si>
  <si>
    <t>EMPREO PREMIUM</t>
  </si>
  <si>
    <t>21AAJFE5874H1ZD</t>
  </si>
  <si>
    <t>D.d.enterprises</t>
  </si>
  <si>
    <t>09CIBPS2261N1ZT</t>
  </si>
  <si>
    <t>M/S ARIHANT INDUSTRIES</t>
  </si>
  <si>
    <t>23AGFPD8167J1ZC</t>
  </si>
  <si>
    <t>Environmental And Recycling Solutions India</t>
  </si>
  <si>
    <t>29AAEFE9249H1Z1</t>
  </si>
  <si>
    <t>SBS PAPERS</t>
  </si>
  <si>
    <t>29CPDPJ4107D1Z8</t>
  </si>
  <si>
    <t>Gurupooja Plastic</t>
  </si>
  <si>
    <t>08AFPPN1643C1ZI</t>
  </si>
  <si>
    <t>SAMSUNG INDIA ELECTRONICS PRIVATE LIMITED COMPANY- Tamilnadu</t>
  </si>
  <si>
    <t>33AAACS5123K1ZK</t>
  </si>
  <si>
    <t>AKREETI TRADECORP LLP</t>
  </si>
  <si>
    <t>24ACCFA7645R1ZW</t>
  </si>
  <si>
    <t>SV TRADERS</t>
  </si>
  <si>
    <t>36AEWFS8536D1ZE</t>
  </si>
  <si>
    <t>SRI LAKSHMI ENTERPRISE</t>
  </si>
  <si>
    <t>36GXVPK0168K1ZQ</t>
  </si>
  <si>
    <t>YASH ENTERPRISES</t>
  </si>
  <si>
    <t>27DJWPS7981A1ZD</t>
  </si>
  <si>
    <t>ASAR GREEN KABADI PRIVATE LIMITED COMPANY</t>
  </si>
  <si>
    <t>23AANCA8009M1ZF</t>
  </si>
  <si>
    <t>SENTHUR TRADERS</t>
  </si>
  <si>
    <t>33AKRPR5965N1Z4</t>
  </si>
  <si>
    <t>ZETWERK MANUFACTURING BUSINESSES PRIVATE LIMITED COMPANY</t>
  </si>
  <si>
    <t>06AABCZ1506C1ZV</t>
  </si>
  <si>
    <t>SHRI MAN NARAYAN TRADING COMPANY</t>
  </si>
  <si>
    <t>23FYGPS6604R1ZO</t>
  </si>
  <si>
    <t>MARATHON ELECTRIC INDIA PRIVATE LIMITED COMPANY</t>
  </si>
  <si>
    <t>06AAACG5525H1ZU</t>
  </si>
  <si>
    <t>M.B PLASTICS</t>
  </si>
  <si>
    <t>18BNMPB7092P1Z8</t>
  </si>
  <si>
    <t>HAIER APPLIANCES INDIA PVT LTD</t>
  </si>
  <si>
    <t>29AABCH3162L1ZE</t>
  </si>
  <si>
    <t>MADHAV KRG  ENVIRONMENTAL SOLUTIONS PVT LTD</t>
  </si>
  <si>
    <t>03AANCM0311J1ZU</t>
  </si>
  <si>
    <t>SRI RAM ENTERPRISES</t>
  </si>
  <si>
    <t>20DFDPS3378G1ZG</t>
  </si>
  <si>
    <t>VAARAAHI RECLAIMERS</t>
  </si>
  <si>
    <t>36AATFV9251F1ZK</t>
  </si>
  <si>
    <t>BHULESHWAR STEEL AND ALLOYS PVT LTD</t>
  </si>
  <si>
    <t>27AAACB2203M1ZZ</t>
  </si>
  <si>
    <t>SIMHACHALAM PLASTICS</t>
  </si>
  <si>
    <t>37AREPP8196R1ZK</t>
  </si>
  <si>
    <t>Patturaja plastics</t>
  </si>
  <si>
    <t>33AYIPP1863E1ZH</t>
  </si>
  <si>
    <t>A.B.V.B.STEEL COMPANY</t>
  </si>
  <si>
    <t>03AIPPB1102P1ZK</t>
  </si>
  <si>
    <t>AGSUNWIN ENGINEERING CONSULTANCY AND SERVICES</t>
  </si>
  <si>
    <t>33CRUPS6395F1ZZ</t>
  </si>
  <si>
    <t>GAVRILL METAL PRIVATE LIMITED COMPANY</t>
  </si>
  <si>
    <t>27AACCN5602N2Z9</t>
  </si>
  <si>
    <t>N.H.ENTERPRISE</t>
  </si>
  <si>
    <t>24AGVPM2583R1ZD</t>
  </si>
  <si>
    <t>SRI MAHESH ENTERPRISES</t>
  </si>
  <si>
    <t>37AHMPN1178M1ZP</t>
  </si>
  <si>
    <t>MAA BHAGAVATHI TRADERS</t>
  </si>
  <si>
    <t>37ASGPV5868H1ZY</t>
  </si>
  <si>
    <t>BARAT  TRADING COMPANY</t>
  </si>
  <si>
    <t>29BKEPP2216A1ZK</t>
  </si>
  <si>
    <t>MISHRA TRADING COMPANY</t>
  </si>
  <si>
    <t>09BQYPM8563M1ZI</t>
  </si>
  <si>
    <t>19AACCN5602N1Z7</t>
  </si>
  <si>
    <t>KARTIKEYA PAPERS</t>
  </si>
  <si>
    <t>36AAVFK2137M1ZR</t>
  </si>
  <si>
    <t>29AAGCE0520L1ZO</t>
  </si>
  <si>
    <t>N.K. TRADERS</t>
  </si>
  <si>
    <t>10ALWPK9224B1Z9</t>
  </si>
  <si>
    <t>AKONE RECYCLING SOLUTION PRIVATE LIMITED COMPANY</t>
  </si>
  <si>
    <t>09AAQCA5463N1ZW</t>
  </si>
  <si>
    <t>TATA  STEEL  LIMITED</t>
  </si>
  <si>
    <t>19AAACT2803M1Z8</t>
  </si>
  <si>
    <t>RSL OVERSEAS LLP</t>
  </si>
  <si>
    <t>19AAUFR5530N1ZC</t>
  </si>
  <si>
    <t>Dspolymers</t>
  </si>
  <si>
    <t>33BOYPP1750F1ZO</t>
  </si>
  <si>
    <t>M/S MALHOTRA ENTERPRISES</t>
  </si>
  <si>
    <t>09BINPM3110M1Z0</t>
  </si>
  <si>
    <t>KSM ENVIRO PLASTICS PRIVATE LIMITED COMPANY</t>
  </si>
  <si>
    <t>09AAJCK9298E1ZV</t>
  </si>
  <si>
    <t>THAKRAR INFODEALZ LLP</t>
  </si>
  <si>
    <t>27AAOFT0078R1ZA</t>
  </si>
  <si>
    <t>M/S RAZA ENTERPRISES</t>
  </si>
  <si>
    <t>09GJMPR8956K1ZX</t>
  </si>
  <si>
    <t>GLOBAL POLYMERS</t>
  </si>
  <si>
    <t>09AAXFG7181K1ZG</t>
  </si>
  <si>
    <t>FLAKE BIZZ</t>
  </si>
  <si>
    <t>29AACPZ2977M1ZP</t>
  </si>
  <si>
    <t>RECMET ALLOYS PRIVATE LIMITED COMPANY</t>
  </si>
  <si>
    <t>24AAFCR0755D1ZQ</t>
  </si>
  <si>
    <t>M/S.SAHA ENTERPRISE</t>
  </si>
  <si>
    <t>16EYWPS0465P1Z9</t>
  </si>
  <si>
    <t>GAGAN TEXTILE</t>
  </si>
  <si>
    <t>06BOZPA5381L1ZB</t>
  </si>
  <si>
    <t>LALITHAMBICA PLASTIC WASTE</t>
  </si>
  <si>
    <t>37ARRPD7865Q2ZM</t>
  </si>
  <si>
    <t>Mahalakshmi Enterprises</t>
  </si>
  <si>
    <t>36AYJPD7638L1ZY</t>
  </si>
  <si>
    <t>SAMSUNG INDIA ELECTRONICS PLTD- Gujarat</t>
  </si>
  <si>
    <t>24AAACS5123K1ZJ</t>
  </si>
  <si>
    <t>36EUCPK1684J1ZC</t>
  </si>
  <si>
    <t>TRISTAR TRADELINKS MANAGEMENT LLP</t>
  </si>
  <si>
    <t>27AAMFT1998C1ZS</t>
  </si>
  <si>
    <t>AVINASI STEEL PRIVATE LIMITED COMPANY</t>
  </si>
  <si>
    <t>19AAACI5352G1ZM</t>
  </si>
  <si>
    <t>M/S  DANISH OLD PLASTIC SUPPLIERS</t>
  </si>
  <si>
    <t>09BMOPD5179E1ZS</t>
  </si>
  <si>
    <t>DAMANI CASTINGS PRIVATE LIMITED COMPANY</t>
  </si>
  <si>
    <t>27AADCA8726B2ZV</t>
  </si>
  <si>
    <t>SHRI SHYAM PLASTIC INDUSTRIES</t>
  </si>
  <si>
    <t>06LNJPK7076B1ZQ</t>
  </si>
  <si>
    <t>Datanet Installation Services</t>
  </si>
  <si>
    <t>02AXVPK2784R1ZJ</t>
  </si>
  <si>
    <t>FELZ IRONIC WORLD PRIVATE LIMITED COMPANY</t>
  </si>
  <si>
    <t>BHAGIRATHI POLYMER PRIVATE LIMITED COMPANY</t>
  </si>
  <si>
    <t>09AALCB0491L1ZA</t>
  </si>
  <si>
    <t>M/S. S. G. FOUNDRY &amp; ROLLING MILL PRIVATE LIMITED COMPANY</t>
  </si>
  <si>
    <t>20AADCS7889M1ZR</t>
  </si>
  <si>
    <t>JAI BAJRANG ENTERPRISES</t>
  </si>
  <si>
    <t>07AYKPK4378D1Z9</t>
  </si>
  <si>
    <t>KATARIA GARMENTS</t>
  </si>
  <si>
    <t>06CUOPA7509J1ZF</t>
  </si>
  <si>
    <t>Sri Vijaya Durga Enterprises</t>
  </si>
  <si>
    <t>36APDPG0867K1ZS</t>
  </si>
  <si>
    <t>Shriman Enterprises</t>
  </si>
  <si>
    <t>27ALFPS8413F1ZY</t>
  </si>
  <si>
    <t>SILCON TRADERS</t>
  </si>
  <si>
    <t>29CPEPG2266P1ZD</t>
  </si>
  <si>
    <t>LAKSHYA PLASTICS</t>
  </si>
  <si>
    <t>32ASOPP8302L1ZE</t>
  </si>
  <si>
    <t>SHRI ANANT STEEL PRIVATE LIMITED COMPANY</t>
  </si>
  <si>
    <t>06AAQCS5464D1Z4</t>
  </si>
  <si>
    <t>Vvsgredddy polymers</t>
  </si>
  <si>
    <t>37ARCPV7753N1ZV</t>
  </si>
  <si>
    <t>M/S. SURESH PET</t>
  </si>
  <si>
    <t>33BXVPS5569P1Z4</t>
  </si>
  <si>
    <t>Eco india recycling solution</t>
  </si>
  <si>
    <t>29AAJFE4160E1ZI</t>
  </si>
  <si>
    <t>SAMSUNG INDIA ELECTRONICS PRIVATE LIMITED COMPANY- Maharashtra</t>
  </si>
  <si>
    <t>27AAACS5123K1ZD</t>
  </si>
  <si>
    <t>R K Enterprises</t>
  </si>
  <si>
    <t>09AAWFR7456F1ZF</t>
  </si>
  <si>
    <t>SHAKAMBHARI ISPAT &amp; POWER LIMITED</t>
  </si>
  <si>
    <t>19AABCE3113G3Z0</t>
  </si>
  <si>
    <t>S.K TRADERS</t>
  </si>
  <si>
    <t>06DARPS1285M1ZV</t>
  </si>
  <si>
    <t>Shri Bankey Bihari Enterprise</t>
  </si>
  <si>
    <t>07AIGPG3240A1Z0</t>
  </si>
  <si>
    <t>19AABCZ1506C1ZO</t>
  </si>
  <si>
    <t>F. K. ENTERPRISES</t>
  </si>
  <si>
    <t>07AVKPK2164L1ZA</t>
  </si>
  <si>
    <t>JAI BHAWANI SCRAP CENTER</t>
  </si>
  <si>
    <t>27AVSPS1823L1ZW</t>
  </si>
  <si>
    <t>R3 Eco Industries</t>
  </si>
  <si>
    <t>32APKPC6855N1ZJ</t>
  </si>
  <si>
    <t>RAYYAN ENTERPRISES</t>
  </si>
  <si>
    <t>27ATMPA7215Q1Z8</t>
  </si>
  <si>
    <t>K.d. Enterprises</t>
  </si>
  <si>
    <t>03AHGPG9379P2ZN</t>
  </si>
  <si>
    <t>RAHIMA TRADERS</t>
  </si>
  <si>
    <t>07CIKPK4409D1ZF</t>
  </si>
  <si>
    <t>AYYAPPA ENTERPRISES</t>
  </si>
  <si>
    <t>37AXYPK4726E1Z0</t>
  </si>
  <si>
    <t>REDHANYA PLASTICS</t>
  </si>
  <si>
    <t>37ELPPK5195E1ZK</t>
  </si>
  <si>
    <t>M/S SAQLAINI TRADERS</t>
  </si>
  <si>
    <t>09ALTPM9219R1ZT</t>
  </si>
  <si>
    <t>SURYA ENTERPRISES</t>
  </si>
  <si>
    <t>27CDDPR1996L1ZT</t>
  </si>
  <si>
    <t>M/S.YM POLYMERS</t>
  </si>
  <si>
    <t>19CEJPM3006D1ZR</t>
  </si>
  <si>
    <t>CAPITAL POLYMERS</t>
  </si>
  <si>
    <t>23AUFPK8549M1Z4</t>
  </si>
  <si>
    <t>R.S. ENTERPRISES</t>
  </si>
  <si>
    <t>07BWIPA0122N1ZT</t>
  </si>
  <si>
    <t>Sree Hari Impex</t>
  </si>
  <si>
    <t>08ANRPM3582H1ZG</t>
  </si>
  <si>
    <t>SATYAM RECYCLE LLP</t>
  </si>
  <si>
    <t>27ADXFS9442G1Z9</t>
  </si>
  <si>
    <t>OM TRADERS</t>
  </si>
  <si>
    <t>19AVBPJ0907B1Z5</t>
  </si>
  <si>
    <t>SRI ARUMUGAM PET</t>
  </si>
  <si>
    <t>33AEVFS2858B1ZS</t>
  </si>
  <si>
    <t>J.K.TRADERS</t>
  </si>
  <si>
    <t>07CJUPJ4316F1Z2</t>
  </si>
  <si>
    <t>M/s PADMAVATI DEVI STEELS PRIVATE LIMITE</t>
  </si>
  <si>
    <t>27AAICP6473B1ZC</t>
  </si>
  <si>
    <t>Sri vigneswara durga traders</t>
  </si>
  <si>
    <t>37ARLPG6509L1ZD</t>
  </si>
  <si>
    <t>29AADCH7179R1ZJ</t>
  </si>
  <si>
    <t>S S Industries</t>
  </si>
  <si>
    <t>06ABAPS5791H1ZD</t>
  </si>
  <si>
    <t>S.K.ENTERPRISE</t>
  </si>
  <si>
    <t>19AJLPR9792C1ZG</t>
  </si>
  <si>
    <t>Bhangarwala Waste Management PRIVATE LIMITED COMPANY</t>
  </si>
  <si>
    <t>27AAKCB5757A2ZO</t>
  </si>
  <si>
    <t>PARAMESWARA PULP AND PAPERS</t>
  </si>
  <si>
    <t>37AKLPV5299F1ZC</t>
  </si>
  <si>
    <t>SRI GAYATHRI TRADERS</t>
  </si>
  <si>
    <t>36ANWPA7428F2ZQ</t>
  </si>
  <si>
    <t>Harshini Enterprises</t>
  </si>
  <si>
    <t>37CJPPK3292L1ZH</t>
  </si>
  <si>
    <t>REOPIK ENVIRONMENT PRIVATE LIMITED COMPANY</t>
  </si>
  <si>
    <t>29AAHCR7586C1ZX</t>
  </si>
  <si>
    <t>SIYA PASHUPATI ENTERPRISES</t>
  </si>
  <si>
    <t>10CRQPK0338A1ZE</t>
  </si>
  <si>
    <t>ROYAL GLASS AGENCY</t>
  </si>
  <si>
    <t>19AGWPN1359F1ZV</t>
  </si>
  <si>
    <t>BLACK GOLD RECYCLING PRIVATE LIMITED COMPANY</t>
  </si>
  <si>
    <t>24AAMCB5608A1Z3</t>
  </si>
  <si>
    <t>SANSAR PET</t>
  </si>
  <si>
    <t>06AJSPA7518E1Z9</t>
  </si>
  <si>
    <t>YAKSHIT ENTERPRISES</t>
  </si>
  <si>
    <t>06ANJPJ6865C1ZX</t>
  </si>
  <si>
    <t>HITARTH ENTERPRISES</t>
  </si>
  <si>
    <t>23AAPFH5775E1Z6</t>
  </si>
  <si>
    <t>PRIMETECH TRADING COMPANY</t>
  </si>
  <si>
    <t>33AATFP1023D1ZM</t>
  </si>
  <si>
    <t>M/S MASTER PLASTIC</t>
  </si>
  <si>
    <t>21BGOPS3702A1ZV</t>
  </si>
  <si>
    <t>MEPE RECYCLER</t>
  </si>
  <si>
    <t>03ABJFM0048E1ZR</t>
  </si>
  <si>
    <t>AMAR TRADERS</t>
  </si>
  <si>
    <t>07FCAPA0672R1ZF</t>
  </si>
  <si>
    <t>PROCUREYARD TECHNOLOGY PRIVATE LIMITED COMPANY</t>
  </si>
  <si>
    <t>07AANCP8896R1ZX</t>
  </si>
  <si>
    <t>Meneta Automotive Components PRIVATE LIMITED COMPANY</t>
  </si>
  <si>
    <t>06AAECM8250H1ZG</t>
  </si>
  <si>
    <t>Y.h.enterprise</t>
  </si>
  <si>
    <t>21AMIPY9849B1ZP</t>
  </si>
  <si>
    <t>M/S S.M. SUPPLYING CO.</t>
  </si>
  <si>
    <t>20BMZPM2699K1Z8</t>
  </si>
  <si>
    <t>19AAVPI3479E1Z6</t>
  </si>
  <si>
    <t>HB Enterprises</t>
  </si>
  <si>
    <t>20AIKPH9571R1ZM</t>
  </si>
  <si>
    <t>CENTURY COMMODEAL PRIVATE LIMITED COMPANY</t>
  </si>
  <si>
    <t>19AADCC1486E1ZQ</t>
  </si>
  <si>
    <t>S. K. ENTERPRISES</t>
  </si>
  <si>
    <t>06CIDPS7700L1ZZ</t>
  </si>
  <si>
    <t>Earthbox enviro PRIVATE LIMITED COMPANY</t>
  </si>
  <si>
    <t>36AAECE6933D1ZR</t>
  </si>
  <si>
    <t>MANNAT STEEL TRADING</t>
  </si>
  <si>
    <t>19AIXPJ7927J1ZA</t>
  </si>
  <si>
    <t>HIND METAL &amp; ALLOYS PVT LTD</t>
  </si>
  <si>
    <t>09AACCH1734P2Z8</t>
  </si>
  <si>
    <t>MAHINDRA AND MAHINDRA LIMITED</t>
  </si>
  <si>
    <t>27AAACM3025E1ZZ</t>
  </si>
  <si>
    <t>H I ENTERPRISES</t>
  </si>
  <si>
    <t>06AHWPI4967K1ZI</t>
  </si>
  <si>
    <t>Doad Constructions</t>
  </si>
  <si>
    <t>02AYRPK5620R1ZW</t>
  </si>
  <si>
    <t>WISH HOME ENVIROTECH PRIVATE LIMITED COMPANY</t>
  </si>
  <si>
    <t>27AABCW4405B1ZS</t>
  </si>
  <si>
    <t>Junaid Enterprises</t>
  </si>
  <si>
    <t>36BBJPN0948M2Z4</t>
  </si>
  <si>
    <t>M/S AKS ELECTRICALS &amp; ELECTRONICS  LIMITED</t>
  </si>
  <si>
    <t>09AAGCA1292H1ZO</t>
  </si>
  <si>
    <t>JAI PRAKASH AGARWAL</t>
  </si>
  <si>
    <t>20AAYPA3587C1ZV</t>
  </si>
  <si>
    <t>SEVEN STAR AUTO SCRAPING INDIA PRIVATE LIMITED COMPANY</t>
  </si>
  <si>
    <t>09ABLCS4472K1ZO</t>
  </si>
  <si>
    <t>36AAMCB5608A1ZY</t>
  </si>
  <si>
    <t>GARG TRADING CO</t>
  </si>
  <si>
    <t>06BSFPK8120B1Z7</t>
  </si>
  <si>
    <t>SHREE BALAJEE METALLICS</t>
  </si>
  <si>
    <t>20AEYFS6966H1ZB</t>
  </si>
  <si>
    <t>MS AZAD ENTERPRISE</t>
  </si>
  <si>
    <t>19BXWPK6194B1ZV</t>
  </si>
  <si>
    <t>SUFIYAN ENTERPRISES</t>
  </si>
  <si>
    <t>10ELQPD7572F1Z3</t>
  </si>
  <si>
    <t>SRI VIJAYA DURGA TRADERS</t>
  </si>
  <si>
    <t>37BKIPG9196G1ZN</t>
  </si>
  <si>
    <t>S R K INDUSTRIAL SUPPLIERS</t>
  </si>
  <si>
    <t>29DQJPA8138M1ZA</t>
  </si>
  <si>
    <t>OM ENTERPRISE</t>
  </si>
  <si>
    <t>19AYCPJ3792Q1ZM</t>
  </si>
  <si>
    <t>M/S.SRI VETRI VINAYAKA ENTERPRISES</t>
  </si>
  <si>
    <t>29HMBPS9425P1ZY</t>
  </si>
  <si>
    <t>GALENO METALLICS PRIVATE LIMITED COMPANY</t>
  </si>
  <si>
    <t>17AAJCG2889B1ZH</t>
  </si>
  <si>
    <t>Importer</t>
  </si>
  <si>
    <t>A S ENTERPRISE</t>
  </si>
  <si>
    <t>19IOBPS7560J1Z6</t>
  </si>
  <si>
    <t>ROSHAN INDUSTRY</t>
  </si>
  <si>
    <t>21AMJPS7186G1ZQ</t>
  </si>
  <si>
    <t>Hm enterprises</t>
  </si>
  <si>
    <t>29EJOPK9551B1ZS</t>
  </si>
  <si>
    <t>SUPARSHVAMATI COMMERCIAL PRIVATE LIMITED COMPANY</t>
  </si>
  <si>
    <t>19AAQCS6679G1ZG</t>
  </si>
  <si>
    <t>PLANETFIRST GREEN PRIVATE LIMITED COMPANY</t>
  </si>
  <si>
    <t>SAI SHIVAM PLASTICS</t>
  </si>
  <si>
    <t>36ADKPN0089R1ZR</t>
  </si>
  <si>
    <t>07AAJCK9298E1ZZ</t>
  </si>
  <si>
    <t>G.K PAPERS</t>
  </si>
  <si>
    <t>33BCKPG4583M1Z8</t>
  </si>
  <si>
    <t>A.N. SERVICE ENTERPRISES</t>
  </si>
  <si>
    <t>09KUKPS7039K1ZK</t>
  </si>
  <si>
    <t>NISHA FABTECH LLP</t>
  </si>
  <si>
    <t>07AASFN5307R1ZG</t>
  </si>
  <si>
    <t>Shri Krishan Trading Company</t>
  </si>
  <si>
    <t>03ESGPM4979C1ZM</t>
  </si>
  <si>
    <t>A S INDUSTRIES</t>
  </si>
  <si>
    <t>06AXRPK1256E1ZH</t>
  </si>
  <si>
    <t>M/S DURGA ENTERPRISES</t>
  </si>
  <si>
    <t>20AOZPS3314Q1Z9</t>
  </si>
  <si>
    <t>LOKNATH ENTERPRISE</t>
  </si>
  <si>
    <t>16IHAPS3874R1ZB</t>
  </si>
  <si>
    <t>RAWMART MATERIAL SOLUTIONS PRIVATE LIMITED COMPANY</t>
  </si>
  <si>
    <t>27AAKCR8419H1ZY</t>
  </si>
  <si>
    <t>KRISHALIN PROJECTS LLP</t>
  </si>
  <si>
    <t>27ABCFK8292R1ZD</t>
  </si>
  <si>
    <t>GALAXY TRADING CO.</t>
  </si>
  <si>
    <t>07ASKPA6832E1ZY</t>
  </si>
  <si>
    <t>Sri Raghavendra Traders</t>
  </si>
  <si>
    <t>36ADFFS5699R1ZU</t>
  </si>
  <si>
    <t>MS AGARWAL FOUNDRIES PRIVATE LIMITED COMPANY</t>
  </si>
  <si>
    <t>37AAICS4832K2ZX</t>
  </si>
  <si>
    <t>MANIKANTA PLASTICS</t>
  </si>
  <si>
    <t>36BUKPK2029N1ZA</t>
  </si>
  <si>
    <t>M/S S.S R H SCRAP STORE</t>
  </si>
  <si>
    <t>21LGNPS2880L1ZM</t>
  </si>
  <si>
    <t>Roongta Traders</t>
  </si>
  <si>
    <t>27ARUPR7738P1ZD</t>
  </si>
  <si>
    <t>Harsha Trading Coroporation</t>
  </si>
  <si>
    <t>37AWKPK3204E1ZT</t>
  </si>
  <si>
    <t>TATA MOTORS PASSENGER VEHICLES LIMITED</t>
  </si>
  <si>
    <t>27AAHCT8301P1ZT</t>
  </si>
  <si>
    <t>JMSD INDIA POLYMERS</t>
  </si>
  <si>
    <t>09ANYPJ6179N1ZQ</t>
  </si>
  <si>
    <t>AAYAS STEELS</t>
  </si>
  <si>
    <t>19ADXPM7404N1ZM</t>
  </si>
  <si>
    <t>JAI MAA LAXMI TRADERS</t>
  </si>
  <si>
    <t>09DTYPD5714G1Z9</t>
  </si>
  <si>
    <t>Tsumitomo Airtech PRIVATE LIMITED COMPANY</t>
  </si>
  <si>
    <t>08AAGCT4615H1ZA</t>
  </si>
  <si>
    <t>27AAMCB5608A1ZX</t>
  </si>
  <si>
    <t>SHIVAAY RECYCLING SOLUTIONS</t>
  </si>
  <si>
    <t>MUSKAAN ENTERPRISES</t>
  </si>
  <si>
    <t>29AJEPA9734A2ZG</t>
  </si>
  <si>
    <t>ASKJ BAATLIWALA'S BAKASURA MACHINES AND SOLUTIONS PRIVATE LIMITED COMPANY</t>
  </si>
  <si>
    <t>29AATCA6790K1ZP</t>
  </si>
  <si>
    <t>SRI LAKSHMI POLYMERS</t>
  </si>
  <si>
    <t>33AIBPN0482E1ZP</t>
  </si>
  <si>
    <t>SHRISONS REVIVAL PRIVATE LIMITED COMPANY</t>
  </si>
  <si>
    <t>M/S GOVIND INDUSTRIAL PRODUCTS</t>
  </si>
  <si>
    <t>06AORPK9002P2ZB</t>
  </si>
  <si>
    <t>M K PLASTICS</t>
  </si>
  <si>
    <t>36AISPV0103B1ZI</t>
  </si>
  <si>
    <t>YS POLYMERS PRIVATE LIMITED COMPANY</t>
  </si>
  <si>
    <t>09AABCY2298J1ZS</t>
  </si>
  <si>
    <t>MITTAL FERRO ALLOYS</t>
  </si>
  <si>
    <t>08AGWPM6218Q1ZC</t>
  </si>
  <si>
    <t>07AABCW4405B1ZU</t>
  </si>
  <si>
    <t>M/S VANSH POLYPACK LLP</t>
  </si>
  <si>
    <t>09AARFV5599C1ZE</t>
  </si>
  <si>
    <t>27AAACT2727Q1ZW</t>
  </si>
  <si>
    <t>SIDDI VINAYAKA ENTERPRISESS</t>
  </si>
  <si>
    <t>36AZUPM8678F1ZF</t>
  </si>
  <si>
    <t>33AABCZ1506C1ZY</t>
  </si>
  <si>
    <t>r r traders</t>
  </si>
  <si>
    <t>36AIQPR3040K1ZV</t>
  </si>
  <si>
    <t>SHIVAY ENTERPRISES</t>
  </si>
  <si>
    <t>20HTGPK3078G1ZR</t>
  </si>
  <si>
    <t>HANNU TRADING COMPANY</t>
  </si>
  <si>
    <t>09GGEPM6244Q1ZK</t>
  </si>
  <si>
    <t>29EYDPK4155D1ZF</t>
  </si>
  <si>
    <t>SMW ISPAT PRIVATE LIMITED COMPANY</t>
  </si>
  <si>
    <t>NIRAJ TRADERS</t>
  </si>
  <si>
    <t>22BMKPA4521P1Z4</t>
  </si>
  <si>
    <t>Tool Tex Industrial Corp</t>
  </si>
  <si>
    <t>03AEHPS2602D1Z2</t>
  </si>
  <si>
    <t>AG TRADERS</t>
  </si>
  <si>
    <t>36KVPPS7164K1ZE</t>
  </si>
  <si>
    <t>SHRI SHYAM DARBAR METALIKS</t>
  </si>
  <si>
    <t>19BRVPR6610N1ZR</t>
  </si>
  <si>
    <t>S.R. METAL</t>
  </si>
  <si>
    <t>06CARPS9669G1ZP</t>
  </si>
  <si>
    <t>29AABCZ1506C1ZN</t>
  </si>
  <si>
    <t>SRI SAI SARITHA  PLASTICS</t>
  </si>
  <si>
    <t>36AENPN9390P2ZB</t>
  </si>
  <si>
    <t>S N POLYPLAST</t>
  </si>
  <si>
    <t>19ANXPN3491N1ZT</t>
  </si>
  <si>
    <t>NAVNIT ENTERPRISES</t>
  </si>
  <si>
    <t>20BLMPT4907K1ZT</t>
  </si>
  <si>
    <t>SALIM PLASTIC</t>
  </si>
  <si>
    <t>27AYGPC3643K1ZE</t>
  </si>
  <si>
    <t>AUM METALS AND TECHNO-CERAMICS PRIVATE LIMITED COMPANY</t>
  </si>
  <si>
    <t>27AADCA1895P1Z3</t>
  </si>
  <si>
    <t>FUTURECOM TECHNOLOGIES PRIVATE LIMITED COMPANY</t>
  </si>
  <si>
    <t>09AAECF3774F1ZI</t>
  </si>
  <si>
    <t>GREEN GLOBE METAL PRIVATE LIMITED COMPANY</t>
  </si>
  <si>
    <t>27AAFCG2133G1ZX</t>
  </si>
  <si>
    <t>VIJENDHARI RECYCLERS PRIVATE LIMITED COMPANY</t>
  </si>
  <si>
    <t>06AAJCV5531F1ZC</t>
  </si>
  <si>
    <t>AQSA TRADING CO</t>
  </si>
  <si>
    <t>20ATYPM7739H1Z4</t>
  </si>
  <si>
    <t>37BZOPM8288C2ZP</t>
  </si>
  <si>
    <t>MAK STEEL CORPORATION</t>
  </si>
  <si>
    <t>27AUMPK2162M1Z8</t>
  </si>
  <si>
    <t>KARBONE INFRA AND MILESTONE PRIVATE LIMITED COMPANY</t>
  </si>
  <si>
    <t>09AAKCK9619A1ZD</t>
  </si>
  <si>
    <t>K.K.S. LEAD PVT LTD</t>
  </si>
  <si>
    <t>19AADCK9931G1Z8</t>
  </si>
  <si>
    <t>KAMALA METACHEM PRIVATE LIMITED COMPANY</t>
  </si>
  <si>
    <t>07CVBPM5900M2ZE</t>
  </si>
  <si>
    <t>RASHMI METALIKS LIMITED</t>
  </si>
  <si>
    <t>19AACCR7183E1Z6</t>
  </si>
  <si>
    <t>M/S IRONIC WORLD</t>
  </si>
  <si>
    <t>21BJVPH6341E1ZB</t>
  </si>
  <si>
    <t>Y N ENTERPRISES</t>
  </si>
  <si>
    <t>36CDJPJ3756Q1ZS</t>
  </si>
  <si>
    <t>GURU KURPA PLAST</t>
  </si>
  <si>
    <t>36AEZPV2058J1ZL</t>
  </si>
  <si>
    <t>CHATRAVATA TRADERS</t>
  </si>
  <si>
    <t>37CQGPV8970E1Z5</t>
  </si>
  <si>
    <t>M/S NIA METAL INDUSTRIES</t>
  </si>
  <si>
    <t>05AAOFN1566C1ZE</t>
  </si>
  <si>
    <t>VP METALS RECYCLING PRIVATE LIMITED COMPANY</t>
  </si>
  <si>
    <t>19AAJCV0870H1Z1</t>
  </si>
  <si>
    <t>N K CORPORATION</t>
  </si>
  <si>
    <t>27AUMPK2163L3Z7</t>
  </si>
  <si>
    <t>M/S A ONE METAL INDUSTRIES</t>
  </si>
  <si>
    <t>05ACVPH9927J1ZW</t>
  </si>
  <si>
    <t>SRI SAI GANESH PLASTIC &amp; CO</t>
  </si>
  <si>
    <t>36CKFPG9120E1ZF</t>
  </si>
  <si>
    <t>Zamco International</t>
  </si>
  <si>
    <t>06AACFZ3541K1Z0</t>
  </si>
  <si>
    <t>SILVERLINE</t>
  </si>
  <si>
    <t>33AADPT1263B1Z7</t>
  </si>
  <si>
    <t>ROBINSON INTERNATIONAL PRIVATE LIMITED COMPANY</t>
  </si>
  <si>
    <t>19AACCR2414G2ZL</t>
  </si>
  <si>
    <t>ASHISH DANGEE CONTRACTOR</t>
  </si>
  <si>
    <t>06DUTPD5522G1ZK</t>
  </si>
  <si>
    <t>SHIFA MATEL</t>
  </si>
  <si>
    <t>05ADIFS2797K1ZH</t>
  </si>
  <si>
    <t>37KZMPK3017A1ZG</t>
  </si>
  <si>
    <t>SAHYADHRI MULTITRADE PRIVATE LIMITED COMPANY</t>
  </si>
  <si>
    <t>27ABPCS1064F1Z7</t>
  </si>
  <si>
    <t>NARESH TRADING COMPANY</t>
  </si>
  <si>
    <t>06MXSPK6375D1ZS</t>
  </si>
  <si>
    <t>UTKARSH LEAD</t>
  </si>
  <si>
    <t>19AAFFU8797B1ZM</t>
  </si>
  <si>
    <t>M.M.TRADERS</t>
  </si>
  <si>
    <t>29BNVPM1163K1ZB</t>
  </si>
  <si>
    <t>Meghana Traders</t>
  </si>
  <si>
    <t>36CSYPK7144M1ZR</t>
  </si>
  <si>
    <t>ALISHA STEEL CORPORATION</t>
  </si>
  <si>
    <t>27DIBPM1991J1ZX</t>
  </si>
  <si>
    <t>BMS METAL INDUSTRIES</t>
  </si>
  <si>
    <t>06BMPPK7027M1ZI</t>
  </si>
  <si>
    <t>DK ENTERPRISES</t>
  </si>
  <si>
    <t>07LZHPK9680F1ZO</t>
  </si>
  <si>
    <t>JAI MAHAKAL METALS</t>
  </si>
  <si>
    <t>06GAHPS7081G1Z9</t>
  </si>
  <si>
    <t>NORTH INDIA COMPANY</t>
  </si>
  <si>
    <t>09BFRPM7621A1ZC</t>
  </si>
  <si>
    <t>19ABZPI7018N1ZQ</t>
  </si>
  <si>
    <t>SUN METAL INDUSTRIES</t>
  </si>
  <si>
    <t>19ABCFS3787M1ZE</t>
  </si>
  <si>
    <t>TRUSTED COMMODITIES</t>
  </si>
  <si>
    <t>06AAJFT3008N1ZZ</t>
  </si>
  <si>
    <t>GLORAX METAL RECYCLING PRIVATE LIMITED COMPANY</t>
  </si>
  <si>
    <t>06AAJCV6761B1ZA</t>
  </si>
  <si>
    <t>06CQUPS0885D1ZB</t>
  </si>
  <si>
    <t>JAI BAJRANG STEEL</t>
  </si>
  <si>
    <t>08AAHFJ7522R1ZO</t>
  </si>
  <si>
    <t>NEXTMOON RECYCLING PRIVATE LIMITED COMPANY</t>
  </si>
  <si>
    <t>06AAICN0650L1ZE</t>
  </si>
  <si>
    <t>Customer POC Name</t>
  </si>
  <si>
    <t>SH04262106</t>
  </si>
  <si>
    <t>NM/26-27/033</t>
  </si>
  <si>
    <t>26-27/PUR/001075</t>
  </si>
  <si>
    <t>MH12FC8048</t>
  </si>
  <si>
    <t>SH04262209</t>
  </si>
  <si>
    <t>1413</t>
  </si>
  <si>
    <t>26-27/PUR/001267</t>
  </si>
  <si>
    <t>MH04KF2197</t>
  </si>
  <si>
    <t>36/MET/27IN00013</t>
  </si>
  <si>
    <t>Pune,Maharashtra,412203</t>
  </si>
  <si>
    <t>36/MET/27IN00014</t>
  </si>
  <si>
    <t>112407496561</t>
  </si>
  <si>
    <t>102408509935</t>
  </si>
  <si>
    <t>36/MET/27VC00050</t>
  </si>
  <si>
    <t>36/MET/27VC00049</t>
  </si>
  <si>
    <t>36/MET/27VC00051</t>
  </si>
  <si>
    <t>36/MET/27VC00052</t>
  </si>
  <si>
    <t>36/MET/27CN00069</t>
  </si>
  <si>
    <t>36/MET/27CN00068</t>
  </si>
  <si>
    <t>36/MET/27CN00070</t>
  </si>
  <si>
    <t>36/MET/27CN00071</t>
  </si>
  <si>
    <t>36/MET/27CN00067</t>
  </si>
  <si>
    <t>59</t>
  </si>
  <si>
    <t>VINAYAK METAL AND ALLOYS PRIVATE LIMITED</t>
  </si>
  <si>
    <t>36AAGCV9303A1ZK</t>
  </si>
  <si>
    <t>2026-04-30</t>
  </si>
  <si>
    <t>Sagar Samal</t>
  </si>
  <si>
    <t>No Debit Note</t>
  </si>
  <si>
    <t>SH04262302</t>
  </si>
  <si>
    <t>26-27/PUR/001331</t>
  </si>
  <si>
    <t>HR38AC9067</t>
  </si>
  <si>
    <t>SH04262305</t>
  </si>
  <si>
    <t>9/2026-27</t>
  </si>
  <si>
    <t>26-27/PUR/001333</t>
  </si>
  <si>
    <t>MH18BG4766</t>
  </si>
  <si>
    <t>SH04262503</t>
  </si>
  <si>
    <t>1418</t>
  </si>
  <si>
    <t>26-27/PUR/001436</t>
  </si>
  <si>
    <t>MH48AY1949</t>
  </si>
  <si>
    <t>36/MET/27IN00015</t>
  </si>
  <si>
    <t>36/MET/27IN00016</t>
  </si>
  <si>
    <t xml:space="preserve">Mumbai Maharashtra 400010 </t>
  </si>
  <si>
    <t>172409669099</t>
  </si>
  <si>
    <t>36/MET/27IN00017</t>
  </si>
  <si>
    <t>Taluka Bhiwandi,Maharashtra,421302</t>
  </si>
  <si>
    <t>132411667430</t>
  </si>
  <si>
    <t>36/MET/27VC00054</t>
  </si>
  <si>
    <t>36/MET/27CN00073</t>
  </si>
  <si>
    <t>36/MET/27VC00055</t>
  </si>
  <si>
    <t>36/MET/27CN00074</t>
  </si>
  <si>
    <t>36/MET/27CN00075</t>
  </si>
  <si>
    <t>FY 25-26 Logistic Bills accounted Fy 26-27</t>
  </si>
  <si>
    <t>STPL/25-26/877</t>
  </si>
  <si>
    <t>STPL/25-26/880</t>
  </si>
  <si>
    <t>STPL/25-26/623</t>
  </si>
  <si>
    <t>STPL/25-26/935</t>
  </si>
  <si>
    <t>KGP/296/25-26</t>
  </si>
  <si>
    <t>SH122522015</t>
  </si>
  <si>
    <t>SH122522018</t>
  </si>
  <si>
    <t>SH102506014</t>
  </si>
  <si>
    <t>SH012607029,SH012608025</t>
  </si>
  <si>
    <t>SH082523024</t>
  </si>
  <si>
    <t>SILVER TRANZCORP PRIVATE LIMITED</t>
  </si>
  <si>
    <t>SRN REALCOM PRIVATE LIMITED</t>
  </si>
  <si>
    <t>2025-12-04</t>
  </si>
  <si>
    <t>26/MPMET/DN0065</t>
  </si>
  <si>
    <t>26/MPMET/DN0066</t>
  </si>
  <si>
    <t>2026-01-30</t>
  </si>
  <si>
    <t>26/MPMET/DN0086</t>
  </si>
  <si>
    <t>26/MPMET/DN0100</t>
  </si>
  <si>
    <t>2026-05-03</t>
  </si>
  <si>
    <t>2026-05-05</t>
  </si>
  <si>
    <t>SH04262601</t>
  </si>
  <si>
    <t>1419</t>
  </si>
  <si>
    <t>26-27/PUR/001450</t>
  </si>
  <si>
    <t>MH48CQ1482</t>
  </si>
  <si>
    <t>SH04262602</t>
  </si>
  <si>
    <t>1420</t>
  </si>
  <si>
    <t>26-27/PUR/001448</t>
  </si>
  <si>
    <t>SH04262707</t>
  </si>
  <si>
    <t>1422</t>
  </si>
  <si>
    <t>26-27/PUR/001479</t>
  </si>
  <si>
    <t>SH04262706</t>
  </si>
  <si>
    <t>26-27/PUR/001480</t>
  </si>
  <si>
    <t>DL01MA9300</t>
  </si>
  <si>
    <t>SH04262806</t>
  </si>
  <si>
    <t>1427</t>
  </si>
  <si>
    <t>26-27/PUR/001536</t>
  </si>
  <si>
    <t>36/MET/27IN00019</t>
  </si>
  <si>
    <t>Bhiwandi Maharashtra 421302</t>
  </si>
  <si>
    <t>132412248883</t>
  </si>
  <si>
    <t>36/MET/27IN00018</t>
  </si>
  <si>
    <t xml:space="preserve"> Bhiwandi,Maharashtra,421302</t>
  </si>
  <si>
    <t>102412246721</t>
  </si>
  <si>
    <t>36/MET/27IN00021</t>
  </si>
  <si>
    <t>Palghar Maharashtra 401208</t>
  </si>
  <si>
    <t>172412928693</t>
  </si>
  <si>
    <t>36/MET/27IN00022</t>
  </si>
  <si>
    <t>36/MET/27IN00023</t>
  </si>
  <si>
    <t>Taluka Bhiwandi Maharashtra 421302</t>
  </si>
  <si>
    <t>182414167495</t>
  </si>
  <si>
    <t>5901000008</t>
  </si>
  <si>
    <t>26-27/PUR/001470</t>
  </si>
  <si>
    <t>OD</t>
  </si>
  <si>
    <t>Hydra charges</t>
  </si>
  <si>
    <t>36/MET/27IN00020</t>
  </si>
  <si>
    <t>832139000061736683</t>
  </si>
  <si>
    <t>Remuna</t>
  </si>
  <si>
    <t>Odisha</t>
  </si>
  <si>
    <t>36/MET/27CN00076</t>
  </si>
  <si>
    <t>36/MET/27CN00084</t>
  </si>
  <si>
    <t>36/MET/27CN00079</t>
  </si>
  <si>
    <t>36/MET/27CN00082</t>
  </si>
  <si>
    <t>36/MET/27CN00085</t>
  </si>
  <si>
    <t>36/MET/27CN00078</t>
  </si>
  <si>
    <t>36/MET/27CN00086</t>
  </si>
  <si>
    <t>36/MET/27VC00057</t>
  </si>
  <si>
    <t>36/MET/27VC00063</t>
  </si>
  <si>
    <t>36/MET/27VC00071</t>
  </si>
  <si>
    <t>36/MET/27VC00072</t>
  </si>
  <si>
    <t>36/MET/27VC00067</t>
  </si>
  <si>
    <t>36/MET/27VC00068</t>
  </si>
  <si>
    <t>36/MET/27VC00069</t>
  </si>
  <si>
    <t>36/MET/27VC00070</t>
  </si>
  <si>
    <t>36/MET/27VC00073</t>
  </si>
  <si>
    <t>36/MET/27VC00066</t>
  </si>
  <si>
    <t>36/MET/27VC00074</t>
  </si>
  <si>
    <t>36/MET/27CN00080</t>
  </si>
  <si>
    <t>36/MET/27CN00083</t>
  </si>
  <si>
    <t>36/MET/27CN00081</t>
  </si>
  <si>
    <t>36/MET/27CN00077</t>
  </si>
  <si>
    <t>36/MET/27VC00064</t>
  </si>
  <si>
    <t>36/MET/27VC00062</t>
  </si>
  <si>
    <t>36/MET/27VC00061</t>
  </si>
  <si>
    <t>36/MET/27VC00048 &amp; 00060</t>
  </si>
  <si>
    <t>36/MET/27VC00059</t>
  </si>
  <si>
    <t>36/MET/27VC00065</t>
  </si>
  <si>
    <t>unused_credits_receivable_amount</t>
  </si>
  <si>
    <t>2026-05-06</t>
  </si>
  <si>
    <t>SH04263006</t>
  </si>
  <si>
    <t>1431</t>
  </si>
  <si>
    <t>26-27/PUR/001662</t>
  </si>
  <si>
    <t>MH48J2111</t>
  </si>
  <si>
    <t>SH04263007</t>
  </si>
  <si>
    <t>1433</t>
  </si>
  <si>
    <t>26-27/PUR/001663</t>
  </si>
  <si>
    <t>MH48CQ4111</t>
  </si>
  <si>
    <t>SH04263008</t>
  </si>
  <si>
    <t>1432</t>
  </si>
  <si>
    <t>26-27/PUR/001664</t>
  </si>
  <si>
    <t>MH04GC6627</t>
  </si>
  <si>
    <t>SH05260304</t>
  </si>
  <si>
    <t>SH05260303</t>
  </si>
  <si>
    <t>SH05260302</t>
  </si>
  <si>
    <t>1435</t>
  </si>
  <si>
    <t>26-27/PUR/001703</t>
  </si>
  <si>
    <t>MH46BB0277</t>
  </si>
  <si>
    <t>36/MET/27IN00024</t>
  </si>
  <si>
    <t>PALGHAR,Maharashtra,401208</t>
  </si>
  <si>
    <t>36/MET/27IN00025</t>
  </si>
  <si>
    <t>Palghar,Maharashtra,401208</t>
  </si>
  <si>
    <t>36/MET/27IN00026</t>
  </si>
  <si>
    <t>36/MET/27IN00027</t>
  </si>
  <si>
    <t>162416373768</t>
  </si>
  <si>
    <t>102416383321</t>
  </si>
  <si>
    <t>162416392804</t>
  </si>
  <si>
    <t>192418152528</t>
  </si>
  <si>
    <t>2026-05-10</t>
  </si>
  <si>
    <t>2026-05-12</t>
  </si>
  <si>
    <t>1437</t>
  </si>
  <si>
    <t>26-27/PUR/001709</t>
  </si>
  <si>
    <t>MH47AS9186</t>
  </si>
  <si>
    <t>1436</t>
  </si>
  <si>
    <t>26-27/PUR/001708</t>
  </si>
  <si>
    <t>MH04FU4608</t>
  </si>
  <si>
    <t>SH05260404</t>
  </si>
  <si>
    <t>26-27/PUR/001796</t>
  </si>
  <si>
    <t>SH05260506</t>
  </si>
  <si>
    <t>1440</t>
  </si>
  <si>
    <t>26-27/PUR/001827</t>
  </si>
  <si>
    <t>36/MET/27IN00029</t>
  </si>
  <si>
    <t>Kandivali West Maharashtra 400104</t>
  </si>
  <si>
    <t>142418349860</t>
  </si>
  <si>
    <t>36/MET/27IN00028</t>
  </si>
  <si>
    <t>112418353440</t>
  </si>
  <si>
    <t>36/MET/27IN00030</t>
  </si>
  <si>
    <t>36/MET/27IN00031</t>
  </si>
  <si>
    <t>162420117967</t>
  </si>
  <si>
    <t>36/MET/27VC00075</t>
  </si>
  <si>
    <t>36/MET/27VC00077</t>
  </si>
  <si>
    <t>36/MET/27VC00078</t>
  </si>
  <si>
    <t>36/MET/27VC00081</t>
  </si>
  <si>
    <t>36/MET/27VC00087</t>
  </si>
  <si>
    <t>36/MET/27VC00082</t>
  </si>
  <si>
    <t>36/MET/27VC00089</t>
  </si>
  <si>
    <t>36/MET/27VC00094</t>
  </si>
  <si>
    <t>36/MET/27VC00076</t>
  </si>
  <si>
    <t>36/MET/27VC00083</t>
  </si>
  <si>
    <t>36/MET/27VC00084</t>
  </si>
  <si>
    <t>36/MET/27VC00085 &amp;90</t>
  </si>
  <si>
    <t>36/MET/27VC00092 &amp; 93</t>
  </si>
  <si>
    <t>36/MET/27VC00086 &amp; 91</t>
  </si>
  <si>
    <t>36/MET/27CN00088</t>
  </si>
  <si>
    <t>36/MET/27CN00089</t>
  </si>
  <si>
    <t>36/MET/27CN00090</t>
  </si>
  <si>
    <t>36/MET/27CN00094</t>
  </si>
  <si>
    <t>36/MET/27CN00100</t>
  </si>
  <si>
    <t>36/MET/27CN00095</t>
  </si>
  <si>
    <t>36/MET/27CN00096</t>
  </si>
  <si>
    <t>36/MET/27CN00101</t>
  </si>
  <si>
    <t>36/MET/27CN00087</t>
  </si>
  <si>
    <t>36/MET/27CN00097</t>
  </si>
  <si>
    <t>36/MET/27CN00098</t>
  </si>
  <si>
    <t>36/MET/27CN00099</t>
  </si>
  <si>
    <t>36/MET/27VC00080</t>
  </si>
  <si>
    <t>36/MET/27CN00092</t>
  </si>
  <si>
    <t>SH072508032</t>
  </si>
  <si>
    <t>36/MET/27VC00079</t>
  </si>
  <si>
    <t>36/MET/27CN00091</t>
  </si>
  <si>
    <t>36/MET/27VC00058 &amp; 36/MET/27VC00088</t>
  </si>
  <si>
    <t>55</t>
  </si>
  <si>
    <t>2026-05-15</t>
  </si>
  <si>
    <t>SH05260702</t>
  </si>
  <si>
    <t>1442</t>
  </si>
  <si>
    <t>26-27/PUR/001875</t>
  </si>
  <si>
    <t>SH05260801</t>
  </si>
  <si>
    <t>1443</t>
  </si>
  <si>
    <t>26-27/PUR/001881</t>
  </si>
  <si>
    <t>SH05260807</t>
  </si>
  <si>
    <t>1444</t>
  </si>
  <si>
    <t>26-27/PUR/001921</t>
  </si>
  <si>
    <t>36/MET/27IN00032</t>
  </si>
  <si>
    <t>132422101365</t>
  </si>
  <si>
    <t>36/MET/27IN00033</t>
  </si>
  <si>
    <t>132422344113</t>
  </si>
  <si>
    <t>36/MET/27IN00034</t>
  </si>
  <si>
    <t>142423100281</t>
  </si>
  <si>
    <t>36/MET/27VC00095</t>
  </si>
  <si>
    <t>36/MET/27CN00102</t>
  </si>
  <si>
    <t>36/MET/27VC00096</t>
  </si>
  <si>
    <t>36/MET/27CN00103</t>
  </si>
  <si>
    <t>36/MET/27VC00098</t>
  </si>
  <si>
    <t>36/MET/27VC00099</t>
  </si>
  <si>
    <t>36/MET/27CN00105</t>
  </si>
  <si>
    <t>36/MET/27CN00106</t>
  </si>
  <si>
    <t>36/MET/27VC00097</t>
  </si>
  <si>
    <t>36/MET/27CN00104</t>
  </si>
  <si>
    <t>2026-05-18</t>
  </si>
  <si>
    <t>SH05261301</t>
  </si>
  <si>
    <t>26-27/PUR/002042</t>
  </si>
  <si>
    <t>DL01MB0937</t>
  </si>
  <si>
    <t>SH022617019</t>
  </si>
  <si>
    <t>SH012622042</t>
  </si>
  <si>
    <t>SH012631022</t>
  </si>
  <si>
    <t>36/MET/27IN00035</t>
  </si>
  <si>
    <t>832139000041782114</t>
  </si>
  <si>
    <t>Pehladpur bangar</t>
  </si>
  <si>
    <t>Delhi</t>
  </si>
  <si>
    <t>36/MET/27VC00100</t>
  </si>
  <si>
    <t>36/MET/27CN00107</t>
  </si>
  <si>
    <t>36/MET/27VC00101</t>
  </si>
  <si>
    <t>36/MET/27CN00108</t>
  </si>
  <si>
    <t>SH022617024</t>
  </si>
  <si>
    <t>36/MET/27CN00109</t>
  </si>
  <si>
    <t>36/MET/27VC00102</t>
  </si>
  <si>
    <t>36/MET/27VC00106</t>
  </si>
  <si>
    <t>811</t>
  </si>
  <si>
    <t>57</t>
  </si>
  <si>
    <t>52</t>
  </si>
  <si>
    <t>36/MET/27IN00036</t>
  </si>
  <si>
    <t>GREEN GLOBE METAL PRIVATE LIMITED</t>
  </si>
  <si>
    <t>27/MET/26DN0097</t>
  </si>
  <si>
    <t>26-27/PUR/002080</t>
  </si>
  <si>
    <t>MH12FZ7259</t>
  </si>
  <si>
    <t>27/MET/26DN0093</t>
  </si>
  <si>
    <t>26-27/PUR/002083</t>
  </si>
  <si>
    <t>MH04GR8258</t>
  </si>
  <si>
    <t>27/MET/26DN0096</t>
  </si>
  <si>
    <t>26-27/PUR/002086</t>
  </si>
  <si>
    <t>MH06BD0261</t>
  </si>
  <si>
    <t>SH05261604</t>
  </si>
  <si>
    <t>26-27/PUR/002264</t>
  </si>
  <si>
    <t>DL01GE0190</t>
  </si>
  <si>
    <t>36/MET/27DN00002</t>
  </si>
  <si>
    <t>832139000044243912</t>
  </si>
  <si>
    <t>Thane</t>
  </si>
  <si>
    <t>DN to Vendor</t>
  </si>
  <si>
    <t>SH042512011</t>
  </si>
  <si>
    <t>26/MPMET/DN0268</t>
  </si>
  <si>
    <t>DN to suuplier (excess Qty)</t>
  </si>
  <si>
    <t>818</t>
  </si>
  <si>
    <t>817</t>
  </si>
  <si>
    <t>Marketplace Sales (Metal)</t>
  </si>
  <si>
    <t>138</t>
  </si>
  <si>
    <t>150</t>
  </si>
  <si>
    <t>2026-03-13</t>
  </si>
  <si>
    <t>87</t>
  </si>
  <si>
    <t>27/MET/26IN0031</t>
  </si>
  <si>
    <t>Marketplace (Institutional Business)</t>
  </si>
  <si>
    <t>2026-03-10</t>
  </si>
  <si>
    <t>27/MET/26IN0115</t>
  </si>
  <si>
    <t>27/MET/26IN0127</t>
  </si>
  <si>
    <t>27/MET/26IN0130</t>
  </si>
  <si>
    <t>2026-03-17</t>
  </si>
  <si>
    <t>27/MET/26IN0133</t>
  </si>
  <si>
    <t>27/MET/26IN0132</t>
  </si>
  <si>
    <t>27/MET/26IN0134</t>
  </si>
  <si>
    <t>27/MET/26IN0135</t>
  </si>
  <si>
    <t>27/MET/26IN0136</t>
  </si>
  <si>
    <t>27/MET/26IN0137</t>
  </si>
  <si>
    <t>27/MET/26IN0140</t>
  </si>
  <si>
    <t>27/MET/26IN0141</t>
  </si>
  <si>
    <t>27/MET/26IN0151</t>
  </si>
  <si>
    <t>SH02262508</t>
  </si>
  <si>
    <t>36/MET/27VC00053</t>
  </si>
  <si>
    <t>36/MET/27CN00072</t>
  </si>
  <si>
    <t>36/MET/27CN00110</t>
  </si>
  <si>
    <t>36/MET/27VC00108</t>
  </si>
  <si>
    <t>36/MET/27VC00109</t>
  </si>
  <si>
    <t>1361</t>
  </si>
  <si>
    <t>821</t>
  </si>
  <si>
    <t>820</t>
  </si>
  <si>
    <t>816</t>
  </si>
  <si>
    <t>800</t>
  </si>
  <si>
    <t>795</t>
  </si>
  <si>
    <t>183</t>
  </si>
  <si>
    <t>142</t>
  </si>
  <si>
    <t>100</t>
  </si>
  <si>
    <t>63</t>
  </si>
  <si>
    <t>1340</t>
  </si>
  <si>
    <t>1281</t>
  </si>
  <si>
    <t>1279</t>
  </si>
  <si>
    <t>825</t>
  </si>
  <si>
    <t>824</t>
  </si>
  <si>
    <t>797</t>
  </si>
  <si>
    <t>208</t>
  </si>
  <si>
    <t>209</t>
  </si>
  <si>
    <t>201</t>
  </si>
  <si>
    <t>145</t>
  </si>
  <si>
    <t>106</t>
  </si>
  <si>
    <t>93</t>
  </si>
  <si>
    <t>94</t>
  </si>
  <si>
    <t>64</t>
  </si>
  <si>
    <t>88</t>
  </si>
  <si>
    <t>79</t>
  </si>
  <si>
    <t>61</t>
  </si>
  <si>
    <t>42</t>
  </si>
  <si>
    <t>40</t>
  </si>
  <si>
    <t>37</t>
  </si>
  <si>
    <t>SH112519034</t>
  </si>
  <si>
    <t>26/MPMET/DN4613</t>
  </si>
  <si>
    <t>26-27/PUR/003236</t>
  </si>
  <si>
    <t>OD04R1211</t>
  </si>
  <si>
    <t>SH06260405</t>
  </si>
  <si>
    <t>26-27/PUR/003278</t>
  </si>
  <si>
    <t>DL01LAB9122</t>
  </si>
  <si>
    <t>JPA/26-27/92</t>
  </si>
  <si>
    <t>26-27/PUR/003296</t>
  </si>
  <si>
    <t>JH</t>
  </si>
  <si>
    <t>WB33C2575</t>
  </si>
  <si>
    <t>36/MET/27IN00037</t>
  </si>
  <si>
    <t>36/MET/27IN00038</t>
  </si>
  <si>
    <t>832139000079538003</t>
  </si>
  <si>
    <t>MAAN STEEL &amp; POWER LIMITED</t>
  </si>
  <si>
    <t>19AACCG1590N1Z7</t>
  </si>
  <si>
    <t>Gokulpur West Bengal 721301</t>
  </si>
  <si>
    <t>Village- Ikra</t>
  </si>
  <si>
    <t>West Bengal</t>
  </si>
  <si>
    <t>36/MET/27VC00110</t>
  </si>
  <si>
    <t>As per Zoho(till May)</t>
  </si>
  <si>
    <t>1359</t>
  </si>
  <si>
    <t>1347</t>
  </si>
  <si>
    <t>1289</t>
  </si>
  <si>
    <t>1288</t>
  </si>
  <si>
    <t>1287</t>
  </si>
  <si>
    <t>1286</t>
  </si>
  <si>
    <t>1285</t>
  </si>
  <si>
    <t>832</t>
  </si>
  <si>
    <t>831</t>
  </si>
  <si>
    <t>827</t>
  </si>
  <si>
    <t>826</t>
  </si>
  <si>
    <t>812</t>
  </si>
  <si>
    <t>798</t>
  </si>
  <si>
    <t>198</t>
  </si>
  <si>
    <t>215</t>
  </si>
  <si>
    <t>216</t>
  </si>
  <si>
    <t>225</t>
  </si>
  <si>
    <t>152</t>
  </si>
  <si>
    <t>102</t>
  </si>
  <si>
    <t>98</t>
  </si>
  <si>
    <t>101</t>
  </si>
  <si>
    <t>92</t>
  </si>
  <si>
    <t>97</t>
  </si>
  <si>
    <t>96</t>
  </si>
  <si>
    <t>65</t>
  </si>
  <si>
    <t>84</t>
  </si>
  <si>
    <t>78</t>
  </si>
  <si>
    <t>1</t>
  </si>
  <si>
    <t>2026-06-06</t>
  </si>
  <si>
    <t>sent</t>
  </si>
  <si>
    <t>Logistic Provision for Debit Notes as on 31st Mar-2025</t>
  </si>
  <si>
    <t>SH06261107</t>
  </si>
  <si>
    <t>JPA/26-27/97</t>
  </si>
  <si>
    <t>26-27/PUR/003577</t>
  </si>
  <si>
    <t>WB786955</t>
  </si>
  <si>
    <t>SH06261201</t>
  </si>
  <si>
    <t>26-27/PUR/003587</t>
  </si>
  <si>
    <t>36/MET/27IN00040</t>
  </si>
  <si>
    <t>832139000023290884</t>
  </si>
  <si>
    <t>Gokulpur,West Bengal,721301</t>
  </si>
  <si>
    <t>Durgapur</t>
  </si>
  <si>
    <t>36/MET/27IN00041</t>
  </si>
  <si>
    <t>36/MET/27VC00111</t>
  </si>
  <si>
    <t>36/MET/27CN00111</t>
  </si>
  <si>
    <t>36/MET/27VC00112</t>
  </si>
  <si>
    <t>36/MET/27CN00112</t>
  </si>
  <si>
    <t>SH06260604, SH06260908</t>
  </si>
  <si>
    <t>36/MET/27IN00039</t>
  </si>
  <si>
    <t>DURGAPUR West Bengal 713362</t>
  </si>
  <si>
    <t>Divertion</t>
  </si>
  <si>
    <t>JPA/26-27/94</t>
  </si>
  <si>
    <t>26-27/PUR/003687</t>
  </si>
  <si>
    <t>SH06261404</t>
  </si>
  <si>
    <t>SH06261702</t>
  </si>
  <si>
    <t>S K TRADING CO</t>
  </si>
  <si>
    <t>19BSEPB8387C1ZN</t>
  </si>
  <si>
    <t>SKT/26-27/37</t>
  </si>
  <si>
    <t>26-27/PUR/003872</t>
  </si>
  <si>
    <t>WB</t>
  </si>
  <si>
    <t>WB51B4115</t>
  </si>
  <si>
    <t>SH06261809</t>
  </si>
  <si>
    <t>JPA/26-27/111</t>
  </si>
  <si>
    <t>26-27/PUR/003924</t>
  </si>
  <si>
    <t>OD14H0604</t>
  </si>
  <si>
    <t>SH06261806</t>
  </si>
  <si>
    <t>26-27/PUR/003922</t>
  </si>
  <si>
    <t>DL01MA3629</t>
  </si>
  <si>
    <t>SH06262005</t>
  </si>
  <si>
    <t>26-27/PUR/003999</t>
  </si>
  <si>
    <t>DL01LY9405</t>
  </si>
  <si>
    <t>36/MET/27IN00044</t>
  </si>
  <si>
    <t>832139000049059273</t>
  </si>
  <si>
    <t>Jamshedpur,Jharkhand,831012</t>
  </si>
  <si>
    <t>Hooghly</t>
  </si>
  <si>
    <t>36/MET/27IN00043</t>
  </si>
  <si>
    <t>36/MET/27IN00045</t>
  </si>
  <si>
    <t>village Pehladpur bangar,</t>
  </si>
  <si>
    <t>36/MET/27IN00042</t>
  </si>
  <si>
    <t>Howrah,West Bengal,711107</t>
  </si>
  <si>
    <t>SH03262009</t>
  </si>
  <si>
    <t>36/MET/27VC00113</t>
  </si>
  <si>
    <t>36/MET/27CN00113</t>
  </si>
  <si>
    <t>1386</t>
  </si>
  <si>
    <t>1385</t>
  </si>
  <si>
    <t>1383</t>
  </si>
  <si>
    <t>1384</t>
  </si>
  <si>
    <t>1382</t>
  </si>
  <si>
    <t>1379</t>
  </si>
  <si>
    <t>1378</t>
  </si>
  <si>
    <t>1376</t>
  </si>
  <si>
    <t>1375</t>
  </si>
  <si>
    <t>1363</t>
  </si>
  <si>
    <t>1354</t>
  </si>
  <si>
    <t>1339</t>
  </si>
  <si>
    <t>1337</t>
  </si>
  <si>
    <t>1336</t>
  </si>
  <si>
    <t>1303</t>
  </si>
  <si>
    <t>1302</t>
  </si>
  <si>
    <t>1301</t>
  </si>
  <si>
    <t>1300</t>
  </si>
  <si>
    <t>1299</t>
  </si>
  <si>
    <t>1298</t>
  </si>
  <si>
    <t>1295</t>
  </si>
  <si>
    <t>1293</t>
  </si>
  <si>
    <t>1292</t>
  </si>
  <si>
    <t>1291</t>
  </si>
  <si>
    <t>1290</t>
  </si>
  <si>
    <t>1282</t>
  </si>
  <si>
    <t>1210</t>
  </si>
  <si>
    <t>1207</t>
  </si>
  <si>
    <t>1151</t>
  </si>
  <si>
    <t>1130</t>
  </si>
  <si>
    <t>846</t>
  </si>
  <si>
    <t>845</t>
  </si>
  <si>
    <t>843</t>
  </si>
  <si>
    <t>842</t>
  </si>
  <si>
    <t>841</t>
  </si>
  <si>
    <t>840</t>
  </si>
  <si>
    <t>839</t>
  </si>
  <si>
    <t>838</t>
  </si>
  <si>
    <t>837</t>
  </si>
  <si>
    <t>836</t>
  </si>
  <si>
    <t>835</t>
  </si>
  <si>
    <t>834</t>
  </si>
  <si>
    <t>830</t>
  </si>
  <si>
    <t>814</t>
  </si>
  <si>
    <t>809</t>
  </si>
  <si>
    <t>808</t>
  </si>
  <si>
    <t>801</t>
  </si>
  <si>
    <t>796</t>
  </si>
  <si>
    <t>788</t>
  </si>
  <si>
    <t>785</t>
  </si>
  <si>
    <t>780</t>
  </si>
  <si>
    <t>773</t>
  </si>
  <si>
    <t>768</t>
  </si>
  <si>
    <t>764</t>
  </si>
  <si>
    <t>717</t>
  </si>
  <si>
    <t>497</t>
  </si>
  <si>
    <t>487</t>
  </si>
  <si>
    <t>348</t>
  </si>
  <si>
    <t>297</t>
  </si>
  <si>
    <t>287</t>
  </si>
  <si>
    <t>249</t>
  </si>
  <si>
    <t>212</t>
  </si>
  <si>
    <t>204</t>
  </si>
  <si>
    <t>229</t>
  </si>
  <si>
    <t>220</t>
  </si>
  <si>
    <t>217</t>
  </si>
  <si>
    <t>230</t>
  </si>
  <si>
    <t>239</t>
  </si>
  <si>
    <t>205</t>
  </si>
  <si>
    <t>222</t>
  </si>
  <si>
    <t>207</t>
  </si>
  <si>
    <t>199</t>
  </si>
  <si>
    <t>181</t>
  </si>
  <si>
    <t>178</t>
  </si>
  <si>
    <t>156</t>
  </si>
  <si>
    <t>171</t>
  </si>
  <si>
    <t>160</t>
  </si>
  <si>
    <t>CREST STEEL AND POWER PRIVATE LIMITED</t>
  </si>
  <si>
    <t>168</t>
  </si>
  <si>
    <t>151</t>
  </si>
  <si>
    <t>159</t>
  </si>
  <si>
    <t>143</t>
  </si>
  <si>
    <t>148</t>
  </si>
  <si>
    <t>121</t>
  </si>
  <si>
    <t>127</t>
  </si>
  <si>
    <t>109</t>
  </si>
  <si>
    <t>120</t>
  </si>
  <si>
    <t>114</t>
  </si>
  <si>
    <t>112</t>
  </si>
  <si>
    <t>103</t>
  </si>
  <si>
    <t>108</t>
  </si>
  <si>
    <t>110</t>
  </si>
  <si>
    <t>77</t>
  </si>
  <si>
    <t>66</t>
  </si>
  <si>
    <t>72</t>
  </si>
  <si>
    <t>56</t>
  </si>
  <si>
    <t>54</t>
  </si>
  <si>
    <t>46</t>
  </si>
  <si>
    <t>34</t>
  </si>
  <si>
    <t>15</t>
  </si>
  <si>
    <t>3</t>
  </si>
  <si>
    <t>2026-06-18</t>
  </si>
  <si>
    <t>2026-06-20</t>
  </si>
  <si>
    <t>7</t>
  </si>
  <si>
    <t>2026-06-14</t>
  </si>
  <si>
    <t>2026-06-26</t>
  </si>
  <si>
    <t>2026-06-28</t>
  </si>
  <si>
    <t>2026-06-22</t>
  </si>
  <si>
    <t>Marketplace (End Generator)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</si>
</sst>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_ * #,##0.0000_ ;_ * \-#,##0.0000_ ;_ * &quot;-&quot;??_ ;_ @_ "/>
    <numFmt numFmtId="167" formatCode="yyyy\-mm\-dd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Cambria"/>
      <family val="1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u/>
      <sz val="11"/>
      <color theme="1" tint="0.34998626667073579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u val="singleAccounting"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21252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rgb="FF0000FF"/>
      <name val="Calibri"/>
      <family val="2"/>
      <scheme val="minor"/>
    </font>
    <font>
      <b/>
      <i/>
      <u val="singleAccounting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u val="singleAccounting"/>
      <sz val="10"/>
      <color theme="1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sz val="11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5F5F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theme="0"/>
      </left>
      <right style="medium">
        <color theme="1"/>
      </right>
      <top style="medium">
        <color theme="1"/>
      </top>
      <bottom/>
      <diagonal/>
    </border>
    <border>
      <left style="medium">
        <color theme="0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medium">
        <color indexed="64"/>
      </left>
      <right/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0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9" fontId="1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0" fontId="22" fillId="0" borderId="0"/>
  </cellStyleXfs>
  <cellXfs count="517">
    <xf numFmtId="0" fontId="0" fillId="0" borderId="0" xfId="0"/>
    <xf numFmtId="165" fontId="0" fillId="0" borderId="0" xfId="0" applyNumberFormat="1"/>
    <xf numFmtId="0" fontId="5" fillId="0" borderId="0" xfId="0" applyFont="1"/>
    <xf numFmtId="165" fontId="0" fillId="0" borderId="0" xfId="7" applyNumberFormat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0" fillId="0" borderId="2" xfId="0" applyBorder="1"/>
    <xf numFmtId="0" fontId="5" fillId="0" borderId="5" xfId="0" applyFont="1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165" fontId="0" fillId="0" borderId="9" xfId="7" applyNumberFormat="1" applyFont="1" applyBorder="1"/>
    <xf numFmtId="3" fontId="0" fillId="0" borderId="9" xfId="0" applyNumberFormat="1" applyBorder="1" applyAlignment="1">
      <alignment horizontal="right"/>
    </xf>
    <xf numFmtId="1" fontId="5" fillId="0" borderId="0" xfId="7" applyNumberFormat="1" applyFont="1" applyBorder="1"/>
    <xf numFmtId="0" fontId="0" fillId="0" borderId="13" xfId="0" applyBorder="1"/>
    <xf numFmtId="3" fontId="0" fillId="0" borderId="9" xfId="0" applyNumberFormat="1" applyBorder="1"/>
    <xf numFmtId="4" fontId="0" fillId="0" borderId="2" xfId="0" applyNumberFormat="1" applyBorder="1"/>
    <xf numFmtId="165" fontId="0" fillId="0" borderId="3" xfId="7" applyNumberFormat="1" applyFont="1" applyBorder="1"/>
    <xf numFmtId="0" fontId="0" fillId="0" borderId="10" xfId="0" applyBorder="1"/>
    <xf numFmtId="3" fontId="0" fillId="0" borderId="3" xfId="0" applyNumberFormat="1" applyBorder="1"/>
    <xf numFmtId="3" fontId="0" fillId="0" borderId="10" xfId="0" applyNumberFormat="1" applyBorder="1"/>
    <xf numFmtId="3" fontId="0" fillId="0" borderId="0" xfId="0" applyNumberFormat="1"/>
    <xf numFmtId="0" fontId="5" fillId="3" borderId="0" xfId="0" applyFont="1" applyFill="1"/>
    <xf numFmtId="165" fontId="5" fillId="3" borderId="0" xfId="7" applyNumberFormat="1" applyFont="1" applyFill="1"/>
    <xf numFmtId="165" fontId="5" fillId="3" borderId="0" xfId="7" applyNumberFormat="1" applyFont="1" applyFill="1" applyBorder="1"/>
    <xf numFmtId="0" fontId="0" fillId="0" borderId="9" xfId="0" applyBorder="1" applyAlignment="1">
      <alignment horizontal="center"/>
    </xf>
    <xf numFmtId="0" fontId="8" fillId="4" borderId="5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 vertical="center"/>
    </xf>
    <xf numFmtId="3" fontId="5" fillId="0" borderId="8" xfId="0" applyNumberFormat="1" applyFont="1" applyBorder="1"/>
    <xf numFmtId="14" fontId="8" fillId="4" borderId="5" xfId="0" applyNumberFormat="1" applyFont="1" applyFill="1" applyBorder="1" applyAlignment="1">
      <alignment horizontal="center"/>
    </xf>
    <xf numFmtId="165" fontId="5" fillId="0" borderId="8" xfId="0" applyNumberFormat="1" applyFont="1" applyBorder="1"/>
    <xf numFmtId="3" fontId="5" fillId="0" borderId="8" xfId="0" applyNumberFormat="1" applyFont="1" applyBorder="1" applyAlignment="1">
      <alignment horizontal="center"/>
    </xf>
    <xf numFmtId="0" fontId="5" fillId="0" borderId="8" xfId="0" applyFont="1" applyBorder="1"/>
    <xf numFmtId="0" fontId="8" fillId="4" borderId="6" xfId="0" applyFont="1" applyFill="1" applyBorder="1" applyAlignment="1">
      <alignment horizontal="center"/>
    </xf>
    <xf numFmtId="0" fontId="5" fillId="0" borderId="2" xfId="0" applyFont="1" applyBorder="1"/>
    <xf numFmtId="1" fontId="5" fillId="0" borderId="9" xfId="7" applyNumberFormat="1" applyFont="1" applyBorder="1"/>
    <xf numFmtId="3" fontId="5" fillId="0" borderId="6" xfId="7" applyNumberFormat="1" applyFont="1" applyBorder="1"/>
    <xf numFmtId="14" fontId="0" fillId="0" borderId="2" xfId="0" applyNumberFormat="1" applyBorder="1"/>
    <xf numFmtId="0" fontId="10" fillId="0" borderId="13" xfId="0" applyFont="1" applyBorder="1"/>
    <xf numFmtId="0" fontId="5" fillId="0" borderId="5" xfId="0" applyFont="1" applyBorder="1" applyAlignment="1">
      <alignment horizontal="center"/>
    </xf>
    <xf numFmtId="14" fontId="0" fillId="0" borderId="9" xfId="0" applyNumberFormat="1" applyBorder="1"/>
    <xf numFmtId="3" fontId="5" fillId="0" borderId="6" xfId="0" applyNumberFormat="1" applyFont="1" applyBorder="1"/>
    <xf numFmtId="0" fontId="9" fillId="0" borderId="13" xfId="0" applyFont="1" applyBorder="1"/>
    <xf numFmtId="0" fontId="18" fillId="0" borderId="0" xfId="0" applyFont="1"/>
    <xf numFmtId="0" fontId="0" fillId="3" borderId="2" xfId="0" applyFill="1" applyBorder="1"/>
    <xf numFmtId="0" fontId="8" fillId="4" borderId="23" xfId="0" applyFont="1" applyFill="1" applyBorder="1" applyAlignment="1">
      <alignment horizontal="center"/>
    </xf>
    <xf numFmtId="165" fontId="8" fillId="4" borderId="14" xfId="7" applyNumberFormat="1" applyFont="1" applyFill="1" applyBorder="1" applyAlignment="1">
      <alignment horizontal="center"/>
    </xf>
    <xf numFmtId="165" fontId="0" fillId="3" borderId="9" xfId="7" applyNumberFormat="1" applyFont="1" applyFill="1" applyBorder="1"/>
    <xf numFmtId="165" fontId="5" fillId="3" borderId="6" xfId="7" applyNumberFormat="1" applyFont="1" applyFill="1" applyBorder="1"/>
    <xf numFmtId="0" fontId="5" fillId="3" borderId="2" xfId="0" applyFont="1" applyFill="1" applyBorder="1"/>
    <xf numFmtId="0" fontId="5" fillId="3" borderId="5" xfId="0" applyFont="1" applyFill="1" applyBorder="1" applyAlignment="1">
      <alignment horizontal="center"/>
    </xf>
    <xf numFmtId="165" fontId="5" fillId="3" borderId="6" xfId="7" applyNumberFormat="1" applyFont="1" applyFill="1" applyBorder="1" applyAlignment="1">
      <alignment horizontal="center"/>
    </xf>
    <xf numFmtId="0" fontId="0" fillId="3" borderId="23" xfId="0" applyFill="1" applyBorder="1"/>
    <xf numFmtId="165" fontId="0" fillId="3" borderId="14" xfId="7" applyNumberFormat="1" applyFont="1" applyFill="1" applyBorder="1"/>
    <xf numFmtId="165" fontId="4" fillId="3" borderId="8" xfId="7" applyNumberFormat="1" applyFont="1" applyFill="1" applyBorder="1"/>
    <xf numFmtId="3" fontId="5" fillId="0" borderId="7" xfId="0" applyNumberFormat="1" applyFont="1" applyBorder="1"/>
    <xf numFmtId="0" fontId="8" fillId="4" borderId="14" xfId="0" applyFont="1" applyFill="1" applyBorder="1" applyAlignment="1">
      <alignment horizontal="center"/>
    </xf>
    <xf numFmtId="0" fontId="16" fillId="0" borderId="0" xfId="0" applyFont="1"/>
    <xf numFmtId="4" fontId="0" fillId="0" borderId="0" xfId="7" applyNumberFormat="1" applyFont="1"/>
    <xf numFmtId="165" fontId="0" fillId="0" borderId="2" xfId="7" applyNumberFormat="1" applyFont="1" applyBorder="1"/>
    <xf numFmtId="165" fontId="0" fillId="0" borderId="0" xfId="7" applyNumberFormat="1" applyFont="1" applyBorder="1"/>
    <xf numFmtId="165" fontId="0" fillId="0" borderId="10" xfId="7" applyNumberFormat="1" applyFont="1" applyBorder="1"/>
    <xf numFmtId="165" fontId="4" fillId="0" borderId="0" xfId="7" applyNumberFormat="1" applyFont="1"/>
    <xf numFmtId="10" fontId="4" fillId="0" borderId="0" xfId="12" applyNumberFormat="1" applyFont="1"/>
    <xf numFmtId="10" fontId="20" fillId="0" borderId="9" xfId="12" applyNumberFormat="1" applyFont="1" applyBorder="1"/>
    <xf numFmtId="165" fontId="8" fillId="6" borderId="5" xfId="7" applyNumberFormat="1" applyFont="1" applyFill="1" applyBorder="1" applyAlignment="1">
      <alignment horizontal="center"/>
    </xf>
    <xf numFmtId="165" fontId="8" fillId="6" borderId="8" xfId="7" applyNumberFormat="1" applyFont="1" applyFill="1" applyBorder="1" applyAlignment="1">
      <alignment horizontal="center"/>
    </xf>
    <xf numFmtId="165" fontId="20" fillId="0" borderId="0" xfId="7" applyNumberFormat="1" applyFont="1"/>
    <xf numFmtId="165" fontId="18" fillId="0" borderId="0" xfId="7" applyNumberFormat="1" applyFont="1"/>
    <xf numFmtId="165" fontId="8" fillId="6" borderId="7" xfId="7" applyNumberFormat="1" applyFont="1" applyFill="1" applyBorder="1" applyAlignment="1">
      <alignment horizontal="center"/>
    </xf>
    <xf numFmtId="165" fontId="0" fillId="0" borderId="4" xfId="7" applyNumberFormat="1" applyFont="1" applyBorder="1"/>
    <xf numFmtId="4" fontId="20" fillId="0" borderId="0" xfId="7" applyNumberFormat="1" applyFont="1"/>
    <xf numFmtId="10" fontId="0" fillId="0" borderId="9" xfId="12" applyNumberFormat="1" applyFont="1" applyBorder="1"/>
    <xf numFmtId="165" fontId="8" fillId="6" borderId="6" xfId="7" applyNumberFormat="1" applyFont="1" applyFill="1" applyBorder="1" applyAlignment="1">
      <alignment horizontal="center"/>
    </xf>
    <xf numFmtId="165" fontId="21" fillId="0" borderId="0" xfId="7" applyNumberFormat="1" applyFont="1"/>
    <xf numFmtId="165" fontId="8" fillId="6" borderId="11" xfId="7" applyNumberFormat="1" applyFont="1" applyFill="1" applyBorder="1" applyAlignment="1">
      <alignment horizontal="center"/>
    </xf>
    <xf numFmtId="4" fontId="0" fillId="0" borderId="3" xfId="7" applyNumberFormat="1" applyFont="1" applyBorder="1"/>
    <xf numFmtId="10" fontId="0" fillId="0" borderId="0" xfId="12" applyNumberFormat="1" applyFont="1"/>
    <xf numFmtId="0" fontId="13" fillId="0" borderId="2" xfId="1" applyFont="1" applyBorder="1" applyAlignment="1">
      <alignment horizontal="left" indent="1"/>
    </xf>
    <xf numFmtId="0" fontId="15" fillId="0" borderId="2" xfId="1" applyFont="1" applyBorder="1" applyAlignment="1">
      <alignment horizontal="left" indent="1"/>
    </xf>
    <xf numFmtId="0" fontId="19" fillId="0" borderId="2" xfId="1" applyFont="1" applyBorder="1" applyAlignment="1">
      <alignment horizontal="left" indent="1"/>
    </xf>
    <xf numFmtId="165" fontId="8" fillId="6" borderId="23" xfId="7" applyNumberFormat="1" applyFont="1" applyFill="1" applyBorder="1" applyAlignment="1">
      <alignment horizontal="center"/>
    </xf>
    <xf numFmtId="165" fontId="0" fillId="0" borderId="24" xfId="7" applyNumberFormat="1" applyFont="1" applyBorder="1"/>
    <xf numFmtId="165" fontId="0" fillId="0" borderId="0" xfId="7" applyNumberFormat="1" applyFont="1" applyFill="1" applyBorder="1"/>
    <xf numFmtId="4" fontId="4" fillId="0" borderId="3" xfId="7" applyNumberFormat="1" applyFont="1" applyBorder="1"/>
    <xf numFmtId="165" fontId="3" fillId="0" borderId="10" xfId="7" applyNumberFormat="1" applyFont="1" applyBorder="1"/>
    <xf numFmtId="10" fontId="0" fillId="0" borderId="0" xfId="12" applyNumberFormat="1" applyFont="1" applyBorder="1"/>
    <xf numFmtId="165" fontId="0" fillId="0" borderId="3" xfId="7" applyNumberFormat="1" applyFont="1" applyFill="1" applyBorder="1"/>
    <xf numFmtId="165" fontId="8" fillId="6" borderId="14" xfId="7" applyNumberFormat="1" applyFont="1" applyFill="1" applyBorder="1" applyAlignment="1">
      <alignment horizontal="center"/>
    </xf>
    <xf numFmtId="165" fontId="0" fillId="0" borderId="9" xfId="7" applyNumberFormat="1" applyFont="1" applyFill="1" applyBorder="1"/>
    <xf numFmtId="0" fontId="23" fillId="0" borderId="0" xfId="0" applyFont="1"/>
    <xf numFmtId="0" fontId="12" fillId="0" borderId="0" xfId="0" applyFont="1"/>
    <xf numFmtId="0" fontId="24" fillId="6" borderId="5" xfId="0" applyFont="1" applyFill="1" applyBorder="1"/>
    <xf numFmtId="0" fontId="24" fillId="6" borderId="8" xfId="0" applyFont="1" applyFill="1" applyBorder="1"/>
    <xf numFmtId="0" fontId="24" fillId="6" borderId="7" xfId="0" applyFont="1" applyFill="1" applyBorder="1"/>
    <xf numFmtId="43" fontId="12" fillId="0" borderId="2" xfId="7" applyFont="1" applyBorder="1"/>
    <xf numFmtId="43" fontId="12" fillId="0" borderId="9" xfId="7" applyFont="1" applyBorder="1"/>
    <xf numFmtId="43" fontId="12" fillId="0" borderId="0" xfId="7" applyFont="1" applyBorder="1"/>
    <xf numFmtId="43" fontId="12" fillId="0" borderId="0" xfId="7" applyFont="1"/>
    <xf numFmtId="0" fontId="24" fillId="6" borderId="8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43" fontId="12" fillId="0" borderId="3" xfId="7" applyFont="1" applyBorder="1"/>
    <xf numFmtId="0" fontId="13" fillId="0" borderId="4" xfId="1" applyFont="1" applyBorder="1" applyAlignment="1">
      <alignment horizontal="left" indent="1"/>
    </xf>
    <xf numFmtId="0" fontId="24" fillId="6" borderId="5" xfId="0" applyFont="1" applyFill="1" applyBorder="1" applyAlignment="1">
      <alignment horizontal="center"/>
    </xf>
    <xf numFmtId="0" fontId="24" fillId="6" borderId="6" xfId="0" applyFont="1" applyFill="1" applyBorder="1" applyAlignment="1">
      <alignment horizontal="center"/>
    </xf>
    <xf numFmtId="165" fontId="3" fillId="0" borderId="24" xfId="7" applyNumberFormat="1" applyFont="1" applyBorder="1"/>
    <xf numFmtId="10" fontId="12" fillId="0" borderId="9" xfId="12" applyNumberFormat="1" applyFont="1" applyBorder="1"/>
    <xf numFmtId="0" fontId="24" fillId="6" borderId="7" xfId="0" applyFont="1" applyFill="1" applyBorder="1" applyAlignment="1">
      <alignment horizontal="center"/>
    </xf>
    <xf numFmtId="43" fontId="12" fillId="0" borderId="3" xfId="0" applyNumberFormat="1" applyFont="1" applyBorder="1"/>
    <xf numFmtId="4" fontId="0" fillId="0" borderId="0" xfId="7" applyNumberFormat="1" applyFont="1" applyBorder="1"/>
    <xf numFmtId="0" fontId="4" fillId="0" borderId="5" xfId="0" applyFont="1" applyBorder="1" applyAlignment="1">
      <alignment horizontal="center"/>
    </xf>
    <xf numFmtId="165" fontId="4" fillId="0" borderId="0" xfId="7" applyNumberFormat="1" applyFont="1" applyBorder="1"/>
    <xf numFmtId="0" fontId="4" fillId="0" borderId="6" xfId="0" applyFont="1" applyBorder="1" applyAlignment="1">
      <alignment horizontal="center"/>
    </xf>
    <xf numFmtId="165" fontId="25" fillId="0" borderId="0" xfId="7" applyNumberFormat="1" applyFont="1" applyAlignment="1"/>
    <xf numFmtId="165" fontId="26" fillId="0" borderId="0" xfId="7" applyNumberFormat="1" applyFont="1" applyAlignment="1">
      <alignment vertical="center"/>
    </xf>
    <xf numFmtId="165" fontId="25" fillId="0" borderId="0" xfId="7" applyNumberFormat="1" applyFont="1" applyAlignment="1">
      <alignment horizontal="left"/>
    </xf>
    <xf numFmtId="14" fontId="25" fillId="0" borderId="0" xfId="7" applyNumberFormat="1" applyFont="1" applyAlignment="1">
      <alignment horizontal="left"/>
    </xf>
    <xf numFmtId="165" fontId="25" fillId="4" borderId="0" xfId="7" applyNumberFormat="1" applyFont="1" applyFill="1" applyBorder="1" applyAlignment="1">
      <alignment horizontal="center"/>
    </xf>
    <xf numFmtId="165" fontId="25" fillId="0" borderId="0" xfId="7" applyNumberFormat="1" applyFont="1" applyFill="1" applyBorder="1" applyAlignment="1">
      <alignment horizontal="right"/>
    </xf>
    <xf numFmtId="165" fontId="25" fillId="0" borderId="0" xfId="7" applyNumberFormat="1" applyFont="1" applyAlignment="1">
      <alignment horizontal="center" vertical="center"/>
    </xf>
    <xf numFmtId="165" fontId="25" fillId="4" borderId="0" xfId="7" applyNumberFormat="1" applyFont="1" applyFill="1" applyAlignment="1">
      <alignment vertical="center"/>
    </xf>
    <xf numFmtId="165" fontId="25" fillId="0" borderId="0" xfId="7" applyNumberFormat="1" applyFont="1" applyFill="1" applyBorder="1" applyAlignment="1"/>
    <xf numFmtId="165" fontId="25" fillId="5" borderId="0" xfId="7" applyNumberFormat="1" applyFont="1" applyFill="1" applyBorder="1" applyAlignment="1">
      <alignment horizontal="center"/>
    </xf>
    <xf numFmtId="165" fontId="25" fillId="0" borderId="0" xfId="7" applyNumberFormat="1" applyFont="1" applyAlignment="1">
      <alignment horizontal="left" vertical="top"/>
    </xf>
    <xf numFmtId="165" fontId="28" fillId="0" borderId="13" xfId="7" applyNumberFormat="1" applyFont="1" applyBorder="1" applyAlignment="1"/>
    <xf numFmtId="14" fontId="28" fillId="0" borderId="13" xfId="7" applyNumberFormat="1" applyFont="1" applyBorder="1" applyAlignment="1"/>
    <xf numFmtId="165" fontId="26" fillId="0" borderId="0" xfId="7" applyNumberFormat="1" applyFont="1" applyFill="1" applyBorder="1" applyAlignment="1">
      <alignment horizontal="right"/>
    </xf>
    <xf numFmtId="165" fontId="28" fillId="0" borderId="13" xfId="7" applyNumberFormat="1" applyFont="1" applyBorder="1" applyAlignment="1">
      <alignment vertical="center"/>
    </xf>
    <xf numFmtId="165" fontId="25" fillId="0" borderId="0" xfId="7" applyNumberFormat="1" applyFont="1" applyAlignment="1">
      <alignment horizontal="right"/>
    </xf>
    <xf numFmtId="165" fontId="29" fillId="0" borderId="13" xfId="7" applyNumberFormat="1" applyFont="1" applyFill="1" applyBorder="1" applyAlignment="1"/>
    <xf numFmtId="10" fontId="25" fillId="0" borderId="0" xfId="12" applyNumberFormat="1" applyFont="1" applyFill="1" applyBorder="1" applyAlignment="1">
      <alignment horizontal="right"/>
    </xf>
    <xf numFmtId="165" fontId="29" fillId="0" borderId="0" xfId="7" applyNumberFormat="1" applyFont="1" applyBorder="1" applyAlignment="1">
      <alignment horizontal="center" vertical="center"/>
    </xf>
    <xf numFmtId="165" fontId="26" fillId="0" borderId="0" xfId="7" applyNumberFormat="1" applyFont="1" applyBorder="1" applyAlignment="1">
      <alignment horizontal="center"/>
    </xf>
    <xf numFmtId="165" fontId="25" fillId="0" borderId="0" xfId="7" applyNumberFormat="1" applyFont="1" applyAlignment="1">
      <alignment horizontal="left" vertical="center"/>
    </xf>
    <xf numFmtId="165" fontId="25" fillId="0" borderId="0" xfId="7" applyNumberFormat="1" applyFont="1" applyBorder="1" applyAlignment="1">
      <alignment horizontal="right"/>
    </xf>
    <xf numFmtId="165" fontId="25" fillId="0" borderId="0" xfId="7" applyNumberFormat="1" applyFont="1" applyBorder="1" applyAlignment="1"/>
    <xf numFmtId="165" fontId="25" fillId="0" borderId="0" xfId="7" applyNumberFormat="1" applyFont="1" applyAlignment="1">
      <alignment horizontal="center"/>
    </xf>
    <xf numFmtId="165" fontId="26" fillId="0" borderId="0" xfId="7" applyNumberFormat="1" applyFont="1" applyAlignment="1">
      <alignment horizontal="right"/>
    </xf>
    <xf numFmtId="165" fontId="26" fillId="0" borderId="0" xfId="7" applyNumberFormat="1" applyFont="1" applyAlignment="1"/>
    <xf numFmtId="165" fontId="25" fillId="0" borderId="0" xfId="7" applyNumberFormat="1" applyFont="1" applyAlignment="1">
      <alignment horizontal="right" vertical="center"/>
    </xf>
    <xf numFmtId="165" fontId="30" fillId="0" borderId="0" xfId="7" applyNumberFormat="1" applyFont="1" applyBorder="1" applyAlignment="1">
      <alignment horizontal="right"/>
    </xf>
    <xf numFmtId="165" fontId="25" fillId="0" borderId="1" xfId="7" applyNumberFormat="1" applyFont="1" applyBorder="1" applyAlignment="1"/>
    <xf numFmtId="165" fontId="25" fillId="0" borderId="0" xfId="7" applyNumberFormat="1" applyFont="1" applyBorder="1" applyAlignment="1">
      <alignment horizontal="center" vertical="center"/>
    </xf>
    <xf numFmtId="165" fontId="1" fillId="0" borderId="0" xfId="7" applyNumberFormat="1" applyFont="1" applyAlignment="1"/>
    <xf numFmtId="165" fontId="1" fillId="0" borderId="0" xfId="7" applyNumberFormat="1" applyFont="1" applyAlignment="1">
      <alignment horizontal="right"/>
    </xf>
    <xf numFmtId="165" fontId="4" fillId="0" borderId="0" xfId="7" applyNumberFormat="1" applyFont="1" applyBorder="1" applyAlignment="1"/>
    <xf numFmtId="165" fontId="31" fillId="6" borderId="5" xfId="7" applyNumberFormat="1" applyFont="1" applyFill="1" applyBorder="1" applyAlignment="1">
      <alignment horizontal="center" vertical="center"/>
    </xf>
    <xf numFmtId="165" fontId="31" fillId="6" borderId="8" xfId="7" applyNumberFormat="1" applyFont="1" applyFill="1" applyBorder="1" applyAlignment="1">
      <alignment horizontal="center" vertical="center"/>
    </xf>
    <xf numFmtId="165" fontId="31" fillId="6" borderId="7" xfId="7" applyNumberFormat="1" applyFont="1" applyFill="1" applyBorder="1" applyAlignment="1">
      <alignment horizontal="center" vertical="center"/>
    </xf>
    <xf numFmtId="14" fontId="31" fillId="6" borderId="8" xfId="7" applyNumberFormat="1" applyFont="1" applyFill="1" applyBorder="1" applyAlignment="1">
      <alignment horizontal="center" vertical="center"/>
    </xf>
    <xf numFmtId="165" fontId="31" fillId="6" borderId="6" xfId="7" applyNumberFormat="1" applyFont="1" applyFill="1" applyBorder="1" applyAlignment="1">
      <alignment horizontal="center" vertical="center"/>
    </xf>
    <xf numFmtId="165" fontId="31" fillId="6" borderId="0" xfId="7" applyNumberFormat="1" applyFont="1" applyFill="1" applyBorder="1" applyAlignment="1">
      <alignment horizontal="center" vertical="center"/>
    </xf>
    <xf numFmtId="165" fontId="31" fillId="6" borderId="19" xfId="7" applyNumberFormat="1" applyFont="1" applyFill="1" applyBorder="1" applyAlignment="1">
      <alignment horizontal="center" vertical="center"/>
    </xf>
    <xf numFmtId="165" fontId="26" fillId="0" borderId="0" xfId="7" applyNumberFormat="1" applyFont="1" applyAlignment="1">
      <alignment horizontal="center" vertical="center"/>
    </xf>
    <xf numFmtId="165" fontId="12" fillId="0" borderId="20" xfId="7" applyNumberFormat="1" applyFont="1" applyBorder="1" applyAlignment="1">
      <alignment horizontal="center"/>
    </xf>
    <xf numFmtId="17" fontId="12" fillId="0" borderId="21" xfId="7" applyNumberFormat="1" applyFont="1" applyBorder="1" applyAlignment="1">
      <alignment horizontal="center"/>
    </xf>
    <xf numFmtId="14" fontId="12" fillId="0" borderId="20" xfId="7" applyNumberFormat="1" applyFont="1" applyBorder="1" applyAlignment="1">
      <alignment horizontal="left"/>
    </xf>
    <xf numFmtId="165" fontId="12" fillId="0" borderId="21" xfId="7" applyNumberFormat="1" applyFont="1" applyBorder="1" applyAlignment="1">
      <alignment horizontal="left"/>
    </xf>
    <xf numFmtId="165" fontId="12" fillId="0" borderId="22" xfId="7" applyNumberFormat="1" applyFont="1" applyBorder="1" applyAlignment="1">
      <alignment horizontal="left"/>
    </xf>
    <xf numFmtId="165" fontId="12" fillId="0" borderId="18" xfId="7" applyNumberFormat="1" applyFont="1" applyFill="1" applyBorder="1" applyAlignment="1"/>
    <xf numFmtId="165" fontId="12" fillId="0" borderId="19" xfId="7" applyNumberFormat="1" applyFont="1" applyFill="1" applyBorder="1" applyAlignment="1"/>
    <xf numFmtId="165" fontId="12" fillId="0" borderId="16" xfId="7" applyNumberFormat="1" applyFont="1" applyFill="1" applyBorder="1" applyAlignment="1"/>
    <xf numFmtId="165" fontId="12" fillId="0" borderId="15" xfId="7" applyNumberFormat="1" applyFont="1" applyFill="1" applyBorder="1" applyAlignment="1"/>
    <xf numFmtId="165" fontId="12" fillId="0" borderId="19" xfId="5" applyNumberFormat="1" applyFont="1" applyFill="1" applyBorder="1" applyAlignment="1"/>
    <xf numFmtId="165" fontId="12" fillId="0" borderId="18" xfId="5" applyNumberFormat="1" applyFont="1" applyFill="1" applyBorder="1" applyAlignment="1"/>
    <xf numFmtId="43" fontId="12" fillId="0" borderId="16" xfId="7" applyFont="1" applyFill="1" applyBorder="1" applyAlignment="1"/>
    <xf numFmtId="165" fontId="12" fillId="0" borderId="18" xfId="7" applyNumberFormat="1" applyFont="1" applyFill="1" applyBorder="1" applyAlignment="1">
      <alignment horizontal="right"/>
    </xf>
    <xf numFmtId="14" fontId="12" fillId="0" borderId="22" xfId="7" applyNumberFormat="1" applyFont="1" applyBorder="1" applyAlignment="1"/>
    <xf numFmtId="165" fontId="12" fillId="0" borderId="21" xfId="7" applyNumberFormat="1" applyFont="1" applyFill="1" applyBorder="1" applyAlignment="1">
      <alignment horizontal="left"/>
    </xf>
    <xf numFmtId="165" fontId="12" fillId="0" borderId="22" xfId="7" applyNumberFormat="1" applyFont="1" applyFill="1" applyBorder="1" applyAlignment="1">
      <alignment horizontal="left"/>
    </xf>
    <xf numFmtId="165" fontId="12" fillId="0" borderId="21" xfId="7" applyNumberFormat="1" applyFont="1" applyFill="1" applyBorder="1" applyAlignment="1"/>
    <xf numFmtId="165" fontId="12" fillId="0" borderId="21" xfId="7" applyNumberFormat="1" applyFont="1" applyBorder="1" applyAlignment="1"/>
    <xf numFmtId="165" fontId="12" fillId="0" borderId="22" xfId="7" applyNumberFormat="1" applyFont="1" applyFill="1" applyBorder="1" applyAlignment="1"/>
    <xf numFmtId="165" fontId="12" fillId="0" borderId="22" xfId="7" applyNumberFormat="1" applyFont="1" applyBorder="1" applyAlignment="1"/>
    <xf numFmtId="165" fontId="12" fillId="0" borderId="19" xfId="7" applyNumberFormat="1" applyFont="1" applyBorder="1" applyAlignment="1"/>
    <xf numFmtId="165" fontId="12" fillId="0" borderId="18" xfId="7" applyNumberFormat="1" applyFont="1" applyBorder="1" applyAlignment="1"/>
    <xf numFmtId="165" fontId="12" fillId="0" borderId="16" xfId="7" applyNumberFormat="1" applyFont="1" applyFill="1" applyBorder="1" applyAlignment="1">
      <alignment horizontal="center"/>
    </xf>
    <xf numFmtId="165" fontId="12" fillId="0" borderId="15" xfId="7" applyNumberFormat="1" applyFont="1" applyBorder="1" applyAlignment="1"/>
    <xf numFmtId="165" fontId="12" fillId="0" borderId="17" xfId="7" applyNumberFormat="1" applyFont="1" applyFill="1" applyBorder="1" applyAlignment="1"/>
    <xf numFmtId="10" fontId="12" fillId="0" borderId="17" xfId="12" applyNumberFormat="1" applyFont="1" applyFill="1" applyBorder="1" applyAlignment="1"/>
    <xf numFmtId="165" fontId="12" fillId="0" borderId="16" xfId="7" applyNumberFormat="1" applyFont="1" applyBorder="1" applyAlignment="1"/>
    <xf numFmtId="165" fontId="12" fillId="0" borderId="21" xfId="5" applyNumberFormat="1" applyFont="1" applyFill="1" applyBorder="1" applyAlignment="1"/>
    <xf numFmtId="165" fontId="12" fillId="0" borderId="0" xfId="7" applyNumberFormat="1" applyFont="1" applyAlignment="1">
      <alignment horizontal="center" vertical="center"/>
    </xf>
    <xf numFmtId="165" fontId="12" fillId="0" borderId="0" xfId="7" applyNumberFormat="1" applyFont="1" applyAlignment="1"/>
    <xf numFmtId="165" fontId="12" fillId="0" borderId="21" xfId="7" applyNumberFormat="1" applyFont="1" applyFill="1" applyBorder="1" applyAlignment="1">
      <alignment horizontal="center"/>
    </xf>
    <xf numFmtId="165" fontId="32" fillId="0" borderId="5" xfId="7" applyNumberFormat="1" applyFont="1" applyFill="1" applyBorder="1" applyAlignment="1"/>
    <xf numFmtId="165" fontId="32" fillId="0" borderId="7" xfId="7" applyNumberFormat="1" applyFont="1" applyFill="1" applyBorder="1" applyAlignment="1"/>
    <xf numFmtId="165" fontId="32" fillId="0" borderId="7" xfId="7" applyNumberFormat="1" applyFont="1" applyBorder="1" applyAlignment="1">
      <alignment horizontal="left"/>
    </xf>
    <xf numFmtId="14" fontId="32" fillId="0" borderId="7" xfId="7" applyNumberFormat="1" applyFont="1" applyFill="1" applyBorder="1" applyAlignment="1"/>
    <xf numFmtId="165" fontId="12" fillId="0" borderId="8" xfId="7" applyNumberFormat="1" applyFont="1" applyBorder="1" applyAlignment="1">
      <alignment horizontal="left"/>
    </xf>
    <xf numFmtId="165" fontId="32" fillId="0" borderId="7" xfId="7" applyNumberFormat="1" applyFont="1" applyBorder="1" applyAlignment="1">
      <alignment horizontal="left" vertical="top"/>
    </xf>
    <xf numFmtId="165" fontId="32" fillId="0" borderId="7" xfId="7" applyNumberFormat="1" applyFont="1" applyFill="1" applyBorder="1" applyAlignment="1">
      <alignment horizontal="right"/>
    </xf>
    <xf numFmtId="165" fontId="32" fillId="0" borderId="7" xfId="7" applyNumberFormat="1" applyFont="1" applyBorder="1" applyAlignment="1">
      <alignment horizontal="right"/>
    </xf>
    <xf numFmtId="165" fontId="32" fillId="0" borderId="7" xfId="7" applyNumberFormat="1" applyFont="1" applyBorder="1" applyAlignment="1">
      <alignment horizontal="left" vertical="center"/>
    </xf>
    <xf numFmtId="165" fontId="32" fillId="0" borderId="7" xfId="7" applyNumberFormat="1" applyFont="1" applyBorder="1" applyAlignment="1">
      <alignment horizontal="center" vertical="center"/>
    </xf>
    <xf numFmtId="165" fontId="32" fillId="0" borderId="7" xfId="7" applyNumberFormat="1" applyFont="1" applyBorder="1" applyAlignment="1">
      <alignment horizontal="center"/>
    </xf>
    <xf numFmtId="165" fontId="32" fillId="0" borderId="6" xfId="7" applyNumberFormat="1" applyFont="1" applyFill="1" applyBorder="1" applyAlignment="1">
      <alignment horizontal="right"/>
    </xf>
    <xf numFmtId="165" fontId="32" fillId="0" borderId="7" xfId="7" applyNumberFormat="1" applyFont="1" applyBorder="1" applyAlignment="1">
      <alignment horizontal="right" vertical="center"/>
    </xf>
    <xf numFmtId="165" fontId="32" fillId="0" borderId="0" xfId="7" applyNumberFormat="1" applyFont="1" applyFill="1" applyBorder="1" applyAlignment="1"/>
    <xf numFmtId="165" fontId="12" fillId="0" borderId="0" xfId="7" applyNumberFormat="1" applyFont="1" applyFill="1" applyBorder="1" applyAlignment="1"/>
    <xf numFmtId="165" fontId="12" fillId="0" borderId="0" xfId="7" applyNumberFormat="1" applyFont="1" applyAlignment="1">
      <alignment horizontal="left" vertical="top"/>
    </xf>
    <xf numFmtId="165" fontId="12" fillId="0" borderId="0" xfId="7" applyNumberFormat="1" applyFont="1" applyAlignment="1">
      <alignment horizontal="left"/>
    </xf>
    <xf numFmtId="14" fontId="12" fillId="0" borderId="0" xfId="7" applyNumberFormat="1" applyFont="1" applyAlignment="1">
      <alignment horizontal="left" vertical="top"/>
    </xf>
    <xf numFmtId="165" fontId="12" fillId="0" borderId="0" xfId="7" applyNumberFormat="1" applyFont="1" applyAlignment="1">
      <alignment horizontal="left" vertical="center"/>
    </xf>
    <xf numFmtId="165" fontId="12" fillId="7" borderId="0" xfId="7" applyNumberFormat="1" applyFont="1" applyFill="1" applyBorder="1" applyAlignment="1">
      <alignment horizontal="center"/>
    </xf>
    <xf numFmtId="165" fontId="12" fillId="0" borderId="0" xfId="7" applyNumberFormat="1" applyFont="1" applyBorder="1" applyAlignment="1">
      <alignment horizontal="center"/>
    </xf>
    <xf numFmtId="165" fontId="12" fillId="0" borderId="0" xfId="7" applyNumberFormat="1" applyFont="1" applyBorder="1" applyAlignment="1">
      <alignment horizontal="right"/>
    </xf>
    <xf numFmtId="165" fontId="12" fillId="0" borderId="0" xfId="7" applyNumberFormat="1" applyFont="1" applyBorder="1" applyAlignment="1"/>
    <xf numFmtId="165" fontId="12" fillId="0" borderId="0" xfId="7" applyNumberFormat="1" applyFont="1" applyAlignment="1">
      <alignment horizontal="right"/>
    </xf>
    <xf numFmtId="165" fontId="12" fillId="0" borderId="0" xfId="7" applyNumberFormat="1" applyFont="1" applyAlignment="1">
      <alignment horizontal="center"/>
    </xf>
    <xf numFmtId="165" fontId="32" fillId="0" borderId="13" xfId="7" applyNumberFormat="1" applyFont="1" applyBorder="1" applyAlignment="1">
      <alignment horizontal="left"/>
    </xf>
    <xf numFmtId="10" fontId="12" fillId="0" borderId="0" xfId="12" applyNumberFormat="1" applyFont="1" applyAlignment="1"/>
    <xf numFmtId="10" fontId="12" fillId="0" borderId="0" xfId="12" applyNumberFormat="1" applyFont="1" applyBorder="1" applyAlignment="1"/>
    <xf numFmtId="10" fontId="12" fillId="0" borderId="1" xfId="12" applyNumberFormat="1" applyFont="1" applyBorder="1" applyAlignment="1"/>
    <xf numFmtId="165" fontId="14" fillId="0" borderId="0" xfId="7" applyNumberFormat="1" applyFont="1" applyAlignment="1">
      <alignment horizontal="right"/>
    </xf>
    <xf numFmtId="165" fontId="14" fillId="0" borderId="0" xfId="7" applyNumberFormat="1" applyFont="1" applyAlignment="1"/>
    <xf numFmtId="165" fontId="12" fillId="2" borderId="0" xfId="7" applyNumberFormat="1" applyFont="1" applyFill="1" applyAlignment="1"/>
    <xf numFmtId="165" fontId="14" fillId="0" borderId="0" xfId="7" applyNumberFormat="1" applyFont="1" applyBorder="1" applyAlignment="1">
      <alignment horizontal="right"/>
    </xf>
    <xf numFmtId="165" fontId="12" fillId="0" borderId="0" xfId="7" applyNumberFormat="1" applyFont="1" applyAlignment="1">
      <alignment horizontal="right" vertical="center"/>
    </xf>
    <xf numFmtId="165" fontId="32" fillId="0" borderId="0" xfId="7" applyNumberFormat="1" applyFont="1" applyBorder="1" applyAlignment="1"/>
    <xf numFmtId="165" fontId="32" fillId="0" borderId="0" xfId="7" applyNumberFormat="1" applyFont="1" applyBorder="1" applyAlignment="1">
      <alignment horizontal="right"/>
    </xf>
    <xf numFmtId="165" fontId="12" fillId="0" borderId="1" xfId="7" applyNumberFormat="1" applyFont="1" applyBorder="1" applyAlignment="1"/>
    <xf numFmtId="14" fontId="12" fillId="0" borderId="0" xfId="7" applyNumberFormat="1" applyFont="1" applyAlignment="1">
      <alignment horizontal="left"/>
    </xf>
    <xf numFmtId="165" fontId="14" fillId="0" borderId="5" xfId="7" applyNumberFormat="1" applyFont="1" applyBorder="1" applyAlignment="1">
      <alignment horizontal="center" vertical="center"/>
    </xf>
    <xf numFmtId="165" fontId="14" fillId="0" borderId="8" xfId="7" applyNumberFormat="1" applyFont="1" applyBorder="1" applyAlignment="1">
      <alignment horizontal="center" vertical="center"/>
    </xf>
    <xf numFmtId="165" fontId="33" fillId="0" borderId="0" xfId="7" applyNumberFormat="1" applyFont="1" applyAlignment="1"/>
    <xf numFmtId="165" fontId="14" fillId="0" borderId="6" xfId="7" applyNumberFormat="1" applyFont="1" applyBorder="1" applyAlignment="1">
      <alignment horizontal="center" vertical="center"/>
    </xf>
    <xf numFmtId="165" fontId="14" fillId="0" borderId="8" xfId="7" applyNumberFormat="1" applyFont="1" applyBorder="1" applyAlignment="1">
      <alignment horizontal="center"/>
    </xf>
    <xf numFmtId="165" fontId="14" fillId="0" borderId="0" xfId="7" applyNumberFormat="1" applyFont="1" applyBorder="1" applyAlignment="1">
      <alignment horizontal="center"/>
    </xf>
    <xf numFmtId="165" fontId="12" fillId="0" borderId="2" xfId="7" applyNumberFormat="1" applyFont="1" applyBorder="1" applyAlignment="1">
      <alignment horizontal="center"/>
    </xf>
    <xf numFmtId="165" fontId="14" fillId="0" borderId="9" xfId="7" applyNumberFormat="1" applyFont="1" applyBorder="1" applyAlignment="1">
      <alignment horizontal="center"/>
    </xf>
    <xf numFmtId="165" fontId="14" fillId="0" borderId="11" xfId="7" applyNumberFormat="1" applyFont="1" applyFill="1" applyBorder="1" applyAlignment="1"/>
    <xf numFmtId="165" fontId="14" fillId="0" borderId="9" xfId="7" applyNumberFormat="1" applyFont="1" applyBorder="1" applyAlignment="1"/>
    <xf numFmtId="165" fontId="14" fillId="0" borderId="0" xfId="7" applyNumberFormat="1" applyFont="1" applyBorder="1" applyAlignment="1"/>
    <xf numFmtId="14" fontId="14" fillId="0" borderId="0" xfId="7" applyNumberFormat="1" applyFont="1" applyAlignment="1">
      <alignment horizontal="left"/>
    </xf>
    <xf numFmtId="165" fontId="14" fillId="2" borderId="3" xfId="7" applyNumberFormat="1" applyFont="1" applyFill="1" applyBorder="1" applyAlignment="1"/>
    <xf numFmtId="165" fontId="14" fillId="0" borderId="9" xfId="7" applyNumberFormat="1" applyFont="1" applyBorder="1" applyAlignment="1">
      <alignment horizontal="right"/>
    </xf>
    <xf numFmtId="165" fontId="32" fillId="0" borderId="9" xfId="7" applyNumberFormat="1" applyFont="1" applyBorder="1" applyAlignment="1"/>
    <xf numFmtId="165" fontId="32" fillId="0" borderId="3" xfId="7" applyNumberFormat="1" applyFont="1" applyBorder="1" applyAlignment="1"/>
    <xf numFmtId="165" fontId="14" fillId="0" borderId="3" xfId="7" applyNumberFormat="1" applyFont="1" applyFill="1" applyBorder="1" applyAlignment="1"/>
    <xf numFmtId="165" fontId="12" fillId="0" borderId="0" xfId="7" applyNumberFormat="1" applyFont="1" applyFill="1" applyAlignment="1"/>
    <xf numFmtId="165" fontId="12" fillId="0" borderId="0" xfId="7" applyNumberFormat="1" applyFont="1" applyFill="1" applyBorder="1" applyAlignment="1">
      <alignment horizontal="right"/>
    </xf>
    <xf numFmtId="165" fontId="14" fillId="0" borderId="3" xfId="7" applyNumberFormat="1" applyFont="1" applyBorder="1" applyAlignment="1"/>
    <xf numFmtId="165" fontId="14" fillId="0" borderId="10" xfId="7" applyNumberFormat="1" applyFont="1" applyBorder="1" applyAlignment="1"/>
    <xf numFmtId="165" fontId="32" fillId="0" borderId="5" xfId="7" applyNumberFormat="1" applyFont="1" applyBorder="1" applyAlignment="1">
      <alignment horizontal="center"/>
    </xf>
    <xf numFmtId="165" fontId="32" fillId="0" borderId="6" xfId="7" applyNumberFormat="1" applyFont="1" applyBorder="1" applyAlignment="1"/>
    <xf numFmtId="165" fontId="32" fillId="0" borderId="8" xfId="7" applyNumberFormat="1" applyFont="1" applyBorder="1" applyAlignment="1"/>
    <xf numFmtId="10" fontId="14" fillId="0" borderId="0" xfId="12" applyNumberFormat="1" applyFont="1" applyAlignment="1">
      <alignment horizontal="right"/>
    </xf>
    <xf numFmtId="10" fontId="14" fillId="0" borderId="0" xfId="12" applyNumberFormat="1" applyFont="1" applyAlignment="1"/>
    <xf numFmtId="165" fontId="14" fillId="0" borderId="0" xfId="7" applyNumberFormat="1" applyFont="1" applyFill="1" applyBorder="1" applyAlignment="1"/>
    <xf numFmtId="165" fontId="14" fillId="0" borderId="2" xfId="7" applyNumberFormat="1" applyFont="1" applyBorder="1" applyAlignment="1"/>
    <xf numFmtId="0" fontId="8" fillId="4" borderId="26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4" fontId="0" fillId="0" borderId="28" xfId="0" applyNumberFormat="1" applyBorder="1"/>
    <xf numFmtId="0" fontId="0" fillId="0" borderId="29" xfId="0" applyBorder="1"/>
    <xf numFmtId="0" fontId="0" fillId="0" borderId="30" xfId="0" applyBorder="1"/>
    <xf numFmtId="0" fontId="8" fillId="4" borderId="31" xfId="0" applyFont="1" applyFill="1" applyBorder="1" applyAlignment="1">
      <alignment horizontal="center" vertical="center"/>
    </xf>
    <xf numFmtId="165" fontId="0" fillId="0" borderId="32" xfId="0" applyNumberFormat="1" applyBorder="1"/>
    <xf numFmtId="165" fontId="0" fillId="0" borderId="33" xfId="7" applyNumberFormat="1" applyFont="1" applyBorder="1"/>
    <xf numFmtId="165" fontId="0" fillId="0" borderId="34" xfId="7" applyNumberFormat="1" applyFont="1" applyBorder="1"/>
    <xf numFmtId="165" fontId="0" fillId="0" borderId="35" xfId="7" applyNumberFormat="1" applyFont="1" applyBorder="1"/>
    <xf numFmtId="165" fontId="4" fillId="0" borderId="6" xfId="7" applyNumberFormat="1" applyFont="1" applyBorder="1" applyAlignment="1">
      <alignment horizontal="center"/>
    </xf>
    <xf numFmtId="0" fontId="34" fillId="0" borderId="0" xfId="1" applyFont="1" applyAlignment="1">
      <alignment horizontal="left" indent="1"/>
    </xf>
    <xf numFmtId="0" fontId="34" fillId="0" borderId="0" xfId="1" applyFont="1"/>
    <xf numFmtId="43" fontId="34" fillId="0" borderId="0" xfId="7" applyFont="1"/>
    <xf numFmtId="0" fontId="35" fillId="6" borderId="23" xfId="1" applyFont="1" applyFill="1" applyBorder="1" applyAlignment="1">
      <alignment horizontal="center"/>
    </xf>
    <xf numFmtId="17" fontId="35" fillId="6" borderId="14" xfId="1" applyNumberFormat="1" applyFont="1" applyFill="1" applyBorder="1" applyAlignment="1">
      <alignment horizontal="center" vertical="center"/>
    </xf>
    <xf numFmtId="17" fontId="35" fillId="6" borderId="12" xfId="1" applyNumberFormat="1" applyFont="1" applyFill="1" applyBorder="1" applyAlignment="1">
      <alignment horizontal="center" vertical="center"/>
    </xf>
    <xf numFmtId="0" fontId="35" fillId="6" borderId="14" xfId="1" applyFont="1" applyFill="1" applyBorder="1" applyAlignment="1">
      <alignment horizontal="center" vertical="center"/>
    </xf>
    <xf numFmtId="0" fontId="34" fillId="0" borderId="2" xfId="1" applyFont="1" applyBorder="1" applyAlignment="1">
      <alignment horizontal="left" indent="1"/>
    </xf>
    <xf numFmtId="164" fontId="34" fillId="0" borderId="9" xfId="2" applyNumberFormat="1" applyFont="1" applyBorder="1" applyAlignment="1"/>
    <xf numFmtId="164" fontId="34" fillId="0" borderId="0" xfId="1" applyNumberFormat="1" applyFont="1"/>
    <xf numFmtId="165" fontId="34" fillId="0" borderId="9" xfId="7" applyNumberFormat="1" applyFont="1" applyBorder="1" applyAlignment="1"/>
    <xf numFmtId="165" fontId="34" fillId="0" borderId="0" xfId="7" applyNumberFormat="1" applyFont="1" applyBorder="1"/>
    <xf numFmtId="43" fontId="34" fillId="0" borderId="0" xfId="7" applyFont="1" applyBorder="1"/>
    <xf numFmtId="164" fontId="34" fillId="0" borderId="0" xfId="2" applyNumberFormat="1" applyFont="1" applyBorder="1"/>
    <xf numFmtId="0" fontId="36" fillId="0" borderId="2" xfId="1" applyFont="1" applyBorder="1" applyAlignment="1">
      <alignment horizontal="left" indent="1"/>
    </xf>
    <xf numFmtId="164" fontId="36" fillId="0" borderId="9" xfId="2" applyNumberFormat="1" applyFont="1" applyBorder="1" applyAlignment="1"/>
    <xf numFmtId="43" fontId="34" fillId="0" borderId="0" xfId="1" applyNumberFormat="1" applyFont="1"/>
    <xf numFmtId="0" fontId="37" fillId="0" borderId="2" xfId="1" applyFont="1" applyBorder="1" applyAlignment="1">
      <alignment horizontal="left" indent="1"/>
    </xf>
    <xf numFmtId="10" fontId="37" fillId="0" borderId="9" xfId="3" applyNumberFormat="1" applyFont="1" applyBorder="1" applyAlignment="1"/>
    <xf numFmtId="165" fontId="34" fillId="0" borderId="0" xfId="1" applyNumberFormat="1" applyFont="1"/>
    <xf numFmtId="43" fontId="36" fillId="0" borderId="9" xfId="2" applyFont="1" applyBorder="1" applyAlignment="1"/>
    <xf numFmtId="165" fontId="34" fillId="0" borderId="9" xfId="2" applyNumberFormat="1" applyFont="1" applyBorder="1" applyAlignment="1"/>
    <xf numFmtId="165" fontId="34" fillId="0" borderId="0" xfId="2" applyNumberFormat="1" applyFont="1" applyBorder="1" applyAlignment="1"/>
    <xf numFmtId="165" fontId="36" fillId="0" borderId="9" xfId="2" applyNumberFormat="1" applyFont="1" applyBorder="1" applyAlignment="1"/>
    <xf numFmtId="165" fontId="36" fillId="0" borderId="0" xfId="2" applyNumberFormat="1" applyFont="1" applyBorder="1" applyAlignment="1"/>
    <xf numFmtId="0" fontId="36" fillId="0" borderId="4" xfId="1" applyFont="1" applyBorder="1" applyAlignment="1">
      <alignment horizontal="left" indent="1"/>
    </xf>
    <xf numFmtId="10" fontId="37" fillId="0" borderId="10" xfId="3" applyNumberFormat="1" applyFont="1" applyBorder="1" applyAlignment="1"/>
    <xf numFmtId="0" fontId="35" fillId="6" borderId="23" xfId="1" applyFont="1" applyFill="1" applyBorder="1" applyAlignment="1">
      <alignment horizontal="center" vertical="center"/>
    </xf>
    <xf numFmtId="0" fontId="34" fillId="0" borderId="2" xfId="0" applyFont="1" applyBorder="1" applyAlignment="1">
      <alignment horizontal="left" indent="1"/>
    </xf>
    <xf numFmtId="3" fontId="34" fillId="0" borderId="9" xfId="12" applyNumberFormat="1" applyFont="1" applyBorder="1" applyAlignment="1">
      <alignment horizontal="center"/>
    </xf>
    <xf numFmtId="3" fontId="36" fillId="0" borderId="9" xfId="12" applyNumberFormat="1" applyFont="1" applyBorder="1" applyAlignment="1">
      <alignment horizontal="center"/>
    </xf>
    <xf numFmtId="0" fontId="34" fillId="0" borderId="4" xfId="0" applyFont="1" applyBorder="1" applyAlignment="1">
      <alignment horizontal="left" indent="1"/>
    </xf>
    <xf numFmtId="10" fontId="36" fillId="0" borderId="10" xfId="12" applyNumberFormat="1" applyFont="1" applyBorder="1" applyAlignment="1">
      <alignment horizontal="center"/>
    </xf>
    <xf numFmtId="9" fontId="36" fillId="0" borderId="9" xfId="3" applyFont="1" applyBorder="1" applyAlignment="1"/>
    <xf numFmtId="0" fontId="34" fillId="0" borderId="4" xfId="1" applyFont="1" applyBorder="1" applyAlignment="1">
      <alignment horizontal="left" indent="1"/>
    </xf>
    <xf numFmtId="9" fontId="36" fillId="0" borderId="10" xfId="3" applyFont="1" applyBorder="1" applyAlignment="1"/>
    <xf numFmtId="165" fontId="34" fillId="0" borderId="10" xfId="2" applyNumberFormat="1" applyFont="1" applyBorder="1" applyAlignment="1"/>
    <xf numFmtId="164" fontId="34" fillId="0" borderId="9" xfId="2" applyNumberFormat="1" applyFont="1" applyBorder="1"/>
    <xf numFmtId="10" fontId="36" fillId="0" borderId="9" xfId="12" applyNumberFormat="1" applyFont="1" applyBorder="1" applyAlignment="1"/>
    <xf numFmtId="165" fontId="34" fillId="0" borderId="13" xfId="2" applyNumberFormat="1" applyFont="1" applyBorder="1" applyAlignment="1"/>
    <xf numFmtId="165" fontId="34" fillId="0" borderId="0" xfId="7" applyNumberFormat="1" applyFont="1"/>
    <xf numFmtId="3" fontId="34" fillId="0" borderId="0" xfId="1" applyNumberFormat="1" applyFont="1"/>
    <xf numFmtId="165" fontId="34" fillId="0" borderId="9" xfId="7" applyNumberFormat="1" applyFont="1" applyBorder="1"/>
    <xf numFmtId="0" fontId="34" fillId="0" borderId="0" xfId="1" applyFont="1" applyAlignment="1">
      <alignment horizontal="center"/>
    </xf>
    <xf numFmtId="0" fontId="34" fillId="0" borderId="10" xfId="1" applyFont="1" applyBorder="1" applyAlignment="1">
      <alignment horizontal="left" indent="1"/>
    </xf>
    <xf numFmtId="165" fontId="34" fillId="0" borderId="24" xfId="1" applyNumberFormat="1" applyFont="1" applyBorder="1"/>
    <xf numFmtId="165" fontId="34" fillId="0" borderId="2" xfId="7" applyNumberFormat="1" applyFont="1" applyBorder="1"/>
    <xf numFmtId="165" fontId="31" fillId="6" borderId="37" xfId="7" applyNumberFormat="1" applyFont="1" applyFill="1" applyBorder="1" applyAlignment="1">
      <alignment horizontal="center" vertical="center"/>
    </xf>
    <xf numFmtId="14" fontId="12" fillId="0" borderId="16" xfId="7" applyNumberFormat="1" applyFont="1" applyFill="1" applyBorder="1" applyAlignment="1"/>
    <xf numFmtId="14" fontId="12" fillId="0" borderId="15" xfId="7" applyNumberFormat="1" applyFont="1" applyFill="1" applyBorder="1" applyAlignment="1"/>
    <xf numFmtId="3" fontId="5" fillId="0" borderId="0" xfId="0" applyNumberFormat="1" applyFont="1"/>
    <xf numFmtId="43" fontId="12" fillId="0" borderId="22" xfId="7" applyFont="1" applyBorder="1" applyAlignment="1">
      <alignment horizontal="left"/>
    </xf>
    <xf numFmtId="165" fontId="27" fillId="0" borderId="13" xfId="7" applyNumberFormat="1" applyFont="1" applyBorder="1" applyAlignment="1"/>
    <xf numFmtId="14" fontId="12" fillId="0" borderId="18" xfId="5" applyNumberFormat="1" applyFont="1" applyFill="1" applyBorder="1" applyAlignment="1"/>
    <xf numFmtId="165" fontId="14" fillId="0" borderId="5" xfId="7" applyNumberFormat="1" applyFont="1" applyBorder="1" applyAlignment="1">
      <alignment horizontal="center"/>
    </xf>
    <xf numFmtId="14" fontId="12" fillId="0" borderId="18" xfId="7" applyNumberFormat="1" applyFont="1" applyFill="1" applyBorder="1" applyAlignment="1"/>
    <xf numFmtId="164" fontId="34" fillId="0" borderId="10" xfId="2" applyNumberFormat="1" applyFont="1" applyBorder="1" applyAlignment="1"/>
    <xf numFmtId="43" fontId="12" fillId="0" borderId="21" xfId="7" applyFont="1" applyBorder="1" applyAlignment="1">
      <alignment horizontal="left"/>
    </xf>
    <xf numFmtId="165" fontId="38" fillId="0" borderId="0" xfId="7" applyNumberFormat="1" applyFont="1"/>
    <xf numFmtId="17" fontId="35" fillId="6" borderId="11" xfId="1" applyNumberFormat="1" applyFont="1" applyFill="1" applyBorder="1" applyAlignment="1">
      <alignment horizontal="center" vertical="center"/>
    </xf>
    <xf numFmtId="165" fontId="34" fillId="0" borderId="4" xfId="7" applyNumberFormat="1" applyFont="1" applyBorder="1"/>
    <xf numFmtId="17" fontId="35" fillId="6" borderId="23" xfId="1" applyNumberFormat="1" applyFont="1" applyFill="1" applyBorder="1" applyAlignment="1">
      <alignment horizontal="center" vertical="center"/>
    </xf>
    <xf numFmtId="14" fontId="34" fillId="0" borderId="2" xfId="1" applyNumberFormat="1" applyFont="1" applyBorder="1" applyAlignment="1">
      <alignment horizontal="left" indent="1"/>
    </xf>
    <xf numFmtId="165" fontId="34" fillId="0" borderId="3" xfId="7" applyNumberFormat="1" applyFont="1" applyBorder="1"/>
    <xf numFmtId="165" fontId="34" fillId="0" borderId="24" xfId="7" applyNumberFormat="1" applyFont="1" applyBorder="1"/>
    <xf numFmtId="165" fontId="34" fillId="0" borderId="14" xfId="7" applyNumberFormat="1" applyFont="1" applyBorder="1"/>
    <xf numFmtId="165" fontId="34" fillId="0" borderId="10" xfId="7" applyNumberFormat="1" applyFont="1" applyBorder="1"/>
    <xf numFmtId="165" fontId="34" fillId="0" borderId="23" xfId="7" applyNumberFormat="1" applyFont="1" applyBorder="1"/>
    <xf numFmtId="164" fontId="34" fillId="0" borderId="14" xfId="2" applyNumberFormat="1" applyFont="1" applyBorder="1" applyAlignment="1"/>
    <xf numFmtId="165" fontId="34" fillId="0" borderId="0" xfId="7" applyNumberFormat="1" applyFont="1" applyAlignment="1">
      <alignment horizontal="left"/>
    </xf>
    <xf numFmtId="165" fontId="34" fillId="0" borderId="0" xfId="7" applyNumberFormat="1" applyFont="1" applyAlignment="1">
      <alignment horizontal="center"/>
    </xf>
    <xf numFmtId="165" fontId="39" fillId="0" borderId="0" xfId="7" applyNumberFormat="1" applyFont="1" applyAlignment="1">
      <alignment horizontal="center"/>
    </xf>
    <xf numFmtId="165" fontId="39" fillId="0" borderId="0" xfId="7" applyNumberFormat="1" applyFont="1"/>
    <xf numFmtId="165" fontId="39" fillId="0" borderId="0" xfId="7" applyNumberFormat="1" applyFont="1" applyAlignment="1">
      <alignment horizontal="left"/>
    </xf>
    <xf numFmtId="165" fontId="35" fillId="6" borderId="39" xfId="7" applyNumberFormat="1" applyFont="1" applyFill="1" applyBorder="1" applyAlignment="1">
      <alignment horizontal="center"/>
    </xf>
    <xf numFmtId="165" fontId="35" fillId="6" borderId="40" xfId="7" applyNumberFormat="1" applyFont="1" applyFill="1" applyBorder="1" applyAlignment="1">
      <alignment horizontal="center"/>
    </xf>
    <xf numFmtId="165" fontId="35" fillId="6" borderId="12" xfId="7" applyNumberFormat="1" applyFont="1" applyFill="1" applyBorder="1" applyAlignment="1">
      <alignment horizontal="center"/>
    </xf>
    <xf numFmtId="165" fontId="34" fillId="0" borderId="9" xfId="7" applyNumberFormat="1" applyFont="1" applyBorder="1" applyAlignment="1">
      <alignment horizontal="left"/>
    </xf>
    <xf numFmtId="165" fontId="34" fillId="0" borderId="3" xfId="7" applyNumberFormat="1" applyFont="1" applyBorder="1" applyAlignment="1">
      <alignment horizontal="center"/>
    </xf>
    <xf numFmtId="165" fontId="35" fillId="6" borderId="14" xfId="7" applyNumberFormat="1" applyFont="1" applyFill="1" applyBorder="1" applyAlignment="1">
      <alignment horizontal="center"/>
    </xf>
    <xf numFmtId="165" fontId="35" fillId="6" borderId="23" xfId="7" applyNumberFormat="1" applyFont="1" applyFill="1" applyBorder="1" applyAlignment="1">
      <alignment horizontal="center"/>
    </xf>
    <xf numFmtId="165" fontId="35" fillId="6" borderId="7" xfId="7" applyNumberFormat="1" applyFont="1" applyFill="1" applyBorder="1" applyAlignment="1">
      <alignment horizontal="center"/>
    </xf>
    <xf numFmtId="165" fontId="35" fillId="6" borderId="11" xfId="7" applyNumberFormat="1" applyFont="1" applyFill="1" applyBorder="1" applyAlignment="1">
      <alignment horizontal="center"/>
    </xf>
    <xf numFmtId="10" fontId="0" fillId="0" borderId="10" xfId="12" applyNumberFormat="1" applyFont="1" applyBorder="1"/>
    <xf numFmtId="165" fontId="5" fillId="0" borderId="8" xfId="7" applyNumberFormat="1" applyFont="1" applyBorder="1"/>
    <xf numFmtId="3" fontId="34" fillId="0" borderId="10" xfId="12" applyNumberFormat="1" applyFont="1" applyBorder="1" applyAlignment="1">
      <alignment horizontal="center"/>
    </xf>
    <xf numFmtId="0" fontId="40" fillId="0" borderId="0" xfId="0" applyFont="1"/>
    <xf numFmtId="0" fontId="10" fillId="0" borderId="0" xfId="0" applyFont="1"/>
    <xf numFmtId="165" fontId="0" fillId="0" borderId="13" xfId="7" applyNumberFormat="1" applyFont="1" applyBorder="1"/>
    <xf numFmtId="10" fontId="0" fillId="0" borderId="13" xfId="12" applyNumberFormat="1" applyFont="1" applyBorder="1"/>
    <xf numFmtId="165" fontId="8" fillId="6" borderId="12" xfId="7" applyNumberFormat="1" applyFont="1" applyFill="1" applyBorder="1" applyAlignment="1">
      <alignment horizontal="center"/>
    </xf>
    <xf numFmtId="4" fontId="34" fillId="0" borderId="0" xfId="7" applyNumberFormat="1" applyFont="1"/>
    <xf numFmtId="43" fontId="0" fillId="0" borderId="0" xfId="0" applyNumberForma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43" fontId="0" fillId="0" borderId="0" xfId="7" applyFont="1"/>
    <xf numFmtId="165" fontId="12" fillId="0" borderId="22" xfId="7" quotePrefix="1" applyNumberFormat="1" applyFont="1" applyBorder="1" applyAlignment="1">
      <alignment horizontal="left"/>
    </xf>
    <xf numFmtId="0" fontId="43" fillId="0" borderId="0" xfId="1" applyFont="1" applyAlignment="1">
      <alignment horizontal="left" indent="1"/>
    </xf>
    <xf numFmtId="0" fontId="43" fillId="0" borderId="0" xfId="1" applyFont="1"/>
    <xf numFmtId="43" fontId="43" fillId="0" borderId="0" xfId="7" applyFont="1"/>
    <xf numFmtId="0" fontId="44" fillId="0" borderId="0" xfId="1" applyFont="1"/>
    <xf numFmtId="14" fontId="25" fillId="0" borderId="0" xfId="7" applyNumberFormat="1" applyFont="1" applyAlignment="1"/>
    <xf numFmtId="14" fontId="12" fillId="0" borderId="0" xfId="7" applyNumberFormat="1" applyFont="1" applyAlignment="1"/>
    <xf numFmtId="14" fontId="12" fillId="0" borderId="0" xfId="7" applyNumberFormat="1" applyFont="1" applyFill="1" applyBorder="1" applyAlignment="1"/>
    <xf numFmtId="14" fontId="25" fillId="0" borderId="0" xfId="7" applyNumberFormat="1" applyFont="1" applyFill="1" applyBorder="1" applyAlignment="1"/>
    <xf numFmtId="14" fontId="0" fillId="0" borderId="0" xfId="0" applyNumberFormat="1"/>
    <xf numFmtId="165" fontId="43" fillId="0" borderId="0" xfId="7" applyNumberFormat="1" applyFont="1"/>
    <xf numFmtId="0" fontId="34" fillId="0" borderId="9" xfId="1" applyFont="1" applyBorder="1" applyAlignment="1">
      <alignment horizontal="left" indent="1"/>
    </xf>
    <xf numFmtId="0" fontId="36" fillId="0" borderId="9" xfId="1" applyFont="1" applyBorder="1" applyAlignment="1">
      <alignment horizontal="left" indent="1"/>
    </xf>
    <xf numFmtId="0" fontId="36" fillId="0" borderId="10" xfId="1" applyFont="1" applyBorder="1" applyAlignment="1">
      <alignment horizontal="left" indent="1"/>
    </xf>
    <xf numFmtId="14" fontId="12" fillId="3" borderId="20" xfId="7" applyNumberFormat="1" applyFont="1" applyFill="1" applyBorder="1" applyAlignment="1">
      <alignment horizontal="left"/>
    </xf>
    <xf numFmtId="164" fontId="34" fillId="0" borderId="0" xfId="2" applyNumberFormat="1" applyFont="1" applyBorder="1" applyAlignment="1"/>
    <xf numFmtId="165" fontId="36" fillId="0" borderId="3" xfId="2" applyNumberFormat="1" applyFont="1" applyBorder="1" applyAlignment="1"/>
    <xf numFmtId="164" fontId="34" fillId="0" borderId="3" xfId="2" applyNumberFormat="1" applyFont="1" applyBorder="1" applyAlignment="1"/>
    <xf numFmtId="164" fontId="36" fillId="0" borderId="3" xfId="2" applyNumberFormat="1" applyFont="1" applyBorder="1" applyAlignment="1"/>
    <xf numFmtId="10" fontId="37" fillId="0" borderId="3" xfId="3" applyNumberFormat="1" applyFont="1" applyBorder="1" applyAlignment="1"/>
    <xf numFmtId="164" fontId="36" fillId="0" borderId="0" xfId="2" applyNumberFormat="1" applyFont="1" applyBorder="1" applyAlignment="1"/>
    <xf numFmtId="10" fontId="37" fillId="0" borderId="0" xfId="3" applyNumberFormat="1" applyFont="1" applyBorder="1" applyAlignment="1"/>
    <xf numFmtId="0" fontId="45" fillId="6" borderId="23" xfId="1" applyFont="1" applyFill="1" applyBorder="1" applyAlignment="1">
      <alignment horizontal="center"/>
    </xf>
    <xf numFmtId="17" fontId="45" fillId="6" borderId="14" xfId="1" applyNumberFormat="1" applyFont="1" applyFill="1" applyBorder="1" applyAlignment="1">
      <alignment horizontal="center" vertical="center"/>
    </xf>
    <xf numFmtId="17" fontId="45" fillId="6" borderId="12" xfId="1" applyNumberFormat="1" applyFont="1" applyFill="1" applyBorder="1" applyAlignment="1">
      <alignment horizontal="center" vertical="center"/>
    </xf>
    <xf numFmtId="0" fontId="45" fillId="6" borderId="14" xfId="1" applyFont="1" applyFill="1" applyBorder="1" applyAlignment="1">
      <alignment horizontal="center" vertical="center"/>
    </xf>
    <xf numFmtId="165" fontId="12" fillId="0" borderId="9" xfId="7" applyNumberFormat="1" applyFont="1" applyFill="1" applyBorder="1" applyAlignment="1"/>
    <xf numFmtId="165" fontId="0" fillId="9" borderId="23" xfId="7" applyNumberFormat="1" applyFont="1" applyFill="1" applyBorder="1" applyAlignment="1">
      <alignment horizontal="center"/>
    </xf>
    <xf numFmtId="165" fontId="0" fillId="9" borderId="2" xfId="7" applyNumberFormat="1" applyFont="1" applyFill="1" applyBorder="1" applyAlignment="1">
      <alignment horizontal="center"/>
    </xf>
    <xf numFmtId="165" fontId="0" fillId="9" borderId="4" xfId="7" applyNumberFormat="1" applyFont="1" applyFill="1" applyBorder="1" applyAlignment="1">
      <alignment horizontal="center"/>
    </xf>
    <xf numFmtId="165" fontId="0" fillId="10" borderId="2" xfId="7" applyNumberFormat="1" applyFont="1" applyFill="1" applyBorder="1" applyAlignment="1">
      <alignment horizontal="center"/>
    </xf>
    <xf numFmtId="165" fontId="0" fillId="10" borderId="4" xfId="7" applyNumberFormat="1" applyFont="1" applyFill="1" applyBorder="1" applyAlignment="1">
      <alignment horizontal="center"/>
    </xf>
    <xf numFmtId="165" fontId="0" fillId="0" borderId="14" xfId="7" applyNumberFormat="1" applyFont="1" applyBorder="1"/>
    <xf numFmtId="165" fontId="4" fillId="0" borderId="5" xfId="7" applyNumberFormat="1" applyFont="1" applyBorder="1"/>
    <xf numFmtId="165" fontId="4" fillId="0" borderId="7" xfId="7" applyNumberFormat="1" applyFont="1" applyBorder="1"/>
    <xf numFmtId="165" fontId="4" fillId="0" borderId="6" xfId="7" applyNumberFormat="1" applyFont="1" applyBorder="1"/>
    <xf numFmtId="10" fontId="12" fillId="0" borderId="0" xfId="12" applyNumberFormat="1" applyFont="1" applyFill="1" applyBorder="1" applyAlignment="1"/>
    <xf numFmtId="0" fontId="34" fillId="0" borderId="0" xfId="1" applyFont="1" applyAlignment="1">
      <alignment vertical="center"/>
    </xf>
    <xf numFmtId="0" fontId="18" fillId="0" borderId="13" xfId="0" applyFont="1" applyBorder="1"/>
    <xf numFmtId="10" fontId="18" fillId="0" borderId="13" xfId="12" applyNumberFormat="1" applyFont="1" applyBorder="1" applyAlignment="1"/>
    <xf numFmtId="166" fontId="0" fillId="0" borderId="0" xfId="7" applyNumberFormat="1" applyFont="1"/>
    <xf numFmtId="0" fontId="4" fillId="0" borderId="0" xfId="0" applyFont="1"/>
    <xf numFmtId="10" fontId="46" fillId="0" borderId="9" xfId="3" applyNumberFormat="1" applyFont="1" applyBorder="1" applyAlignment="1"/>
    <xf numFmtId="10" fontId="46" fillId="0" borderId="0" xfId="3" applyNumberFormat="1" applyFont="1" applyBorder="1" applyAlignment="1"/>
    <xf numFmtId="10" fontId="46" fillId="0" borderId="3" xfId="3" applyNumberFormat="1" applyFont="1" applyBorder="1" applyAlignment="1"/>
    <xf numFmtId="43" fontId="34" fillId="0" borderId="9" xfId="2" applyFont="1" applyBorder="1" applyAlignment="1"/>
    <xf numFmtId="10" fontId="34" fillId="0" borderId="9" xfId="3" applyNumberFormat="1" applyFont="1" applyBorder="1" applyAlignment="1"/>
    <xf numFmtId="10" fontId="34" fillId="0" borderId="10" xfId="3" applyNumberFormat="1" applyFont="1" applyBorder="1" applyAlignment="1"/>
    <xf numFmtId="165" fontId="4" fillId="0" borderId="42" xfId="7" applyNumberFormat="1" applyFont="1" applyBorder="1" applyAlignment="1">
      <alignment horizontal="center"/>
    </xf>
    <xf numFmtId="10" fontId="47" fillId="0" borderId="0" xfId="12" applyNumberFormat="1" applyFont="1" applyFill="1" applyBorder="1" applyAlignment="1"/>
    <xf numFmtId="165" fontId="31" fillId="6" borderId="43" xfId="7" applyNumberFormat="1" applyFont="1" applyFill="1" applyBorder="1" applyAlignment="1">
      <alignment horizontal="center" vertical="center"/>
    </xf>
    <xf numFmtId="165" fontId="31" fillId="6" borderId="12" xfId="7" applyNumberFormat="1" applyFont="1" applyFill="1" applyBorder="1" applyAlignment="1">
      <alignment horizontal="center" vertical="center"/>
    </xf>
    <xf numFmtId="165" fontId="31" fillId="6" borderId="11" xfId="7" applyNumberFormat="1" applyFont="1" applyFill="1" applyBorder="1" applyAlignment="1">
      <alignment horizontal="center" vertical="center"/>
    </xf>
    <xf numFmtId="10" fontId="0" fillId="0" borderId="14" xfId="12" applyNumberFormat="1" applyFont="1" applyBorder="1"/>
    <xf numFmtId="165" fontId="31" fillId="6" borderId="44" xfId="7" applyNumberFormat="1" applyFont="1" applyFill="1" applyBorder="1" applyAlignment="1">
      <alignment horizontal="center" vertical="center"/>
    </xf>
    <xf numFmtId="165" fontId="31" fillId="6" borderId="45" xfId="7" applyNumberFormat="1" applyFont="1" applyFill="1" applyBorder="1" applyAlignment="1">
      <alignment horizontal="center" vertical="center"/>
    </xf>
    <xf numFmtId="14" fontId="12" fillId="3" borderId="22" xfId="7" applyNumberFormat="1" applyFont="1" applyFill="1" applyBorder="1" applyAlignment="1">
      <alignment horizontal="left"/>
    </xf>
    <xf numFmtId="17" fontId="12" fillId="0" borderId="14" xfId="7" applyNumberFormat="1" applyFont="1" applyBorder="1" applyAlignment="1">
      <alignment horizontal="center"/>
    </xf>
    <xf numFmtId="165" fontId="12" fillId="0" borderId="14" xfId="7" applyNumberFormat="1" applyFont="1" applyBorder="1" applyAlignment="1">
      <alignment horizontal="left"/>
    </xf>
    <xf numFmtId="43" fontId="12" fillId="0" borderId="14" xfId="7" applyFont="1" applyBorder="1" applyAlignment="1">
      <alignment horizontal="left"/>
    </xf>
    <xf numFmtId="165" fontId="12" fillId="0" borderId="46" xfId="7" applyNumberFormat="1" applyFont="1" applyFill="1" applyBorder="1" applyAlignment="1"/>
    <xf numFmtId="14" fontId="12" fillId="0" borderId="22" xfId="7" applyNumberFormat="1" applyFont="1" applyBorder="1" applyAlignment="1">
      <alignment horizontal="left"/>
    </xf>
    <xf numFmtId="43" fontId="34" fillId="0" borderId="9" xfId="7" applyFont="1" applyBorder="1" applyAlignment="1"/>
    <xf numFmtId="165" fontId="35" fillId="6" borderId="14" xfId="7" applyNumberFormat="1" applyFont="1" applyFill="1" applyBorder="1" applyAlignment="1">
      <alignment horizontal="center" vertical="center"/>
    </xf>
    <xf numFmtId="14" fontId="25" fillId="4" borderId="0" xfId="7" applyNumberFormat="1" applyFont="1" applyFill="1" applyAlignment="1">
      <alignment vertical="center"/>
    </xf>
    <xf numFmtId="14" fontId="28" fillId="0" borderId="13" xfId="7" applyNumberFormat="1" applyFont="1" applyBorder="1" applyAlignment="1">
      <alignment vertical="center"/>
    </xf>
    <xf numFmtId="14" fontId="32" fillId="0" borderId="7" xfId="7" applyNumberFormat="1" applyFont="1" applyBorder="1" applyAlignment="1">
      <alignment horizontal="right"/>
    </xf>
    <xf numFmtId="14" fontId="12" fillId="0" borderId="19" xfId="7" applyNumberFormat="1" applyFont="1" applyFill="1" applyBorder="1" applyAlignment="1"/>
    <xf numFmtId="14" fontId="26" fillId="0" borderId="0" xfId="7" applyNumberFormat="1" applyFont="1" applyAlignment="1"/>
    <xf numFmtId="14" fontId="30" fillId="0" borderId="0" xfId="7" applyNumberFormat="1" applyFont="1" applyBorder="1" applyAlignment="1">
      <alignment horizontal="right"/>
    </xf>
    <xf numFmtId="14" fontId="25" fillId="0" borderId="0" xfId="7" applyNumberFormat="1" applyFont="1" applyAlignment="1">
      <alignment horizontal="right"/>
    </xf>
    <xf numFmtId="165" fontId="34" fillId="0" borderId="9" xfId="2" applyNumberFormat="1" applyFont="1" applyBorder="1" applyAlignment="1">
      <alignment horizontal="right"/>
    </xf>
    <xf numFmtId="165" fontId="0" fillId="0" borderId="9" xfId="7" applyNumberFormat="1" applyFont="1" applyBorder="1" applyAlignment="1">
      <alignment horizontal="right"/>
    </xf>
    <xf numFmtId="165" fontId="0" fillId="0" borderId="9" xfId="7" applyNumberFormat="1" applyFont="1" applyBorder="1" applyAlignment="1">
      <alignment horizontal="center"/>
    </xf>
    <xf numFmtId="43" fontId="12" fillId="0" borderId="19" xfId="7" applyFont="1" applyFill="1" applyBorder="1" applyAlignment="1"/>
    <xf numFmtId="0" fontId="34" fillId="0" borderId="0" xfId="1" quotePrefix="1" applyFont="1"/>
    <xf numFmtId="165" fontId="0" fillId="0" borderId="0" xfId="7" applyNumberFormat="1" applyFont="1" applyAlignment="1">
      <alignment horizontal="center"/>
    </xf>
    <xf numFmtId="43" fontId="4" fillId="0" borderId="0" xfId="7" applyFont="1" applyAlignment="1">
      <alignment horizontal="center"/>
    </xf>
    <xf numFmtId="0" fontId="0" fillId="0" borderId="24" xfId="0" applyBorder="1"/>
    <xf numFmtId="0" fontId="0" fillId="0" borderId="10" xfId="0" applyBorder="1" applyAlignment="1">
      <alignment horizontal="center"/>
    </xf>
    <xf numFmtId="165" fontId="8" fillId="4" borderId="8" xfId="7" applyNumberFormat="1" applyFont="1" applyFill="1" applyBorder="1" applyAlignment="1">
      <alignment horizontal="center"/>
    </xf>
    <xf numFmtId="165" fontId="5" fillId="0" borderId="6" xfId="7" applyNumberFormat="1" applyFont="1" applyBorder="1"/>
    <xf numFmtId="165" fontId="5" fillId="0" borderId="0" xfId="7" applyNumberFormat="1" applyFont="1" applyBorder="1" applyAlignment="1">
      <alignment vertical="center"/>
    </xf>
    <xf numFmtId="165" fontId="8" fillId="4" borderId="8" xfId="7" applyNumberFormat="1" applyFont="1" applyFill="1" applyBorder="1"/>
    <xf numFmtId="165" fontId="7" fillId="0" borderId="9" xfId="7" applyNumberFormat="1" applyFont="1" applyBorder="1"/>
    <xf numFmtId="165" fontId="4" fillId="0" borderId="0" xfId="7" applyNumberFormat="1" applyFont="1" applyAlignment="1">
      <alignment horizontal="center"/>
    </xf>
    <xf numFmtId="165" fontId="0" fillId="0" borderId="3" xfId="7" applyNumberFormat="1" applyFont="1" applyBorder="1" applyAlignment="1">
      <alignment horizontal="right"/>
    </xf>
    <xf numFmtId="165" fontId="7" fillId="0" borderId="3" xfId="7" applyNumberFormat="1" applyFont="1" applyBorder="1"/>
    <xf numFmtId="165" fontId="0" fillId="0" borderId="10" xfId="7" applyNumberFormat="1" applyFont="1" applyBorder="1" applyAlignment="1">
      <alignment horizontal="center"/>
    </xf>
    <xf numFmtId="165" fontId="12" fillId="0" borderId="3" xfId="7" applyNumberFormat="1" applyFont="1" applyFill="1" applyBorder="1" applyAlignment="1"/>
    <xf numFmtId="165" fontId="26" fillId="11" borderId="0" xfId="7" applyNumberFormat="1" applyFont="1" applyFill="1" applyBorder="1" applyAlignment="1">
      <alignment horizontal="right"/>
    </xf>
    <xf numFmtId="165" fontId="12" fillId="0" borderId="47" xfId="7" applyNumberFormat="1" applyFont="1" applyFill="1" applyBorder="1" applyAlignment="1">
      <alignment horizontal="center"/>
    </xf>
    <xf numFmtId="165" fontId="31" fillId="6" borderId="14" xfId="7" applyNumberFormat="1" applyFont="1" applyFill="1" applyBorder="1" applyAlignment="1">
      <alignment horizontal="center" vertical="center"/>
    </xf>
    <xf numFmtId="165" fontId="12" fillId="0" borderId="9" xfId="7" applyNumberFormat="1" applyFont="1" applyBorder="1" applyAlignment="1"/>
    <xf numFmtId="165" fontId="32" fillId="0" borderId="8" xfId="7" applyNumberFormat="1" applyFont="1" applyFill="1" applyBorder="1" applyAlignment="1">
      <alignment horizontal="right"/>
    </xf>
    <xf numFmtId="165" fontId="36" fillId="0" borderId="3" xfId="7" applyNumberFormat="1" applyFont="1" applyBorder="1" applyAlignment="1"/>
    <xf numFmtId="165" fontId="36" fillId="0" borderId="9" xfId="7" applyNumberFormat="1" applyFont="1" applyBorder="1" applyAlignment="1"/>
    <xf numFmtId="165" fontId="4" fillId="0" borderId="41" xfId="7" applyNumberFormat="1" applyFont="1" applyBorder="1" applyAlignment="1"/>
    <xf numFmtId="4" fontId="8" fillId="6" borderId="5" xfId="7" applyNumberFormat="1" applyFont="1" applyFill="1" applyBorder="1"/>
    <xf numFmtId="4" fontId="8" fillId="6" borderId="7" xfId="7" applyNumberFormat="1" applyFont="1" applyFill="1" applyBorder="1" applyAlignment="1">
      <alignment horizontal="center"/>
    </xf>
    <xf numFmtId="165" fontId="8" fillId="6" borderId="48" xfId="7" applyNumberFormat="1" applyFont="1" applyFill="1" applyBorder="1" applyAlignment="1">
      <alignment horizontal="center"/>
    </xf>
    <xf numFmtId="165" fontId="4" fillId="0" borderId="50" xfId="7" applyNumberFormat="1" applyFont="1" applyBorder="1" applyAlignment="1"/>
    <xf numFmtId="165" fontId="4" fillId="0" borderId="49" xfId="7" applyNumberFormat="1" applyFont="1" applyBorder="1" applyAlignment="1">
      <alignment horizontal="center"/>
    </xf>
    <xf numFmtId="0" fontId="49" fillId="0" borderId="2" xfId="0" applyFont="1" applyBorder="1"/>
    <xf numFmtId="0" fontId="42" fillId="8" borderId="38" xfId="0" applyFont="1" applyFill="1" applyBorder="1" applyAlignment="1">
      <alignment horizontal="center"/>
    </xf>
    <xf numFmtId="165" fontId="42" fillId="8" borderId="38" xfId="7" applyNumberFormat="1" applyFont="1" applyFill="1" applyBorder="1" applyAlignment="1">
      <alignment horizontal="center"/>
    </xf>
    <xf numFmtId="0" fontId="41" fillId="0" borderId="0" xfId="0" applyFont="1"/>
    <xf numFmtId="14" fontId="41" fillId="0" borderId="0" xfId="0" applyNumberFormat="1" applyFont="1"/>
    <xf numFmtId="165" fontId="0" fillId="0" borderId="9" xfId="0" applyNumberFormat="1" applyBorder="1"/>
    <xf numFmtId="165" fontId="0" fillId="0" borderId="10" xfId="0" applyNumberFormat="1" applyBorder="1"/>
    <xf numFmtId="0" fontId="8" fillId="6" borderId="0" xfId="0" applyFont="1" applyFill="1" applyAlignment="1">
      <alignment horizontal="center"/>
    </xf>
    <xf numFmtId="165" fontId="8" fillId="6" borderId="0" xfId="7" applyNumberFormat="1" applyFont="1" applyFill="1" applyAlignment="1">
      <alignment horizontal="center"/>
    </xf>
    <xf numFmtId="0" fontId="42" fillId="8" borderId="38" xfId="15" applyFont="1" applyFill="1" applyBorder="1" applyAlignment="1">
      <alignment horizontal="center"/>
    </xf>
    <xf numFmtId="14" fontId="41" fillId="0" borderId="0" xfId="15" applyNumberFormat="1" applyFont="1"/>
    <xf numFmtId="0" fontId="41" fillId="0" borderId="0" xfId="15" applyFont="1"/>
    <xf numFmtId="165" fontId="41" fillId="0" borderId="0" xfId="7" applyNumberFormat="1" applyFont="1"/>
    <xf numFmtId="0" fontId="8" fillId="6" borderId="23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43" fontId="12" fillId="0" borderId="15" xfId="7" applyFont="1" applyFill="1" applyBorder="1" applyAlignment="1"/>
    <xf numFmtId="43" fontId="12" fillId="0" borderId="18" xfId="7" applyFont="1" applyFill="1" applyBorder="1" applyAlignment="1"/>
    <xf numFmtId="43" fontId="12" fillId="0" borderId="21" xfId="7" applyFont="1" applyFill="1" applyBorder="1" applyAlignment="1"/>
    <xf numFmtId="167" fontId="50" fillId="0" borderId="9" xfId="0" applyNumberFormat="1" applyFont="1" applyBorder="1"/>
    <xf numFmtId="43" fontId="14" fillId="0" borderId="16" xfId="7" applyFont="1" applyFill="1" applyBorder="1" applyAlignment="1"/>
    <xf numFmtId="14" fontId="14" fillId="0" borderId="15" xfId="7" applyNumberFormat="1" applyFont="1" applyFill="1" applyBorder="1" applyAlignment="1"/>
    <xf numFmtId="165" fontId="31" fillId="6" borderId="36" xfId="7" applyNumberFormat="1" applyFont="1" applyFill="1" applyBorder="1" applyAlignment="1">
      <alignment horizontal="center"/>
    </xf>
    <xf numFmtId="165" fontId="31" fillId="6" borderId="25" xfId="7" applyNumberFormat="1" applyFont="1" applyFill="1" applyBorder="1" applyAlignment="1">
      <alignment horizontal="center"/>
    </xf>
    <xf numFmtId="165" fontId="31" fillId="6" borderId="51" xfId="7" applyNumberFormat="1" applyFont="1" applyFill="1" applyBorder="1" applyAlignment="1">
      <alignment horizontal="center"/>
    </xf>
    <xf numFmtId="165" fontId="14" fillId="0" borderId="2" xfId="7" applyNumberFormat="1" applyFont="1" applyBorder="1" applyAlignment="1">
      <alignment horizontal="center" vertical="center"/>
    </xf>
    <xf numFmtId="165" fontId="14" fillId="0" borderId="3" xfId="7" applyNumberFormat="1" applyFont="1" applyBorder="1" applyAlignment="1">
      <alignment horizontal="center" vertical="center"/>
    </xf>
    <xf numFmtId="165" fontId="26" fillId="0" borderId="4" xfId="7" applyNumberFormat="1" applyFont="1" applyBorder="1" applyAlignment="1">
      <alignment horizontal="center"/>
    </xf>
    <xf numFmtId="165" fontId="26" fillId="0" borderId="13" xfId="7" applyNumberFormat="1" applyFont="1" applyBorder="1" applyAlignment="1">
      <alignment horizontal="center"/>
    </xf>
    <xf numFmtId="165" fontId="27" fillId="0" borderId="13" xfId="7" applyNumberFormat="1" applyFont="1" applyBorder="1" applyAlignment="1">
      <alignment horizontal="center"/>
    </xf>
    <xf numFmtId="165" fontId="29" fillId="0" borderId="13" xfId="7" applyNumberFormat="1" applyFont="1" applyBorder="1" applyAlignment="1">
      <alignment horizontal="center" vertical="center"/>
    </xf>
    <xf numFmtId="165" fontId="25" fillId="5" borderId="0" xfId="7" applyNumberFormat="1" applyFont="1" applyFill="1" applyBorder="1" applyAlignment="1">
      <alignment horizontal="center"/>
    </xf>
    <xf numFmtId="165" fontId="48" fillId="0" borderId="13" xfId="7" applyNumberFormat="1" applyFont="1" applyFill="1" applyBorder="1" applyAlignment="1">
      <alignment horizontal="center"/>
    </xf>
    <xf numFmtId="165" fontId="14" fillId="0" borderId="5" xfId="7" applyNumberFormat="1" applyFont="1" applyBorder="1" applyAlignment="1">
      <alignment horizontal="center" vertical="center"/>
    </xf>
    <xf numFmtId="165" fontId="14" fillId="0" borderId="6" xfId="7" applyNumberFormat="1" applyFont="1" applyBorder="1" applyAlignment="1">
      <alignment horizontal="center" vertical="center"/>
    </xf>
    <xf numFmtId="165" fontId="14" fillId="0" borderId="23" xfId="7" applyNumberFormat="1" applyFont="1" applyBorder="1" applyAlignment="1">
      <alignment horizontal="center" vertical="center"/>
    </xf>
    <xf numFmtId="165" fontId="14" fillId="0" borderId="11" xfId="7" applyNumberFormat="1" applyFont="1" applyBorder="1" applyAlignment="1">
      <alignment horizontal="center" vertical="center"/>
    </xf>
    <xf numFmtId="165" fontId="14" fillId="0" borderId="4" xfId="7" applyNumberFormat="1" applyFont="1" applyBorder="1" applyAlignment="1">
      <alignment horizontal="center"/>
    </xf>
    <xf numFmtId="165" fontId="14" fillId="0" borderId="24" xfId="7" applyNumberFormat="1" applyFont="1" applyBorder="1" applyAlignment="1">
      <alignment horizontal="center"/>
    </xf>
    <xf numFmtId="0" fontId="43" fillId="0" borderId="5" xfId="1" applyFont="1" applyBorder="1" applyAlignment="1">
      <alignment horizontal="center"/>
    </xf>
    <xf numFmtId="0" fontId="43" fillId="0" borderId="7" xfId="1" applyFont="1" applyBorder="1" applyAlignment="1">
      <alignment horizontal="center"/>
    </xf>
    <xf numFmtId="0" fontId="43" fillId="0" borderId="6" xfId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4" fontId="8" fillId="6" borderId="5" xfId="7" applyNumberFormat="1" applyFont="1" applyFill="1" applyBorder="1" applyAlignment="1">
      <alignment horizontal="center"/>
    </xf>
    <xf numFmtId="4" fontId="8" fillId="6" borderId="7" xfId="7" applyNumberFormat="1" applyFont="1" applyFill="1" applyBorder="1" applyAlignment="1">
      <alignment horizontal="center"/>
    </xf>
    <xf numFmtId="4" fontId="8" fillId="6" borderId="6" xfId="7" applyNumberFormat="1" applyFont="1" applyFill="1" applyBorder="1" applyAlignment="1">
      <alignment horizontal="center"/>
    </xf>
    <xf numFmtId="0" fontId="18" fillId="0" borderId="0" xfId="0" applyFont="1" applyAlignment="1">
      <alignment horizontal="left"/>
    </xf>
  </cellXfs>
  <cellStyles count="16">
    <cellStyle name="Comma" xfId="7" builtinId="3"/>
    <cellStyle name="Comma 2" xfId="2" xr:uid="{00000000-0005-0000-0000-000001000000}"/>
    <cellStyle name="Comma 2 2" xfId="5" xr:uid="{00000000-0005-0000-0000-000002000000}"/>
    <cellStyle name="Comma 2 2 2" xfId="9" xr:uid="{00000000-0005-0000-0000-000003000000}"/>
    <cellStyle name="Comma 2 3" xfId="8" xr:uid="{00000000-0005-0000-0000-000004000000}"/>
    <cellStyle name="Comma 3" xfId="10" xr:uid="{00000000-0005-0000-0000-000005000000}"/>
    <cellStyle name="Comma 4" xfId="14" xr:uid="{38F6BB35-E4DB-4E93-AE18-CC42670584B2}"/>
    <cellStyle name="Normal" xfId="0" builtinId="0"/>
    <cellStyle name="Normal 2" xfId="1" xr:uid="{00000000-0005-0000-0000-000007000000}"/>
    <cellStyle name="Normal 2 2" xfId="4" xr:uid="{00000000-0005-0000-0000-000008000000}"/>
    <cellStyle name="Normal 2 3" xfId="15" xr:uid="{0AC1DEF8-CBD3-4482-9B52-519AE1D3B9C1}"/>
    <cellStyle name="Normal 3" xfId="11" xr:uid="{00000000-0005-0000-0000-000009000000}"/>
    <cellStyle name="Normal 4" xfId="13" xr:uid="{8FAAE49C-C846-45DC-B10A-C9258538E53C}"/>
    <cellStyle name="Percent" xfId="12" builtinId="5"/>
    <cellStyle name="Percent 2" xfId="3" xr:uid="{00000000-0005-0000-0000-00000B000000}"/>
    <cellStyle name="Percent 2 2" xfId="6" xr:uid="{00000000-0005-0000-0000-00000C000000}"/>
  </cellStyles>
  <dxfs count="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007A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FCACCA-A769-4885-B6B2-93AB53DF1231}">
  <we:reference id="wa200005702" version="1.0.0.5" store="en-IN" storeType="OMEX"/>
  <we:alternateReferences>
    <we:reference id="wa200005702" version="1.0.0.5" store="WA20000570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CN67"/>
  <sheetViews>
    <sheetView showGridLines="0" topLeftCell="A2" zoomScale="71" zoomScaleNormal="70" workbookViewId="0">
      <selection activeCell="F28" sqref="F28"/>
    </sheetView>
  </sheetViews>
  <sheetFormatPr defaultColWidth="8.6328125" defaultRowHeight="15.5" x14ac:dyDescent="0.35"/>
  <cols>
    <col min="1" max="1" width="8.6328125" style="269"/>
    <col min="2" max="2" width="2.81640625" style="269" customWidth="1"/>
    <col min="3" max="3" width="33.1796875" style="268" customWidth="1"/>
    <col min="4" max="4" width="14.1796875" style="269" bestFit="1" customWidth="1"/>
    <col min="5" max="5" width="13.1796875" style="269" bestFit="1" customWidth="1"/>
    <col min="6" max="6" width="12.90625" style="269" bestFit="1" customWidth="1"/>
    <col min="7" max="7" width="8.453125" style="269" hidden="1" customWidth="1"/>
    <col min="8" max="8" width="8.54296875" style="269" hidden="1" customWidth="1"/>
    <col min="9" max="10" width="8.1796875" style="269" hidden="1" customWidth="1"/>
    <col min="11" max="11" width="8.6328125" style="269" hidden="1" customWidth="1"/>
    <col min="12" max="12" width="8.453125" style="269" hidden="1" customWidth="1"/>
    <col min="13" max="13" width="8" style="269" hidden="1" customWidth="1"/>
    <col min="14" max="14" width="8.1796875" style="269" hidden="1" customWidth="1"/>
    <col min="15" max="15" width="8.81640625" style="269" hidden="1" customWidth="1"/>
    <col min="16" max="16" width="14.1796875" style="269" bestFit="1" customWidth="1"/>
    <col min="17" max="17" width="12.90625" style="269" hidden="1" customWidth="1"/>
    <col min="18" max="18" width="14.81640625" style="270" hidden="1" customWidth="1"/>
    <col min="19" max="19" width="19.08984375" style="270" hidden="1" customWidth="1"/>
    <col min="20" max="20" width="14.1796875" style="270" hidden="1" customWidth="1"/>
    <col min="21" max="21" width="30.90625" style="269" hidden="1" customWidth="1"/>
    <col min="22" max="23" width="11.453125" style="269" hidden="1" customWidth="1"/>
    <col min="24" max="33" width="8" style="269" hidden="1" customWidth="1"/>
    <col min="34" max="34" width="13.1796875" style="269" hidden="1" customWidth="1"/>
    <col min="35" max="35" width="3.1796875" style="269" hidden="1" customWidth="1"/>
    <col min="36" max="36" width="30.90625" style="269" hidden="1" customWidth="1"/>
    <col min="37" max="38" width="11.453125" style="269" hidden="1" customWidth="1"/>
    <col min="39" max="48" width="8" style="269" hidden="1" customWidth="1"/>
    <col min="49" max="49" width="13.1796875" style="269" hidden="1" customWidth="1"/>
    <col min="50" max="50" width="2.90625" style="269" hidden="1" customWidth="1"/>
    <col min="51" max="51" width="30.90625" style="269" hidden="1" customWidth="1"/>
    <col min="52" max="52" width="7.54296875" style="269" hidden="1" customWidth="1"/>
    <col min="53" max="63" width="8" style="269" hidden="1" customWidth="1"/>
    <col min="64" max="64" width="11.36328125" style="269" hidden="1" customWidth="1"/>
    <col min="65" max="65" width="0" style="269" hidden="1" customWidth="1"/>
    <col min="66" max="66" width="10.81640625" style="308" hidden="1" customWidth="1"/>
    <col min="67" max="80" width="0" style="269" hidden="1" customWidth="1"/>
    <col min="81" max="81" width="11.1796875" style="269" hidden="1" customWidth="1"/>
    <col min="82" max="86" width="0" style="269" hidden="1" customWidth="1"/>
    <col min="87" max="87" width="11.453125" style="269" hidden="1" customWidth="1"/>
    <col min="88" max="88" width="14.1796875" style="269" hidden="1" customWidth="1"/>
    <col min="89" max="91" width="0" style="269" hidden="1" customWidth="1"/>
    <col min="92" max="92" width="15.81640625" style="269" bestFit="1" customWidth="1"/>
    <col min="93" max="16384" width="8.6328125" style="269"/>
  </cols>
  <sheetData>
    <row r="1" spans="3:92" ht="16" thickBot="1" x14ac:dyDescent="0.4"/>
    <row r="2" spans="3:92" s="366" customFormat="1" ht="19" thickBot="1" x14ac:dyDescent="0.5">
      <c r="C2" s="365"/>
      <c r="R2" s="367"/>
      <c r="S2" s="367"/>
      <c r="T2" s="367"/>
      <c r="U2" s="368" t="str">
        <f>"As on"&amp; "   "&amp;TEXT(Details!P64,"dd-mmm-yyyy")</f>
        <v>As on   21-Jun-2026</v>
      </c>
      <c r="V2" s="506" t="s">
        <v>247</v>
      </c>
      <c r="W2" s="507"/>
      <c r="X2" s="507"/>
      <c r="Y2" s="507"/>
      <c r="Z2" s="507"/>
      <c r="AA2" s="507"/>
      <c r="AB2" s="507"/>
      <c r="AC2" s="507"/>
      <c r="AD2" s="507"/>
      <c r="AE2" s="507"/>
      <c r="AF2" s="507"/>
      <c r="AG2" s="507"/>
      <c r="AH2" s="508"/>
      <c r="AK2" s="506" t="s">
        <v>246</v>
      </c>
      <c r="AL2" s="507"/>
      <c r="AM2" s="507"/>
      <c r="AN2" s="507"/>
      <c r="AO2" s="507"/>
      <c r="AP2" s="507"/>
      <c r="AQ2" s="507"/>
      <c r="AR2" s="507"/>
      <c r="AS2" s="507"/>
      <c r="AT2" s="507"/>
      <c r="AU2" s="507"/>
      <c r="AV2" s="507"/>
      <c r="AW2" s="508"/>
      <c r="AZ2" s="506" t="s">
        <v>319</v>
      </c>
      <c r="BA2" s="507"/>
      <c r="BB2" s="507"/>
      <c r="BC2" s="507"/>
      <c r="BD2" s="507"/>
      <c r="BE2" s="507"/>
      <c r="BF2" s="507"/>
      <c r="BG2" s="507"/>
      <c r="BH2" s="507"/>
      <c r="BI2" s="507"/>
      <c r="BJ2" s="507"/>
      <c r="BK2" s="507"/>
      <c r="BL2" s="508"/>
      <c r="BN2" s="374"/>
    </row>
    <row r="3" spans="3:92" x14ac:dyDescent="0.35">
      <c r="D3" s="311" t="str">
        <f>TEXT(D5,"mmm-yy")</f>
        <v>Apr-26</v>
      </c>
      <c r="E3" s="311" t="str">
        <f t="shared" ref="E3:O3" si="0">TEXT(E5,"mmm-yy")</f>
        <v>May-26</v>
      </c>
      <c r="F3" s="311" t="str">
        <f t="shared" si="0"/>
        <v>Jun-26</v>
      </c>
      <c r="G3" s="311" t="str">
        <f t="shared" si="0"/>
        <v>Jul-26</v>
      </c>
      <c r="H3" s="311" t="str">
        <f t="shared" si="0"/>
        <v>Aug-26</v>
      </c>
      <c r="I3" s="311" t="str">
        <f t="shared" si="0"/>
        <v>Sep-26</v>
      </c>
      <c r="J3" s="311" t="str">
        <f t="shared" si="0"/>
        <v>Oct-26</v>
      </c>
      <c r="K3" s="311" t="str">
        <f t="shared" si="0"/>
        <v>Nov-26</v>
      </c>
      <c r="L3" s="311" t="str">
        <f t="shared" si="0"/>
        <v>Dec-26</v>
      </c>
      <c r="M3" s="311" t="str">
        <f t="shared" si="0"/>
        <v>Jan-27</v>
      </c>
      <c r="N3" s="311" t="str">
        <f t="shared" si="0"/>
        <v>Feb-27</v>
      </c>
      <c r="O3" s="311" t="str">
        <f t="shared" si="0"/>
        <v>Mar-27</v>
      </c>
      <c r="V3" s="439" t="s">
        <v>557</v>
      </c>
      <c r="W3" s="269" t="str">
        <f t="shared" ref="W3:AG5" si="1">E3</f>
        <v>May-26</v>
      </c>
      <c r="X3" s="269" t="str">
        <f t="shared" si="1"/>
        <v>Jun-26</v>
      </c>
      <c r="Y3" s="269" t="str">
        <f t="shared" si="1"/>
        <v>Jul-26</v>
      </c>
      <c r="Z3" s="269" t="str">
        <f t="shared" si="1"/>
        <v>Aug-26</v>
      </c>
      <c r="AA3" s="269" t="str">
        <f t="shared" si="1"/>
        <v>Sep-26</v>
      </c>
      <c r="AB3" s="269" t="str">
        <f t="shared" si="1"/>
        <v>Oct-26</v>
      </c>
      <c r="AC3" s="269" t="str">
        <f t="shared" si="1"/>
        <v>Nov-26</v>
      </c>
      <c r="AD3" s="269" t="str">
        <f t="shared" si="1"/>
        <v>Dec-26</v>
      </c>
      <c r="AE3" s="269" t="str">
        <f t="shared" si="1"/>
        <v>Jan-27</v>
      </c>
      <c r="AF3" s="269" t="str">
        <f t="shared" si="1"/>
        <v>Feb-27</v>
      </c>
      <c r="AG3" s="269" t="str">
        <f t="shared" si="1"/>
        <v>Mar-27</v>
      </c>
      <c r="AK3" s="269" t="str">
        <f t="shared" ref="AK3:AV4" si="2">D3</f>
        <v>Apr-26</v>
      </c>
      <c r="AL3" s="269" t="str">
        <f t="shared" si="2"/>
        <v>May-26</v>
      </c>
      <c r="AM3" s="269" t="str">
        <f t="shared" si="2"/>
        <v>Jun-26</v>
      </c>
      <c r="AN3" s="269" t="str">
        <f t="shared" si="2"/>
        <v>Jul-26</v>
      </c>
      <c r="AO3" s="269" t="str">
        <f t="shared" si="2"/>
        <v>Aug-26</v>
      </c>
      <c r="AP3" s="269" t="str">
        <f t="shared" si="2"/>
        <v>Sep-26</v>
      </c>
      <c r="AQ3" s="269" t="str">
        <f t="shared" si="2"/>
        <v>Oct-26</v>
      </c>
      <c r="AR3" s="269" t="str">
        <f t="shared" si="2"/>
        <v>Nov-26</v>
      </c>
      <c r="AS3" s="269" t="str">
        <f t="shared" si="2"/>
        <v>Dec-26</v>
      </c>
      <c r="AT3" s="269" t="str">
        <f t="shared" si="2"/>
        <v>Jan-27</v>
      </c>
      <c r="AU3" s="269" t="str">
        <f t="shared" si="2"/>
        <v>Feb-27</v>
      </c>
      <c r="AV3" s="269" t="str">
        <f t="shared" si="2"/>
        <v>Mar-27</v>
      </c>
      <c r="AZ3" s="311" t="str">
        <f>TEXT(AZ5,"mmm-yy")</f>
        <v>Apr-26</v>
      </c>
      <c r="BA3" s="311" t="str">
        <f t="shared" ref="BA3:BK3" si="3">TEXT(BA5,"mmm-yy")</f>
        <v>May-26</v>
      </c>
      <c r="BB3" s="311" t="str">
        <f t="shared" si="3"/>
        <v>Jun-26</v>
      </c>
      <c r="BC3" s="311" t="str">
        <f t="shared" si="3"/>
        <v>Jul-26</v>
      </c>
      <c r="BD3" s="311" t="str">
        <f t="shared" si="3"/>
        <v>Aug-26</v>
      </c>
      <c r="BE3" s="311" t="str">
        <f t="shared" si="3"/>
        <v>Sep-26</v>
      </c>
      <c r="BF3" s="311" t="str">
        <f t="shared" si="3"/>
        <v>Oct-26</v>
      </c>
      <c r="BG3" s="311" t="str">
        <f t="shared" si="3"/>
        <v>Nov-26</v>
      </c>
      <c r="BH3" s="311" t="str">
        <f t="shared" si="3"/>
        <v>Dec-26</v>
      </c>
      <c r="BI3" s="311" t="str">
        <f t="shared" si="3"/>
        <v>Jan-27</v>
      </c>
      <c r="BJ3" s="311" t="str">
        <f t="shared" si="3"/>
        <v>Feb-27</v>
      </c>
      <c r="BK3" s="311" t="str">
        <f t="shared" si="3"/>
        <v>Mar-27</v>
      </c>
    </row>
    <row r="4" spans="3:92" ht="16" thickBot="1" x14ac:dyDescent="0.4">
      <c r="D4" s="401">
        <v>30</v>
      </c>
      <c r="E4" s="401">
        <v>31</v>
      </c>
      <c r="F4" s="401">
        <v>21</v>
      </c>
      <c r="G4" s="401">
        <v>0</v>
      </c>
      <c r="H4" s="401">
        <v>0</v>
      </c>
      <c r="I4" s="401">
        <v>0</v>
      </c>
      <c r="J4" s="401">
        <v>0</v>
      </c>
      <c r="K4" s="401">
        <v>0</v>
      </c>
      <c r="L4" s="401">
        <v>0</v>
      </c>
      <c r="M4" s="401">
        <v>0</v>
      </c>
      <c r="N4" s="401">
        <v>0</v>
      </c>
      <c r="O4" s="401">
        <v>0</v>
      </c>
      <c r="P4" s="401">
        <f>SUM(D4:O4)</f>
        <v>82</v>
      </c>
      <c r="U4" s="268"/>
      <c r="V4" s="269">
        <f>D4</f>
        <v>30</v>
      </c>
      <c r="W4" s="269">
        <f t="shared" si="1"/>
        <v>31</v>
      </c>
      <c r="X4" s="269">
        <f t="shared" si="1"/>
        <v>21</v>
      </c>
      <c r="Y4" s="269">
        <f t="shared" si="1"/>
        <v>0</v>
      </c>
      <c r="Z4" s="269">
        <f t="shared" si="1"/>
        <v>0</v>
      </c>
      <c r="AA4" s="269">
        <f t="shared" si="1"/>
        <v>0</v>
      </c>
      <c r="AB4" s="269">
        <f t="shared" si="1"/>
        <v>0</v>
      </c>
      <c r="AC4" s="269">
        <f t="shared" si="1"/>
        <v>0</v>
      </c>
      <c r="AD4" s="269">
        <f t="shared" si="1"/>
        <v>0</v>
      </c>
      <c r="AE4" s="269">
        <f t="shared" si="1"/>
        <v>0</v>
      </c>
      <c r="AF4" s="269">
        <f t="shared" si="1"/>
        <v>0</v>
      </c>
      <c r="AG4" s="269">
        <f t="shared" si="1"/>
        <v>0</v>
      </c>
      <c r="AH4" s="269">
        <f>P4</f>
        <v>82</v>
      </c>
      <c r="AJ4" s="268"/>
      <c r="AK4" s="269">
        <f t="shared" si="2"/>
        <v>30</v>
      </c>
      <c r="AL4" s="269">
        <f t="shared" si="2"/>
        <v>31</v>
      </c>
      <c r="AM4" s="269">
        <f t="shared" si="2"/>
        <v>21</v>
      </c>
      <c r="AN4" s="269">
        <f t="shared" si="2"/>
        <v>0</v>
      </c>
      <c r="AO4" s="269">
        <f t="shared" si="2"/>
        <v>0</v>
      </c>
      <c r="AP4" s="269">
        <f t="shared" si="2"/>
        <v>0</v>
      </c>
      <c r="AQ4" s="269">
        <f t="shared" si="2"/>
        <v>0</v>
      </c>
      <c r="AR4" s="269">
        <f t="shared" si="2"/>
        <v>0</v>
      </c>
      <c r="AS4" s="269">
        <f t="shared" si="2"/>
        <v>0</v>
      </c>
      <c r="AT4" s="269">
        <f t="shared" si="2"/>
        <v>0</v>
      </c>
      <c r="AU4" s="269">
        <f t="shared" si="2"/>
        <v>0</v>
      </c>
      <c r="AV4" s="269">
        <f t="shared" si="2"/>
        <v>0</v>
      </c>
      <c r="AW4" s="269">
        <f t="shared" ref="AW4" si="4">P4</f>
        <v>82</v>
      </c>
      <c r="AY4" s="268"/>
      <c r="AZ4" s="269">
        <f t="shared" ref="AZ4:BL4" si="5">D4</f>
        <v>30</v>
      </c>
      <c r="BA4" s="269">
        <f t="shared" si="5"/>
        <v>31</v>
      </c>
      <c r="BB4" s="269">
        <f t="shared" si="5"/>
        <v>21</v>
      </c>
      <c r="BC4" s="269">
        <f t="shared" si="5"/>
        <v>0</v>
      </c>
      <c r="BD4" s="269">
        <f t="shared" si="5"/>
        <v>0</v>
      </c>
      <c r="BE4" s="269">
        <f t="shared" si="5"/>
        <v>0</v>
      </c>
      <c r="BF4" s="269">
        <f t="shared" si="5"/>
        <v>0</v>
      </c>
      <c r="BG4" s="269">
        <f t="shared" si="5"/>
        <v>0</v>
      </c>
      <c r="BH4" s="269">
        <f t="shared" si="5"/>
        <v>0</v>
      </c>
      <c r="BI4" s="269">
        <f t="shared" si="5"/>
        <v>0</v>
      </c>
      <c r="BJ4" s="269">
        <f t="shared" si="5"/>
        <v>0</v>
      </c>
      <c r="BK4" s="269">
        <f t="shared" si="5"/>
        <v>0</v>
      </c>
      <c r="BL4" s="269">
        <f t="shared" si="5"/>
        <v>82</v>
      </c>
    </row>
    <row r="5" spans="3:92" ht="18.5" x14ac:dyDescent="0.45">
      <c r="C5" s="386" t="s">
        <v>5029</v>
      </c>
      <c r="D5" s="387">
        <v>46113</v>
      </c>
      <c r="E5" s="388">
        <v>46143</v>
      </c>
      <c r="F5" s="387">
        <v>46174</v>
      </c>
      <c r="G5" s="388">
        <v>46204</v>
      </c>
      <c r="H5" s="387">
        <v>46235</v>
      </c>
      <c r="I5" s="388">
        <v>46266</v>
      </c>
      <c r="J5" s="387">
        <v>46296</v>
      </c>
      <c r="K5" s="388">
        <v>46327</v>
      </c>
      <c r="L5" s="387">
        <v>46357</v>
      </c>
      <c r="M5" s="388">
        <v>46388</v>
      </c>
      <c r="N5" s="387">
        <v>46419</v>
      </c>
      <c r="O5" s="388">
        <v>46447</v>
      </c>
      <c r="P5" s="389" t="s">
        <v>1412</v>
      </c>
      <c r="U5" s="271" t="s">
        <v>247</v>
      </c>
      <c r="V5" s="272">
        <f>D5</f>
        <v>46113</v>
      </c>
      <c r="W5" s="272">
        <f t="shared" si="1"/>
        <v>46143</v>
      </c>
      <c r="X5" s="272">
        <f t="shared" si="1"/>
        <v>46174</v>
      </c>
      <c r="Y5" s="272">
        <f t="shared" si="1"/>
        <v>46204</v>
      </c>
      <c r="Z5" s="272">
        <f t="shared" si="1"/>
        <v>46235</v>
      </c>
      <c r="AA5" s="272">
        <f t="shared" si="1"/>
        <v>46266</v>
      </c>
      <c r="AB5" s="272">
        <f t="shared" si="1"/>
        <v>46296</v>
      </c>
      <c r="AC5" s="272">
        <f t="shared" si="1"/>
        <v>46327</v>
      </c>
      <c r="AD5" s="272">
        <f t="shared" si="1"/>
        <v>46357</v>
      </c>
      <c r="AE5" s="272">
        <f t="shared" si="1"/>
        <v>46388</v>
      </c>
      <c r="AF5" s="272">
        <f t="shared" si="1"/>
        <v>46419</v>
      </c>
      <c r="AG5" s="272">
        <f t="shared" si="1"/>
        <v>46447</v>
      </c>
      <c r="AH5" s="272" t="str">
        <f>P5</f>
        <v>FY 2026-27</v>
      </c>
      <c r="AJ5" s="271" t="s">
        <v>246</v>
      </c>
      <c r="AK5" s="272">
        <f>V5</f>
        <v>46113</v>
      </c>
      <c r="AL5" s="272">
        <f t="shared" ref="AL5:AV5" si="6">W5</f>
        <v>46143</v>
      </c>
      <c r="AM5" s="272">
        <f t="shared" si="6"/>
        <v>46174</v>
      </c>
      <c r="AN5" s="272">
        <f t="shared" si="6"/>
        <v>46204</v>
      </c>
      <c r="AO5" s="272">
        <f t="shared" si="6"/>
        <v>46235</v>
      </c>
      <c r="AP5" s="272">
        <f t="shared" si="6"/>
        <v>46266</v>
      </c>
      <c r="AQ5" s="272">
        <f t="shared" si="6"/>
        <v>46296</v>
      </c>
      <c r="AR5" s="272">
        <f t="shared" si="6"/>
        <v>46327</v>
      </c>
      <c r="AS5" s="272">
        <f t="shared" si="6"/>
        <v>46357</v>
      </c>
      <c r="AT5" s="272">
        <f t="shared" si="6"/>
        <v>46388</v>
      </c>
      <c r="AU5" s="272">
        <f t="shared" si="6"/>
        <v>46419</v>
      </c>
      <c r="AV5" s="272">
        <f t="shared" si="6"/>
        <v>46447</v>
      </c>
      <c r="AW5" s="272" t="str">
        <f t="shared" ref="AW5" si="7">AH5</f>
        <v>FY 2026-27</v>
      </c>
      <c r="AY5" s="271" t="s">
        <v>319</v>
      </c>
      <c r="AZ5" s="272">
        <f>AK5</f>
        <v>46113</v>
      </c>
      <c r="BA5" s="272">
        <f t="shared" ref="BA5" si="8">AL5</f>
        <v>46143</v>
      </c>
      <c r="BB5" s="272">
        <f t="shared" ref="BB5" si="9">AM5</f>
        <v>46174</v>
      </c>
      <c r="BC5" s="272">
        <f t="shared" ref="BC5" si="10">AN5</f>
        <v>46204</v>
      </c>
      <c r="BD5" s="272">
        <f t="shared" ref="BD5" si="11">AO5</f>
        <v>46235</v>
      </c>
      <c r="BE5" s="272">
        <f t="shared" ref="BE5" si="12">AP5</f>
        <v>46266</v>
      </c>
      <c r="BF5" s="272">
        <f t="shared" ref="BF5" si="13">AQ5</f>
        <v>46296</v>
      </c>
      <c r="BG5" s="272">
        <f t="shared" ref="BG5" si="14">AR5</f>
        <v>46327</v>
      </c>
      <c r="BH5" s="272">
        <f t="shared" ref="BH5" si="15">AS5</f>
        <v>46357</v>
      </c>
      <c r="BI5" s="272">
        <f t="shared" ref="BI5" si="16">AT5</f>
        <v>46388</v>
      </c>
      <c r="BJ5" s="272">
        <f t="shared" ref="BJ5" si="17">AU5</f>
        <v>46419</v>
      </c>
      <c r="BK5" s="272">
        <f t="shared" ref="BK5" si="18">AV5</f>
        <v>46447</v>
      </c>
      <c r="BL5" s="272" t="str">
        <f t="shared" ref="BL5" si="19">AW5</f>
        <v>FY 2026-27</v>
      </c>
      <c r="BN5" s="427" t="s">
        <v>62</v>
      </c>
    </row>
    <row r="6" spans="3:92" x14ac:dyDescent="0.35">
      <c r="C6" s="275" t="s">
        <v>0</v>
      </c>
      <c r="D6" s="276">
        <v>276.70600000000002</v>
      </c>
      <c r="E6" s="276">
        <v>129.14999999999998</v>
      </c>
      <c r="F6" s="276">
        <f>SUMIFS(Details!$BB$5:$BB$53,Details!$C$5:$C$53,Summary!F$5)/1000</f>
        <v>114.015</v>
      </c>
      <c r="G6" s="276">
        <f>SUMIFS(Details!$BB$5:$BB$53,Details!$C$5:$C$53,Summary!G$5)/1000</f>
        <v>0</v>
      </c>
      <c r="H6" s="276">
        <f>SUMIFS(Details!$BB$5:$BB$53,Details!$C$5:$C$53,Summary!H$5)/1000</f>
        <v>0</v>
      </c>
      <c r="I6" s="276">
        <f>SUMIFS(Details!$BB$5:$BB$53,Details!$C$5:$C$53,Summary!I$5)/1000</f>
        <v>0</v>
      </c>
      <c r="J6" s="276">
        <f>SUMIFS(Details!$BB$5:$BB$53,Details!$C$5:$C$53,Summary!J$5)/1000</f>
        <v>0</v>
      </c>
      <c r="K6" s="276">
        <f>SUMIFS(Details!$BB$5:$BB$53,Details!$C$5:$C$53,Summary!K$5)/1000</f>
        <v>0</v>
      </c>
      <c r="L6" s="276">
        <f>SUMIFS(Details!$BB$5:$BB$53,Details!$C$5:$C$53,Summary!L$5)/1000</f>
        <v>0</v>
      </c>
      <c r="M6" s="276">
        <f>SUMIFS(Details!$BB$5:$BB$53,Details!$C$5:$C$53,Summary!M$5)/1000</f>
        <v>0</v>
      </c>
      <c r="N6" s="276">
        <f>SUMIFS(Details!$BB$5:$BB$53,Details!$C$5:$C$53,Summary!N$5)/1000</f>
        <v>0</v>
      </c>
      <c r="O6" s="276">
        <f>SUMIFS(Details!$BB$5:$BB$53,Details!$C$5:$C$53,Summary!O$5)/1000</f>
        <v>0</v>
      </c>
      <c r="P6" s="276">
        <f>SUM(D6:O6)</f>
        <v>519.87099999999998</v>
      </c>
      <c r="Q6" s="277">
        <f>Details!BB54/1000</f>
        <v>519.76099999999997</v>
      </c>
      <c r="R6" s="270">
        <f>P6-Q6</f>
        <v>0.11000000000001364</v>
      </c>
      <c r="T6" s="270">
        <f>-R6</f>
        <v>-0.11000000000001364</v>
      </c>
      <c r="U6" s="375" t="s">
        <v>0</v>
      </c>
      <c r="V6" s="276">
        <f>SUMIFS(Details!$S$5:$S$53,Details!$C$5:$C$53,Summary!V$5,Details!$CK$5:$CK$53,Summary!$U$5)/1000</f>
        <v>26.99</v>
      </c>
      <c r="W6" s="276">
        <f>SUMIFS(Details!$S$5:$S$53,Details!$C$5:$C$53,Summary!W$5,Details!$CK$5:$CK$53,Summary!$U$5)/1000</f>
        <v>25.43</v>
      </c>
      <c r="X6" s="276">
        <f>SUMIFS(Details!$S$5:$S$53,Details!$C$5:$C$53,Summary!X$5,Details!$CK$5:$CK$53,Summary!$U$5)/1000</f>
        <v>14.385</v>
      </c>
      <c r="Y6" s="276">
        <f>SUMIFS(Details!$S$5:$S$53,Details!$C$5:$C$53,Summary!Y$5,Details!$CK$5:$CK$53,Summary!$U$5)/1000</f>
        <v>0</v>
      </c>
      <c r="Z6" s="276">
        <f>SUMIFS(Details!$S$5:$S$53,Details!$C$5:$C$53,Summary!Z$5,Details!$CK$5:$CK$53,Summary!$U$5)/1000</f>
        <v>0</v>
      </c>
      <c r="AA6" s="276">
        <f>SUMIFS(Details!$S$5:$S$53,Details!$C$5:$C$53,Summary!AA$5,Details!$CK$5:$CK$53,Summary!$U$5)/1000</f>
        <v>0</v>
      </c>
      <c r="AB6" s="276">
        <f>SUMIFS(Details!$S$5:$S$53,Details!$C$5:$C$53,Summary!AB$5,Details!$CK$5:$CK$53,Summary!$U$5)/1000</f>
        <v>0</v>
      </c>
      <c r="AC6" s="276">
        <f>SUMIFS(Details!$S$5:$S$53,Details!$C$5:$C$53,Summary!AC$5,Details!$CK$5:$CK$53,Summary!$U$5)/1000</f>
        <v>0</v>
      </c>
      <c r="AD6" s="276">
        <f>SUMIFS(Details!$S$5:$S$53,Details!$C$5:$C$53,Summary!AD$5,Details!$CK$5:$CK$53,Summary!$U$5)/1000</f>
        <v>0</v>
      </c>
      <c r="AE6" s="276">
        <f>SUMIFS(Details!$S$5:$S$53,Details!$C$5:$C$53,Summary!AE$5,Details!$CK$5:$CK$53,Summary!$U$5)/1000</f>
        <v>0</v>
      </c>
      <c r="AF6" s="276">
        <f>SUMIFS(Details!$S$5:$S$53,Details!$C$5:$C$53,Summary!AF$5,Details!$CK$5:$CK$53,Summary!$U$5)/1000</f>
        <v>0</v>
      </c>
      <c r="AG6" s="276">
        <f>SUMIFS(Details!$S$5:$S$53,Details!$C$5:$C$53,Summary!AG$5,Details!$CK$5:$CK$53,Summary!$U$5)/1000</f>
        <v>0</v>
      </c>
      <c r="AH6" s="276">
        <f>SUM(V6:AG6)</f>
        <v>66.805000000000007</v>
      </c>
      <c r="AJ6" s="375" t="s">
        <v>0</v>
      </c>
      <c r="AK6" s="276">
        <f>SUMIFS(Details!$S$5:$S$53,Details!$C$5:$C$53,Summary!AK$5,Details!$CK$5:$CK$53,Summary!$AJ$5)/1000</f>
        <v>249.60499999999999</v>
      </c>
      <c r="AL6" s="276">
        <f>SUMIFS(Details!$S$5:$S$53,Details!$C$5:$C$53,Summary!AL$5,Details!$CK$5:$CK$53,Summary!$AJ$5)/1000</f>
        <v>104.47</v>
      </c>
      <c r="AM6" s="276">
        <f>SUMIFS(Details!$S$5:$S$53,Details!$C$5:$C$53,Summary!AM$5,Details!$CK$5:$CK$53,Summary!$AJ$5)/1000</f>
        <v>99.631</v>
      </c>
      <c r="AN6" s="276">
        <f>SUMIFS(Details!$S$5:$S$53,Details!$C$5:$C$53,Summary!AN$5,Details!$CK$5:$CK$53,Summary!$AJ$5)/1000</f>
        <v>0</v>
      </c>
      <c r="AO6" s="276">
        <f>SUMIFS(Details!$S$5:$S$53,Details!$C$5:$C$53,Summary!AO$5,Details!$CK$5:$CK$53,Summary!$AJ$5)/1000</f>
        <v>0</v>
      </c>
      <c r="AP6" s="276">
        <f>SUMIFS(Details!$S$5:$S$53,Details!$C$5:$C$53,Summary!AP$5,Details!$CK$5:$CK$53,Summary!$AJ$5)/1000</f>
        <v>0</v>
      </c>
      <c r="AQ6" s="276">
        <f>SUMIFS(Details!$S$5:$S$53,Details!$C$5:$C$53,Summary!AQ$5,Details!$CK$5:$CK$53,Summary!$AJ$5)/1000</f>
        <v>0</v>
      </c>
      <c r="AR6" s="276">
        <f>SUMIFS(Details!$S$5:$S$53,Details!$C$5:$C$53,Summary!AR$5,Details!$CK$5:$CK$53,Summary!$AJ$5)/1000</f>
        <v>0</v>
      </c>
      <c r="AS6" s="276">
        <f>SUMIFS(Details!$S$5:$S$53,Details!$C$5:$C$53,Summary!AS$5,Details!$CK$5:$CK$53,Summary!$AJ$5)/1000</f>
        <v>0</v>
      </c>
      <c r="AT6" s="276">
        <f>SUMIFS(Details!$S$5:$S$53,Details!$C$5:$C$53,Summary!AT$5,Details!$CK$5:$CK$53,Summary!$AJ$5)/1000</f>
        <v>0</v>
      </c>
      <c r="AU6" s="276">
        <f>SUMIFS(Details!$S$5:$S$53,Details!$C$5:$C$53,Summary!AU$5,Details!$CK$5:$CK$53,Summary!$AJ$5)/1000</f>
        <v>0</v>
      </c>
      <c r="AV6" s="276">
        <f>SUMIFS(Details!$S$5:$S$53,Details!$C$5:$C$53,Summary!AV$5,Details!$CK$5:$CK$53,Summary!$AJ$5)/1000</f>
        <v>0</v>
      </c>
      <c r="AW6" s="276">
        <f>SUM(AK6:AV6)</f>
        <v>453.70600000000002</v>
      </c>
      <c r="AY6" s="375" t="s">
        <v>0</v>
      </c>
      <c r="AZ6" s="276">
        <f>SUMIFS(Details!$S$5:$S$53,Details!$C$5:$C$53,Summary!AZ$5,Details!$CK$5:$CK$53,Summary!$AY$5)/1000</f>
        <v>0</v>
      </c>
      <c r="BA6" s="276">
        <f>SUMIFS(Details!$S$5:$S$53,Details!$C$5:$C$53,Summary!BA$5,Details!$CK$5:$CK$53,Summary!$AY$5)/1000</f>
        <v>0</v>
      </c>
      <c r="BB6" s="276">
        <f>SUMIFS(Details!$S$5:$S$53,Details!$C$5:$C$53,Summary!BB$5,Details!$CK$5:$CK$53,Summary!$AY$5)/1000</f>
        <v>0</v>
      </c>
      <c r="BC6" s="276">
        <f>SUMIFS(Details!$S$5:$S$53,Details!$C$5:$C$53,Summary!BC$5,Details!$CK$5:$CK$53,Summary!$AY$5)/1000</f>
        <v>0</v>
      </c>
      <c r="BD6" s="276">
        <f>SUMIFS(Details!$S$5:$S$53,Details!$C$5:$C$53,Summary!BD$5,Details!$CK$5:$CK$53,Summary!$AY$5)/1000</f>
        <v>0</v>
      </c>
      <c r="BE6" s="276">
        <f>SUMIFS(Details!$S$5:$S$53,Details!$C$5:$C$53,Summary!BE$5,Details!$CK$5:$CK$53,Summary!$AY$5)/1000</f>
        <v>0</v>
      </c>
      <c r="BF6" s="276">
        <f>SUMIFS(Details!$S$5:$S$53,Details!$C$5:$C$53,Summary!BF$5,Details!$CK$5:$CK$53,Summary!$AY$5)/1000</f>
        <v>0</v>
      </c>
      <c r="BG6" s="276">
        <f>SUMIFS(Details!$S$5:$S$53,Details!$C$5:$C$53,Summary!BG$5,Details!$CK$5:$CK$53,Summary!$AY$5)/1000</f>
        <v>0</v>
      </c>
      <c r="BH6" s="276">
        <f>SUMIFS(Details!$S$5:$S$53,Details!$C$5:$C$53,Summary!BH$5,Details!$CK$5:$CK$53,Summary!$AY$5)/1000</f>
        <v>0</v>
      </c>
      <c r="BI6" s="276">
        <f>SUMIFS(Details!$S$5:$S$53,Details!$C$5:$C$53,Summary!BI$5,Details!$CK$5:$CK$53,Summary!$AY$5)/1000</f>
        <v>0</v>
      </c>
      <c r="BJ6" s="276">
        <f>SUMIFS(Details!$S$5:$S$53,Details!$C$5:$C$53,Summary!BJ$5,Details!$CK$5:$CK$53,Summary!$AY$5)/1000</f>
        <v>0</v>
      </c>
      <c r="BK6" s="276">
        <f>SUMIFS(Details!$S$5:$S$53,Details!$C$5:$C$53,Summary!BK$5,Details!$CK$5:$CK$53,Summary!$AY$5)/1000</f>
        <v>0</v>
      </c>
      <c r="BL6" s="276">
        <f>SUM(AZ6:BK6)</f>
        <v>0</v>
      </c>
      <c r="BN6" s="308">
        <f>(AH6+AW6+BL6)-P6</f>
        <v>0.63999999999998636</v>
      </c>
      <c r="CI6" s="277">
        <f>E6</f>
        <v>129.14999999999998</v>
      </c>
      <c r="CJ6" s="284">
        <f>T6+CI6</f>
        <v>129.03999999999996</v>
      </c>
    </row>
    <row r="7" spans="3:92" x14ac:dyDescent="0.35">
      <c r="C7" s="275" t="s">
        <v>1</v>
      </c>
      <c r="D7" s="276">
        <v>16902406.548124999</v>
      </c>
      <c r="E7" s="379">
        <v>11693868.121375</v>
      </c>
      <c r="F7" s="276">
        <f>SUMIFS(Details!$BQ$5:$BQ$53,Details!$C$5:$C$53,Summary!F$5)</f>
        <v>8359215.7837500004</v>
      </c>
      <c r="G7" s="381">
        <f>SUMIFS(Details!$BQ$5:$BQ$53,Details!$C$5:$C$53,Summary!G$5)</f>
        <v>0</v>
      </c>
      <c r="H7" s="276">
        <f>SUMIFS(Details!$BQ$5:$BQ$53,Details!$C$5:$C$53,Summary!H$5)</f>
        <v>0</v>
      </c>
      <c r="I7" s="276">
        <f>SUMIFS(Details!$BQ$5:$BQ$53,Details!$C$5:$C$53,Summary!I$5)</f>
        <v>0</v>
      </c>
      <c r="J7" s="276">
        <f>SUMIFS(Details!$BQ$5:$BQ$53,Details!$C$5:$C$53,Summary!J$5)</f>
        <v>0</v>
      </c>
      <c r="K7" s="381">
        <f>SUMIFS(Details!$BQ$5:$BQ$53,Details!$C$5:$C$53,Summary!K$5)</f>
        <v>0</v>
      </c>
      <c r="L7" s="276">
        <f>SUMIFS(Details!$BQ$5:$BQ$53,Details!$C$5:$C$53,Summary!L$5)</f>
        <v>0</v>
      </c>
      <c r="M7" s="379">
        <f>SUMIFS(Details!$BQ$5:$BQ$53,Details!$C$5:$C$53,Summary!M$5)</f>
        <v>0</v>
      </c>
      <c r="N7" s="276">
        <f>SUMIFS(Details!$BQ$5:$BQ$53,Details!$C$5:$C$53,Summary!N$5)</f>
        <v>0</v>
      </c>
      <c r="O7" s="381">
        <f>SUMIFS(Details!$BQ$5:$BQ$53,Details!$C$5:$C$53,Summary!O$5)</f>
        <v>0</v>
      </c>
      <c r="P7" s="276">
        <f>SUM(D7:O7)</f>
        <v>36955490.453249998</v>
      </c>
      <c r="Q7" s="279">
        <f>Details!BQ54</f>
        <v>37120498.553750008</v>
      </c>
      <c r="R7" s="270">
        <f>P7-Q7</f>
        <v>-165008.10050000995</v>
      </c>
      <c r="T7" s="270">
        <f t="shared" ref="T7:T8" si="20">-R7</f>
        <v>165008.10050000995</v>
      </c>
      <c r="U7" s="375" t="s">
        <v>1</v>
      </c>
      <c r="V7" s="276">
        <f>SUMIFS(Details!$BQ$5:$BQ$53,Details!$C$5:$C$53,Summary!V$5,Details!$CK$5:$CK$53,Summary!$U$5)</f>
        <v>8931160</v>
      </c>
      <c r="W7" s="276">
        <f>SUMIFS(Details!$BQ$5:$BQ$53,Details!$C$5:$C$53,Summary!W$5,Details!$CK$5:$CK$53,Summary!$U$5)</f>
        <v>8709308</v>
      </c>
      <c r="X7" s="276">
        <f>SUMIFS(Details!$BQ$5:$BQ$53,Details!$C$5:$C$53,Summary!X$5,Details!$CK$5:$CK$53,Summary!$U$5)</f>
        <v>4932219.55</v>
      </c>
      <c r="Y7" s="276">
        <f>SUMIFS(Details!$BQ$5:$BQ$53,Details!$C$5:$C$53,Summary!Y$5,Details!$CK$5:$CK$53,Summary!$U$5)</f>
        <v>0</v>
      </c>
      <c r="Z7" s="276">
        <f>SUMIFS(Details!$BQ$5:$BQ$53,Details!$C$5:$C$53,Summary!Z$5,Details!$CK$5:$CK$53,Summary!$U$5)</f>
        <v>0</v>
      </c>
      <c r="AA7" s="276">
        <f>SUMIFS(Details!$BQ$5:$BQ$53,Details!$C$5:$C$53,Summary!AA$5,Details!$CK$5:$CK$53,Summary!$U$5)</f>
        <v>0</v>
      </c>
      <c r="AB7" s="276">
        <f>SUMIFS(Details!$BQ$5:$BQ$53,Details!$C$5:$C$53,Summary!AB$5,Details!$CK$5:$CK$53,Summary!$U$5)</f>
        <v>0</v>
      </c>
      <c r="AC7" s="276">
        <f>SUMIFS(Details!$BQ$5:$BQ$53,Details!$C$5:$C$53,Summary!AC$5,Details!$CK$5:$CK$53,Summary!$U$5)</f>
        <v>0</v>
      </c>
      <c r="AD7" s="276">
        <f>SUMIFS(Details!$BQ$5:$BQ$53,Details!$C$5:$C$53,Summary!AD$5,Details!$CK$5:$CK$53,Summary!$U$5)</f>
        <v>0</v>
      </c>
      <c r="AE7" s="276">
        <f>SUMIFS(Details!$BQ$5:$BQ$53,Details!$C$5:$C$53,Summary!AE$5,Details!$CK$5:$CK$53,Summary!$U$5)</f>
        <v>0</v>
      </c>
      <c r="AF7" s="276">
        <f>SUMIFS(Details!$BQ$5:$BQ$53,Details!$C$5:$C$53,Summary!AF$5,Details!$CK$5:$CK$53,Summary!$U$5)</f>
        <v>0</v>
      </c>
      <c r="AG7" s="276">
        <f>SUMIFS(Details!$BQ$5:$BQ$53,Details!$C$5:$C$53,Summary!AG$5,Details!$CK$5:$CK$53,Summary!$U$5)</f>
        <v>0</v>
      </c>
      <c r="AH7" s="276">
        <f>SUM(V7:AG7)</f>
        <v>22572687.550000001</v>
      </c>
      <c r="AJ7" s="375" t="s">
        <v>1</v>
      </c>
      <c r="AK7" s="276">
        <f>SUMIFS(Details!$BQ$5:$BQ$53,Details!$C$5:$C$53,Summary!AK$5,Details!$CK$5:$CK$53,Summary!$AJ$5)</f>
        <v>7989785.8199999994</v>
      </c>
      <c r="AL7" s="276">
        <f>SUMIFS(Details!$BQ$5:$BQ$53,Details!$C$5:$C$53,Summary!AL$5,Details!$CK$5:$CK$53,Summary!$AJ$5)</f>
        <v>3124278.95</v>
      </c>
      <c r="AM7" s="276">
        <f>SUMIFS(Details!$BQ$5:$BQ$53,Details!$C$5:$C$53,Summary!AM$5,Details!$CK$5:$CK$53,Summary!$AJ$5)</f>
        <v>3426996.2337499997</v>
      </c>
      <c r="AN7" s="276">
        <f>SUMIFS(Details!$BQ$5:$BQ$53,Details!$C$5:$C$53,Summary!AN$5,Details!$CK$5:$CK$53,Summary!$AJ$5)</f>
        <v>0</v>
      </c>
      <c r="AO7" s="276">
        <f>SUMIFS(Details!$BQ$5:$BQ$53,Details!$C$5:$C$53,Summary!AO$5,Details!$CK$5:$CK$53,Summary!$AJ$5)</f>
        <v>0</v>
      </c>
      <c r="AP7" s="276">
        <f>SUMIFS(Details!$BQ$5:$BQ$53,Details!$C$5:$C$53,Summary!AP$5,Details!$CK$5:$CK$53,Summary!$AJ$5)</f>
        <v>0</v>
      </c>
      <c r="AQ7" s="276">
        <f>SUMIFS(Details!$BQ$5:$BQ$53,Details!$C$5:$C$53,Summary!AQ$5,Details!$CK$5:$CK$53,Summary!$AJ$5)</f>
        <v>0</v>
      </c>
      <c r="AR7" s="276">
        <f>SUMIFS(Details!$BQ$5:$BQ$53,Details!$C$5:$C$53,Summary!AR$5,Details!$CK$5:$CK$53,Summary!$AJ$5)</f>
        <v>0</v>
      </c>
      <c r="AS7" s="276">
        <f>SUMIFS(Details!$BQ$5:$BQ$53,Details!$C$5:$C$53,Summary!AS$5,Details!$CK$5:$CK$53,Summary!$AJ$5)</f>
        <v>0</v>
      </c>
      <c r="AT7" s="276">
        <f>SUMIFS(Details!$BQ$5:$BQ$53,Details!$C$5:$C$53,Summary!AT$5,Details!$CK$5:$CK$53,Summary!$AJ$5)</f>
        <v>0</v>
      </c>
      <c r="AU7" s="276">
        <f>SUMIFS(Details!$BQ$5:$BQ$53,Details!$C$5:$C$53,Summary!AU$5,Details!$CK$5:$CK$53,Summary!$AJ$5)</f>
        <v>0</v>
      </c>
      <c r="AV7" s="276">
        <f>SUMIFS(Details!$BQ$5:$BQ$53,Details!$C$5:$C$53,Summary!AV$5,Details!$CK$5:$CK$53,Summary!$AJ$5)</f>
        <v>0</v>
      </c>
      <c r="AW7" s="276">
        <f>SUM(AK7:AV7)</f>
        <v>14541061.00375</v>
      </c>
      <c r="AY7" s="375" t="s">
        <v>1</v>
      </c>
      <c r="AZ7" s="276">
        <f>SUMIFS(Details!$BQ$5:$BQ$53,Details!$C$5:$C$53,Summary!AZ$5,Details!$CK$5:$CK$53,Summary!$AY$5)</f>
        <v>0</v>
      </c>
      <c r="BA7" s="276">
        <f>SUMIFS(Details!$BQ$5:$BQ$53,Details!$C$5:$C$53,Summary!BA$5,Details!$CK$5:$CK$53,Summary!$AY$5)</f>
        <v>0</v>
      </c>
      <c r="BB7" s="276">
        <f>SUMIFS(Details!$BQ$5:$BQ$53,Details!$C$5:$C$53,Summary!BB$5,Details!$CK$5:$CK$53,Summary!$AY$5)</f>
        <v>0</v>
      </c>
      <c r="BC7" s="276">
        <f>SUMIFS(Details!$BQ$5:$BQ$53,Details!$C$5:$C$53,Summary!BC$5,Details!$CK$5:$CK$53,Summary!$AY$5)</f>
        <v>0</v>
      </c>
      <c r="BD7" s="276">
        <f>SUMIFS(Details!$BQ$5:$BQ$53,Details!$C$5:$C$53,Summary!BD$5,Details!$CK$5:$CK$53,Summary!$AY$5)</f>
        <v>0</v>
      </c>
      <c r="BE7" s="276">
        <f>SUMIFS(Details!$BQ$5:$BQ$53,Details!$C$5:$C$53,Summary!BE$5,Details!$CK$5:$CK$53,Summary!$AY$5)</f>
        <v>0</v>
      </c>
      <c r="BF7" s="276">
        <f>SUMIFS(Details!$BQ$5:$BQ$53,Details!$C$5:$C$53,Summary!BF$5,Details!$CK$5:$CK$53,Summary!$AY$5)</f>
        <v>0</v>
      </c>
      <c r="BG7" s="276">
        <f>SUMIFS(Details!$BQ$5:$BQ$53,Details!$C$5:$C$53,Summary!BG$5,Details!$CK$5:$CK$53,Summary!$AY$5)</f>
        <v>0</v>
      </c>
      <c r="BH7" s="276">
        <f>SUMIFS(Details!$BQ$5:$BQ$53,Details!$C$5:$C$53,Summary!BH$5,Details!$CK$5:$CK$53,Summary!$AY$5)</f>
        <v>0</v>
      </c>
      <c r="BI7" s="276">
        <f>SUMIFS(Details!$BQ$5:$BQ$53,Details!$C$5:$C$53,Summary!BI$5,Details!$CK$5:$CK$53,Summary!$AY$5)</f>
        <v>0</v>
      </c>
      <c r="BJ7" s="276">
        <f>SUMIFS(Details!$BQ$5:$BQ$53,Details!$C$5:$C$53,Summary!BJ$5,Details!$CK$5:$CK$53,Summary!$AY$5)</f>
        <v>0</v>
      </c>
      <c r="BK7" s="276">
        <f>SUMIFS(Details!$BQ$5:$BQ$53,Details!$C$5:$C$53,Summary!BK$5,Details!$CK$5:$CK$53,Summary!$AY$5)</f>
        <v>0</v>
      </c>
      <c r="BL7" s="276">
        <f>SUM(AZ7:BK7)</f>
        <v>0</v>
      </c>
      <c r="BN7" s="308">
        <f>(AH7+AW7+BL7)-P7</f>
        <v>158258.1005000025</v>
      </c>
      <c r="CI7" s="277">
        <f t="shared" ref="CI7:CI8" si="21">E7</f>
        <v>11693868.121375</v>
      </c>
      <c r="CJ7" s="284">
        <f t="shared" ref="CJ7:CJ8" si="22">T7+CI7</f>
        <v>11858876.22187501</v>
      </c>
      <c r="CN7" s="284"/>
    </row>
    <row r="8" spans="3:92" x14ac:dyDescent="0.35">
      <c r="C8" s="275" t="s">
        <v>2</v>
      </c>
      <c r="D8" s="276">
        <v>16663815.020911001</v>
      </c>
      <c r="E8" s="379">
        <v>11364387.250323301</v>
      </c>
      <c r="F8" s="276">
        <f>SUMIFS(Details!$AM$5:$AM$53,Details!$C$5:$C$53,Summary!F$5)-SUMIFS(Details!$AB$5:$AB$53,Details!$C$5:$C$53,Summary!F$5)</f>
        <v>8135007.0292500006</v>
      </c>
      <c r="G8" s="381">
        <f>SUMIFS(Details!$AM$5:$AM$53,Details!$C$5:$C$53,Summary!G$5)-SUMIFS(Details!$AB$5:$AB$53,Details!$C$5:$C$53,Summary!G$5)</f>
        <v>0</v>
      </c>
      <c r="H8" s="276">
        <f>SUMIFS(Details!$AM$5:$AM$53,Details!$C$5:$C$53,Summary!H$5)-SUMIFS(Details!$AB$5:$AB$53,Details!$C$5:$C$53,Summary!H$5)</f>
        <v>0</v>
      </c>
      <c r="I8" s="276">
        <f>SUMIFS(Details!$AM$5:$AM$53,Details!$C$5:$C$53,Summary!I$5)-SUMIFS(Details!$AB$5:$AB$53,Details!$C$5:$C$53,Summary!I$5)</f>
        <v>0</v>
      </c>
      <c r="J8" s="276">
        <f>SUMIFS(Details!$AM$5:$AM$53,Details!$C$5:$C$53,Summary!J$5)-SUMIFS(Details!$AB$5:$AB$53,Details!$C$5:$C$53,Summary!J$5)</f>
        <v>0</v>
      </c>
      <c r="K8" s="381">
        <f>SUMIFS(Details!$AM$5:$AM$53,Details!$C$5:$C$53,Summary!K$5)-SUMIFS(Details!$AB$5:$AB$53,Details!$C$5:$C$53,Summary!K$5)</f>
        <v>0</v>
      </c>
      <c r="L8" s="276">
        <f>SUMIFS(Details!$AM$5:$AM$53,Details!$C$5:$C$53,Summary!L$5)-SUMIFS(Details!$AB$5:$AB$53,Details!$C$5:$C$53,Summary!L$5)</f>
        <v>0</v>
      </c>
      <c r="M8" s="379">
        <f>SUMIFS(Details!$AM$5:$AM$53,Details!$C$5:$C$53,Summary!M$5)-SUMIFS(Details!$AB$5:$AB$53,Details!$C$5:$C$53,Summary!M$5)</f>
        <v>0</v>
      </c>
      <c r="N8" s="276">
        <f>SUMIFS(Details!$AM$5:$AM$53,Details!$C$5:$C$53,Summary!N$5)-SUMIFS(Details!$AB$5:$AB$53,Details!$C$5:$C$53,Summary!N$5)</f>
        <v>0</v>
      </c>
      <c r="O8" s="381">
        <f>SUMIFS(Details!$AM$5:$AM$53,Details!$C$5:$C$53,Summary!O$5)-SUMIFS(Details!$AB$5:$AB$53,Details!$C$5:$C$53,Summary!O$5)</f>
        <v>0</v>
      </c>
      <c r="P8" s="276">
        <f>SUM(D8:O8)</f>
        <v>36163209.300484307</v>
      </c>
      <c r="Q8" s="279">
        <f>Details!P55</f>
        <v>36323313.383484282</v>
      </c>
      <c r="R8" s="280">
        <f>P8-Q8</f>
        <v>-160104.08299997449</v>
      </c>
      <c r="S8" s="280"/>
      <c r="T8" s="270">
        <f t="shared" si="20"/>
        <v>160104.08299997449</v>
      </c>
      <c r="U8" s="375" t="s">
        <v>2</v>
      </c>
      <c r="V8" s="276">
        <f>SUMIFS(Details!$AM$5:$AM$53,Details!$C$5:$C$53,Summary!V$5,Details!$CK$5:$CK$53,Summary!$U$5)-SUMIFS(Details!$AB$5:$AB$53,Details!$C$5:$C$53,Summary!V$5,Details!$CK$5:$CK$53,Summary!$U$5)</f>
        <v>8673578.9000000004</v>
      </c>
      <c r="W8" s="276">
        <f>SUMIFS(Details!$AM$5:$AM$53,Details!$C$5:$C$53,Summary!W$5,Details!$CK$5:$CK$53,Summary!$U$5)-SUMIFS(Details!$AB$5:$AB$53,Details!$C$5:$C$53,Summary!W$5,Details!$CK$5:$CK$53,Summary!$U$5)</f>
        <v>8465886.4957627114</v>
      </c>
      <c r="X8" s="276">
        <f>SUMIFS(Details!$AM$5:$AM$53,Details!$C$5:$C$53,Summary!X$5,Details!$CK$5:$CK$53,Summary!$U$5)-SUMIFS(Details!$AB$5:$AB$53,Details!$C$5:$C$53,Summary!X$5,Details!$CK$5:$CK$53,Summary!$U$5)</f>
        <v>4784088.2634999994</v>
      </c>
      <c r="Y8" s="276">
        <f>SUMIFS(Details!$AM$5:$AM$53,Details!$C$5:$C$53,Summary!Y$5,Details!$CK$5:$CK$53,Summary!$U$5)-SUMIFS(Details!$AB$5:$AB$53,Details!$C$5:$C$53,Summary!Y$5,Details!$CK$5:$CK$53,Summary!$U$5)</f>
        <v>0</v>
      </c>
      <c r="Z8" s="276">
        <f>SUMIFS(Details!$AM$5:$AM$53,Details!$C$5:$C$53,Summary!Z$5,Details!$CK$5:$CK$53,Summary!$U$5)-SUMIFS(Details!$AB$5:$AB$53,Details!$C$5:$C$53,Summary!Z$5,Details!$CK$5:$CK$53,Summary!$U$5)</f>
        <v>0</v>
      </c>
      <c r="AA8" s="276">
        <f>SUMIFS(Details!$AM$5:$AM$53,Details!$C$5:$C$53,Summary!AA$5,Details!$CK$5:$CK$53,Summary!$U$5)-SUMIFS(Details!$AB$5:$AB$53,Details!$C$5:$C$53,Summary!AA$5,Details!$CK$5:$CK$53,Summary!$U$5)</f>
        <v>0</v>
      </c>
      <c r="AB8" s="276">
        <f>SUMIFS(Details!$AM$5:$AM$53,Details!$C$5:$C$53,Summary!AB$5,Details!$CK$5:$CK$53,Summary!$U$5)-SUMIFS(Details!$AB$5:$AB$53,Details!$C$5:$C$53,Summary!AB$5,Details!$CK$5:$CK$53,Summary!$U$5)</f>
        <v>0</v>
      </c>
      <c r="AC8" s="276">
        <f>SUMIFS(Details!$AM$5:$AM$53,Details!$C$5:$C$53,Summary!AC$5,Details!$CK$5:$CK$53,Summary!$U$5)-SUMIFS(Details!$AB$5:$AB$53,Details!$C$5:$C$53,Summary!AC$5,Details!$CK$5:$CK$53,Summary!$U$5)</f>
        <v>0</v>
      </c>
      <c r="AD8" s="276">
        <f>SUMIFS(Details!$AM$5:$AM$53,Details!$C$5:$C$53,Summary!AD$5,Details!$CK$5:$CK$53,Summary!$U$5)-SUMIFS(Details!$AB$5:$AB$53,Details!$C$5:$C$53,Summary!AD$5,Details!$CK$5:$CK$53,Summary!$U$5)</f>
        <v>0</v>
      </c>
      <c r="AE8" s="276">
        <f>SUMIFS(Details!$AM$5:$AM$53,Details!$C$5:$C$53,Summary!AE$5,Details!$CK$5:$CK$53,Summary!$U$5)-SUMIFS(Details!$AB$5:$AB$53,Details!$C$5:$C$53,Summary!AE$5,Details!$CK$5:$CK$53,Summary!$U$5)</f>
        <v>0</v>
      </c>
      <c r="AF8" s="276">
        <f>SUMIFS(Details!$AM$5:$AM$53,Details!$C$5:$C$53,Summary!AF$5,Details!$CK$5:$CK$53,Summary!$U$5)-SUMIFS(Details!$AB$5:$AB$53,Details!$C$5:$C$53,Summary!AF$5,Details!$CK$5:$CK$53,Summary!$U$5)</f>
        <v>0</v>
      </c>
      <c r="AG8" s="276">
        <f>SUMIFS(Details!$AM$5:$AM$53,Details!$C$5:$C$53,Summary!AG$5,Details!$CK$5:$CK$53,Summary!$U$5)-SUMIFS(Details!$AB$5:$AB$53,Details!$C$5:$C$53,Summary!AG$5,Details!$CK$5:$CK$53,Summary!$U$5)</f>
        <v>0</v>
      </c>
      <c r="AH8" s="276">
        <f>SUM(V8:AG8)</f>
        <v>21923553.659262709</v>
      </c>
      <c r="AJ8" s="375" t="s">
        <v>2</v>
      </c>
      <c r="AK8" s="276">
        <f>SUMIFS(Details!$AM$5:$AM$53,Details!$C$5:$C$53,Summary!AK$5,Details!$CK$5:$CK$53,Summary!$AJ$5)-SUMIFS(Details!$AB$5:$AB$53,Details!$C$5:$C$53,Summary!AK$5,Details!$CK$5:$CK$53,Summary!$AJ$5)</f>
        <v>7980660.2296610167</v>
      </c>
      <c r="AL8" s="276">
        <f>SUMIFS(Details!$AM$5:$AM$53,Details!$C$5:$C$53,Summary!AL$5,Details!$CK$5:$CK$53,Summary!$AJ$5)-SUMIFS(Details!$AB$5:$AB$53,Details!$C$5:$C$53,Summary!AL$5,Details!$CK$5:$CK$53,Summary!$AJ$5)</f>
        <v>3061430.728810559</v>
      </c>
      <c r="AM8" s="276">
        <f>SUMIFS(Details!$AM$5:$AM$53,Details!$C$5:$C$53,Summary!AM$5,Details!$CK$5:$CK$53,Summary!$AJ$5)-SUMIFS(Details!$AB$5:$AB$53,Details!$C$5:$C$53,Summary!AM$5,Details!$CK$5:$CK$53,Summary!$AJ$5)</f>
        <v>3350918.7657500003</v>
      </c>
      <c r="AN8" s="276">
        <f>SUMIFS(Details!$AM$5:$AM$53,Details!$C$5:$C$53,Summary!AN$5,Details!$CK$5:$CK$53,Summary!$AJ$5)-SUMIFS(Details!$AB$5:$AB$53,Details!$C$5:$C$53,Summary!AN$5,Details!$CK$5:$CK$53,Summary!$AJ$5)</f>
        <v>0</v>
      </c>
      <c r="AO8" s="276">
        <f>SUMIFS(Details!$AM$5:$AM$53,Details!$C$5:$C$53,Summary!AO$5,Details!$CK$5:$CK$53,Summary!$AJ$5)-SUMIFS(Details!$AB$5:$AB$53,Details!$C$5:$C$53,Summary!AO$5,Details!$CK$5:$CK$53,Summary!$AJ$5)</f>
        <v>0</v>
      </c>
      <c r="AP8" s="276">
        <f>SUMIFS(Details!$AM$5:$AM$53,Details!$C$5:$C$53,Summary!AP$5,Details!$CK$5:$CK$53,Summary!$AJ$5)-SUMIFS(Details!$AB$5:$AB$53,Details!$C$5:$C$53,Summary!AP$5,Details!$CK$5:$CK$53,Summary!$AJ$5)</f>
        <v>0</v>
      </c>
      <c r="AQ8" s="276">
        <f>SUMIFS(Details!$AM$5:$AM$53,Details!$C$5:$C$53,Summary!AQ$5,Details!$CK$5:$CK$53,Summary!$AJ$5)-SUMIFS(Details!$AB$5:$AB$53,Details!$C$5:$C$53,Summary!AQ$5,Details!$CK$5:$CK$53,Summary!$AJ$5)</f>
        <v>0</v>
      </c>
      <c r="AR8" s="276">
        <f>SUMIFS(Details!$AM$5:$AM$53,Details!$C$5:$C$53,Summary!AR$5,Details!$CK$5:$CK$53,Summary!$AJ$5)-SUMIFS(Details!$AB$5:$AB$53,Details!$C$5:$C$53,Summary!AR$5,Details!$CK$5:$CK$53,Summary!$AJ$5)</f>
        <v>0</v>
      </c>
      <c r="AS8" s="276">
        <f>SUMIFS(Details!$AM$5:$AM$53,Details!$C$5:$C$53,Summary!AS$5,Details!$CK$5:$CK$53,Summary!$AJ$5)-SUMIFS(Details!$AB$5:$AB$53,Details!$C$5:$C$53,Summary!AS$5,Details!$CK$5:$CK$53,Summary!$AJ$5)</f>
        <v>0</v>
      </c>
      <c r="AT8" s="276">
        <f>SUMIFS(Details!$AM$5:$AM$53,Details!$C$5:$C$53,Summary!AT$5,Details!$CK$5:$CK$53,Summary!$AJ$5)-SUMIFS(Details!$AB$5:$AB$53,Details!$C$5:$C$53,Summary!AT$5,Details!$CK$5:$CK$53,Summary!$AJ$5)</f>
        <v>0</v>
      </c>
      <c r="AU8" s="276">
        <f>SUMIFS(Details!$AM$5:$AM$53,Details!$C$5:$C$53,Summary!AU$5,Details!$CK$5:$CK$53,Summary!$AJ$5)-SUMIFS(Details!$AB$5:$AB$53,Details!$C$5:$C$53,Summary!AU$5,Details!$CK$5:$CK$53,Summary!$AJ$5)</f>
        <v>0</v>
      </c>
      <c r="AV8" s="276">
        <f>SUMIFS(Details!$AM$5:$AM$53,Details!$C$5:$C$53,Summary!AV$5,Details!$CK$5:$CK$53,Summary!$AJ$5)-SUMIFS(Details!$AB$5:$AB$53,Details!$C$5:$C$53,Summary!AV$5,Details!$CK$5:$CK$53,Summary!$AJ$5)</f>
        <v>0</v>
      </c>
      <c r="AW8" s="276">
        <f>SUM(AK8:AV8)</f>
        <v>14393009.724221576</v>
      </c>
      <c r="AY8" s="375" t="s">
        <v>2</v>
      </c>
      <c r="AZ8" s="276">
        <f>SUMIFS(Details!$AM$5:$AM$53,Details!$C$5:$C$53,Summary!AZ$5,Details!$CK$5:$CK$53,Summary!$AY$5)-SUMIFS(Details!$AB$5:$AB$53,Details!$C$5:$C$53,Summary!AZ$5,Details!$CK$5:$CK$53,Summary!$AY$5)</f>
        <v>0</v>
      </c>
      <c r="BA8" s="276">
        <f>SUMIFS(Details!$AM$5:$AM$53,Details!$C$5:$C$53,Summary!BA$5,Details!$CK$5:$CK$53,Summary!$AY$5)-SUMIFS(Details!$AB$5:$AB$53,Details!$C$5:$C$53,Summary!BA$5,Details!$CK$5:$CK$53,Summary!$AY$5)</f>
        <v>0</v>
      </c>
      <c r="BB8" s="276">
        <f>SUMIFS(Details!$AM$5:$AM$53,Details!$C$5:$C$53,Summary!BB$5,Details!$CK$5:$CK$53,Summary!$AY$5)-SUMIFS(Details!$AB$5:$AB$53,Details!$C$5:$C$53,Summary!BB$5,Details!$CK$5:$CK$53,Summary!$AY$5)</f>
        <v>0</v>
      </c>
      <c r="BC8" s="276">
        <f>SUMIFS(Details!$AM$5:$AM$53,Details!$C$5:$C$53,Summary!BC$5,Details!$CK$5:$CK$53,Summary!$AY$5)-SUMIFS(Details!$AB$5:$AB$53,Details!$C$5:$C$53,Summary!BC$5,Details!$CK$5:$CK$53,Summary!$AY$5)</f>
        <v>0</v>
      </c>
      <c r="BD8" s="276">
        <f>SUMIFS(Details!$AM$5:$AM$53,Details!$C$5:$C$53,Summary!BD$5,Details!$CK$5:$CK$53,Summary!$AY$5)-SUMIFS(Details!$AB$5:$AB$53,Details!$C$5:$C$53,Summary!BD$5,Details!$CK$5:$CK$53,Summary!$AY$5)</f>
        <v>0</v>
      </c>
      <c r="BE8" s="276">
        <f>SUMIFS(Details!$AM$5:$AM$53,Details!$C$5:$C$53,Summary!BE$5,Details!$CK$5:$CK$53,Summary!$AY$5)-SUMIFS(Details!$AB$5:$AB$53,Details!$C$5:$C$53,Summary!BE$5,Details!$CK$5:$CK$53,Summary!$AY$5)</f>
        <v>0</v>
      </c>
      <c r="BF8" s="276">
        <f>SUMIFS(Details!$AM$5:$AM$53,Details!$C$5:$C$53,Summary!BF$5,Details!$CK$5:$CK$53,Summary!$AY$5)-SUMIFS(Details!$AB$5:$AB$53,Details!$C$5:$C$53,Summary!BF$5,Details!$CK$5:$CK$53,Summary!$AY$5)</f>
        <v>0</v>
      </c>
      <c r="BG8" s="276">
        <f>SUMIFS(Details!$AM$5:$AM$53,Details!$C$5:$C$53,Summary!BG$5,Details!$CK$5:$CK$53,Summary!$AY$5)-SUMIFS(Details!$AB$5:$AB$53,Details!$C$5:$C$53,Summary!BG$5,Details!$CK$5:$CK$53,Summary!$AY$5)</f>
        <v>0</v>
      </c>
      <c r="BH8" s="276">
        <f>SUMIFS(Details!$AM$5:$AM$53,Details!$C$5:$C$53,Summary!BH$5,Details!$CK$5:$CK$53,Summary!$AY$5)-SUMIFS(Details!$AB$5:$AB$53,Details!$C$5:$C$53,Summary!BH$5,Details!$CK$5:$CK$53,Summary!$AY$5)</f>
        <v>0</v>
      </c>
      <c r="BI8" s="276">
        <f>SUMIFS(Details!$AM$5:$AM$53,Details!$C$5:$C$53,Summary!BI$5,Details!$CK$5:$CK$53,Summary!$AY$5)-SUMIFS(Details!$AB$5:$AB$53,Details!$C$5:$C$53,Summary!BI$5,Details!$CK$5:$CK$53,Summary!$AY$5)</f>
        <v>0</v>
      </c>
      <c r="BJ8" s="276">
        <f>SUMIFS(Details!$AM$5:$AM$53,Details!$C$5:$C$53,Summary!BJ$5,Details!$CK$5:$CK$53,Summary!$AY$5)-SUMIFS(Details!$AB$5:$AB$53,Details!$C$5:$C$53,Summary!BJ$5,Details!$CK$5:$CK$53,Summary!$AY$5)</f>
        <v>0</v>
      </c>
      <c r="BK8" s="276">
        <f>SUMIFS(Details!$AM$5:$AM$53,Details!$C$5:$C$53,Summary!BK$5,Details!$CK$5:$CK$53,Summary!$AY$5)-SUMIFS(Details!$AB$5:$AB$53,Details!$C$5:$C$53,Summary!BK$5,Details!$CK$5:$CK$53,Summary!$AY$5)</f>
        <v>0</v>
      </c>
      <c r="BL8" s="276">
        <f>SUM(AZ8:BK8)</f>
        <v>0</v>
      </c>
      <c r="BN8" s="308">
        <f>(AH8+AW8+BL8)-P8</f>
        <v>153354.08299998194</v>
      </c>
      <c r="CI8" s="277">
        <f t="shared" si="21"/>
        <v>11364387.250323301</v>
      </c>
      <c r="CJ8" s="284">
        <f t="shared" si="22"/>
        <v>11524491.333323276</v>
      </c>
    </row>
    <row r="9" spans="3:92" x14ac:dyDescent="0.35">
      <c r="C9" s="275" t="s">
        <v>464</v>
      </c>
      <c r="D9" s="283">
        <f t="shared" ref="D9:P9" si="23">D7-D8</f>
        <v>238591.52721399814</v>
      </c>
      <c r="E9" s="384">
        <f>E7-E8</f>
        <v>329480.87105169892</v>
      </c>
      <c r="F9" s="283">
        <f t="shared" si="23"/>
        <v>224208.75449999981</v>
      </c>
      <c r="G9" s="382">
        <f t="shared" si="23"/>
        <v>0</v>
      </c>
      <c r="H9" s="283">
        <f t="shared" si="23"/>
        <v>0</v>
      </c>
      <c r="I9" s="283">
        <f t="shared" si="23"/>
        <v>0</v>
      </c>
      <c r="J9" s="283">
        <f t="shared" ref="J9" si="24">J7-J8</f>
        <v>0</v>
      </c>
      <c r="K9" s="382">
        <f t="shared" si="23"/>
        <v>0</v>
      </c>
      <c r="L9" s="283">
        <f t="shared" si="23"/>
        <v>0</v>
      </c>
      <c r="M9" s="384">
        <f t="shared" si="23"/>
        <v>0</v>
      </c>
      <c r="N9" s="283">
        <f t="shared" si="23"/>
        <v>0</v>
      </c>
      <c r="O9" s="382">
        <f t="shared" si="23"/>
        <v>0</v>
      </c>
      <c r="P9" s="283">
        <f t="shared" si="23"/>
        <v>792281.15276569128</v>
      </c>
      <c r="Q9" s="284"/>
      <c r="U9" s="375" t="s">
        <v>464</v>
      </c>
      <c r="V9" s="283">
        <f t="shared" ref="V9:AH9" si="25">V7-V8</f>
        <v>257581.09999999963</v>
      </c>
      <c r="W9" s="283">
        <f t="shared" ref="W9:AG9" si="26">W7-W8</f>
        <v>243421.50423728861</v>
      </c>
      <c r="X9" s="283">
        <f t="shared" si="26"/>
        <v>148131.28650000039</v>
      </c>
      <c r="Y9" s="283">
        <f t="shared" si="26"/>
        <v>0</v>
      </c>
      <c r="Z9" s="283">
        <f t="shared" si="26"/>
        <v>0</v>
      </c>
      <c r="AA9" s="283">
        <f t="shared" si="26"/>
        <v>0</v>
      </c>
      <c r="AB9" s="283">
        <f t="shared" si="26"/>
        <v>0</v>
      </c>
      <c r="AC9" s="283">
        <f t="shared" si="26"/>
        <v>0</v>
      </c>
      <c r="AD9" s="283">
        <f t="shared" si="26"/>
        <v>0</v>
      </c>
      <c r="AE9" s="283">
        <f t="shared" si="26"/>
        <v>0</v>
      </c>
      <c r="AF9" s="283">
        <f t="shared" si="26"/>
        <v>0</v>
      </c>
      <c r="AG9" s="283">
        <f t="shared" si="26"/>
        <v>0</v>
      </c>
      <c r="AH9" s="283">
        <f t="shared" si="25"/>
        <v>649133.89073729143</v>
      </c>
      <c r="AJ9" s="375" t="s">
        <v>464</v>
      </c>
      <c r="AK9" s="283">
        <f t="shared" ref="AK9:AW9" si="27">AK7-AK8</f>
        <v>9125.5903389826417</v>
      </c>
      <c r="AL9" s="283">
        <f t="shared" ref="AL9:AV9" si="28">AL7-AL8</f>
        <v>62848.221189441159</v>
      </c>
      <c r="AM9" s="283">
        <f t="shared" si="28"/>
        <v>76077.467999999411</v>
      </c>
      <c r="AN9" s="283">
        <f t="shared" si="28"/>
        <v>0</v>
      </c>
      <c r="AO9" s="283">
        <f t="shared" si="28"/>
        <v>0</v>
      </c>
      <c r="AP9" s="283">
        <f t="shared" si="28"/>
        <v>0</v>
      </c>
      <c r="AQ9" s="283">
        <f t="shared" si="28"/>
        <v>0</v>
      </c>
      <c r="AR9" s="283">
        <f t="shared" si="28"/>
        <v>0</v>
      </c>
      <c r="AS9" s="283">
        <f t="shared" si="28"/>
        <v>0</v>
      </c>
      <c r="AT9" s="283">
        <f t="shared" si="28"/>
        <v>0</v>
      </c>
      <c r="AU9" s="283">
        <f t="shared" si="28"/>
        <v>0</v>
      </c>
      <c r="AV9" s="283">
        <f t="shared" si="28"/>
        <v>0</v>
      </c>
      <c r="AW9" s="283">
        <f t="shared" si="27"/>
        <v>148051.27952842414</v>
      </c>
      <c r="AY9" s="375" t="s">
        <v>464</v>
      </c>
      <c r="AZ9" s="283">
        <f t="shared" ref="AZ9:BL9" si="29">AZ7-AZ8</f>
        <v>0</v>
      </c>
      <c r="BA9" s="283">
        <f t="shared" ref="BA9:BK9" si="30">BA7-BA8</f>
        <v>0</v>
      </c>
      <c r="BB9" s="283">
        <f t="shared" si="30"/>
        <v>0</v>
      </c>
      <c r="BC9" s="283">
        <f t="shared" si="30"/>
        <v>0</v>
      </c>
      <c r="BD9" s="283">
        <f t="shared" si="30"/>
        <v>0</v>
      </c>
      <c r="BE9" s="283">
        <f t="shared" si="30"/>
        <v>0</v>
      </c>
      <c r="BF9" s="283">
        <f t="shared" si="30"/>
        <v>0</v>
      </c>
      <c r="BG9" s="283">
        <f t="shared" si="30"/>
        <v>0</v>
      </c>
      <c r="BH9" s="283">
        <f t="shared" si="30"/>
        <v>0</v>
      </c>
      <c r="BI9" s="283">
        <f t="shared" si="30"/>
        <v>0</v>
      </c>
      <c r="BJ9" s="283">
        <f t="shared" si="30"/>
        <v>0</v>
      </c>
      <c r="BK9" s="283">
        <f t="shared" si="30"/>
        <v>0</v>
      </c>
      <c r="BL9" s="283">
        <f t="shared" si="29"/>
        <v>0</v>
      </c>
      <c r="BN9" s="308">
        <f>(AH9+AW9+BL9)-P9</f>
        <v>4904.0175000242889</v>
      </c>
    </row>
    <row r="10" spans="3:92" x14ac:dyDescent="0.35">
      <c r="C10" s="282" t="s">
        <v>718</v>
      </c>
      <c r="D10" s="286">
        <f t="shared" ref="D10:P10" si="31">IFERROR((D9/D7),0)</f>
        <v>1.4115831762457834E-2</v>
      </c>
      <c r="E10" s="385">
        <f>IFERROR((E9/E7),0)</f>
        <v>2.8175524782039149E-2</v>
      </c>
      <c r="F10" s="286">
        <f t="shared" si="31"/>
        <v>2.6821745041664454E-2</v>
      </c>
      <c r="G10" s="383">
        <f t="shared" si="31"/>
        <v>0</v>
      </c>
      <c r="H10" s="286">
        <f t="shared" si="31"/>
        <v>0</v>
      </c>
      <c r="I10" s="286">
        <f t="shared" si="31"/>
        <v>0</v>
      </c>
      <c r="J10" s="286">
        <f t="shared" ref="J10" si="32">IFERROR((J9/J7),0)</f>
        <v>0</v>
      </c>
      <c r="K10" s="383">
        <f t="shared" si="31"/>
        <v>0</v>
      </c>
      <c r="L10" s="286">
        <f t="shared" si="31"/>
        <v>0</v>
      </c>
      <c r="M10" s="385">
        <f t="shared" si="31"/>
        <v>0</v>
      </c>
      <c r="N10" s="286">
        <f t="shared" si="31"/>
        <v>0</v>
      </c>
      <c r="O10" s="383">
        <f t="shared" si="31"/>
        <v>0</v>
      </c>
      <c r="P10" s="286">
        <f t="shared" si="31"/>
        <v>2.1438794156120183E-2</v>
      </c>
      <c r="U10" s="376" t="s">
        <v>718</v>
      </c>
      <c r="V10" s="286">
        <f t="shared" ref="V10:AH10" si="33">IFERROR((V9/V7),0)</f>
        <v>2.8840721697965283E-2</v>
      </c>
      <c r="W10" s="286">
        <f t="shared" ref="W10:AG10" si="34">IFERROR((W9/W7),0)</f>
        <v>2.7949580407225075E-2</v>
      </c>
      <c r="X10" s="286">
        <f t="shared" si="34"/>
        <v>3.0033392674095459E-2</v>
      </c>
      <c r="Y10" s="286">
        <f t="shared" si="34"/>
        <v>0</v>
      </c>
      <c r="Z10" s="286">
        <f t="shared" si="34"/>
        <v>0</v>
      </c>
      <c r="AA10" s="286">
        <f t="shared" si="34"/>
        <v>0</v>
      </c>
      <c r="AB10" s="286">
        <f t="shared" si="34"/>
        <v>0</v>
      </c>
      <c r="AC10" s="286">
        <f t="shared" si="34"/>
        <v>0</v>
      </c>
      <c r="AD10" s="286">
        <f t="shared" si="34"/>
        <v>0</v>
      </c>
      <c r="AE10" s="286">
        <f t="shared" si="34"/>
        <v>0</v>
      </c>
      <c r="AF10" s="286">
        <f t="shared" si="34"/>
        <v>0</v>
      </c>
      <c r="AG10" s="286">
        <f t="shared" si="34"/>
        <v>0</v>
      </c>
      <c r="AH10" s="286">
        <f t="shared" si="33"/>
        <v>2.8757492403127308E-2</v>
      </c>
      <c r="AJ10" s="376" t="s">
        <v>718</v>
      </c>
      <c r="AK10" s="286">
        <f t="shared" ref="AK10:AW10" si="35">IFERROR((AK9/AK7),0)</f>
        <v>1.142157067106793E-3</v>
      </c>
      <c r="AL10" s="286">
        <f t="shared" ref="AL10:AV10" si="36">IFERROR((AL9/AL7),0)</f>
        <v>2.0116072282675385E-2</v>
      </c>
      <c r="AM10" s="286">
        <f t="shared" si="36"/>
        <v>2.219946063866882E-2</v>
      </c>
      <c r="AN10" s="286">
        <f t="shared" si="36"/>
        <v>0</v>
      </c>
      <c r="AO10" s="286">
        <f t="shared" si="36"/>
        <v>0</v>
      </c>
      <c r="AP10" s="286">
        <f t="shared" si="36"/>
        <v>0</v>
      </c>
      <c r="AQ10" s="286">
        <f t="shared" si="36"/>
        <v>0</v>
      </c>
      <c r="AR10" s="286">
        <f t="shared" si="36"/>
        <v>0</v>
      </c>
      <c r="AS10" s="286">
        <f t="shared" si="36"/>
        <v>0</v>
      </c>
      <c r="AT10" s="286">
        <f t="shared" si="36"/>
        <v>0</v>
      </c>
      <c r="AU10" s="286">
        <f t="shared" si="36"/>
        <v>0</v>
      </c>
      <c r="AV10" s="286">
        <f t="shared" si="36"/>
        <v>0</v>
      </c>
      <c r="AW10" s="286">
        <f t="shared" si="35"/>
        <v>1.0181600881135369E-2</v>
      </c>
      <c r="AY10" s="376" t="s">
        <v>718</v>
      </c>
      <c r="AZ10" s="286">
        <f t="shared" ref="AZ10:BL10" si="37">IFERROR((AZ9/AZ7),0)</f>
        <v>0</v>
      </c>
      <c r="BA10" s="286">
        <f t="shared" ref="BA10:BK10" si="38">IFERROR((BA9/BA7),0)</f>
        <v>0</v>
      </c>
      <c r="BB10" s="286">
        <f t="shared" si="38"/>
        <v>0</v>
      </c>
      <c r="BC10" s="286">
        <f t="shared" si="38"/>
        <v>0</v>
      </c>
      <c r="BD10" s="286">
        <f t="shared" si="38"/>
        <v>0</v>
      </c>
      <c r="BE10" s="286">
        <f t="shared" si="38"/>
        <v>0</v>
      </c>
      <c r="BF10" s="286">
        <f t="shared" si="38"/>
        <v>0</v>
      </c>
      <c r="BG10" s="286">
        <f t="shared" si="38"/>
        <v>0</v>
      </c>
      <c r="BH10" s="286">
        <f t="shared" si="38"/>
        <v>0</v>
      </c>
      <c r="BI10" s="286">
        <f t="shared" si="38"/>
        <v>0</v>
      </c>
      <c r="BJ10" s="286">
        <f t="shared" si="38"/>
        <v>0</v>
      </c>
      <c r="BK10" s="286">
        <f t="shared" si="38"/>
        <v>0</v>
      </c>
      <c r="BL10" s="286">
        <f t="shared" si="37"/>
        <v>0</v>
      </c>
      <c r="BN10" s="308">
        <f t="shared" ref="BN10" si="39">(AH10+AW10+BL10)-P10</f>
        <v>1.7500299128142494E-2</v>
      </c>
    </row>
    <row r="11" spans="3:92" x14ac:dyDescent="0.35">
      <c r="C11" s="275" t="s">
        <v>3</v>
      </c>
      <c r="D11" s="276">
        <f>SUMIFS(Details!$AB$5:$AB$53,Details!$C$5:$C$53,Summary!D$5)</f>
        <v>0</v>
      </c>
      <c r="E11" s="379">
        <f>SUMIFS(Details!$AB$5:$AB$53,Details!$C$5:$C$53,Summary!E$5)</f>
        <v>0</v>
      </c>
      <c r="F11" s="276">
        <f>SUMIFS(Details!$AB$5:$AB$53,Details!$C$5:$C$53,Summary!F$5)</f>
        <v>0</v>
      </c>
      <c r="G11" s="381">
        <f>SUMIFS(Details!$AB$5:$AB$53,Details!$C$5:$C$53,Summary!G$5)</f>
        <v>0</v>
      </c>
      <c r="H11" s="276">
        <f>SUMIFS(Details!$AB$5:$AB$53,Details!$C$5:$C$53,Summary!H$5)</f>
        <v>0</v>
      </c>
      <c r="I11" s="276">
        <f>SUMIFS(Details!$AB$5:$AB$53,Details!$C$5:$C$53,Summary!I$5)</f>
        <v>0</v>
      </c>
      <c r="J11" s="276">
        <f>SUMIFS(Details!$AB$5:$AB$53,Details!$C$5:$C$53,Summary!J$5)</f>
        <v>0</v>
      </c>
      <c r="K11" s="381">
        <f>SUMIFS(Details!$AB$5:$AB$53,Details!$C$5:$C$53,Summary!K$5)</f>
        <v>0</v>
      </c>
      <c r="L11" s="276">
        <f>SUMIFS(Details!$AB$5:$AB$53,Details!$C$5:$C$53,Summary!L$5)</f>
        <v>0</v>
      </c>
      <c r="M11" s="379">
        <f>SUMIFS(Details!$AB$5:$AB$53,Details!$C$5:$C$53,Summary!M$5)</f>
        <v>0</v>
      </c>
      <c r="N11" s="276">
        <f>SUMIFS(Details!$AB$5:$AB$53,Details!$C$5:$C$53,Summary!N$5)</f>
        <v>0</v>
      </c>
      <c r="O11" s="381">
        <f>SUMIFS(Details!$AB$5:$AB$53,Details!$C$5:$C$53,Summary!O$5)</f>
        <v>0</v>
      </c>
      <c r="P11" s="276">
        <f>SUM(D11:O11)</f>
        <v>0</v>
      </c>
      <c r="Q11" s="281">
        <f>Details!AB54</f>
        <v>0</v>
      </c>
      <c r="R11" s="270">
        <f>P11-Q11</f>
        <v>0</v>
      </c>
      <c r="T11" s="270">
        <f>-R11</f>
        <v>0</v>
      </c>
      <c r="U11" s="375" t="s">
        <v>0</v>
      </c>
      <c r="V11" s="276">
        <f>SUMIFS(Details!$S$5:$S$53,Details!$C$5:$C$53,Summary!V$5,Details!$CK$5:$CK$53,Summary!$U$5)/1000</f>
        <v>26.99</v>
      </c>
      <c r="W11" s="276">
        <f>SUMIFS(Details!$S$5:$S$53,Details!$C$5:$C$53,Summary!W$5,Details!$CK$5:$CK$53,Summary!$U$5)/1000</f>
        <v>25.43</v>
      </c>
      <c r="X11" s="276">
        <f>SUMIFS(Details!$S$5:$S$53,Details!$C$5:$C$53,Summary!X$5,Details!$CK$5:$CK$53,Summary!$U$5)/1000</f>
        <v>14.385</v>
      </c>
      <c r="Y11" s="276">
        <f>SUMIFS(Details!$S$5:$S$53,Details!$C$5:$C$53,Summary!Y$5,Details!$CK$5:$CK$53,Summary!$U$5)/1000</f>
        <v>0</v>
      </c>
      <c r="Z11" s="276">
        <f>SUMIFS(Details!$S$5:$S$53,Details!$C$5:$C$53,Summary!Z$5,Details!$CK$5:$CK$53,Summary!$U$5)/1000</f>
        <v>0</v>
      </c>
      <c r="AA11" s="276">
        <f>SUMIFS(Details!$S$5:$S$53,Details!$C$5:$C$53,Summary!AA$5,Details!$CK$5:$CK$53,Summary!$U$5)/1000</f>
        <v>0</v>
      </c>
      <c r="AB11" s="276">
        <f>SUMIFS(Details!$S$5:$S$53,Details!$C$5:$C$53,Summary!AB$5,Details!$CK$5:$CK$53,Summary!$U$5)/1000</f>
        <v>0</v>
      </c>
      <c r="AC11" s="276">
        <f>SUMIFS(Details!$S$5:$S$53,Details!$C$5:$C$53,Summary!AC$5,Details!$CK$5:$CK$53,Summary!$U$5)/1000</f>
        <v>0</v>
      </c>
      <c r="AD11" s="276">
        <f>SUMIFS(Details!$S$5:$S$53,Details!$C$5:$C$53,Summary!AD$5,Details!$CK$5:$CK$53,Summary!$U$5)/1000</f>
        <v>0</v>
      </c>
      <c r="AE11" s="276">
        <f>SUMIFS(Details!$S$5:$S$53,Details!$C$5:$C$53,Summary!AE$5,Details!$CK$5:$CK$53,Summary!$U$5)/1000</f>
        <v>0</v>
      </c>
      <c r="AF11" s="276">
        <f>SUMIFS(Details!$S$5:$S$53,Details!$C$5:$C$53,Summary!AF$5,Details!$CK$5:$CK$53,Summary!$U$5)/1000</f>
        <v>0</v>
      </c>
      <c r="AG11" s="276">
        <f>SUMIFS(Details!$S$5:$S$53,Details!$C$5:$C$53,Summary!AG$5,Details!$CK$5:$CK$53,Summary!$U$5)/1000</f>
        <v>0</v>
      </c>
      <c r="AH11" s="276">
        <f>SUM(V11:AG11)</f>
        <v>66.805000000000007</v>
      </c>
      <c r="AJ11" s="375" t="s">
        <v>0</v>
      </c>
      <c r="AK11" s="276">
        <f>SUMIFS(Details!$S$5:$S$53,Details!$C$5:$C$53,Summary!AK$5,Details!$CK$5:$CK$53,Summary!$AJ$5)/1000</f>
        <v>249.60499999999999</v>
      </c>
      <c r="AL11" s="276">
        <f>SUMIFS(Details!$S$5:$S$53,Details!$C$5:$C$53,Summary!AL$5,Details!$CK$5:$CK$53,Summary!$AJ$5)/1000</f>
        <v>104.47</v>
      </c>
      <c r="AM11" s="276">
        <f>SUMIFS(Details!$S$5:$S$53,Details!$C$5:$C$53,Summary!AM$5,Details!$CK$5:$CK$53,Summary!$AJ$5)/1000</f>
        <v>99.631</v>
      </c>
      <c r="AN11" s="276">
        <f>SUMIFS(Details!$S$5:$S$53,Details!$C$5:$C$53,Summary!AN$5,Details!$CK$5:$CK$53,Summary!$AJ$5)/1000</f>
        <v>0</v>
      </c>
      <c r="AO11" s="276">
        <f>SUMIFS(Details!$S$5:$S$53,Details!$C$5:$C$53,Summary!AO$5,Details!$CK$5:$CK$53,Summary!$AJ$5)/1000</f>
        <v>0</v>
      </c>
      <c r="AP11" s="276">
        <f>SUMIFS(Details!$S$5:$S$53,Details!$C$5:$C$53,Summary!AP$5,Details!$CK$5:$CK$53,Summary!$AJ$5)/1000</f>
        <v>0</v>
      </c>
      <c r="AQ11" s="276">
        <f>SUMIFS(Details!$S$5:$S$53,Details!$C$5:$C$53,Summary!AQ$5,Details!$CK$5:$CK$53,Summary!$AJ$5)/1000</f>
        <v>0</v>
      </c>
      <c r="AR11" s="276">
        <f>SUMIFS(Details!$S$5:$S$53,Details!$C$5:$C$53,Summary!AR$5,Details!$CK$5:$CK$53,Summary!$AJ$5)/1000</f>
        <v>0</v>
      </c>
      <c r="AS11" s="276">
        <f>SUMIFS(Details!$S$5:$S$53,Details!$C$5:$C$53,Summary!AS$5,Details!$CK$5:$CK$53,Summary!$AJ$5)/1000</f>
        <v>0</v>
      </c>
      <c r="AT11" s="276">
        <f>SUMIFS(Details!$S$5:$S$53,Details!$C$5:$C$53,Summary!AT$5,Details!$CK$5:$CK$53,Summary!$AJ$5)/1000</f>
        <v>0</v>
      </c>
      <c r="AU11" s="276">
        <f>SUMIFS(Details!$S$5:$S$53,Details!$C$5:$C$53,Summary!AU$5,Details!$CK$5:$CK$53,Summary!$AJ$5)/1000</f>
        <v>0</v>
      </c>
      <c r="AV11" s="276">
        <f>SUMIFS(Details!$S$5:$S$53,Details!$C$5:$C$53,Summary!AV$5,Details!$CK$5:$CK$53,Summary!$AJ$5)/1000</f>
        <v>0</v>
      </c>
      <c r="AW11" s="276">
        <f>SUM(AK11:AV11)</f>
        <v>453.70600000000002</v>
      </c>
      <c r="AY11" s="375" t="s">
        <v>0</v>
      </c>
      <c r="AZ11" s="276">
        <f>SUMIFS(Details!$S$5:$S$53,Details!$C$5:$C$53,Summary!AZ$5,Details!$CK$5:$CK$53,Summary!$AY$5)/1000</f>
        <v>0</v>
      </c>
      <c r="BA11" s="276">
        <f>SUMIFS(Details!$S$5:$S$53,Details!$C$5:$C$53,Summary!BA$5,Details!$CK$5:$CK$53,Summary!$AY$5)/1000</f>
        <v>0</v>
      </c>
      <c r="BB11" s="276">
        <f>SUMIFS(Details!$S$5:$S$53,Details!$C$5:$C$53,Summary!BB$5,Details!$CK$5:$CK$53,Summary!$AY$5)/1000</f>
        <v>0</v>
      </c>
      <c r="BC11" s="276">
        <f>SUMIFS(Details!$S$5:$S$53,Details!$C$5:$C$53,Summary!BC$5,Details!$CK$5:$CK$53,Summary!$AY$5)/1000</f>
        <v>0</v>
      </c>
      <c r="BD11" s="276">
        <f>SUMIFS(Details!$S$5:$S$53,Details!$C$5:$C$53,Summary!BD$5,Details!$CK$5:$CK$53,Summary!$AY$5)/1000</f>
        <v>0</v>
      </c>
      <c r="BE11" s="276">
        <f>SUMIFS(Details!$S$5:$S$53,Details!$C$5:$C$53,Summary!BE$5,Details!$CK$5:$CK$53,Summary!$AY$5)/1000</f>
        <v>0</v>
      </c>
      <c r="BF11" s="276">
        <f>SUMIFS(Details!$S$5:$S$53,Details!$C$5:$C$53,Summary!BF$5,Details!$CK$5:$CK$53,Summary!$AY$5)/1000</f>
        <v>0</v>
      </c>
      <c r="BG11" s="276">
        <f>SUMIFS(Details!$S$5:$S$53,Details!$C$5:$C$53,Summary!BG$5,Details!$CK$5:$CK$53,Summary!$AY$5)/1000</f>
        <v>0</v>
      </c>
      <c r="BH11" s="276">
        <f>SUMIFS(Details!$S$5:$S$53,Details!$C$5:$C$53,Summary!BH$5,Details!$CK$5:$CK$53,Summary!$AY$5)/1000</f>
        <v>0</v>
      </c>
      <c r="BI11" s="276">
        <f>SUMIFS(Details!$S$5:$S$53,Details!$C$5:$C$53,Summary!BI$5,Details!$CK$5:$CK$53,Summary!$AY$5)/1000</f>
        <v>0</v>
      </c>
      <c r="BJ11" s="276">
        <f>SUMIFS(Details!$S$5:$S$53,Details!$C$5:$C$53,Summary!BJ$5,Details!$CK$5:$CK$53,Summary!$AY$5)/1000</f>
        <v>0</v>
      </c>
      <c r="BK11" s="276">
        <f>SUMIFS(Details!$S$5:$S$53,Details!$C$5:$C$53,Summary!BK$5,Details!$CK$5:$CK$53,Summary!$AY$5)/1000</f>
        <v>0</v>
      </c>
      <c r="BL11" s="276">
        <f>SUM(AZ11:BK11)</f>
        <v>0</v>
      </c>
      <c r="BN11" s="308">
        <f t="shared" ref="BN11:BN16" si="40">(AH11+AW11+BL11)-P11</f>
        <v>520.51099999999997</v>
      </c>
      <c r="CI11" s="277">
        <f>E11</f>
        <v>0</v>
      </c>
      <c r="CJ11" s="284">
        <f>T11+CI11</f>
        <v>0</v>
      </c>
    </row>
    <row r="12" spans="3:92" x14ac:dyDescent="0.35">
      <c r="C12" s="275" t="s">
        <v>717</v>
      </c>
      <c r="D12" s="276">
        <f>SUMIFS(Details!$AC$5:$AC$53,Details!$C$5:$C$53,Summary!D$5)</f>
        <v>0</v>
      </c>
      <c r="E12" s="379">
        <f>SUMIFS(Details!$AC$5:$AC$53,Details!$C$5:$C$53,Summary!E$5)</f>
        <v>0</v>
      </c>
      <c r="F12" s="276">
        <f>SUMIFS(Details!$AC$5:$AC$53,Details!$C$5:$C$53,Summary!F$5)</f>
        <v>0</v>
      </c>
      <c r="G12" s="381">
        <f>SUMIFS(Details!$AC$5:$AC$53,Details!$C$5:$C$53,Summary!G$5)</f>
        <v>0</v>
      </c>
      <c r="H12" s="276">
        <f>SUMIFS(Details!$AC$5:$AC$53,Details!$C$5:$C$53,Summary!H$5)</f>
        <v>0</v>
      </c>
      <c r="I12" s="276">
        <f>SUMIFS(Details!$AC$5:$AC$53,Details!$C$5:$C$53,Summary!I$5)</f>
        <v>0</v>
      </c>
      <c r="J12" s="276">
        <f>SUMIFS(Details!$AC$5:$AC$53,Details!$C$5:$C$53,Summary!J$5)</f>
        <v>0</v>
      </c>
      <c r="K12" s="381">
        <f>SUMIFS(Details!$AC$5:$AC$53,Details!$C$5:$C$53,Summary!K$5)</f>
        <v>0</v>
      </c>
      <c r="L12" s="276">
        <f>SUMIFS(Details!$AC$5:$AC$53,Details!$C$5:$C$53,Summary!L$5)</f>
        <v>0</v>
      </c>
      <c r="M12" s="379">
        <f>SUMIFS(Details!$AC$5:$AC$53,Details!$C$5:$C$53,Summary!M$5)</f>
        <v>0</v>
      </c>
      <c r="N12" s="276">
        <f>SUMIFS(Details!$AC$5:$AC$53,Details!$C$5:$C$53,Summary!N$5)</f>
        <v>0</v>
      </c>
      <c r="O12" s="381">
        <f>SUMIFS(Details!$AC$5:$AC$53,Details!$C$5:$C$53,Summary!O$5)</f>
        <v>0</v>
      </c>
      <c r="P12" s="276">
        <f>SUM(D12:O12)</f>
        <v>0</v>
      </c>
      <c r="Q12" s="281"/>
      <c r="R12" s="270">
        <f>P12-Q12</f>
        <v>0</v>
      </c>
      <c r="T12" s="270">
        <f>-R12</f>
        <v>0</v>
      </c>
      <c r="U12" s="375" t="s">
        <v>0</v>
      </c>
      <c r="V12" s="276">
        <f>SUMIFS(Details!$S$5:$S$53,Details!$C$5:$C$53,Summary!V$5,Details!$CK$5:$CK$53,Summary!$U$5)/1000</f>
        <v>26.99</v>
      </c>
      <c r="W12" s="276">
        <f>SUMIFS(Details!$S$5:$S$53,Details!$C$5:$C$53,Summary!W$5,Details!$CK$5:$CK$53,Summary!$U$5)/1000</f>
        <v>25.43</v>
      </c>
      <c r="X12" s="276">
        <f>SUMIFS(Details!$S$5:$S$53,Details!$C$5:$C$53,Summary!X$5,Details!$CK$5:$CK$53,Summary!$U$5)/1000</f>
        <v>14.385</v>
      </c>
      <c r="Y12" s="276">
        <f>SUMIFS(Details!$S$5:$S$53,Details!$C$5:$C$53,Summary!Y$5,Details!$CK$5:$CK$53,Summary!$U$5)/1000</f>
        <v>0</v>
      </c>
      <c r="Z12" s="276">
        <f>SUMIFS(Details!$S$5:$S$53,Details!$C$5:$C$53,Summary!Z$5,Details!$CK$5:$CK$53,Summary!$U$5)/1000</f>
        <v>0</v>
      </c>
      <c r="AA12" s="276">
        <f>SUMIFS(Details!$S$5:$S$53,Details!$C$5:$C$53,Summary!AA$5,Details!$CK$5:$CK$53,Summary!$U$5)/1000</f>
        <v>0</v>
      </c>
      <c r="AB12" s="276">
        <f>SUMIFS(Details!$S$5:$S$53,Details!$C$5:$C$53,Summary!AB$5,Details!$CK$5:$CK$53,Summary!$U$5)/1000</f>
        <v>0</v>
      </c>
      <c r="AC12" s="276">
        <f>SUMIFS(Details!$S$5:$S$53,Details!$C$5:$C$53,Summary!AC$5,Details!$CK$5:$CK$53,Summary!$U$5)/1000</f>
        <v>0</v>
      </c>
      <c r="AD12" s="276">
        <f>SUMIFS(Details!$S$5:$S$53,Details!$C$5:$C$53,Summary!AD$5,Details!$CK$5:$CK$53,Summary!$U$5)/1000</f>
        <v>0</v>
      </c>
      <c r="AE12" s="276">
        <f>SUMIFS(Details!$S$5:$S$53,Details!$C$5:$C$53,Summary!AE$5,Details!$CK$5:$CK$53,Summary!$U$5)/1000</f>
        <v>0</v>
      </c>
      <c r="AF12" s="276">
        <f>SUMIFS(Details!$S$5:$S$53,Details!$C$5:$C$53,Summary!AF$5,Details!$CK$5:$CK$53,Summary!$U$5)/1000</f>
        <v>0</v>
      </c>
      <c r="AG12" s="276">
        <f>SUMIFS(Details!$S$5:$S$53,Details!$C$5:$C$53,Summary!AG$5,Details!$CK$5:$CK$53,Summary!$U$5)/1000</f>
        <v>0</v>
      </c>
      <c r="AH12" s="276">
        <f>SUM(V12:AG12)</f>
        <v>66.805000000000007</v>
      </c>
      <c r="AJ12" s="375" t="s">
        <v>0</v>
      </c>
      <c r="AK12" s="276">
        <f>SUMIFS(Details!$S$5:$S$53,Details!$C$5:$C$53,Summary!AK$5,Details!$CK$5:$CK$53,Summary!$AJ$5)/1000</f>
        <v>249.60499999999999</v>
      </c>
      <c r="AL12" s="276">
        <f>SUMIFS(Details!$S$5:$S$53,Details!$C$5:$C$53,Summary!AL$5,Details!$CK$5:$CK$53,Summary!$AJ$5)/1000</f>
        <v>104.47</v>
      </c>
      <c r="AM12" s="276">
        <f>SUMIFS(Details!$S$5:$S$53,Details!$C$5:$C$53,Summary!AM$5,Details!$CK$5:$CK$53,Summary!$AJ$5)/1000</f>
        <v>99.631</v>
      </c>
      <c r="AN12" s="276">
        <f>SUMIFS(Details!$S$5:$S$53,Details!$C$5:$C$53,Summary!AN$5,Details!$CK$5:$CK$53,Summary!$AJ$5)/1000</f>
        <v>0</v>
      </c>
      <c r="AO12" s="276">
        <f>SUMIFS(Details!$S$5:$S$53,Details!$C$5:$C$53,Summary!AO$5,Details!$CK$5:$CK$53,Summary!$AJ$5)/1000</f>
        <v>0</v>
      </c>
      <c r="AP12" s="276">
        <f>SUMIFS(Details!$S$5:$S$53,Details!$C$5:$C$53,Summary!AP$5,Details!$CK$5:$CK$53,Summary!$AJ$5)/1000</f>
        <v>0</v>
      </c>
      <c r="AQ12" s="276">
        <f>SUMIFS(Details!$S$5:$S$53,Details!$C$5:$C$53,Summary!AQ$5,Details!$CK$5:$CK$53,Summary!$AJ$5)/1000</f>
        <v>0</v>
      </c>
      <c r="AR12" s="276">
        <f>SUMIFS(Details!$S$5:$S$53,Details!$C$5:$C$53,Summary!AR$5,Details!$CK$5:$CK$53,Summary!$AJ$5)/1000</f>
        <v>0</v>
      </c>
      <c r="AS12" s="276">
        <f>SUMIFS(Details!$S$5:$S$53,Details!$C$5:$C$53,Summary!AS$5,Details!$CK$5:$CK$53,Summary!$AJ$5)/1000</f>
        <v>0</v>
      </c>
      <c r="AT12" s="276">
        <f>SUMIFS(Details!$S$5:$S$53,Details!$C$5:$C$53,Summary!AT$5,Details!$CK$5:$CK$53,Summary!$AJ$5)/1000</f>
        <v>0</v>
      </c>
      <c r="AU12" s="276">
        <f>SUMIFS(Details!$S$5:$S$53,Details!$C$5:$C$53,Summary!AU$5,Details!$CK$5:$CK$53,Summary!$AJ$5)/1000</f>
        <v>0</v>
      </c>
      <c r="AV12" s="276">
        <f>SUMIFS(Details!$S$5:$S$53,Details!$C$5:$C$53,Summary!AV$5,Details!$CK$5:$CK$53,Summary!$AJ$5)/1000</f>
        <v>0</v>
      </c>
      <c r="AW12" s="276">
        <f>SUM(AK12:AV12)</f>
        <v>453.70600000000002</v>
      </c>
      <c r="AY12" s="375" t="s">
        <v>0</v>
      </c>
      <c r="AZ12" s="276">
        <f>SUMIFS(Details!$S$5:$S$53,Details!$C$5:$C$53,Summary!AZ$5,Details!$CK$5:$CK$53,Summary!$AY$5)/1000</f>
        <v>0</v>
      </c>
      <c r="BA12" s="276">
        <f>SUMIFS(Details!$S$5:$S$53,Details!$C$5:$C$53,Summary!BA$5,Details!$CK$5:$CK$53,Summary!$AY$5)/1000</f>
        <v>0</v>
      </c>
      <c r="BB12" s="276">
        <f>SUMIFS(Details!$S$5:$S$53,Details!$C$5:$C$53,Summary!BB$5,Details!$CK$5:$CK$53,Summary!$AY$5)/1000</f>
        <v>0</v>
      </c>
      <c r="BC12" s="276">
        <f>SUMIFS(Details!$S$5:$S$53,Details!$C$5:$C$53,Summary!BC$5,Details!$CK$5:$CK$53,Summary!$AY$5)/1000</f>
        <v>0</v>
      </c>
      <c r="BD12" s="276">
        <f>SUMIFS(Details!$S$5:$S$53,Details!$C$5:$C$53,Summary!BD$5,Details!$CK$5:$CK$53,Summary!$AY$5)/1000</f>
        <v>0</v>
      </c>
      <c r="BE12" s="276">
        <f>SUMIFS(Details!$S$5:$S$53,Details!$C$5:$C$53,Summary!BE$5,Details!$CK$5:$CK$53,Summary!$AY$5)/1000</f>
        <v>0</v>
      </c>
      <c r="BF12" s="276">
        <f>SUMIFS(Details!$S$5:$S$53,Details!$C$5:$C$53,Summary!BF$5,Details!$CK$5:$CK$53,Summary!$AY$5)/1000</f>
        <v>0</v>
      </c>
      <c r="BG12" s="276">
        <f>SUMIFS(Details!$S$5:$S$53,Details!$C$5:$C$53,Summary!BG$5,Details!$CK$5:$CK$53,Summary!$AY$5)/1000</f>
        <v>0</v>
      </c>
      <c r="BH12" s="276">
        <f>SUMIFS(Details!$S$5:$S$53,Details!$C$5:$C$53,Summary!BH$5,Details!$CK$5:$CK$53,Summary!$AY$5)/1000</f>
        <v>0</v>
      </c>
      <c r="BI12" s="276">
        <f>SUMIFS(Details!$S$5:$S$53,Details!$C$5:$C$53,Summary!BI$5,Details!$CK$5:$CK$53,Summary!$AY$5)/1000</f>
        <v>0</v>
      </c>
      <c r="BJ12" s="276">
        <f>SUMIFS(Details!$S$5:$S$53,Details!$C$5:$C$53,Summary!BJ$5,Details!$CK$5:$CK$53,Summary!$AY$5)/1000</f>
        <v>0</v>
      </c>
      <c r="BK12" s="276">
        <f>SUMIFS(Details!$S$5:$S$53,Details!$C$5:$C$53,Summary!BK$5,Details!$CK$5:$CK$53,Summary!$AY$5)/1000</f>
        <v>0</v>
      </c>
      <c r="BL12" s="276">
        <f>SUM(AZ12:BK12)</f>
        <v>0</v>
      </c>
      <c r="BN12" s="308">
        <f t="shared" si="40"/>
        <v>520.51099999999997</v>
      </c>
      <c r="CI12" s="277">
        <f>E12</f>
        <v>0</v>
      </c>
      <c r="CJ12" s="284">
        <f>T12+CI12</f>
        <v>0</v>
      </c>
    </row>
    <row r="13" spans="3:92" x14ac:dyDescent="0.35">
      <c r="C13" s="275" t="s">
        <v>466</v>
      </c>
      <c r="D13" s="283">
        <f t="shared" ref="D13:O13" si="41">D9-D11-D12</f>
        <v>238591.52721399814</v>
      </c>
      <c r="E13" s="384">
        <f>E9-E11-E12</f>
        <v>329480.87105169892</v>
      </c>
      <c r="F13" s="283">
        <f t="shared" si="41"/>
        <v>224208.75449999981</v>
      </c>
      <c r="G13" s="382">
        <f t="shared" si="41"/>
        <v>0</v>
      </c>
      <c r="H13" s="283">
        <f t="shared" si="41"/>
        <v>0</v>
      </c>
      <c r="I13" s="283">
        <f t="shared" si="41"/>
        <v>0</v>
      </c>
      <c r="J13" s="283">
        <f t="shared" ref="J13" si="42">J9-J11-J12</f>
        <v>0</v>
      </c>
      <c r="K13" s="382">
        <f t="shared" si="41"/>
        <v>0</v>
      </c>
      <c r="L13" s="283">
        <f t="shared" si="41"/>
        <v>0</v>
      </c>
      <c r="M13" s="384">
        <f t="shared" si="41"/>
        <v>0</v>
      </c>
      <c r="N13" s="283">
        <f t="shared" si="41"/>
        <v>0</v>
      </c>
      <c r="O13" s="382">
        <f t="shared" si="41"/>
        <v>0</v>
      </c>
      <c r="P13" s="283">
        <f>P9-P11-P12</f>
        <v>792281.15276569128</v>
      </c>
      <c r="Q13" s="277" t="s">
        <v>136</v>
      </c>
      <c r="U13" s="375" t="s">
        <v>466</v>
      </c>
      <c r="V13" s="283">
        <f t="shared" ref="V13:AH13" si="43">V9-V11-V12</f>
        <v>257527.11999999965</v>
      </c>
      <c r="W13" s="283">
        <f t="shared" ref="W13:AG13" si="44">W9-W11-W12</f>
        <v>243370.64423728862</v>
      </c>
      <c r="X13" s="283">
        <f t="shared" si="44"/>
        <v>148102.51650000038</v>
      </c>
      <c r="Y13" s="283">
        <f t="shared" si="44"/>
        <v>0</v>
      </c>
      <c r="Z13" s="283">
        <f t="shared" si="44"/>
        <v>0</v>
      </c>
      <c r="AA13" s="283">
        <f t="shared" si="44"/>
        <v>0</v>
      </c>
      <c r="AB13" s="283">
        <f t="shared" si="44"/>
        <v>0</v>
      </c>
      <c r="AC13" s="283">
        <f t="shared" si="44"/>
        <v>0</v>
      </c>
      <c r="AD13" s="283">
        <f t="shared" si="44"/>
        <v>0</v>
      </c>
      <c r="AE13" s="283">
        <f t="shared" si="44"/>
        <v>0</v>
      </c>
      <c r="AF13" s="283">
        <f t="shared" si="44"/>
        <v>0</v>
      </c>
      <c r="AG13" s="283">
        <f t="shared" si="44"/>
        <v>0</v>
      </c>
      <c r="AH13" s="283">
        <f t="shared" si="43"/>
        <v>649000.28073729132</v>
      </c>
      <c r="AJ13" s="375" t="s">
        <v>466</v>
      </c>
      <c r="AK13" s="283">
        <f t="shared" ref="AK13:AW13" si="45">AK9-AK11-AK12</f>
        <v>8626.3803389826426</v>
      </c>
      <c r="AL13" s="283">
        <f t="shared" ref="AL13:AV13" si="46">AL9-AL11-AL12</f>
        <v>62639.281189441157</v>
      </c>
      <c r="AM13" s="283">
        <f t="shared" si="46"/>
        <v>75878.205999999424</v>
      </c>
      <c r="AN13" s="283">
        <f t="shared" si="46"/>
        <v>0</v>
      </c>
      <c r="AO13" s="283">
        <f t="shared" si="46"/>
        <v>0</v>
      </c>
      <c r="AP13" s="283">
        <f t="shared" si="46"/>
        <v>0</v>
      </c>
      <c r="AQ13" s="283">
        <f t="shared" si="46"/>
        <v>0</v>
      </c>
      <c r="AR13" s="283">
        <f t="shared" si="46"/>
        <v>0</v>
      </c>
      <c r="AS13" s="283">
        <f t="shared" si="46"/>
        <v>0</v>
      </c>
      <c r="AT13" s="283">
        <f t="shared" si="46"/>
        <v>0</v>
      </c>
      <c r="AU13" s="283">
        <f t="shared" si="46"/>
        <v>0</v>
      </c>
      <c r="AV13" s="283">
        <f t="shared" si="46"/>
        <v>0</v>
      </c>
      <c r="AW13" s="283">
        <f t="shared" si="45"/>
        <v>147143.86752842413</v>
      </c>
      <c r="AY13" s="375" t="s">
        <v>466</v>
      </c>
      <c r="AZ13" s="283">
        <f t="shared" ref="AZ13:BL13" si="47">AZ9-AZ11-AZ12</f>
        <v>0</v>
      </c>
      <c r="BA13" s="283">
        <f t="shared" ref="BA13:BK13" si="48">BA9-BA11-BA12</f>
        <v>0</v>
      </c>
      <c r="BB13" s="283">
        <f t="shared" si="48"/>
        <v>0</v>
      </c>
      <c r="BC13" s="283">
        <f t="shared" si="48"/>
        <v>0</v>
      </c>
      <c r="BD13" s="283">
        <f t="shared" si="48"/>
        <v>0</v>
      </c>
      <c r="BE13" s="283">
        <f t="shared" si="48"/>
        <v>0</v>
      </c>
      <c r="BF13" s="283">
        <f t="shared" si="48"/>
        <v>0</v>
      </c>
      <c r="BG13" s="283">
        <f t="shared" si="48"/>
        <v>0</v>
      </c>
      <c r="BH13" s="283">
        <f t="shared" si="48"/>
        <v>0</v>
      </c>
      <c r="BI13" s="283">
        <f t="shared" si="48"/>
        <v>0</v>
      </c>
      <c r="BJ13" s="283">
        <f t="shared" si="48"/>
        <v>0</v>
      </c>
      <c r="BK13" s="283">
        <f t="shared" si="48"/>
        <v>0</v>
      </c>
      <c r="BL13" s="283">
        <f t="shared" si="47"/>
        <v>0</v>
      </c>
      <c r="BN13" s="308">
        <f t="shared" si="40"/>
        <v>3862.9955000241753</v>
      </c>
    </row>
    <row r="14" spans="3:92" x14ac:dyDescent="0.35">
      <c r="C14" s="282" t="s">
        <v>719</v>
      </c>
      <c r="D14" s="286">
        <f t="shared" ref="D14:O14" si="49">IFERROR((D13/D7),0)</f>
        <v>1.4115831762457834E-2</v>
      </c>
      <c r="E14" s="385">
        <f>IFERROR((E13/E7),0)</f>
        <v>2.8175524782039149E-2</v>
      </c>
      <c r="F14" s="286">
        <f t="shared" si="49"/>
        <v>2.6821745041664454E-2</v>
      </c>
      <c r="G14" s="383">
        <f t="shared" si="49"/>
        <v>0</v>
      </c>
      <c r="H14" s="286">
        <f t="shared" si="49"/>
        <v>0</v>
      </c>
      <c r="I14" s="286">
        <f t="shared" si="49"/>
        <v>0</v>
      </c>
      <c r="J14" s="286">
        <f t="shared" ref="J14" si="50">IFERROR((J13/J7),0)</f>
        <v>0</v>
      </c>
      <c r="K14" s="383">
        <f t="shared" si="49"/>
        <v>0</v>
      </c>
      <c r="L14" s="286">
        <f t="shared" si="49"/>
        <v>0</v>
      </c>
      <c r="M14" s="385">
        <f t="shared" si="49"/>
        <v>0</v>
      </c>
      <c r="N14" s="286">
        <f t="shared" si="49"/>
        <v>0</v>
      </c>
      <c r="O14" s="383">
        <f t="shared" si="49"/>
        <v>0</v>
      </c>
      <c r="P14" s="286">
        <f>IFERROR((P13/P7),0)</f>
        <v>2.1438794156120183E-2</v>
      </c>
      <c r="Q14" s="287"/>
      <c r="U14" s="376" t="s">
        <v>719</v>
      </c>
      <c r="V14" s="286">
        <f t="shared" ref="V14" si="51">IFERROR((V13/V7),0)</f>
        <v>2.8834677690244004E-2</v>
      </c>
      <c r="W14" s="286">
        <f t="shared" ref="W14:AG14" si="52">IFERROR((W13/W7),0)</f>
        <v>2.7943740678052564E-2</v>
      </c>
      <c r="X14" s="286">
        <f t="shared" si="52"/>
        <v>3.0027559600423786E-2</v>
      </c>
      <c r="Y14" s="286">
        <f t="shared" si="52"/>
        <v>0</v>
      </c>
      <c r="Z14" s="286">
        <f t="shared" si="52"/>
        <v>0</v>
      </c>
      <c r="AA14" s="286">
        <f t="shared" si="52"/>
        <v>0</v>
      </c>
      <c r="AB14" s="286">
        <f t="shared" si="52"/>
        <v>0</v>
      </c>
      <c r="AC14" s="286">
        <f t="shared" si="52"/>
        <v>0</v>
      </c>
      <c r="AD14" s="286">
        <f t="shared" si="52"/>
        <v>0</v>
      </c>
      <c r="AE14" s="286">
        <f t="shared" si="52"/>
        <v>0</v>
      </c>
      <c r="AF14" s="286">
        <f t="shared" si="52"/>
        <v>0</v>
      </c>
      <c r="AG14" s="286">
        <f t="shared" si="52"/>
        <v>0</v>
      </c>
      <c r="AH14" s="286">
        <f>IFERROR((AH13/AH7),0)</f>
        <v>2.875157330290036E-2</v>
      </c>
      <c r="AJ14" s="376" t="s">
        <v>719</v>
      </c>
      <c r="AK14" s="286">
        <f t="shared" ref="AK14:AW14" si="53">IFERROR((AK13/AK7),0)</f>
        <v>1.0796760430535099E-3</v>
      </c>
      <c r="AL14" s="286">
        <f t="shared" ref="AL14:AV14" si="54">IFERROR((AL13/AL7),0)</f>
        <v>2.0049196051921406E-2</v>
      </c>
      <c r="AM14" s="286">
        <f t="shared" si="54"/>
        <v>2.2141315841765458E-2</v>
      </c>
      <c r="AN14" s="286">
        <f t="shared" si="54"/>
        <v>0</v>
      </c>
      <c r="AO14" s="286">
        <f t="shared" si="54"/>
        <v>0</v>
      </c>
      <c r="AP14" s="286">
        <f t="shared" si="54"/>
        <v>0</v>
      </c>
      <c r="AQ14" s="286">
        <f t="shared" si="54"/>
        <v>0</v>
      </c>
      <c r="AR14" s="286">
        <f t="shared" si="54"/>
        <v>0</v>
      </c>
      <c r="AS14" s="286">
        <f t="shared" si="54"/>
        <v>0</v>
      </c>
      <c r="AT14" s="286">
        <f t="shared" si="54"/>
        <v>0</v>
      </c>
      <c r="AU14" s="286">
        <f t="shared" si="54"/>
        <v>0</v>
      </c>
      <c r="AV14" s="286">
        <f t="shared" si="54"/>
        <v>0</v>
      </c>
      <c r="AW14" s="286">
        <f t="shared" si="53"/>
        <v>1.0119197456807116E-2</v>
      </c>
      <c r="AY14" s="376" t="s">
        <v>719</v>
      </c>
      <c r="AZ14" s="286">
        <f t="shared" ref="AZ14:BL14" si="55">IFERROR((AZ13/AZ7),0)</f>
        <v>0</v>
      </c>
      <c r="BA14" s="286">
        <f t="shared" ref="BA14:BK14" si="56">IFERROR((BA13/BA7),0)</f>
        <v>0</v>
      </c>
      <c r="BB14" s="286">
        <f t="shared" si="56"/>
        <v>0</v>
      </c>
      <c r="BC14" s="286">
        <f t="shared" si="56"/>
        <v>0</v>
      </c>
      <c r="BD14" s="286">
        <f t="shared" si="56"/>
        <v>0</v>
      </c>
      <c r="BE14" s="286">
        <f t="shared" si="56"/>
        <v>0</v>
      </c>
      <c r="BF14" s="286">
        <f t="shared" si="56"/>
        <v>0</v>
      </c>
      <c r="BG14" s="286">
        <f t="shared" si="56"/>
        <v>0</v>
      </c>
      <c r="BH14" s="286">
        <f t="shared" si="56"/>
        <v>0</v>
      </c>
      <c r="BI14" s="286">
        <f t="shared" si="56"/>
        <v>0</v>
      </c>
      <c r="BJ14" s="286">
        <f t="shared" si="56"/>
        <v>0</v>
      </c>
      <c r="BK14" s="286">
        <f t="shared" si="56"/>
        <v>0</v>
      </c>
      <c r="BL14" s="286">
        <f t="shared" si="55"/>
        <v>0</v>
      </c>
      <c r="BN14" s="308">
        <f t="shared" si="40"/>
        <v>1.7431976603587293E-2</v>
      </c>
    </row>
    <row r="15" spans="3:92" x14ac:dyDescent="0.35">
      <c r="C15" s="275" t="s">
        <v>833</v>
      </c>
      <c r="D15" s="278">
        <f>SUMIFS(Details!$BQ$58:$BQ$59,Details!$C$58:$C$59,Summary!D$5)</f>
        <v>0</v>
      </c>
      <c r="E15" s="278">
        <f>SUMIFS(Details!$BQ$58:$BQ$59,Details!$C$58:$C$59,Summary!E$5)</f>
        <v>108894</v>
      </c>
      <c r="F15" s="278">
        <f>SUMIFS(Details!$BQ$58:$BQ$59,Details!$C$58:$C$59,Summary!F$5)</f>
        <v>0</v>
      </c>
      <c r="G15" s="278">
        <f>SUMIFS(Details!$BQ$58:$BQ$59,Details!$C$58:$C$59,Summary!G$5)</f>
        <v>0</v>
      </c>
      <c r="H15" s="278">
        <f>SUMIFS(Details!$BQ$58:$BQ$59,Details!$C$58:$C$59,Summary!H$5)</f>
        <v>0</v>
      </c>
      <c r="I15" s="278">
        <f>SUMIFS(Details!$BQ$58:$BQ$59,Details!$C$58:$C$59,Summary!I$5)</f>
        <v>0</v>
      </c>
      <c r="J15" s="278">
        <f>SUMIFS(Details!$BQ$58:$BQ$59,Details!$C$58:$C$59,Summary!J$5)</f>
        <v>0</v>
      </c>
      <c r="K15" s="278">
        <f>SUMIFS(Details!$BQ$58:$BQ$59,Details!$C$58:$C$59,Summary!K$5)</f>
        <v>0</v>
      </c>
      <c r="L15" s="278">
        <f>SUMIFS(Details!$BQ$58:$BQ$59,Details!$C$58:$C$59,Summary!L$5)</f>
        <v>0</v>
      </c>
      <c r="M15" s="278">
        <f>SUMIFS(Details!$BQ$58:$BQ$59,Details!$C$58:$C$59,Summary!M$5)</f>
        <v>0</v>
      </c>
      <c r="N15" s="278">
        <f>SUMIFS(Details!$BQ$58:$BQ$59,Details!$C$58:$C$59,Summary!N$5)</f>
        <v>0</v>
      </c>
      <c r="O15" s="278">
        <f>SUMIFS(Details!$BQ$58:$BQ$59,Details!$C$58:$C$59,Summary!O$5)</f>
        <v>0</v>
      </c>
      <c r="P15" s="276">
        <f>SUM(D15:O15)</f>
        <v>108894</v>
      </c>
      <c r="U15" s="375" t="s">
        <v>833</v>
      </c>
      <c r="V15" s="426">
        <f>SUMIFS(Details!$BQ$58:$BQ$59,Details!$C$58:$C$59,Summary!V$5,Details!$CK$58:$CK$59,Summary!$U$5)</f>
        <v>0</v>
      </c>
      <c r="W15" s="426">
        <f>SUMIFS(Details!$BQ$58:$BQ$59,Details!$C$58:$C$59,Summary!W$5,Details!$CK$58:$CK$59,Summary!$U$5)</f>
        <v>0</v>
      </c>
      <c r="X15" s="426">
        <f>SUMIFS(Details!$BQ$58:$BQ$59,Details!$C$58:$C$59,Summary!X$5,Details!$CK$58:$CK$59,Summary!$U$5)</f>
        <v>0</v>
      </c>
      <c r="Y15" s="426">
        <f>SUMIFS(Details!$BQ$58:$BQ$59,Details!$C$58:$C$59,Summary!Y$5,Details!$CK$58:$CK$59,Summary!$U$5)</f>
        <v>0</v>
      </c>
      <c r="Z15" s="426">
        <f>SUMIFS(Details!$BQ$58:$BQ$59,Details!$C$58:$C$59,Summary!Z$5,Details!$CK$58:$CK$59,Summary!$U$5)</f>
        <v>0</v>
      </c>
      <c r="AA15" s="426">
        <f>SUMIFS(Details!$BQ$58:$BQ$59,Details!$C$58:$C$59,Summary!AA$5,Details!$CK$58:$CK$59,Summary!$U$5)</f>
        <v>0</v>
      </c>
      <c r="AB15" s="426">
        <f>SUMIFS(Details!$BQ$58:$BQ$59,Details!$C$58:$C$59,Summary!AB$5,Details!$CK$58:$CK$59,Summary!$U$5)</f>
        <v>0</v>
      </c>
      <c r="AC15" s="426">
        <f>SUMIFS(Details!$BQ$58:$BQ$59,Details!$C$58:$C$59,Summary!AC$5,Details!$CK$58:$CK$59,Summary!$U$5)</f>
        <v>0</v>
      </c>
      <c r="AD15" s="426">
        <f>SUMIFS(Details!$BQ$58:$BQ$59,Details!$C$58:$C$59,Summary!AD$5,Details!$CK$58:$CK$59,Summary!$U$5)</f>
        <v>0</v>
      </c>
      <c r="AE15" s="426">
        <f>SUMIFS(Details!$BQ$58:$BQ$59,Details!$C$58:$C$59,Summary!AE$5,Details!$CK$58:$CK$59,Summary!$U$5)</f>
        <v>0</v>
      </c>
      <c r="AF15" s="426">
        <f>SUMIFS(Details!$BQ$58:$BQ$59,Details!$C$58:$C$59,Summary!AF$5,Details!$CK$58:$CK$59,Summary!$U$5)</f>
        <v>0</v>
      </c>
      <c r="AG15" s="426">
        <f>SUMIFS(Details!$BQ$58:$BQ$59,Details!$C$58:$C$59,Summary!AG$5,Details!$CK$58:$CK$59,Summary!$U$5)</f>
        <v>0</v>
      </c>
      <c r="AH15" s="276">
        <f>SUM(V15:AG15)</f>
        <v>0</v>
      </c>
      <c r="AJ15" s="375" t="s">
        <v>833</v>
      </c>
      <c r="AK15" s="426">
        <f>SUMIFS(Details!$BQ$58:$BQ$59,Details!$C$58:$C$59,Summary!AK$5,Details!$CK$58:$CK$59,Summary!$AJ$5)</f>
        <v>0</v>
      </c>
      <c r="AL15" s="426">
        <f>SUMIFS(Details!$BQ$58:$BQ$59,Details!$C$58:$C$59,Summary!AL$5,Details!$CK$58:$CK$59,Summary!$AJ$5)</f>
        <v>0</v>
      </c>
      <c r="AM15" s="426">
        <f>SUMIFS(Details!$BQ$58:$BQ$59,Details!$C$58:$C$59,Summary!AM$5,Details!$CK$58:$CK$59,Summary!$AJ$5)</f>
        <v>0</v>
      </c>
      <c r="AN15" s="426">
        <f>SUMIFS(Details!$BQ$58:$BQ$59,Details!$C$58:$C$59,Summary!AN$5,Details!$CK$58:$CK$59,Summary!$AJ$5)</f>
        <v>0</v>
      </c>
      <c r="AO15" s="426">
        <f>SUMIFS(Details!$BQ$58:$BQ$59,Details!$C$58:$C$59,Summary!AO$5,Details!$CK$58:$CK$59,Summary!$AJ$5)</f>
        <v>0</v>
      </c>
      <c r="AP15" s="426">
        <f>SUMIFS(Details!$BQ$58:$BQ$59,Details!$C$58:$C$59,Summary!AP$5,Details!$CK$58:$CK$59,Summary!$AJ$5)</f>
        <v>0</v>
      </c>
      <c r="AQ15" s="426">
        <f>SUMIFS(Details!$BQ$58:$BQ$59,Details!$C$58:$C$59,Summary!AQ$5,Details!$CK$58:$CK$59,Summary!$AJ$5)</f>
        <v>0</v>
      </c>
      <c r="AR15" s="426">
        <f>SUMIFS(Details!$BQ$58:$BQ$59,Details!$C$58:$C$59,Summary!AR$5,Details!$CK$58:$CK$59,Summary!$AJ$5)</f>
        <v>0</v>
      </c>
      <c r="AS15" s="426">
        <f>SUMIFS(Details!$BQ$58:$BQ$59,Details!$C$58:$C$59,Summary!AS$5,Details!$CK$58:$CK$59,Summary!$AJ$5)</f>
        <v>0</v>
      </c>
      <c r="AT15" s="426">
        <f>SUMIFS(Details!$BQ$58:$BQ$59,Details!$C$58:$C$59,Summary!AT$5,Details!$CK$58:$CK$59,Summary!$AJ$5)</f>
        <v>0</v>
      </c>
      <c r="AU15" s="426">
        <f>SUMIFS(Details!$BQ$58:$BQ$59,Details!$C$58:$C$59,Summary!AU$5,Details!$CK$58:$CK$59,Summary!$AJ$5)</f>
        <v>0</v>
      </c>
      <c r="AV15" s="426">
        <f>SUMIFS(Details!$BQ$58:$BQ$59,Details!$C$58:$C$59,Summary!AV$5,Details!$CK$58:$CK$59,Summary!$AJ$5)</f>
        <v>0</v>
      </c>
      <c r="AW15" s="276">
        <f>SUM(AK15:AV15)</f>
        <v>0</v>
      </c>
      <c r="AY15" s="375" t="s">
        <v>833</v>
      </c>
      <c r="AZ15" s="426">
        <f>SUMIFS(Details!$BQ$58:$BQ$59,Details!$C$58:$C$59,Summary!AZ$5,Details!$CK$58:$CK$59,Summary!$AY$5)</f>
        <v>0</v>
      </c>
      <c r="BA15" s="426">
        <f>SUMIFS(Details!$BQ$58:$BQ$59,Details!$C$58:$C$59,Summary!BA$5,Details!$CK$58:$CK$59,Summary!$AY$5)</f>
        <v>0</v>
      </c>
      <c r="BB15" s="426">
        <f>SUMIFS(Details!$BQ$58:$BQ$59,Details!$C$58:$C$59,Summary!BB$5,Details!$CK$58:$CK$59,Summary!$AY$5)</f>
        <v>0</v>
      </c>
      <c r="BC15" s="426">
        <f>SUMIFS(Details!$BQ$58:$BQ$59,Details!$C$58:$C$59,Summary!BC$5,Details!$CK$58:$CK$59,Summary!$AY$5)</f>
        <v>0</v>
      </c>
      <c r="BD15" s="426">
        <f>SUMIFS(Details!$BQ$58:$BQ$59,Details!$C$58:$C$59,Summary!BD$5,Details!$CK$58:$CK$59,Summary!$AY$5)</f>
        <v>0</v>
      </c>
      <c r="BE15" s="426">
        <f>SUMIFS(Details!$BQ$58:$BQ$59,Details!$C$58:$C$59,Summary!BE$5,Details!$CK$58:$CK$59,Summary!$AY$5)</f>
        <v>0</v>
      </c>
      <c r="BF15" s="426">
        <f>SUMIFS(Details!$BQ$58:$BQ$59,Details!$C$58:$C$59,Summary!BF$5,Details!$CK$58:$CK$59,Summary!$AY$5)</f>
        <v>0</v>
      </c>
      <c r="BG15" s="426">
        <f>SUMIFS(Details!$BQ$58:$BQ$59,Details!$C$58:$C$59,Summary!BG$5,Details!$CK$58:$CK$59,Summary!$AY$5)</f>
        <v>0</v>
      </c>
      <c r="BH15" s="426">
        <f>SUMIFS(Details!$BQ$58:$BQ$59,Details!$C$58:$C$59,Summary!BH$5,Details!$CK$58:$CK$59,Summary!$AY$5)</f>
        <v>0</v>
      </c>
      <c r="BI15" s="426">
        <f>SUMIFS(Details!$BQ$58:$BQ$59,Details!$C$58:$C$59,Summary!BI$5,Details!$CK$58:$CK$59,Summary!$AY$5)</f>
        <v>0</v>
      </c>
      <c r="BJ15" s="426">
        <f>SUMIFS(Details!$BQ$58:$BQ$59,Details!$C$58:$C$59,Summary!BJ$5,Details!$CK$58:$CK$59,Summary!$AY$5)</f>
        <v>0</v>
      </c>
      <c r="BK15" s="426">
        <f>SUMIFS(Details!$BQ$58:$BQ$59,Details!$C$58:$C$59,Summary!BK$5,Details!$CK$58:$CK$59,Summary!$AY$5)</f>
        <v>0</v>
      </c>
      <c r="BL15" s="276">
        <f>SUM(AZ15:BK15)</f>
        <v>0</v>
      </c>
      <c r="BN15" s="308">
        <f t="shared" si="40"/>
        <v>-108894</v>
      </c>
    </row>
    <row r="16" spans="3:92" x14ac:dyDescent="0.35">
      <c r="C16" s="275" t="s">
        <v>7</v>
      </c>
      <c r="D16" s="406">
        <f t="shared" ref="D16:P16" si="57">IFERROR((D11/D7),0)</f>
        <v>0</v>
      </c>
      <c r="E16" s="407">
        <f>IFERROR((E11/E7),0)</f>
        <v>0</v>
      </c>
      <c r="F16" s="406">
        <f t="shared" si="57"/>
        <v>0</v>
      </c>
      <c r="G16" s="408">
        <f t="shared" si="57"/>
        <v>0</v>
      </c>
      <c r="H16" s="406">
        <f t="shared" si="57"/>
        <v>0</v>
      </c>
      <c r="I16" s="406">
        <f t="shared" si="57"/>
        <v>0</v>
      </c>
      <c r="J16" s="406">
        <f t="shared" si="57"/>
        <v>0</v>
      </c>
      <c r="K16" s="408">
        <f t="shared" si="57"/>
        <v>0</v>
      </c>
      <c r="L16" s="406">
        <f t="shared" si="57"/>
        <v>0</v>
      </c>
      <c r="M16" s="407">
        <f t="shared" si="57"/>
        <v>0</v>
      </c>
      <c r="N16" s="406">
        <f t="shared" si="57"/>
        <v>0</v>
      </c>
      <c r="O16" s="408">
        <f t="shared" si="57"/>
        <v>0</v>
      </c>
      <c r="P16" s="406">
        <f t="shared" si="57"/>
        <v>0</v>
      </c>
      <c r="U16" s="375" t="s">
        <v>7</v>
      </c>
      <c r="V16" s="406">
        <f t="shared" ref="V16:AH16" si="58">IFERROR((V11/V7),0)</f>
        <v>3.0220038606407229E-6</v>
      </c>
      <c r="W16" s="406">
        <f t="shared" si="58"/>
        <v>2.9198645862564509E-6</v>
      </c>
      <c r="X16" s="406">
        <f t="shared" si="58"/>
        <v>2.9165368358348931E-6</v>
      </c>
      <c r="Y16" s="406">
        <f t="shared" si="58"/>
        <v>0</v>
      </c>
      <c r="Z16" s="406">
        <f t="shared" si="58"/>
        <v>0</v>
      </c>
      <c r="AA16" s="406">
        <f t="shared" si="58"/>
        <v>0</v>
      </c>
      <c r="AB16" s="406">
        <f t="shared" si="58"/>
        <v>0</v>
      </c>
      <c r="AC16" s="406">
        <f t="shared" si="58"/>
        <v>0</v>
      </c>
      <c r="AD16" s="406">
        <f t="shared" si="58"/>
        <v>0</v>
      </c>
      <c r="AE16" s="406">
        <f t="shared" si="58"/>
        <v>0</v>
      </c>
      <c r="AF16" s="406">
        <f t="shared" si="58"/>
        <v>0</v>
      </c>
      <c r="AG16" s="406">
        <f t="shared" si="58"/>
        <v>0</v>
      </c>
      <c r="AH16" s="406">
        <f t="shared" si="58"/>
        <v>2.959550113473307E-6</v>
      </c>
      <c r="AJ16" s="375" t="s">
        <v>7</v>
      </c>
      <c r="AK16" s="406">
        <f t="shared" ref="AK16:AW16" si="59">IFERROR((AK11/AK7),0)</f>
        <v>3.1240512026641537E-5</v>
      </c>
      <c r="AL16" s="406">
        <f t="shared" si="59"/>
        <v>3.343811537698962E-5</v>
      </c>
      <c r="AM16" s="406">
        <f t="shared" si="59"/>
        <v>2.9072398451683888E-5</v>
      </c>
      <c r="AN16" s="406">
        <f t="shared" si="59"/>
        <v>0</v>
      </c>
      <c r="AO16" s="406">
        <f t="shared" si="59"/>
        <v>0</v>
      </c>
      <c r="AP16" s="406">
        <f t="shared" si="59"/>
        <v>0</v>
      </c>
      <c r="AQ16" s="406">
        <f t="shared" si="59"/>
        <v>0</v>
      </c>
      <c r="AR16" s="406">
        <f t="shared" si="59"/>
        <v>0</v>
      </c>
      <c r="AS16" s="406">
        <f t="shared" si="59"/>
        <v>0</v>
      </c>
      <c r="AT16" s="406">
        <f t="shared" si="59"/>
        <v>0</v>
      </c>
      <c r="AU16" s="406">
        <f t="shared" si="59"/>
        <v>0</v>
      </c>
      <c r="AV16" s="406">
        <f t="shared" si="59"/>
        <v>0</v>
      </c>
      <c r="AW16" s="406">
        <f t="shared" si="59"/>
        <v>3.1201712164125687E-5</v>
      </c>
      <c r="AY16" s="375" t="s">
        <v>7</v>
      </c>
      <c r="AZ16" s="406">
        <f t="shared" ref="AZ16:BL16" si="60">IFERROR((AZ11/AZ7),0)</f>
        <v>0</v>
      </c>
      <c r="BA16" s="406">
        <f t="shared" si="60"/>
        <v>0</v>
      </c>
      <c r="BB16" s="406">
        <f t="shared" si="60"/>
        <v>0</v>
      </c>
      <c r="BC16" s="406">
        <f t="shared" si="60"/>
        <v>0</v>
      </c>
      <c r="BD16" s="406">
        <f t="shared" si="60"/>
        <v>0</v>
      </c>
      <c r="BE16" s="406">
        <f t="shared" si="60"/>
        <v>0</v>
      </c>
      <c r="BF16" s="406">
        <f t="shared" si="60"/>
        <v>0</v>
      </c>
      <c r="BG16" s="406">
        <f t="shared" si="60"/>
        <v>0</v>
      </c>
      <c r="BH16" s="406">
        <f t="shared" si="60"/>
        <v>0</v>
      </c>
      <c r="BI16" s="406">
        <f t="shared" si="60"/>
        <v>0</v>
      </c>
      <c r="BJ16" s="406">
        <f t="shared" si="60"/>
        <v>0</v>
      </c>
      <c r="BK16" s="406">
        <f t="shared" si="60"/>
        <v>0</v>
      </c>
      <c r="BL16" s="406">
        <f t="shared" si="60"/>
        <v>0</v>
      </c>
      <c r="BN16" s="308">
        <f t="shared" si="40"/>
        <v>3.4161262277598993E-5</v>
      </c>
    </row>
    <row r="17" spans="3:88" x14ac:dyDescent="0.35">
      <c r="C17" s="275" t="s">
        <v>10</v>
      </c>
      <c r="D17" s="409">
        <f t="shared" ref="D17:O17" si="61">IFERROR(D7/(D6*1000),0)</f>
        <v>61.084351434826132</v>
      </c>
      <c r="E17" s="409">
        <f>IFERROR(E7/(E6*1000),0)</f>
        <v>90.544855759775473</v>
      </c>
      <c r="F17" s="409">
        <f t="shared" si="61"/>
        <v>73.316807295092758</v>
      </c>
      <c r="G17" s="409">
        <f t="shared" si="61"/>
        <v>0</v>
      </c>
      <c r="H17" s="409">
        <f t="shared" si="61"/>
        <v>0</v>
      </c>
      <c r="I17" s="409">
        <f t="shared" si="61"/>
        <v>0</v>
      </c>
      <c r="J17" s="409">
        <f t="shared" si="61"/>
        <v>0</v>
      </c>
      <c r="K17" s="409">
        <f t="shared" si="61"/>
        <v>0</v>
      </c>
      <c r="L17" s="409">
        <f t="shared" si="61"/>
        <v>0</v>
      </c>
      <c r="M17" s="409">
        <f t="shared" si="61"/>
        <v>0</v>
      </c>
      <c r="N17" s="409">
        <f t="shared" si="61"/>
        <v>0</v>
      </c>
      <c r="O17" s="409">
        <f t="shared" si="61"/>
        <v>0</v>
      </c>
      <c r="P17" s="409">
        <f>P7/(P6*1000)</f>
        <v>71.085885639418237</v>
      </c>
      <c r="R17" s="280"/>
      <c r="S17" s="280"/>
      <c r="T17" s="280"/>
      <c r="U17" s="375" t="s">
        <v>10</v>
      </c>
      <c r="V17" s="409">
        <f t="shared" ref="V17:AG17" si="62">IFERROR(V7/(V6*1000),0)</f>
        <v>330.90626157836238</v>
      </c>
      <c r="W17" s="409">
        <f t="shared" si="62"/>
        <v>342.48163586315377</v>
      </c>
      <c r="X17" s="409">
        <f t="shared" si="62"/>
        <v>342.87240528328118</v>
      </c>
      <c r="Y17" s="409">
        <f t="shared" si="62"/>
        <v>0</v>
      </c>
      <c r="Z17" s="409">
        <f t="shared" si="62"/>
        <v>0</v>
      </c>
      <c r="AA17" s="409">
        <f t="shared" si="62"/>
        <v>0</v>
      </c>
      <c r="AB17" s="409">
        <f t="shared" si="62"/>
        <v>0</v>
      </c>
      <c r="AC17" s="409">
        <f t="shared" si="62"/>
        <v>0</v>
      </c>
      <c r="AD17" s="409">
        <f t="shared" si="62"/>
        <v>0</v>
      </c>
      <c r="AE17" s="409">
        <f t="shared" si="62"/>
        <v>0</v>
      </c>
      <c r="AF17" s="409">
        <f t="shared" si="62"/>
        <v>0</v>
      </c>
      <c r="AG17" s="409">
        <f t="shared" si="62"/>
        <v>0</v>
      </c>
      <c r="AH17" s="409">
        <f>AH7/(AH6*1000)</f>
        <v>337.88919317416361</v>
      </c>
      <c r="AJ17" s="375" t="s">
        <v>10</v>
      </c>
      <c r="AK17" s="409">
        <f t="shared" ref="AK17:AV17" si="63">IFERROR(AK7/(AK6*1000),0)</f>
        <v>32.009718635443996</v>
      </c>
      <c r="AL17" s="409">
        <f t="shared" si="63"/>
        <v>29.905991672250408</v>
      </c>
      <c r="AM17" s="409">
        <f t="shared" si="63"/>
        <v>34.396886849976411</v>
      </c>
      <c r="AN17" s="409">
        <f t="shared" si="63"/>
        <v>0</v>
      </c>
      <c r="AO17" s="409">
        <f t="shared" si="63"/>
        <v>0</v>
      </c>
      <c r="AP17" s="409">
        <f t="shared" si="63"/>
        <v>0</v>
      </c>
      <c r="AQ17" s="409">
        <f t="shared" si="63"/>
        <v>0</v>
      </c>
      <c r="AR17" s="409">
        <f t="shared" si="63"/>
        <v>0</v>
      </c>
      <c r="AS17" s="409">
        <f t="shared" si="63"/>
        <v>0</v>
      </c>
      <c r="AT17" s="409">
        <f t="shared" si="63"/>
        <v>0</v>
      </c>
      <c r="AU17" s="409">
        <f t="shared" si="63"/>
        <v>0</v>
      </c>
      <c r="AV17" s="409">
        <f t="shared" si="63"/>
        <v>0</v>
      </c>
      <c r="AW17" s="409">
        <f>AW7/(AW6*1000)</f>
        <v>32.049523267821009</v>
      </c>
      <c r="AY17" s="375" t="s">
        <v>10</v>
      </c>
      <c r="AZ17" s="409">
        <f t="shared" ref="AZ17:BK17" si="64">IFERROR(AZ7/(AZ6*1000),0)</f>
        <v>0</v>
      </c>
      <c r="BA17" s="409">
        <f t="shared" si="64"/>
        <v>0</v>
      </c>
      <c r="BB17" s="409">
        <f t="shared" si="64"/>
        <v>0</v>
      </c>
      <c r="BC17" s="409">
        <f t="shared" si="64"/>
        <v>0</v>
      </c>
      <c r="BD17" s="409">
        <f t="shared" si="64"/>
        <v>0</v>
      </c>
      <c r="BE17" s="409">
        <f t="shared" si="64"/>
        <v>0</v>
      </c>
      <c r="BF17" s="409">
        <f t="shared" si="64"/>
        <v>0</v>
      </c>
      <c r="BG17" s="409">
        <f t="shared" si="64"/>
        <v>0</v>
      </c>
      <c r="BH17" s="409">
        <f t="shared" si="64"/>
        <v>0</v>
      </c>
      <c r="BI17" s="409">
        <f t="shared" si="64"/>
        <v>0</v>
      </c>
      <c r="BJ17" s="409">
        <f t="shared" si="64"/>
        <v>0</v>
      </c>
      <c r="BK17" s="409">
        <f t="shared" si="64"/>
        <v>0</v>
      </c>
      <c r="BL17" s="409" t="e">
        <f>BL7/(BL6*1000)</f>
        <v>#DIV/0!</v>
      </c>
    </row>
    <row r="18" spans="3:88" x14ac:dyDescent="0.35">
      <c r="C18" s="275" t="s">
        <v>11</v>
      </c>
      <c r="D18" s="409">
        <f t="shared" ref="D18:O18" si="65">IFERROR(D8/(D6*1000),0)</f>
        <v>60.222095006653277</v>
      </c>
      <c r="E18" s="409">
        <f>IFERROR(E8/(E6*1000),0)</f>
        <v>87.99370693242976</v>
      </c>
      <c r="F18" s="409">
        <f t="shared" si="65"/>
        <v>71.350322582554938</v>
      </c>
      <c r="G18" s="409">
        <f t="shared" si="65"/>
        <v>0</v>
      </c>
      <c r="H18" s="409">
        <f t="shared" si="65"/>
        <v>0</v>
      </c>
      <c r="I18" s="409">
        <f t="shared" si="65"/>
        <v>0</v>
      </c>
      <c r="J18" s="409">
        <f t="shared" si="65"/>
        <v>0</v>
      </c>
      <c r="K18" s="409">
        <f t="shared" si="65"/>
        <v>0</v>
      </c>
      <c r="L18" s="409">
        <f t="shared" si="65"/>
        <v>0</v>
      </c>
      <c r="M18" s="409">
        <f t="shared" si="65"/>
        <v>0</v>
      </c>
      <c r="N18" s="409">
        <f t="shared" si="65"/>
        <v>0</v>
      </c>
      <c r="O18" s="409">
        <f t="shared" si="65"/>
        <v>0</v>
      </c>
      <c r="P18" s="409">
        <f>P8/(P6*1000)</f>
        <v>69.561889969789249</v>
      </c>
      <c r="U18" s="375" t="s">
        <v>11</v>
      </c>
      <c r="V18" s="409">
        <f t="shared" ref="V18:AG18" si="66">IFERROR(V8/(V6*1000),0)</f>
        <v>321.3626861800667</v>
      </c>
      <c r="W18" s="409">
        <f t="shared" si="66"/>
        <v>332.90941784359853</v>
      </c>
      <c r="X18" s="409">
        <f t="shared" si="66"/>
        <v>332.57478369829681</v>
      </c>
      <c r="Y18" s="409">
        <f t="shared" si="66"/>
        <v>0</v>
      </c>
      <c r="Z18" s="409">
        <f t="shared" si="66"/>
        <v>0</v>
      </c>
      <c r="AA18" s="409">
        <f t="shared" si="66"/>
        <v>0</v>
      </c>
      <c r="AB18" s="409">
        <f t="shared" si="66"/>
        <v>0</v>
      </c>
      <c r="AC18" s="409">
        <f t="shared" si="66"/>
        <v>0</v>
      </c>
      <c r="AD18" s="409">
        <f t="shared" si="66"/>
        <v>0</v>
      </c>
      <c r="AE18" s="409">
        <f t="shared" si="66"/>
        <v>0</v>
      </c>
      <c r="AF18" s="409">
        <f t="shared" si="66"/>
        <v>0</v>
      </c>
      <c r="AG18" s="409">
        <f t="shared" si="66"/>
        <v>0</v>
      </c>
      <c r="AH18" s="409">
        <f>AH8/(AH6*1000)</f>
        <v>328.17234726835881</v>
      </c>
      <c r="AJ18" s="375" t="s">
        <v>11</v>
      </c>
      <c r="AK18" s="409">
        <f t="shared" ref="AK18:AV18" si="67">IFERROR(AK8/(AK6*1000),0)</f>
        <v>31.973158509088428</v>
      </c>
      <c r="AL18" s="409">
        <f t="shared" si="67"/>
        <v>29.30440058208633</v>
      </c>
      <c r="AM18" s="409">
        <f t="shared" si="67"/>
        <v>33.633294514257614</v>
      </c>
      <c r="AN18" s="409">
        <f t="shared" si="67"/>
        <v>0</v>
      </c>
      <c r="AO18" s="409">
        <f t="shared" si="67"/>
        <v>0</v>
      </c>
      <c r="AP18" s="409">
        <f t="shared" si="67"/>
        <v>0</v>
      </c>
      <c r="AQ18" s="409">
        <f t="shared" si="67"/>
        <v>0</v>
      </c>
      <c r="AR18" s="409">
        <f t="shared" si="67"/>
        <v>0</v>
      </c>
      <c r="AS18" s="409">
        <f t="shared" si="67"/>
        <v>0</v>
      </c>
      <c r="AT18" s="409">
        <f t="shared" si="67"/>
        <v>0</v>
      </c>
      <c r="AU18" s="409">
        <f t="shared" si="67"/>
        <v>0</v>
      </c>
      <c r="AV18" s="409">
        <f t="shared" si="67"/>
        <v>0</v>
      </c>
      <c r="AW18" s="409">
        <f>AW8/(AW6*1000)</f>
        <v>31.723207813477398</v>
      </c>
      <c r="AY18" s="375" t="s">
        <v>11</v>
      </c>
      <c r="AZ18" s="409">
        <f t="shared" ref="AZ18:BK18" si="68">IFERROR(AZ8/(AZ6*1000),0)</f>
        <v>0</v>
      </c>
      <c r="BA18" s="409">
        <f t="shared" si="68"/>
        <v>0</v>
      </c>
      <c r="BB18" s="409">
        <f t="shared" si="68"/>
        <v>0</v>
      </c>
      <c r="BC18" s="409">
        <f t="shared" si="68"/>
        <v>0</v>
      </c>
      <c r="BD18" s="409">
        <f t="shared" si="68"/>
        <v>0</v>
      </c>
      <c r="BE18" s="409">
        <f t="shared" si="68"/>
        <v>0</v>
      </c>
      <c r="BF18" s="409">
        <f t="shared" si="68"/>
        <v>0</v>
      </c>
      <c r="BG18" s="409">
        <f t="shared" si="68"/>
        <v>0</v>
      </c>
      <c r="BH18" s="409">
        <f t="shared" si="68"/>
        <v>0</v>
      </c>
      <c r="BI18" s="409">
        <f t="shared" si="68"/>
        <v>0</v>
      </c>
      <c r="BJ18" s="409">
        <f t="shared" si="68"/>
        <v>0</v>
      </c>
      <c r="BK18" s="409">
        <f t="shared" si="68"/>
        <v>0</v>
      </c>
      <c r="BL18" s="409" t="e">
        <f>BL8/(BL6*1000)</f>
        <v>#DIV/0!</v>
      </c>
    </row>
    <row r="19" spans="3:88" x14ac:dyDescent="0.35">
      <c r="C19" s="275" t="s">
        <v>12</v>
      </c>
      <c r="D19" s="409">
        <f t="shared" ref="D19:O19" si="69">IFERROR(D11/(D6*1000),0)</f>
        <v>0</v>
      </c>
      <c r="E19" s="409">
        <f>IFERROR(E11/(E6*1000),0)</f>
        <v>0</v>
      </c>
      <c r="F19" s="409">
        <f t="shared" si="69"/>
        <v>0</v>
      </c>
      <c r="G19" s="409">
        <f t="shared" si="69"/>
        <v>0</v>
      </c>
      <c r="H19" s="409">
        <f t="shared" si="69"/>
        <v>0</v>
      </c>
      <c r="I19" s="409">
        <f t="shared" si="69"/>
        <v>0</v>
      </c>
      <c r="J19" s="409">
        <f t="shared" si="69"/>
        <v>0</v>
      </c>
      <c r="K19" s="409">
        <f t="shared" si="69"/>
        <v>0</v>
      </c>
      <c r="L19" s="409">
        <f t="shared" si="69"/>
        <v>0</v>
      </c>
      <c r="M19" s="409">
        <f t="shared" si="69"/>
        <v>0</v>
      </c>
      <c r="N19" s="409">
        <f t="shared" si="69"/>
        <v>0</v>
      </c>
      <c r="O19" s="409">
        <f t="shared" si="69"/>
        <v>0</v>
      </c>
      <c r="P19" s="409">
        <f>P11/(P6*1000)</f>
        <v>0</v>
      </c>
      <c r="U19" s="375" t="s">
        <v>12</v>
      </c>
      <c r="V19" s="409">
        <f t="shared" ref="V19:AG19" si="70">IFERROR(V11/(V6*1000),0)</f>
        <v>1E-3</v>
      </c>
      <c r="W19" s="409">
        <f t="shared" si="70"/>
        <v>1E-3</v>
      </c>
      <c r="X19" s="409">
        <f t="shared" si="70"/>
        <v>1E-3</v>
      </c>
      <c r="Y19" s="409">
        <f t="shared" si="70"/>
        <v>0</v>
      </c>
      <c r="Z19" s="409">
        <f t="shared" si="70"/>
        <v>0</v>
      </c>
      <c r="AA19" s="409">
        <f t="shared" si="70"/>
        <v>0</v>
      </c>
      <c r="AB19" s="409">
        <f t="shared" si="70"/>
        <v>0</v>
      </c>
      <c r="AC19" s="409">
        <f t="shared" si="70"/>
        <v>0</v>
      </c>
      <c r="AD19" s="409">
        <f t="shared" si="70"/>
        <v>0</v>
      </c>
      <c r="AE19" s="409">
        <f t="shared" si="70"/>
        <v>0</v>
      </c>
      <c r="AF19" s="409">
        <f t="shared" si="70"/>
        <v>0</v>
      </c>
      <c r="AG19" s="409">
        <f t="shared" si="70"/>
        <v>0</v>
      </c>
      <c r="AH19" s="409">
        <f>AH11/(AH6*1000)</f>
        <v>1E-3</v>
      </c>
      <c r="AJ19" s="375" t="s">
        <v>12</v>
      </c>
      <c r="AK19" s="409">
        <f t="shared" ref="AK19:AV19" si="71">IFERROR(AK11/(AK6*1000),0)</f>
        <v>1E-3</v>
      </c>
      <c r="AL19" s="409">
        <f t="shared" si="71"/>
        <v>1E-3</v>
      </c>
      <c r="AM19" s="409">
        <f t="shared" si="71"/>
        <v>1E-3</v>
      </c>
      <c r="AN19" s="409">
        <f t="shared" si="71"/>
        <v>0</v>
      </c>
      <c r="AO19" s="409">
        <f t="shared" si="71"/>
        <v>0</v>
      </c>
      <c r="AP19" s="409">
        <f t="shared" si="71"/>
        <v>0</v>
      </c>
      <c r="AQ19" s="409">
        <f t="shared" si="71"/>
        <v>0</v>
      </c>
      <c r="AR19" s="409">
        <f t="shared" si="71"/>
        <v>0</v>
      </c>
      <c r="AS19" s="409">
        <f t="shared" si="71"/>
        <v>0</v>
      </c>
      <c r="AT19" s="409">
        <f t="shared" si="71"/>
        <v>0</v>
      </c>
      <c r="AU19" s="409">
        <f t="shared" si="71"/>
        <v>0</v>
      </c>
      <c r="AV19" s="409">
        <f t="shared" si="71"/>
        <v>0</v>
      </c>
      <c r="AW19" s="409">
        <f>AW11/(AW6*1000)</f>
        <v>1E-3</v>
      </c>
      <c r="AY19" s="375" t="s">
        <v>12</v>
      </c>
      <c r="AZ19" s="409">
        <f t="shared" ref="AZ19:BK19" si="72">IFERROR(AZ11/(AZ6*1000),0)</f>
        <v>0</v>
      </c>
      <c r="BA19" s="409">
        <f t="shared" si="72"/>
        <v>0</v>
      </c>
      <c r="BB19" s="409">
        <f t="shared" si="72"/>
        <v>0</v>
      </c>
      <c r="BC19" s="409">
        <f t="shared" si="72"/>
        <v>0</v>
      </c>
      <c r="BD19" s="409">
        <f t="shared" si="72"/>
        <v>0</v>
      </c>
      <c r="BE19" s="409">
        <f t="shared" si="72"/>
        <v>0</v>
      </c>
      <c r="BF19" s="409">
        <f t="shared" si="72"/>
        <v>0</v>
      </c>
      <c r="BG19" s="409">
        <f t="shared" si="72"/>
        <v>0</v>
      </c>
      <c r="BH19" s="409">
        <f t="shared" si="72"/>
        <v>0</v>
      </c>
      <c r="BI19" s="409">
        <f t="shared" si="72"/>
        <v>0</v>
      </c>
      <c r="BJ19" s="409">
        <f t="shared" si="72"/>
        <v>0</v>
      </c>
      <c r="BK19" s="409">
        <f t="shared" si="72"/>
        <v>0</v>
      </c>
      <c r="BL19" s="409" t="e">
        <f>BL11/(BL6*1000)</f>
        <v>#DIV/0!</v>
      </c>
    </row>
    <row r="20" spans="3:88" x14ac:dyDescent="0.35">
      <c r="C20" s="275" t="s">
        <v>13</v>
      </c>
      <c r="D20" s="310" cm="1">
        <f t="array" ref="D20">IFERROR(ROWS(_xlfn.UNIQUE(_xlfn._xlws.FILTER(Details!$E$5:$E$53,(Details!$C$5:$C$53)=Summary!D$3))),0)</f>
        <v>22</v>
      </c>
      <c r="E20" s="310" cm="1">
        <f t="array" ref="E20">IFERROR(ROWS(_xlfn.UNIQUE(_xlfn._xlws.FILTER(Details!$E$5:$E$53,(Details!$C$5:$C$53)=Summary!E$3))),0)</f>
        <v>16</v>
      </c>
      <c r="F20" s="310" cm="1">
        <f t="array" ref="F20">IFERROR(ROWS(_xlfn.UNIQUE(_xlfn._xlws.FILTER(Details!$E$5:$E$53,(Details!$C$5:$C$53)=Summary!F$3))),0)</f>
        <v>9</v>
      </c>
      <c r="G20" s="310" cm="1">
        <f t="array" ref="G20">IFERROR(ROWS(_xlfn.UNIQUE(_xlfn._xlws.FILTER(Details!$E$5:$E$53,(Details!$C$5:$C$53)=Summary!G$3))),0)</f>
        <v>0</v>
      </c>
      <c r="H20" s="310" cm="1">
        <f t="array" ref="H20">IFERROR(ROWS(_xlfn.UNIQUE(_xlfn._xlws.FILTER(Details!$E$5:$E$53,(Details!$C$5:$C$53)=Summary!H$3))),0)</f>
        <v>0</v>
      </c>
      <c r="I20" s="310" cm="1">
        <f t="array" ref="I20">IFERROR(ROWS(_xlfn.UNIQUE(_xlfn._xlws.FILTER(Details!$E$5:$E$53,(Details!$C$5:$C$53)=Summary!I$3))),0)</f>
        <v>0</v>
      </c>
      <c r="J20" s="310" cm="1">
        <f t="array" ref="J20">IFERROR(ROWS(_xlfn.UNIQUE(_xlfn._xlws.FILTER(Details!$E$5:$E$53,(Details!$C$5:$C$53)=Summary!J$3))),0)</f>
        <v>0</v>
      </c>
      <c r="K20" s="310" cm="1">
        <f t="array" ref="K20">IFERROR(ROWS(_xlfn.UNIQUE(_xlfn._xlws.FILTER(Details!$E$5:$E$53,(Details!$C$5:$C$53)=Summary!K$3))),0)</f>
        <v>0</v>
      </c>
      <c r="L20" s="310" cm="1">
        <f t="array" ref="L20">IFERROR(ROWS(_xlfn.UNIQUE(_xlfn._xlws.FILTER(Details!$E$5:$E$53,(Details!$C$5:$C$53)=Summary!L$3))),0)</f>
        <v>0</v>
      </c>
      <c r="M20" s="310" cm="1">
        <f t="array" ref="M20">IFERROR(ROWS(_xlfn.UNIQUE(_xlfn._xlws.FILTER(Details!$E$5:$E$53,(Details!$C$5:$C$53)=Summary!M$3))),0)</f>
        <v>0</v>
      </c>
      <c r="N20" s="310" cm="1">
        <f t="array" ref="N20">IFERROR(ROWS(_xlfn.UNIQUE(_xlfn._xlws.FILTER(Details!$E$5:$E$53,(Details!$C$5:$C$53)=Summary!N$3))),0)</f>
        <v>0</v>
      </c>
      <c r="O20" s="310" cm="1">
        <f t="array" ref="O20">IFERROR(ROWS(_xlfn.UNIQUE(_xlfn._xlws.FILTER(Details!$E$5:$E$53,(Details!$C$5:$C$53)=Summary!O$3))),0)</f>
        <v>0</v>
      </c>
      <c r="P20" s="278">
        <f>SUM(D20:O20)</f>
        <v>47</v>
      </c>
      <c r="Q20" s="277"/>
      <c r="U20" s="375" t="s">
        <v>13</v>
      </c>
      <c r="V20" s="310" cm="1">
        <f t="array" ref="V20">IFERROR(ROWS(_xlfn.UNIQUE(_xlfn._xlws.FILTER(Details!$E$5:$E$53,(Details!$C$5:$C$53=Summary!V$3)*(Details!$CK$5:$CK$53=$U$5)))),0)</f>
        <v>0</v>
      </c>
      <c r="W20" s="310" cm="1">
        <f t="array" ref="W20">IFERROR(ROWS(_xlfn.UNIQUE(_xlfn._xlws.FILTER(Details!$E$5:$E$53,(Details!$C$5:$C$53=Summary!W$3)*(Details!$CK$5:$CK$53=$U$5)))),0)</f>
        <v>0</v>
      </c>
      <c r="X20" s="310" cm="1">
        <f t="array" ref="X20">IFERROR(ROWS(_xlfn.UNIQUE(_xlfn._xlws.FILTER(Details!$E$5:$E$53,(Details!$C$5:$C$53=Summary!X$3)*(Details!$CK$5:$CK$53=$U$5)))),0)</f>
        <v>0</v>
      </c>
      <c r="Y20" s="310" cm="1">
        <f t="array" ref="Y20">IFERROR(ROWS(_xlfn.UNIQUE(_xlfn._xlws.FILTER(Details!$E$5:$E$53,(Details!$C$5:$C$53=Summary!Y$3)*(Details!$CK$5:$CK$53=$U$5)))),0)</f>
        <v>0</v>
      </c>
      <c r="Z20" s="310" cm="1">
        <f t="array" ref="Z20">IFERROR(ROWS(_xlfn.UNIQUE(_xlfn._xlws.FILTER(Details!$E$5:$E$53,(Details!$C$5:$C$53=Summary!Z$3)*(Details!$CK$5:$CK$53=$U$5)))),0)</f>
        <v>0</v>
      </c>
      <c r="AA20" s="310" cm="1">
        <f t="array" ref="AA20">IFERROR(ROWS(_xlfn.UNIQUE(_xlfn._xlws.FILTER(Details!$E$5:$E$53,(Details!$C$5:$C$53=Summary!AA$3)*(Details!$CK$5:$CK$53=$U$5)))),0)</f>
        <v>0</v>
      </c>
      <c r="AB20" s="310" cm="1">
        <f t="array" ref="AB20">IFERROR(ROWS(_xlfn.UNIQUE(_xlfn._xlws.FILTER(Details!$E$5:$E$53,(Details!$C$5:$C$53=Summary!AB$3)*(Details!$CK$5:$CK$53=$U$5)))),0)</f>
        <v>0</v>
      </c>
      <c r="AC20" s="310" cm="1">
        <f t="array" ref="AC20">IFERROR(ROWS(_xlfn.UNIQUE(_xlfn._xlws.FILTER(Details!$E$5:$E$53,(Details!$C$5:$C$53=Summary!AC$3)*(Details!$CK$5:$CK$53=$U$5)))),0)</f>
        <v>0</v>
      </c>
      <c r="AD20" s="310" cm="1">
        <f t="array" ref="AD20">IFERROR(ROWS(_xlfn.UNIQUE(_xlfn._xlws.FILTER(Details!$E$5:$E$53,(Details!$C$5:$C$53=Summary!AD$3)*(Details!$CK$5:$CK$53=$U$5)))),0)</f>
        <v>0</v>
      </c>
      <c r="AE20" s="310" cm="1">
        <f t="array" ref="AE20">IFERROR(ROWS(_xlfn.UNIQUE(_xlfn._xlws.FILTER(Details!$E$5:$E$53,(Details!$C$5:$C$53=Summary!AE$3)*(Details!$CK$5:$CK$53=$U$5)))),0)</f>
        <v>0</v>
      </c>
      <c r="AF20" s="310" cm="1">
        <f t="array" ref="AF20">IFERROR(ROWS(_xlfn.UNIQUE(_xlfn._xlws.FILTER(Details!$E$5:$E$53,(Details!$C$5:$C$53=Summary!AF$3)*(Details!$CK$5:$CK$53=$U$5)))),0)</f>
        <v>0</v>
      </c>
      <c r="AG20" s="310" cm="1">
        <f t="array" ref="AG20">IFERROR(ROWS(_xlfn.UNIQUE(_xlfn._xlws.FILTER(Details!$E$5:$E$53,(Details!$C$5:$C$53=Summary!AG$3)*(Details!$CK$5:$CK$53=$U$5)))),0)</f>
        <v>0</v>
      </c>
      <c r="AH20" s="278">
        <f>SUM(V20:AG20)</f>
        <v>0</v>
      </c>
      <c r="AJ20" s="375" t="s">
        <v>13</v>
      </c>
      <c r="AK20" s="310" cm="1">
        <f t="array" ref="AK20">IFERROR(ROWS(_xlfn.UNIQUE(_xlfn._xlws.FILTER(Details!$E$5:$E$53,(Details!$C$5:$C$53=Summary!AK$3)*(Details!$CK$5:$CK$53=$AJ$5)))),0)</f>
        <v>0</v>
      </c>
      <c r="AL20" s="310" cm="1">
        <f t="array" ref="AL20">IFERROR(ROWS(_xlfn.UNIQUE(_xlfn._xlws.FILTER(Details!$E$5:$E$53,(Details!$C$5:$C$53=Summary!AL$3)*(Details!$CK$5:$CK$53=$AJ$5)))),0)</f>
        <v>0</v>
      </c>
      <c r="AM20" s="310" cm="1">
        <f t="array" ref="AM20">IFERROR(ROWS(_xlfn.UNIQUE(_xlfn._xlws.FILTER(Details!$E$5:$E$53,(Details!$C$5:$C$53=Summary!AM$3)*(Details!$CK$5:$CK$53=$AJ$5)))),0)</f>
        <v>0</v>
      </c>
      <c r="AN20" s="310" cm="1">
        <f t="array" ref="AN20">IFERROR(ROWS(_xlfn.UNIQUE(_xlfn._xlws.FILTER(Details!$E$5:$E$53,(Details!$C$5:$C$53=Summary!AN$3)*(Details!$CK$5:$CK$53=$AJ$5)))),0)</f>
        <v>0</v>
      </c>
      <c r="AO20" s="310" cm="1">
        <f t="array" ref="AO20">IFERROR(ROWS(_xlfn.UNIQUE(_xlfn._xlws.FILTER(Details!$E$5:$E$53,(Details!$C$5:$C$53=Summary!AO$3)*(Details!$CK$5:$CK$53=$AJ$5)))),0)</f>
        <v>0</v>
      </c>
      <c r="AP20" s="310" cm="1">
        <f t="array" ref="AP20">IFERROR(ROWS(_xlfn.UNIQUE(_xlfn._xlws.FILTER(Details!$E$5:$E$53,(Details!$C$5:$C$53=Summary!AP$3)*(Details!$CK$5:$CK$53=$AJ$5)))),0)</f>
        <v>0</v>
      </c>
      <c r="AQ20" s="310" cm="1">
        <f t="array" ref="AQ20">IFERROR(ROWS(_xlfn.UNIQUE(_xlfn._xlws.FILTER(Details!$E$5:$E$53,(Details!$C$5:$C$53=Summary!AQ$3)*(Details!$CK$5:$CK$53=$AJ$5)))),0)</f>
        <v>0</v>
      </c>
      <c r="AR20" s="310" cm="1">
        <f t="array" ref="AR20">IFERROR(ROWS(_xlfn.UNIQUE(_xlfn._xlws.FILTER(Details!$E$5:$E$53,(Details!$C$5:$C$53=Summary!AR$3)*(Details!$CK$5:$CK$53=$AJ$5)))),0)</f>
        <v>0</v>
      </c>
      <c r="AS20" s="310" cm="1">
        <f t="array" ref="AS20">IFERROR(ROWS(_xlfn.UNIQUE(_xlfn._xlws.FILTER(Details!$E$5:$E$53,(Details!$C$5:$C$53=Summary!AS$3)*(Details!$CK$5:$CK$53=$AJ$5)))),0)</f>
        <v>0</v>
      </c>
      <c r="AT20" s="310" cm="1">
        <f t="array" ref="AT20">IFERROR(ROWS(_xlfn.UNIQUE(_xlfn._xlws.FILTER(Details!$E$5:$E$53,(Details!$C$5:$C$53=Summary!AT$3)*(Details!$CK$5:$CK$53=$AJ$5)))),0)</f>
        <v>0</v>
      </c>
      <c r="AU20" s="310" cm="1">
        <f t="array" ref="AU20">IFERROR(ROWS(_xlfn.UNIQUE(_xlfn._xlws.FILTER(Details!$E$5:$E$53,(Details!$C$5:$C$53=Summary!AU$3)*(Details!$CK$5:$CK$53=$AJ$5)))),0)</f>
        <v>0</v>
      </c>
      <c r="AV20" s="310" cm="1">
        <f t="array" ref="AV20">IFERROR(ROWS(_xlfn.UNIQUE(_xlfn._xlws.FILTER(Details!$E$5:$E$53,(Details!$C$5:$C$53=Summary!AV$3)*(Details!$CK$5:$CK$53=$AJ$5)))),0)</f>
        <v>0</v>
      </c>
      <c r="AW20" s="278">
        <f>SUM(AK20:AV20)</f>
        <v>0</v>
      </c>
      <c r="AY20" s="375" t="s">
        <v>13</v>
      </c>
      <c r="AZ20" s="310" cm="1">
        <f t="array" ref="AZ20">IFERROR(ROWS(_xlfn.UNIQUE(_xlfn._xlws.FILTER(Details!$E$5:$E$53,(Details!$C$5:$C$53=Summary!AZ$3)*(Details!$CK$5:$CK$53=$AY$5)))),0)</f>
        <v>0</v>
      </c>
      <c r="BA20" s="310" cm="1">
        <f t="array" ref="BA20">IFERROR(ROWS(_xlfn.UNIQUE(_xlfn._xlws.FILTER(Details!$E$5:$E$53,(Details!$C$5:$C$53=Summary!BA$3)*(Details!$CK$5:$CK$53=$AY$5)))),0)</f>
        <v>0</v>
      </c>
      <c r="BB20" s="310" cm="1">
        <f t="array" ref="BB20">IFERROR(ROWS(_xlfn.UNIQUE(_xlfn._xlws.FILTER(Details!$E$5:$E$53,(Details!$C$5:$C$53=Summary!BB$3)*(Details!$CK$5:$CK$53=$AY$5)))),0)</f>
        <v>0</v>
      </c>
      <c r="BC20" s="310" cm="1">
        <f t="array" ref="BC20">IFERROR(ROWS(_xlfn.UNIQUE(_xlfn._xlws.FILTER(Details!$E$5:$E$53,(Details!$C$5:$C$53=Summary!BC$3)*(Details!$CK$5:$CK$53=$AY$5)))),0)</f>
        <v>0</v>
      </c>
      <c r="BD20" s="310" cm="1">
        <f t="array" ref="BD20">IFERROR(ROWS(_xlfn.UNIQUE(_xlfn._xlws.FILTER(Details!$E$5:$E$53,(Details!$C$5:$C$53=Summary!BD$3)*(Details!$CK$5:$CK$53=$AY$5)))),0)</f>
        <v>0</v>
      </c>
      <c r="BE20" s="310" cm="1">
        <f t="array" ref="BE20">IFERROR(ROWS(_xlfn.UNIQUE(_xlfn._xlws.FILTER(Details!$E$5:$E$53,(Details!$C$5:$C$53=Summary!BE$3)*(Details!$CK$5:$CK$53=$AY$5)))),0)</f>
        <v>0</v>
      </c>
      <c r="BF20" s="310" cm="1">
        <f t="array" ref="BF20">IFERROR(ROWS(_xlfn.UNIQUE(_xlfn._xlws.FILTER(Details!$E$5:$E$53,(Details!$C$5:$C$53=Summary!BF$3)*(Details!$CK$5:$CK$53=$AY$5)))),0)</f>
        <v>0</v>
      </c>
      <c r="BG20" s="310" cm="1">
        <f t="array" ref="BG20">IFERROR(ROWS(_xlfn.UNIQUE(_xlfn._xlws.FILTER(Details!$E$5:$E$53,(Details!$C$5:$C$53=Summary!BG$3)*(Details!$CK$5:$CK$53=$AY$5)))),0)</f>
        <v>0</v>
      </c>
      <c r="BH20" s="310" cm="1">
        <f t="array" ref="BH20">IFERROR(ROWS(_xlfn.UNIQUE(_xlfn._xlws.FILTER(Details!$E$5:$E$53,(Details!$C$5:$C$53=Summary!BH$3)*(Details!$CK$5:$CK$53=$AY$5)))),0)</f>
        <v>0</v>
      </c>
      <c r="BI20" s="310" cm="1">
        <f t="array" ref="BI20">IFERROR(ROWS(_xlfn.UNIQUE(_xlfn._xlws.FILTER(Details!$E$5:$E$53,(Details!$C$5:$C$53=Summary!BI$3)*(Details!$CK$5:$CK$53=$AY$5)))),0)</f>
        <v>0</v>
      </c>
      <c r="BJ20" s="310" cm="1">
        <f t="array" ref="BJ20">IFERROR(ROWS(_xlfn.UNIQUE(_xlfn._xlws.FILTER(Details!$E$5:$E$53,(Details!$C$5:$C$53=Summary!BJ$3)*(Details!$CK$5:$CK$53=$AY$5)))),0)</f>
        <v>0</v>
      </c>
      <c r="BK20" s="310" cm="1">
        <f t="array" ref="BK20">IFERROR(ROWS(_xlfn.UNIQUE(_xlfn._xlws.FILTER(Details!$E$5:$E$53,(Details!$C$5:$C$53=Summary!BK$3)*(Details!$CK$5:$CK$53=$AY$5)))),0)</f>
        <v>0</v>
      </c>
      <c r="BL20" s="278">
        <f>SUM(AZ20:BK20)</f>
        <v>0</v>
      </c>
      <c r="BN20" s="308">
        <f>(AH20+AW20+BL20)-P20</f>
        <v>-47</v>
      </c>
    </row>
    <row r="21" spans="3:88" x14ac:dyDescent="0.35">
      <c r="C21" s="275" t="s">
        <v>14</v>
      </c>
      <c r="D21" s="310" cm="1">
        <f t="array" ref="D21">IFERROR(ROWS(_xlfn.UNIQUE(_xlfn._xlws.FILTER(Details!$F$5:$F$53,(Details!$C$5:$C$53)=Summary!D$3))),0)</f>
        <v>5</v>
      </c>
      <c r="E21" s="310" cm="1">
        <f t="array" ref="E21">IFERROR(ROWS(_xlfn.UNIQUE(_xlfn._xlws.FILTER(Details!$F$5:$F$53,(Details!$C$5:$C$53)=Summary!E$3))),0)</f>
        <v>3</v>
      </c>
      <c r="F21" s="310" cm="1">
        <f t="array" ref="F21">IFERROR(ROWS(_xlfn.UNIQUE(_xlfn._xlws.FILTER(Details!$F$5:$F$53,(Details!$C$5:$C$53)=Summary!F$3))),0)</f>
        <v>4</v>
      </c>
      <c r="G21" s="310" cm="1">
        <f t="array" ref="G21">IFERROR(ROWS(_xlfn.UNIQUE(_xlfn._xlws.FILTER(Details!$F$5:$F$53,(Details!$C$5:$C$53)=Summary!G$3))),0)</f>
        <v>0</v>
      </c>
      <c r="H21" s="310" cm="1">
        <f t="array" ref="H21">IFERROR(ROWS(_xlfn.UNIQUE(_xlfn._xlws.FILTER(Details!$F$5:$F$53,(Details!$C$5:$C$53)=Summary!H$3))),0)</f>
        <v>0</v>
      </c>
      <c r="I21" s="310" cm="1">
        <f t="array" ref="I21">IFERROR(ROWS(_xlfn.UNIQUE(_xlfn._xlws.FILTER(Details!$F$5:$F$53,(Details!$C$5:$C$53)=Summary!I$3))),0)</f>
        <v>0</v>
      </c>
      <c r="J21" s="310" cm="1">
        <f t="array" ref="J21">IFERROR(ROWS(_xlfn.UNIQUE(_xlfn._xlws.FILTER(Details!$F$5:$F$53,(Details!$C$5:$C$53)=Summary!J$3))),0)</f>
        <v>0</v>
      </c>
      <c r="K21" s="310" cm="1">
        <f t="array" ref="K21">IFERROR(ROWS(_xlfn.UNIQUE(_xlfn._xlws.FILTER(Details!$F$5:$F$53,(Details!$C$5:$C$53)=Summary!K$3))),0)</f>
        <v>0</v>
      </c>
      <c r="L21" s="310" cm="1">
        <f t="array" ref="L21">IFERROR(ROWS(_xlfn.UNIQUE(_xlfn._xlws.FILTER(Details!$F$5:$F$53,(Details!$C$5:$C$53)=Summary!L$3))),0)</f>
        <v>0</v>
      </c>
      <c r="M21" s="310" cm="1">
        <f t="array" ref="M21">IFERROR(ROWS(_xlfn.UNIQUE(_xlfn._xlws.FILTER(Details!$F$5:$F$53,(Details!$C$5:$C$53)=Summary!M$3))),0)</f>
        <v>0</v>
      </c>
      <c r="N21" s="310" cm="1">
        <f t="array" ref="N21">IFERROR(ROWS(_xlfn.UNIQUE(_xlfn._xlws.FILTER(Details!$F$5:$F$53,(Details!$C$5:$C$53)=Summary!N$3))),0)</f>
        <v>0</v>
      </c>
      <c r="O21" s="310" cm="1">
        <f t="array" ref="O21">IFERROR(ROWS(_xlfn.UNIQUE(_xlfn._xlws.FILTER(Details!$F$5:$F$53,(Details!$C$5:$C$53)=Summary!O$3))),0)</f>
        <v>0</v>
      </c>
      <c r="P21" s="278">
        <f>'Supplier Metrics'!J2</f>
        <v>8</v>
      </c>
      <c r="U21" s="375" t="s">
        <v>14</v>
      </c>
      <c r="V21" s="310" cm="1">
        <f t="array" ref="V21">IFERROR(ROWS(_xlfn.UNIQUE(_xlfn._xlws.FILTER(Details!$F$5:$F$53,(Details!$C$5:$C$53=Summary!V$3)*(Details!$CK$5:$CK$53=$U$5)))),0)</f>
        <v>0</v>
      </c>
      <c r="W21" s="310" cm="1">
        <f t="array" ref="W21">IFERROR(ROWS(_xlfn.UNIQUE(_xlfn._xlws.FILTER(Details!$F$5:$F$53,(Details!$C$5:$C$53=Summary!W$3)*(Details!$CK$5:$CK$53=$U$5)))),0)</f>
        <v>0</v>
      </c>
      <c r="X21" s="310" cm="1">
        <f t="array" ref="X21">IFERROR(ROWS(_xlfn.UNIQUE(_xlfn._xlws.FILTER(Details!$F$5:$F$53,(Details!$C$5:$C$53=Summary!X$3)*(Details!$CK$5:$CK$53=$U$5)))),0)</f>
        <v>0</v>
      </c>
      <c r="Y21" s="310" cm="1">
        <f t="array" ref="Y21">IFERROR(ROWS(_xlfn.UNIQUE(_xlfn._xlws.FILTER(Details!$F$5:$F$53,(Details!$C$5:$C$53=Summary!Y$3)*(Details!$CK$5:$CK$53=$U$5)))),0)</f>
        <v>0</v>
      </c>
      <c r="Z21" s="310" cm="1">
        <f t="array" ref="Z21">IFERROR(ROWS(_xlfn.UNIQUE(_xlfn._xlws.FILTER(Details!$F$5:$F$53,(Details!$C$5:$C$53=Summary!Z$3)*(Details!$CK$5:$CK$53=$U$5)))),0)</f>
        <v>0</v>
      </c>
      <c r="AA21" s="310" cm="1">
        <f t="array" ref="AA21">IFERROR(ROWS(_xlfn.UNIQUE(_xlfn._xlws.FILTER(Details!$F$5:$F$53,(Details!$C$5:$C$53=Summary!AA$3)*(Details!$CK$5:$CK$53=$U$5)))),0)</f>
        <v>0</v>
      </c>
      <c r="AB21" s="310" cm="1">
        <f t="array" ref="AB21">IFERROR(ROWS(_xlfn.UNIQUE(_xlfn._xlws.FILTER(Details!$F$5:$F$53,(Details!$C$5:$C$53=Summary!AB$3)*(Details!$CK$5:$CK$53=$U$5)))),0)</f>
        <v>0</v>
      </c>
      <c r="AC21" s="310" cm="1">
        <f t="array" ref="AC21">IFERROR(ROWS(_xlfn.UNIQUE(_xlfn._xlws.FILTER(Details!$F$5:$F$53,(Details!$C$5:$C$53=Summary!AC$3)*(Details!$CK$5:$CK$53=$U$5)))),0)</f>
        <v>0</v>
      </c>
      <c r="AD21" s="310" cm="1">
        <f t="array" ref="AD21">IFERROR(ROWS(_xlfn.UNIQUE(_xlfn._xlws.FILTER(Details!$F$5:$F$53,(Details!$C$5:$C$53=Summary!AD$3)*(Details!$CK$5:$CK$53=$U$5)))),0)</f>
        <v>0</v>
      </c>
      <c r="AE21" s="310" cm="1">
        <f t="array" ref="AE21">IFERROR(ROWS(_xlfn.UNIQUE(_xlfn._xlws.FILTER(Details!$F$5:$F$53,(Details!$C$5:$C$53=Summary!AE$3)*(Details!$CK$5:$CK$53=$U$5)))),0)</f>
        <v>0</v>
      </c>
      <c r="AF21" s="310" cm="1">
        <f t="array" ref="AF21">IFERROR(ROWS(_xlfn.UNIQUE(_xlfn._xlws.FILTER(Details!$F$5:$F$53,(Details!$C$5:$C$53=Summary!AF$3)*(Details!$CK$5:$CK$53=$U$5)))),0)</f>
        <v>0</v>
      </c>
      <c r="AG21" s="310" cm="1">
        <f t="array" ref="AG21">IFERROR(ROWS(_xlfn.UNIQUE(_xlfn._xlws.FILTER(Details!$F$5:$F$53,(Details!$C$5:$C$53=Summary!AG$3)*(Details!$CK$5:$CK$53=$U$5)))),0)</f>
        <v>0</v>
      </c>
      <c r="AH21" s="278">
        <f>COUNTIF('Supplier Metrics'!I:I,Summary!U5)</f>
        <v>1</v>
      </c>
      <c r="AJ21" s="375" t="s">
        <v>14</v>
      </c>
      <c r="AK21" s="310" cm="1">
        <f t="array" ref="AK21">IFERROR(ROWS(_xlfn.UNIQUE(_xlfn._xlws.FILTER(Details!$F$5:$F$53,(Details!$C$5:$C$53=Summary!AK$3)*(Details!$CK$5:$CK$53=$AJ$5)))),0)</f>
        <v>0</v>
      </c>
      <c r="AL21" s="310" cm="1">
        <f t="array" ref="AL21">IFERROR(ROWS(_xlfn.UNIQUE(_xlfn._xlws.FILTER(Details!$F$5:$F$53,(Details!$C$5:$C$53=Summary!AL$3)*(Details!$CK$5:$CK$53=$AJ$5)))),0)</f>
        <v>0</v>
      </c>
      <c r="AM21" s="310" cm="1">
        <f t="array" ref="AM21">IFERROR(ROWS(_xlfn.UNIQUE(_xlfn._xlws.FILTER(Details!$F$5:$F$53,(Details!$C$5:$C$53=Summary!AM$3)*(Details!$CK$5:$CK$53=$AJ$5)))),0)</f>
        <v>0</v>
      </c>
      <c r="AN21" s="310" cm="1">
        <f t="array" ref="AN21">IFERROR(ROWS(_xlfn.UNIQUE(_xlfn._xlws.FILTER(Details!$F$5:$F$53,(Details!$C$5:$C$53=Summary!AN$3)*(Details!$CK$5:$CK$53=$AJ$5)))),0)</f>
        <v>0</v>
      </c>
      <c r="AO21" s="310" cm="1">
        <f t="array" ref="AO21">IFERROR(ROWS(_xlfn.UNIQUE(_xlfn._xlws.FILTER(Details!$F$5:$F$53,(Details!$C$5:$C$53=Summary!AO$3)*(Details!$CK$5:$CK$53=$AJ$5)))),0)</f>
        <v>0</v>
      </c>
      <c r="AP21" s="310" cm="1">
        <f t="array" ref="AP21">IFERROR(ROWS(_xlfn.UNIQUE(_xlfn._xlws.FILTER(Details!$F$5:$F$53,(Details!$C$5:$C$53=Summary!AP$3)*(Details!$CK$5:$CK$53=$AJ$5)))),0)</f>
        <v>0</v>
      </c>
      <c r="AQ21" s="310" cm="1">
        <f t="array" ref="AQ21">IFERROR(ROWS(_xlfn.UNIQUE(_xlfn._xlws.FILTER(Details!$F$5:$F$53,(Details!$C$5:$C$53=Summary!AQ$3)*(Details!$CK$5:$CK$53=$AJ$5)))),0)</f>
        <v>0</v>
      </c>
      <c r="AR21" s="310" cm="1">
        <f t="array" ref="AR21">IFERROR(ROWS(_xlfn.UNIQUE(_xlfn._xlws.FILTER(Details!$F$5:$F$53,(Details!$C$5:$C$53=Summary!AR$3)*(Details!$CK$5:$CK$53=$AJ$5)))),0)</f>
        <v>0</v>
      </c>
      <c r="AS21" s="310" cm="1">
        <f t="array" ref="AS21">IFERROR(ROWS(_xlfn.UNIQUE(_xlfn._xlws.FILTER(Details!$F$5:$F$53,(Details!$C$5:$C$53=Summary!AS$3)*(Details!$CK$5:$CK$53=$AJ$5)))),0)</f>
        <v>0</v>
      </c>
      <c r="AT21" s="310" cm="1">
        <f t="array" ref="AT21">IFERROR(ROWS(_xlfn.UNIQUE(_xlfn._xlws.FILTER(Details!$F$5:$F$53,(Details!$C$5:$C$53=Summary!AT$3)*(Details!$CK$5:$CK$53=$AJ$5)))),0)</f>
        <v>0</v>
      </c>
      <c r="AU21" s="310" cm="1">
        <f t="array" ref="AU21">IFERROR(ROWS(_xlfn.UNIQUE(_xlfn._xlws.FILTER(Details!$F$5:$F$53,(Details!$C$5:$C$53=Summary!AU$3)*(Details!$CK$5:$CK$53=$AJ$5)))),0)</f>
        <v>0</v>
      </c>
      <c r="AV21" s="310" cm="1">
        <f t="array" ref="AV21">IFERROR(ROWS(_xlfn.UNIQUE(_xlfn._xlws.FILTER(Details!$F$5:$F$53,(Details!$C$5:$C$53=Summary!AV$3)*(Details!$CK$5:$CK$53=$AJ$5)))),0)</f>
        <v>0</v>
      </c>
      <c r="AW21" s="278">
        <f>COUNTIF('Supplier Metrics'!I:I,Summary!AJ5)</f>
        <v>7</v>
      </c>
      <c r="AY21" s="375" t="s">
        <v>14</v>
      </c>
      <c r="AZ21" s="310" cm="1">
        <f t="array" ref="AZ21">IFERROR(ROWS(_xlfn.UNIQUE(_xlfn._xlws.FILTER(Details!$F$5:$F$53,(Details!$C$5:$C$53=Summary!AZ$3)*(Details!$CK$5:$CK$53=$AY$5)))),0)</f>
        <v>0</v>
      </c>
      <c r="BA21" s="310" cm="1">
        <f t="array" ref="BA21">IFERROR(ROWS(_xlfn.UNIQUE(_xlfn._xlws.FILTER(Details!$F$5:$F$53,(Details!$C$5:$C$53=Summary!BA$3)*(Details!$CK$5:$CK$53=$AY$5)))),0)</f>
        <v>0</v>
      </c>
      <c r="BB21" s="310" cm="1">
        <f t="array" ref="BB21">IFERROR(ROWS(_xlfn.UNIQUE(_xlfn._xlws.FILTER(Details!$F$5:$F$53,(Details!$C$5:$C$53=Summary!BB$3)*(Details!$CK$5:$CK$53=$AY$5)))),0)</f>
        <v>0</v>
      </c>
      <c r="BC21" s="310" cm="1">
        <f t="array" ref="BC21">IFERROR(ROWS(_xlfn.UNIQUE(_xlfn._xlws.FILTER(Details!$F$5:$F$53,(Details!$C$5:$C$53=Summary!BC$3)*(Details!$CK$5:$CK$53=$AY$5)))),0)</f>
        <v>0</v>
      </c>
      <c r="BD21" s="310" cm="1">
        <f t="array" ref="BD21">IFERROR(ROWS(_xlfn.UNIQUE(_xlfn._xlws.FILTER(Details!$F$5:$F$53,(Details!$C$5:$C$53=Summary!BD$3)*(Details!$CK$5:$CK$53=$AY$5)))),0)</f>
        <v>0</v>
      </c>
      <c r="BE21" s="310" cm="1">
        <f t="array" ref="BE21">IFERROR(ROWS(_xlfn.UNIQUE(_xlfn._xlws.FILTER(Details!$F$5:$F$53,(Details!$C$5:$C$53=Summary!BE$3)*(Details!$CK$5:$CK$53=$AY$5)))),0)</f>
        <v>0</v>
      </c>
      <c r="BF21" s="310" cm="1">
        <f t="array" ref="BF21">IFERROR(ROWS(_xlfn.UNIQUE(_xlfn._xlws.FILTER(Details!$F$5:$F$53,(Details!$C$5:$C$53=Summary!BF$3)*(Details!$CK$5:$CK$53=$AY$5)))),0)</f>
        <v>0</v>
      </c>
      <c r="BG21" s="310" cm="1">
        <f t="array" ref="BG21">IFERROR(ROWS(_xlfn.UNIQUE(_xlfn._xlws.FILTER(Details!$F$5:$F$53,(Details!$C$5:$C$53=Summary!BG$3)*(Details!$CK$5:$CK$53=$AY$5)))),0)</f>
        <v>0</v>
      </c>
      <c r="BH21" s="310" cm="1">
        <f t="array" ref="BH21">IFERROR(ROWS(_xlfn.UNIQUE(_xlfn._xlws.FILTER(Details!$F$5:$F$53,(Details!$C$5:$C$53=Summary!BH$3)*(Details!$CK$5:$CK$53=$AY$5)))),0)</f>
        <v>0</v>
      </c>
      <c r="BI21" s="310" cm="1">
        <f t="array" ref="BI21">IFERROR(ROWS(_xlfn.UNIQUE(_xlfn._xlws.FILTER(Details!$F$5:$F$53,(Details!$C$5:$C$53=Summary!BI$3)*(Details!$CK$5:$CK$53=$AY$5)))),0)</f>
        <v>0</v>
      </c>
      <c r="BJ21" s="310" cm="1">
        <f t="array" ref="BJ21">IFERROR(ROWS(_xlfn.UNIQUE(_xlfn._xlws.FILTER(Details!$F$5:$F$53,(Details!$C$5:$C$53=Summary!BJ$3)*(Details!$CK$5:$CK$53=$AY$5)))),0)</f>
        <v>0</v>
      </c>
      <c r="BK21" s="310" cm="1">
        <f t="array" ref="BK21">IFERROR(ROWS(_xlfn.UNIQUE(_xlfn._xlws.FILTER(Details!$F$5:$F$53,(Details!$C$5:$C$53=Summary!BK$3)*(Details!$CK$5:$CK$53=$AY$5)))),0)</f>
        <v>0</v>
      </c>
      <c r="BL21" s="278">
        <f>COUNTIF('Supplier Metrics'!I:I,Summary!AY5)</f>
        <v>0</v>
      </c>
      <c r="BN21" s="308">
        <f>(AH21+AW21+BL21)-P21</f>
        <v>0</v>
      </c>
    </row>
    <row r="22" spans="3:88" x14ac:dyDescent="0.35">
      <c r="C22" s="275" t="s">
        <v>15</v>
      </c>
      <c r="D22" s="310" cm="1">
        <f t="array" ref="D22">IFERROR(ROWS(_xlfn.UNIQUE(_xlfn._xlws.FILTER(Details!$AQ$5:$AQ$53,(Details!$C$5:$C$53)=Summary!D$3))),0)</f>
        <v>4</v>
      </c>
      <c r="E22" s="310" cm="1">
        <f t="array" ref="E22">IFERROR(ROWS(_xlfn.UNIQUE(_xlfn._xlws.FILTER(Details!$AQ$5:$AQ$53,(Details!$C$5:$C$53)=Summary!E$3))),0)</f>
        <v>4</v>
      </c>
      <c r="F22" s="310" cm="1">
        <f t="array" ref="F22">IFERROR(ROWS(_xlfn.UNIQUE(_xlfn._xlws.FILTER(Details!$AQ$5:$AQ$53,(Details!$C$5:$C$53)=Summary!F$3))),0)</f>
        <v>6</v>
      </c>
      <c r="G22" s="310" cm="1">
        <f t="array" ref="G22">IFERROR(ROWS(_xlfn.UNIQUE(_xlfn._xlws.FILTER(Details!$AQ$5:$AQ$53,(Details!$C$5:$C$53)=Summary!G$3))),0)</f>
        <v>0</v>
      </c>
      <c r="H22" s="310" cm="1">
        <f t="array" ref="H22">IFERROR(ROWS(_xlfn.UNIQUE(_xlfn._xlws.FILTER(Details!$AQ$5:$AQ$53,(Details!$C$5:$C$53)=Summary!H$3))),0)</f>
        <v>0</v>
      </c>
      <c r="I22" s="310" cm="1">
        <f t="array" ref="I22">IFERROR(ROWS(_xlfn.UNIQUE(_xlfn._xlws.FILTER(Details!$AQ$5:$AQ$53,(Details!$C$5:$C$53)=Summary!I$3))),0)</f>
        <v>0</v>
      </c>
      <c r="J22" s="310" cm="1">
        <f t="array" ref="J22">IFERROR(ROWS(_xlfn.UNIQUE(_xlfn._xlws.FILTER(Details!$AQ$5:$AQ$53,(Details!$C$5:$C$53)=Summary!J$3))),0)</f>
        <v>0</v>
      </c>
      <c r="K22" s="310" cm="1">
        <f t="array" ref="K22">IFERROR(ROWS(_xlfn.UNIQUE(_xlfn._xlws.FILTER(Details!$AQ$5:$AQ$53,(Details!$C$5:$C$53)=Summary!K$3))),0)</f>
        <v>0</v>
      </c>
      <c r="L22" s="310" cm="1">
        <f t="array" ref="L22">IFERROR(ROWS(_xlfn.UNIQUE(_xlfn._xlws.FILTER(Details!$AQ$5:$AQ$53,(Details!$C$5:$C$53)=Summary!L$3))),0)</f>
        <v>0</v>
      </c>
      <c r="M22" s="310" cm="1">
        <f t="array" ref="M22">IFERROR(ROWS(_xlfn.UNIQUE(_xlfn._xlws.FILTER(Details!$AQ$5:$AQ$53,(Details!$C$5:$C$53)=Summary!M$3))),0)</f>
        <v>0</v>
      </c>
      <c r="N22" s="310" cm="1">
        <f t="array" ref="N22">IFERROR(ROWS(_xlfn.UNIQUE(_xlfn._xlws.FILTER(Details!$AQ$5:$AQ$53,(Details!$C$5:$C$53)=Summary!N$3))),0)</f>
        <v>0</v>
      </c>
      <c r="O22" s="310" cm="1">
        <f t="array" ref="O22">IFERROR(ROWS(_xlfn.UNIQUE(_xlfn._xlws.FILTER(Details!$AQ$5:$AQ$53,(Details!$C$5:$C$53)=Summary!O$3))),0)</f>
        <v>0</v>
      </c>
      <c r="P22" s="278">
        <f>'Buyer Metrics'!C3</f>
        <v>8</v>
      </c>
      <c r="U22" s="375" t="s">
        <v>15</v>
      </c>
      <c r="V22" s="310" cm="1">
        <f t="array" ref="V22">IFERROR(ROWS(_xlfn.UNIQUE(_xlfn._xlws.FILTER(Details!$AQ$5:$AQ$53,(Details!$C$5:$C$53=Summary!V$3)*(Details!$CK$5:$CK$53=$U$5)))),0)</f>
        <v>0</v>
      </c>
      <c r="W22" s="310" cm="1">
        <f t="array" ref="W22">IFERROR(ROWS(_xlfn.UNIQUE(_xlfn._xlws.FILTER(Details!$AQ$5:$AQ$53,(Details!$C$5:$C$53=Summary!W$3)*(Details!$CK$5:$CK$53=$U$5)))),0)</f>
        <v>0</v>
      </c>
      <c r="X22" s="310" cm="1">
        <f t="array" ref="X22">IFERROR(ROWS(_xlfn.UNIQUE(_xlfn._xlws.FILTER(Details!$AQ$5:$AQ$53,(Details!$C$5:$C$53=Summary!X$3)*(Details!$CK$5:$CK$53=$U$5)))),0)</f>
        <v>0</v>
      </c>
      <c r="Y22" s="310" cm="1">
        <f t="array" ref="Y22">IFERROR(ROWS(_xlfn.UNIQUE(_xlfn._xlws.FILTER(Details!$AQ$5:$AQ$53,(Details!$C$5:$C$53=Summary!Y$3)*(Details!$CK$5:$CK$53=$U$5)))),0)</f>
        <v>0</v>
      </c>
      <c r="Z22" s="310" cm="1">
        <f t="array" ref="Z22">IFERROR(ROWS(_xlfn.UNIQUE(_xlfn._xlws.FILTER(Details!$AQ$5:$AQ$53,(Details!$C$5:$C$53=Summary!Z$3)*(Details!$CK$5:$CK$53=$U$5)))),0)</f>
        <v>0</v>
      </c>
      <c r="AA22" s="310" cm="1">
        <f t="array" ref="AA22">IFERROR(ROWS(_xlfn.UNIQUE(_xlfn._xlws.FILTER(Details!$AQ$5:$AQ$53,(Details!$C$5:$C$53=Summary!AA$3)*(Details!$CK$5:$CK$53=$U$5)))),0)</f>
        <v>0</v>
      </c>
      <c r="AB22" s="310" cm="1">
        <f t="array" ref="AB22">IFERROR(ROWS(_xlfn.UNIQUE(_xlfn._xlws.FILTER(Details!$AQ$5:$AQ$53,(Details!$C$5:$C$53=Summary!AB$3)*(Details!$CK$5:$CK$53=$U$5)))),0)</f>
        <v>0</v>
      </c>
      <c r="AC22" s="310" cm="1">
        <f t="array" ref="AC22">IFERROR(ROWS(_xlfn.UNIQUE(_xlfn._xlws.FILTER(Details!$AQ$5:$AQ$53,(Details!$C$5:$C$53=Summary!AC$3)*(Details!$CK$5:$CK$53=$U$5)))),0)</f>
        <v>0</v>
      </c>
      <c r="AD22" s="310" cm="1">
        <f t="array" ref="AD22">IFERROR(ROWS(_xlfn.UNIQUE(_xlfn._xlws.FILTER(Details!$AQ$5:$AQ$53,(Details!$C$5:$C$53=Summary!AD$3)*(Details!$CK$5:$CK$53=$U$5)))),0)</f>
        <v>0</v>
      </c>
      <c r="AE22" s="310" cm="1">
        <f t="array" ref="AE22">IFERROR(ROWS(_xlfn.UNIQUE(_xlfn._xlws.FILTER(Details!$AQ$5:$AQ$53,(Details!$C$5:$C$53=Summary!AE$3)*(Details!$CK$5:$CK$53=$U$5)))),0)</f>
        <v>0</v>
      </c>
      <c r="AF22" s="310" cm="1">
        <f t="array" ref="AF22">IFERROR(ROWS(_xlfn.UNIQUE(_xlfn._xlws.FILTER(Details!$AQ$5:$AQ$53,(Details!$C$5:$C$53=Summary!AF$3)*(Details!$CK$5:$CK$53=$U$5)))),0)</f>
        <v>0</v>
      </c>
      <c r="AG22" s="310" cm="1">
        <f t="array" ref="AG22">IFERROR(ROWS(_xlfn.UNIQUE(_xlfn._xlws.FILTER(Details!$AQ$5:$AQ$53,(Details!$C$5:$C$53=Summary!AG$3)*(Details!$CK$5:$CK$53=$U$5)))),0)</f>
        <v>0</v>
      </c>
      <c r="AH22" s="278">
        <f>COUNTIFS('Buyer Metrics'!F:F,Summary!U5)</f>
        <v>2</v>
      </c>
      <c r="AJ22" s="375" t="s">
        <v>15</v>
      </c>
      <c r="AK22" s="310" cm="1">
        <f t="array" ref="AK22">IFERROR(ROWS(_xlfn.UNIQUE(_xlfn._xlws.FILTER(Details!$AQ$5:$AQ$53,(Details!$C$5:$C$53=Summary!AK$3)*(Details!$CK$5:$CK$53=$AJ$5)))),0)</f>
        <v>0</v>
      </c>
      <c r="AL22" s="310" cm="1">
        <f t="array" ref="AL22">IFERROR(ROWS(_xlfn.UNIQUE(_xlfn._xlws.FILTER(Details!$AQ$5:$AQ$53,(Details!$C$5:$C$53=Summary!AL$3)*(Details!$CK$5:$CK$53=$AJ$5)))),0)</f>
        <v>0</v>
      </c>
      <c r="AM22" s="310" cm="1">
        <f t="array" ref="AM22">IFERROR(ROWS(_xlfn.UNIQUE(_xlfn._xlws.FILTER(Details!$AQ$5:$AQ$53,(Details!$C$5:$C$53=Summary!AM$3)*(Details!$CK$5:$CK$53=$AJ$5)))),0)</f>
        <v>0</v>
      </c>
      <c r="AN22" s="310" cm="1">
        <f t="array" ref="AN22">IFERROR(ROWS(_xlfn.UNIQUE(_xlfn._xlws.FILTER(Details!$AQ$5:$AQ$53,(Details!$C$5:$C$53=Summary!AN$3)*(Details!$CK$5:$CK$53=$AJ$5)))),0)</f>
        <v>0</v>
      </c>
      <c r="AO22" s="310" cm="1">
        <f t="array" ref="AO22">IFERROR(ROWS(_xlfn.UNIQUE(_xlfn._xlws.FILTER(Details!$AQ$5:$AQ$53,(Details!$C$5:$C$53=Summary!AO$3)*(Details!$CK$5:$CK$53=$AJ$5)))),0)</f>
        <v>0</v>
      </c>
      <c r="AP22" s="310" cm="1">
        <f t="array" ref="AP22">IFERROR(ROWS(_xlfn.UNIQUE(_xlfn._xlws.FILTER(Details!$AQ$5:$AQ$53,(Details!$C$5:$C$53=Summary!AP$3)*(Details!$CK$5:$CK$53=$AJ$5)))),0)</f>
        <v>0</v>
      </c>
      <c r="AQ22" s="310" cm="1">
        <f t="array" ref="AQ22">IFERROR(ROWS(_xlfn.UNIQUE(_xlfn._xlws.FILTER(Details!$AQ$5:$AQ$53,(Details!$C$5:$C$53=Summary!AQ$3)*(Details!$CK$5:$CK$53=$AJ$5)))),0)</f>
        <v>0</v>
      </c>
      <c r="AR22" s="310" cm="1">
        <f t="array" ref="AR22">IFERROR(ROWS(_xlfn.UNIQUE(_xlfn._xlws.FILTER(Details!$AQ$5:$AQ$53,(Details!$C$5:$C$53=Summary!AR$3)*(Details!$CK$5:$CK$53=$AJ$5)))),0)</f>
        <v>0</v>
      </c>
      <c r="AS22" s="310" cm="1">
        <f t="array" ref="AS22">IFERROR(ROWS(_xlfn.UNIQUE(_xlfn._xlws.FILTER(Details!$AQ$5:$AQ$53,(Details!$C$5:$C$53=Summary!AS$3)*(Details!$CK$5:$CK$53=$AJ$5)))),0)</f>
        <v>0</v>
      </c>
      <c r="AT22" s="310" cm="1">
        <f t="array" ref="AT22">IFERROR(ROWS(_xlfn.UNIQUE(_xlfn._xlws.FILTER(Details!$AQ$5:$AQ$53,(Details!$C$5:$C$53=Summary!AT$3)*(Details!$CK$5:$CK$53=$AJ$5)))),0)</f>
        <v>0</v>
      </c>
      <c r="AU22" s="310" cm="1">
        <f t="array" ref="AU22">IFERROR(ROWS(_xlfn.UNIQUE(_xlfn._xlws.FILTER(Details!$AQ$5:$AQ$53,(Details!$C$5:$C$53=Summary!AU$3)*(Details!$CK$5:$CK$53=$AJ$5)))),0)</f>
        <v>0</v>
      </c>
      <c r="AV22" s="310" cm="1">
        <f t="array" ref="AV22">IFERROR(ROWS(_xlfn.UNIQUE(_xlfn._xlws.FILTER(Details!$AQ$5:$AQ$53,(Details!$C$5:$C$53=Summary!AV$3)*(Details!$CK$5:$CK$53=$AJ$5)))),0)</f>
        <v>0</v>
      </c>
      <c r="AW22" s="278">
        <f>COUNTIFS('Buyer Metrics'!F:F,Summary!AJ5)</f>
        <v>6</v>
      </c>
      <c r="AY22" s="375" t="s">
        <v>15</v>
      </c>
      <c r="AZ22" s="310" cm="1">
        <f t="array" ref="AZ22">IFERROR(ROWS(_xlfn.UNIQUE(_xlfn._xlws.FILTER(Details!$AQ$5:$AQ$53,(Details!$C$5:$C$53=Summary!AZ$3)*(Details!$CK$5:$CK$53=$AY$5)))),0)</f>
        <v>0</v>
      </c>
      <c r="BA22" s="310" cm="1">
        <f t="array" ref="BA22">IFERROR(ROWS(_xlfn.UNIQUE(_xlfn._xlws.FILTER(Details!$AQ$5:$AQ$53,(Details!$C$5:$C$53=Summary!BA$3)*(Details!$CK$5:$CK$53=$AY$5)))),0)</f>
        <v>0</v>
      </c>
      <c r="BB22" s="310" cm="1">
        <f t="array" ref="BB22">IFERROR(ROWS(_xlfn.UNIQUE(_xlfn._xlws.FILTER(Details!$AQ$5:$AQ$53,(Details!$C$5:$C$53=Summary!BB$3)*(Details!$CK$5:$CK$53=$AY$5)))),0)</f>
        <v>0</v>
      </c>
      <c r="BC22" s="310" cm="1">
        <f t="array" ref="BC22">IFERROR(ROWS(_xlfn.UNIQUE(_xlfn._xlws.FILTER(Details!$AQ$5:$AQ$53,(Details!$C$5:$C$53=Summary!BC$3)*(Details!$CK$5:$CK$53=$AY$5)))),0)</f>
        <v>0</v>
      </c>
      <c r="BD22" s="310" cm="1">
        <f t="array" ref="BD22">IFERROR(ROWS(_xlfn.UNIQUE(_xlfn._xlws.FILTER(Details!$AQ$5:$AQ$53,(Details!$C$5:$C$53=Summary!BD$3)*(Details!$CK$5:$CK$53=$AY$5)))),0)</f>
        <v>0</v>
      </c>
      <c r="BE22" s="310" cm="1">
        <f t="array" ref="BE22">IFERROR(ROWS(_xlfn.UNIQUE(_xlfn._xlws.FILTER(Details!$AQ$5:$AQ$53,(Details!$C$5:$C$53=Summary!BE$3)*(Details!$CK$5:$CK$53=$AY$5)))),0)</f>
        <v>0</v>
      </c>
      <c r="BF22" s="310" cm="1">
        <f t="array" ref="BF22">IFERROR(ROWS(_xlfn.UNIQUE(_xlfn._xlws.FILTER(Details!$AQ$5:$AQ$53,(Details!$C$5:$C$53=Summary!BF$3)*(Details!$CK$5:$CK$53=$AY$5)))),0)</f>
        <v>0</v>
      </c>
      <c r="BG22" s="310" cm="1">
        <f t="array" ref="BG22">IFERROR(ROWS(_xlfn.UNIQUE(_xlfn._xlws.FILTER(Details!$AQ$5:$AQ$53,(Details!$C$5:$C$53=Summary!BG$3)*(Details!$CK$5:$CK$53=$AY$5)))),0)</f>
        <v>0</v>
      </c>
      <c r="BH22" s="310" cm="1">
        <f t="array" ref="BH22">IFERROR(ROWS(_xlfn.UNIQUE(_xlfn._xlws.FILTER(Details!$AQ$5:$AQ$53,(Details!$C$5:$C$53=Summary!BH$3)*(Details!$CK$5:$CK$53=$AY$5)))),0)</f>
        <v>0</v>
      </c>
      <c r="BI22" s="310" cm="1">
        <f t="array" ref="BI22">IFERROR(ROWS(_xlfn.UNIQUE(_xlfn._xlws.FILTER(Details!$AQ$5:$AQ$53,(Details!$C$5:$C$53=Summary!BI$3)*(Details!$CK$5:$CK$53=$AY$5)))),0)</f>
        <v>0</v>
      </c>
      <c r="BJ22" s="310" cm="1">
        <f t="array" ref="BJ22">IFERROR(ROWS(_xlfn.UNIQUE(_xlfn._xlws.FILTER(Details!$AQ$5:$AQ$53,(Details!$C$5:$C$53=Summary!BJ$3)*(Details!$CK$5:$CK$53=$AY$5)))),0)</f>
        <v>0</v>
      </c>
      <c r="BK22" s="310" cm="1">
        <f t="array" ref="BK22">IFERROR(ROWS(_xlfn.UNIQUE(_xlfn._xlws.FILTER(Details!$AQ$5:$AQ$53,(Details!$C$5:$C$53=Summary!BK$3)*(Details!$CK$5:$CK$53=$AY$5)))),0)</f>
        <v>0</v>
      </c>
      <c r="BL22" s="278">
        <f>COUNTIFS('Buyer Metrics'!F:F,Summary!AY5)</f>
        <v>0</v>
      </c>
      <c r="BN22" s="308">
        <f>(AH22+AW22+BL22)-P22</f>
        <v>0</v>
      </c>
    </row>
    <row r="23" spans="3:88" x14ac:dyDescent="0.35">
      <c r="C23" s="275" t="s">
        <v>553</v>
      </c>
      <c r="D23" s="310" cm="1">
        <f t="array" ref="D23">IFERROR(ROWS(_xlfn.UNIQUE(_xlfn._xlws.FILTER(Details!$E$5:$E$53,(Details!$C$5:$C$53=Summary!D$3)*(Details!$BT$5:$BT$53=$C$23)))),0)</f>
        <v>1</v>
      </c>
      <c r="E23" s="310" cm="1">
        <f t="array" ref="E23">IFERROR(ROWS(_xlfn.UNIQUE(_xlfn._xlws.FILTER(Details!$E$5:$E$53,(Details!$C$5:$C$53=Summary!E$3)*(Details!$BT$5:$BT$53=$C$23)))),0)</f>
        <v>0</v>
      </c>
      <c r="F23" s="310" cm="1">
        <f t="array" ref="F23">IFERROR(ROWS(_xlfn.UNIQUE(_xlfn._xlws.FILTER(Details!$E$5:$E$53,(Details!$C$5:$C$53=Summary!F$3)*(Details!$BT$5:$BT$53=$C$23)))),0)</f>
        <v>0</v>
      </c>
      <c r="G23" s="310" cm="1">
        <f t="array" ref="G23">IFERROR(ROWS(_xlfn.UNIQUE(_xlfn._xlws.FILTER(Details!$E$5:$E$53,(Details!$C$5:$C$53=Summary!G$3)*(Details!$BT$5:$BT$53=$C$23)))),0)</f>
        <v>0</v>
      </c>
      <c r="H23" s="310" cm="1">
        <f t="array" ref="H23">IFERROR(ROWS(_xlfn.UNIQUE(_xlfn._xlws.FILTER(Details!$E$5:$E$53,(Details!$C$5:$C$53=Summary!H$3)*(Details!$BT$5:$BT$53=$C$23)))),0)</f>
        <v>0</v>
      </c>
      <c r="I23" s="310" cm="1">
        <f t="array" ref="I23">IFERROR(ROWS(_xlfn.UNIQUE(_xlfn._xlws.FILTER(Details!$E$5:$E$53,(Details!$C$5:$C$53=Summary!I$3)*(Details!$BT$5:$BT$53=$C$23)))),0)</f>
        <v>0</v>
      </c>
      <c r="J23" s="310" cm="1">
        <f t="array" ref="J23">IFERROR(ROWS(_xlfn.UNIQUE(_xlfn._xlws.FILTER(Details!$E$5:$E$53,(Details!$C$5:$C$53=Summary!J$3)*(Details!$BT$5:$BT$53=$C$23)))),0)</f>
        <v>0</v>
      </c>
      <c r="K23" s="310" cm="1">
        <f t="array" ref="K23">IFERROR(ROWS(_xlfn.UNIQUE(_xlfn._xlws.FILTER(Details!$E$5:$E$53,(Details!$C$5:$C$53=Summary!K$3)*(Details!$BT$5:$BT$53=$C$23)))),0)</f>
        <v>0</v>
      </c>
      <c r="L23" s="310" cm="1">
        <f t="array" ref="L23">IFERROR(ROWS(_xlfn.UNIQUE(_xlfn._xlws.FILTER(Details!$E$5:$E$53,(Details!$C$5:$C$53=Summary!L$3)*(Details!$BT$5:$BT$53=$C$23)))),0)</f>
        <v>0</v>
      </c>
      <c r="M23" s="310" cm="1">
        <f t="array" ref="M23">IFERROR(ROWS(_xlfn.UNIQUE(_xlfn._xlws.FILTER(Details!$E$5:$E$53,(Details!$C$5:$C$53=Summary!M$3)*(Details!$BT$5:$BT$53=$C$23)))),0)</f>
        <v>0</v>
      </c>
      <c r="N23" s="310" cm="1">
        <f t="array" ref="N23">IFERROR(ROWS(_xlfn.UNIQUE(_xlfn._xlws.FILTER(Details!$E$5:$E$53,(Details!$C$5:$C$53=Summary!N$3)*(Details!$BT$5:$BT$53=$C$23)))),0)</f>
        <v>0</v>
      </c>
      <c r="O23" s="310" cm="1">
        <f t="array" ref="O23">IFERROR(ROWS(_xlfn.UNIQUE(_xlfn._xlws.FILTER(Details!$E$5:$E$53,(Details!$C$5:$C$53=Summary!O$3)*(Details!$BT$5:$BT$53=$C$23)))),0)</f>
        <v>0</v>
      </c>
      <c r="P23" s="278">
        <f>SUM(D23:O23)</f>
        <v>1</v>
      </c>
      <c r="U23" s="375" t="s">
        <v>553</v>
      </c>
      <c r="V23" s="310" cm="1">
        <f t="array" ref="V23">IFERROR(ROWS(_xlfn.UNIQUE(_xlfn._xlws.FILTER(Details!$E$5:$E$53,(Details!$C$5:$C$53=Summary!V$3)*(Details!$BT$5:$BT$53=$C$23)*(Details!$CK$5:$CK$53=$U$5)))),0)</f>
        <v>0</v>
      </c>
      <c r="W23" s="310" cm="1">
        <f t="array" ref="W23">IFERROR(ROWS(_xlfn.UNIQUE(_xlfn._xlws.FILTER(Details!$E$5:$E$53,(Details!$C$5:$C$53=Summary!W$3)*(Details!$BT$5:$BT$53=$C$23)*(Details!$CK$5:$CK$53=$U$5)))),0)</f>
        <v>0</v>
      </c>
      <c r="X23" s="310" cm="1">
        <f t="array" ref="X23">IFERROR(ROWS(_xlfn.UNIQUE(_xlfn._xlws.FILTER(Details!$E$5:$E$53,(Details!$C$5:$C$53=Summary!X$3)*(Details!$BT$5:$BT$53=$C$23)*(Details!$CK$5:$CK$53=$U$5)))),0)</f>
        <v>0</v>
      </c>
      <c r="Y23" s="310" cm="1">
        <f t="array" ref="Y23">IFERROR(ROWS(_xlfn.UNIQUE(_xlfn._xlws.FILTER(Details!$E$5:$E$53,(Details!$C$5:$C$53=Summary!Y$3)*(Details!$BT$5:$BT$53=$C$23)*(Details!$CK$5:$CK$53=$U$5)))),0)</f>
        <v>0</v>
      </c>
      <c r="Z23" s="310" cm="1">
        <f t="array" ref="Z23">IFERROR(ROWS(_xlfn.UNIQUE(_xlfn._xlws.FILTER(Details!$E$5:$E$53,(Details!$C$5:$C$53=Summary!Z$3)*(Details!$BT$5:$BT$53=$C$23)*(Details!$CK$5:$CK$53=$U$5)))),0)</f>
        <v>0</v>
      </c>
      <c r="AA23" s="310" cm="1">
        <f t="array" ref="AA23">IFERROR(ROWS(_xlfn.UNIQUE(_xlfn._xlws.FILTER(Details!$E$5:$E$53,(Details!$C$5:$C$53=Summary!AA$3)*(Details!$BT$5:$BT$53=$C$23)*(Details!$CK$5:$CK$53=$U$5)))),0)</f>
        <v>0</v>
      </c>
      <c r="AB23" s="310" cm="1">
        <f t="array" ref="AB23">IFERROR(ROWS(_xlfn.UNIQUE(_xlfn._xlws.FILTER(Details!$E$5:$E$53,(Details!$C$5:$C$53=Summary!AB$3)*(Details!$BT$5:$BT$53=$C$23)*(Details!$CK$5:$CK$53=$U$5)))),0)</f>
        <v>0</v>
      </c>
      <c r="AC23" s="310" cm="1">
        <f t="array" ref="AC23">IFERROR(ROWS(_xlfn.UNIQUE(_xlfn._xlws.FILTER(Details!$E$5:$E$53,(Details!$C$5:$C$53=Summary!AC$3)*(Details!$BT$5:$BT$53=$C$23)*(Details!$CK$5:$CK$53=$U$5)))),0)</f>
        <v>0</v>
      </c>
      <c r="AD23" s="310" cm="1">
        <f t="array" ref="AD23">IFERROR(ROWS(_xlfn.UNIQUE(_xlfn._xlws.FILTER(Details!$E$5:$E$53,(Details!$C$5:$C$53=Summary!AD$3)*(Details!$BT$5:$BT$53=$C$23)*(Details!$CK$5:$CK$53=$U$5)))),0)</f>
        <v>0</v>
      </c>
      <c r="AE23" s="310" cm="1">
        <f t="array" ref="AE23">IFERROR(ROWS(_xlfn.UNIQUE(_xlfn._xlws.FILTER(Details!$E$5:$E$53,(Details!$C$5:$C$53=Summary!AE$3)*(Details!$BT$5:$BT$53=$C$23)*(Details!$CK$5:$CK$53=$U$5)))),0)</f>
        <v>0</v>
      </c>
      <c r="AF23" s="310" cm="1">
        <f t="array" ref="AF23">IFERROR(ROWS(_xlfn.UNIQUE(_xlfn._xlws.FILTER(Details!$E$5:$E$53,(Details!$C$5:$C$53=Summary!AF$3)*(Details!$BT$5:$BT$53=$C$23)*(Details!$CK$5:$CK$53=$U$5)))),0)</f>
        <v>0</v>
      </c>
      <c r="AG23" s="310" cm="1">
        <f t="array" ref="AG23">IFERROR(ROWS(_xlfn.UNIQUE(_xlfn._xlws.FILTER(Details!$E$5:$E$53,(Details!$C$5:$C$53=Summary!AG$3)*(Details!$BT$5:$BT$53=$C$23)*(Details!$CK$5:$CK$53=$U$5)))),0)</f>
        <v>0</v>
      </c>
      <c r="AH23" s="278">
        <f>SUM(V23:AG23)</f>
        <v>0</v>
      </c>
      <c r="AJ23" s="375" t="s">
        <v>553</v>
      </c>
      <c r="AK23" s="310" cm="1">
        <f t="array" ref="AK23">IFERROR(ROWS(_xlfn.UNIQUE(_xlfn._xlws.FILTER(Details!$E$5:$E$53,(Details!$C$5:$C$53=Summary!AK$3)*(Details!$BT$5:$BT$53=$C$23)*(Details!$CK$5:$CK$53=$AJ$5)))),0)</f>
        <v>0</v>
      </c>
      <c r="AL23" s="310" cm="1">
        <f t="array" ref="AL23">IFERROR(ROWS(_xlfn.UNIQUE(_xlfn._xlws.FILTER(Details!$E$5:$E$53,(Details!$C$5:$C$53=Summary!AL$3)*(Details!$BT$5:$BT$53=$C$23)*(Details!$CK$5:$CK$53=$AJ$5)))),0)</f>
        <v>0</v>
      </c>
      <c r="AM23" s="310" cm="1">
        <f t="array" ref="AM23">IFERROR(ROWS(_xlfn.UNIQUE(_xlfn._xlws.FILTER(Details!$E$5:$E$53,(Details!$C$5:$C$53=Summary!AM$3)*(Details!$BT$5:$BT$53=$C$23)*(Details!$CK$5:$CK$53=$AJ$5)))),0)</f>
        <v>0</v>
      </c>
      <c r="AN23" s="310" cm="1">
        <f t="array" ref="AN23">IFERROR(ROWS(_xlfn.UNIQUE(_xlfn._xlws.FILTER(Details!$E$5:$E$53,(Details!$C$5:$C$53=Summary!AN$3)*(Details!$BT$5:$BT$53=$C$23)*(Details!$CK$5:$CK$53=$AJ$5)))),0)</f>
        <v>0</v>
      </c>
      <c r="AO23" s="310" cm="1">
        <f t="array" ref="AO23">IFERROR(ROWS(_xlfn.UNIQUE(_xlfn._xlws.FILTER(Details!$E$5:$E$53,(Details!$C$5:$C$53=Summary!AO$3)*(Details!$BT$5:$BT$53=$C$23)*(Details!$CK$5:$CK$53=$AJ$5)))),0)</f>
        <v>0</v>
      </c>
      <c r="AP23" s="310" cm="1">
        <f t="array" ref="AP23">IFERROR(ROWS(_xlfn.UNIQUE(_xlfn._xlws.FILTER(Details!$E$5:$E$53,(Details!$C$5:$C$53=Summary!AP$3)*(Details!$BT$5:$BT$53=$C$23)*(Details!$CK$5:$CK$53=$AJ$5)))),0)</f>
        <v>0</v>
      </c>
      <c r="AQ23" s="310" cm="1">
        <f t="array" ref="AQ23">IFERROR(ROWS(_xlfn.UNIQUE(_xlfn._xlws.FILTER(Details!$E$5:$E$53,(Details!$C$5:$C$53=Summary!AQ$3)*(Details!$BT$5:$BT$53=$C$23)*(Details!$CK$5:$CK$53=$AJ$5)))),0)</f>
        <v>0</v>
      </c>
      <c r="AR23" s="310" cm="1">
        <f t="array" ref="AR23">IFERROR(ROWS(_xlfn.UNIQUE(_xlfn._xlws.FILTER(Details!$E$5:$E$53,(Details!$C$5:$C$53=Summary!AR$3)*(Details!$BT$5:$BT$53=$C$23)*(Details!$CK$5:$CK$53=$AJ$5)))),0)</f>
        <v>0</v>
      </c>
      <c r="AS23" s="310" cm="1">
        <f t="array" ref="AS23">IFERROR(ROWS(_xlfn.UNIQUE(_xlfn._xlws.FILTER(Details!$E$5:$E$53,(Details!$C$5:$C$53=Summary!AS$3)*(Details!$BT$5:$BT$53=$C$23)*(Details!$CK$5:$CK$53=$AJ$5)))),0)</f>
        <v>0</v>
      </c>
      <c r="AT23" s="310" cm="1">
        <f t="array" ref="AT23">IFERROR(ROWS(_xlfn.UNIQUE(_xlfn._xlws.FILTER(Details!$E$5:$E$53,(Details!$C$5:$C$53=Summary!AT$3)*(Details!$BT$5:$BT$53=$C$23)*(Details!$CK$5:$CK$53=$AJ$5)))),0)</f>
        <v>0</v>
      </c>
      <c r="AU23" s="310" cm="1">
        <f t="array" ref="AU23">IFERROR(ROWS(_xlfn.UNIQUE(_xlfn._xlws.FILTER(Details!$E$5:$E$53,(Details!$C$5:$C$53=Summary!AU$3)*(Details!$BT$5:$BT$53=$C$23)*(Details!$CK$5:$CK$53=$AJ$5)))),0)</f>
        <v>0</v>
      </c>
      <c r="AV23" s="310" cm="1">
        <f t="array" ref="AV23">IFERROR(ROWS(_xlfn.UNIQUE(_xlfn._xlws.FILTER(Details!$E$5:$E$53,(Details!$C$5:$C$53=Summary!AV$3)*(Details!$BT$5:$BT$53=$C$23)*(Details!$CK$5:$CK$53=$AJ$5)))),0)</f>
        <v>0</v>
      </c>
      <c r="AW23" s="278">
        <f>SUM(AK23:AV23)</f>
        <v>0</v>
      </c>
      <c r="AY23" s="375" t="s">
        <v>553</v>
      </c>
      <c r="AZ23" s="310" cm="1">
        <f t="array" ref="AZ23">IFERROR(ROWS(_xlfn.UNIQUE(_xlfn._xlws.FILTER(Details!$E$5:$E$53,(Details!$C$5:$C$53=Summary!AZ$3)*(Details!$BT$5:$BT$53=$C$23)*(Details!$CK$5:$CK$53=$AY$5)))),0)</f>
        <v>0</v>
      </c>
      <c r="BA23" s="310" cm="1">
        <f t="array" ref="BA23">IFERROR(ROWS(_xlfn.UNIQUE(_xlfn._xlws.FILTER(Details!$E$5:$E$53,(Details!$C$5:$C$53=Summary!BA$3)*(Details!$BT$5:$BT$53=$C$23)*(Details!$CK$5:$CK$53=$AY$5)))),0)</f>
        <v>0</v>
      </c>
      <c r="BB23" s="310" cm="1">
        <f t="array" ref="BB23">IFERROR(ROWS(_xlfn.UNIQUE(_xlfn._xlws.FILTER(Details!$E$5:$E$53,(Details!$C$5:$C$53=Summary!BB$3)*(Details!$BT$5:$BT$53=$C$23)*(Details!$CK$5:$CK$53=$AY$5)))),0)</f>
        <v>0</v>
      </c>
      <c r="BC23" s="310" cm="1">
        <f t="array" ref="BC23">IFERROR(ROWS(_xlfn.UNIQUE(_xlfn._xlws.FILTER(Details!$E$5:$E$53,(Details!$C$5:$C$53=Summary!BC$3)*(Details!$BT$5:$BT$53=$C$23)*(Details!$CK$5:$CK$53=$AY$5)))),0)</f>
        <v>0</v>
      </c>
      <c r="BD23" s="310" cm="1">
        <f t="array" ref="BD23">IFERROR(ROWS(_xlfn.UNIQUE(_xlfn._xlws.FILTER(Details!$E$5:$E$53,(Details!$C$5:$C$53=Summary!BD$3)*(Details!$BT$5:$BT$53=$C$23)*(Details!$CK$5:$CK$53=$AY$5)))),0)</f>
        <v>0</v>
      </c>
      <c r="BE23" s="310" cm="1">
        <f t="array" ref="BE23">IFERROR(ROWS(_xlfn.UNIQUE(_xlfn._xlws.FILTER(Details!$E$5:$E$53,(Details!$C$5:$C$53=Summary!BE$3)*(Details!$BT$5:$BT$53=$C$23)*(Details!$CK$5:$CK$53=$AY$5)))),0)</f>
        <v>0</v>
      </c>
      <c r="BF23" s="310" cm="1">
        <f t="array" ref="BF23">IFERROR(ROWS(_xlfn.UNIQUE(_xlfn._xlws.FILTER(Details!$E$5:$E$53,(Details!$C$5:$C$53=Summary!BF$3)*(Details!$BT$5:$BT$53=$C$23)*(Details!$CK$5:$CK$53=$AY$5)))),0)</f>
        <v>0</v>
      </c>
      <c r="BG23" s="310" cm="1">
        <f t="array" ref="BG23">IFERROR(ROWS(_xlfn.UNIQUE(_xlfn._xlws.FILTER(Details!$E$5:$E$53,(Details!$C$5:$C$53=Summary!BG$3)*(Details!$BT$5:$BT$53=$C$23)*(Details!$CK$5:$CK$53=$AY$5)))),0)</f>
        <v>0</v>
      </c>
      <c r="BH23" s="310" cm="1">
        <f t="array" ref="BH23">IFERROR(ROWS(_xlfn.UNIQUE(_xlfn._xlws.FILTER(Details!$E$5:$E$53,(Details!$C$5:$C$53=Summary!BH$3)*(Details!$BT$5:$BT$53=$C$23)*(Details!$CK$5:$CK$53=$AY$5)))),0)</f>
        <v>0</v>
      </c>
      <c r="BI23" s="310" cm="1">
        <f t="array" ref="BI23">IFERROR(ROWS(_xlfn.UNIQUE(_xlfn._xlws.FILTER(Details!$E$5:$E$53,(Details!$C$5:$C$53=Summary!BI$3)*(Details!$BT$5:$BT$53=$C$23)*(Details!$CK$5:$CK$53=$AY$5)))),0)</f>
        <v>0</v>
      </c>
      <c r="BJ23" s="310" cm="1">
        <f t="array" ref="BJ23">IFERROR(ROWS(_xlfn.UNIQUE(_xlfn._xlws.FILTER(Details!$E$5:$E$53,(Details!$C$5:$C$53=Summary!BJ$3)*(Details!$BT$5:$BT$53=$C$23)*(Details!$CK$5:$CK$53=$AY$5)))),0)</f>
        <v>0</v>
      </c>
      <c r="BK23" s="310" cm="1">
        <f t="array" ref="BK23">IFERROR(ROWS(_xlfn.UNIQUE(_xlfn._xlws.FILTER(Details!$E$5:$E$53,(Details!$C$5:$C$53=Summary!BK$3)*(Details!$BT$5:$BT$53=$C$23)*(Details!$CK$5:$CK$53=$AY$5)))),0)</f>
        <v>0</v>
      </c>
      <c r="BL23" s="278">
        <f>SUM(AZ23:BK23)</f>
        <v>0</v>
      </c>
      <c r="BN23" s="308">
        <f t="shared" ref="BN23" si="73">(AH23+AW23+BL23)-P23</f>
        <v>-1</v>
      </c>
    </row>
    <row r="24" spans="3:88" x14ac:dyDescent="0.35">
      <c r="C24" s="275" t="s">
        <v>722</v>
      </c>
      <c r="D24" s="289">
        <v>114535406.54000001</v>
      </c>
      <c r="E24" s="289">
        <v>96373900.709999979</v>
      </c>
      <c r="F24" s="289">
        <v>94601539.810000002</v>
      </c>
      <c r="G24" s="289">
        <v>0</v>
      </c>
      <c r="H24" s="289">
        <v>0</v>
      </c>
      <c r="I24" s="289">
        <v>0</v>
      </c>
      <c r="J24" s="289">
        <v>0</v>
      </c>
      <c r="K24" s="289">
        <v>0</v>
      </c>
      <c r="L24" s="289">
        <v>0</v>
      </c>
      <c r="M24" s="289">
        <v>0</v>
      </c>
      <c r="N24" s="289">
        <v>0</v>
      </c>
      <c r="O24" s="289">
        <v>0</v>
      </c>
      <c r="P24" s="435">
        <f>F24</f>
        <v>94601539.810000002</v>
      </c>
      <c r="U24" s="375" t="s">
        <v>722</v>
      </c>
      <c r="V24" s="289"/>
      <c r="W24" s="290"/>
      <c r="X24" s="289"/>
      <c r="Y24" s="290"/>
      <c r="Z24" s="289"/>
      <c r="AA24" s="290"/>
      <c r="AB24" s="289"/>
      <c r="AC24" s="290"/>
      <c r="AD24" s="289"/>
      <c r="AE24" s="290"/>
      <c r="AF24" s="289"/>
      <c r="AG24" s="290">
        <v>0</v>
      </c>
      <c r="AH24" s="435" t="e">
        <f>AVERAGE(V24:AF24)</f>
        <v>#DIV/0!</v>
      </c>
      <c r="AJ24" s="375" t="s">
        <v>722</v>
      </c>
      <c r="AK24" s="289"/>
      <c r="AL24" s="289"/>
      <c r="AM24" s="289"/>
      <c r="AN24" s="289"/>
      <c r="AO24" s="289"/>
      <c r="AP24" s="289"/>
      <c r="AQ24" s="289"/>
      <c r="AR24" s="289"/>
      <c r="AS24" s="289"/>
      <c r="AT24" s="289"/>
      <c r="AU24" s="289"/>
      <c r="AV24" s="289">
        <v>0</v>
      </c>
      <c r="AW24" s="435" t="e">
        <f>AVERAGE(AK24:AU24)</f>
        <v>#DIV/0!</v>
      </c>
      <c r="AY24" s="375" t="s">
        <v>722</v>
      </c>
      <c r="AZ24" s="289"/>
      <c r="BA24" s="289"/>
      <c r="BB24" s="289"/>
      <c r="BC24" s="289"/>
      <c r="BD24" s="289"/>
      <c r="BE24" s="289"/>
      <c r="BF24" s="289"/>
      <c r="BG24" s="289"/>
      <c r="BH24" s="289"/>
      <c r="BI24" s="289"/>
      <c r="BJ24" s="289"/>
      <c r="BK24" s="289">
        <v>0</v>
      </c>
      <c r="BL24" s="435" t="e">
        <f>AVERAGE(AZ24:BJ24)</f>
        <v>#DIV/0!</v>
      </c>
    </row>
    <row r="25" spans="3:88" x14ac:dyDescent="0.35">
      <c r="C25" s="282" t="s">
        <v>9</v>
      </c>
      <c r="D25" s="291">
        <f>IFERROR(((D24/(D7*1.18))*D4),0)</f>
        <v>172.27825559235239</v>
      </c>
      <c r="E25" s="292">
        <f t="shared" ref="E25:I25" si="74">IFERROR(((E24/(E7*1.18))*E4),0)</f>
        <v>216.51148168328177</v>
      </c>
      <c r="F25" s="291">
        <f t="shared" si="74"/>
        <v>201.40486488039133</v>
      </c>
      <c r="G25" s="380">
        <f t="shared" si="74"/>
        <v>0</v>
      </c>
      <c r="H25" s="380">
        <f t="shared" si="74"/>
        <v>0</v>
      </c>
      <c r="I25" s="380">
        <f t="shared" si="74"/>
        <v>0</v>
      </c>
      <c r="J25" s="380">
        <f t="shared" ref="J25:P25" si="75">IFERROR(((J24/(J7*1.18))*J4),0)</f>
        <v>0</v>
      </c>
      <c r="K25" s="380">
        <f t="shared" si="75"/>
        <v>0</v>
      </c>
      <c r="L25" s="459">
        <f t="shared" si="75"/>
        <v>0</v>
      </c>
      <c r="M25" s="459">
        <f t="shared" si="75"/>
        <v>0</v>
      </c>
      <c r="N25" s="459">
        <f t="shared" si="75"/>
        <v>0</v>
      </c>
      <c r="O25" s="459">
        <f t="shared" si="75"/>
        <v>0</v>
      </c>
      <c r="P25" s="460">
        <f t="shared" si="75"/>
        <v>177.8898136163788</v>
      </c>
      <c r="U25" s="376" t="s">
        <v>9</v>
      </c>
      <c r="V25" s="291">
        <f t="shared" ref="V25:AH25" si="76">IFERROR(((V24/(V7*1.18))*V4),0)</f>
        <v>0</v>
      </c>
      <c r="W25" s="291">
        <f t="shared" si="76"/>
        <v>0</v>
      </c>
      <c r="X25" s="291">
        <f t="shared" si="76"/>
        <v>0</v>
      </c>
      <c r="Y25" s="291">
        <f t="shared" si="76"/>
        <v>0</v>
      </c>
      <c r="Z25" s="291">
        <f t="shared" si="76"/>
        <v>0</v>
      </c>
      <c r="AA25" s="291">
        <f t="shared" si="76"/>
        <v>0</v>
      </c>
      <c r="AB25" s="291">
        <f t="shared" si="76"/>
        <v>0</v>
      </c>
      <c r="AC25" s="291">
        <f t="shared" si="76"/>
        <v>0</v>
      </c>
      <c r="AD25" s="291">
        <f t="shared" si="76"/>
        <v>0</v>
      </c>
      <c r="AE25" s="291">
        <f t="shared" si="76"/>
        <v>0</v>
      </c>
      <c r="AF25" s="291">
        <f t="shared" si="76"/>
        <v>0</v>
      </c>
      <c r="AG25" s="291">
        <f t="shared" si="76"/>
        <v>0</v>
      </c>
      <c r="AH25" s="291">
        <f t="shared" si="76"/>
        <v>0</v>
      </c>
      <c r="AJ25" s="376" t="s">
        <v>9</v>
      </c>
      <c r="AK25" s="291">
        <f t="shared" ref="AK25:AW25" si="77">IFERROR(((AK24/(AK7*1.18))*AK4),0)</f>
        <v>0</v>
      </c>
      <c r="AL25" s="291">
        <f t="shared" si="77"/>
        <v>0</v>
      </c>
      <c r="AM25" s="291">
        <f t="shared" si="77"/>
        <v>0</v>
      </c>
      <c r="AN25" s="291">
        <f t="shared" si="77"/>
        <v>0</v>
      </c>
      <c r="AO25" s="291">
        <f t="shared" si="77"/>
        <v>0</v>
      </c>
      <c r="AP25" s="291">
        <f t="shared" si="77"/>
        <v>0</v>
      </c>
      <c r="AQ25" s="291">
        <f t="shared" si="77"/>
        <v>0</v>
      </c>
      <c r="AR25" s="291">
        <f t="shared" si="77"/>
        <v>0</v>
      </c>
      <c r="AS25" s="291">
        <f t="shared" si="77"/>
        <v>0</v>
      </c>
      <c r="AT25" s="291">
        <f t="shared" si="77"/>
        <v>0</v>
      </c>
      <c r="AU25" s="291">
        <f t="shared" si="77"/>
        <v>0</v>
      </c>
      <c r="AV25" s="291">
        <f t="shared" si="77"/>
        <v>0</v>
      </c>
      <c r="AW25" s="291">
        <f t="shared" si="77"/>
        <v>0</v>
      </c>
      <c r="AY25" s="376" t="s">
        <v>9</v>
      </c>
      <c r="AZ25" s="291">
        <f t="shared" ref="AZ25:BL25" si="78">IFERROR(((AZ24/(AZ7*1.18))*AZ4),0)</f>
        <v>0</v>
      </c>
      <c r="BA25" s="291">
        <f t="shared" si="78"/>
        <v>0</v>
      </c>
      <c r="BB25" s="291">
        <f t="shared" si="78"/>
        <v>0</v>
      </c>
      <c r="BC25" s="291">
        <f t="shared" si="78"/>
        <v>0</v>
      </c>
      <c r="BD25" s="291">
        <f t="shared" si="78"/>
        <v>0</v>
      </c>
      <c r="BE25" s="291">
        <f t="shared" si="78"/>
        <v>0</v>
      </c>
      <c r="BF25" s="291">
        <f t="shared" si="78"/>
        <v>0</v>
      </c>
      <c r="BG25" s="291">
        <f t="shared" si="78"/>
        <v>0</v>
      </c>
      <c r="BH25" s="291">
        <f t="shared" si="78"/>
        <v>0</v>
      </c>
      <c r="BI25" s="291">
        <f t="shared" si="78"/>
        <v>0</v>
      </c>
      <c r="BJ25" s="291">
        <f t="shared" si="78"/>
        <v>0</v>
      </c>
      <c r="BK25" s="291">
        <f t="shared" si="78"/>
        <v>0</v>
      </c>
      <c r="BL25" s="291">
        <f t="shared" si="78"/>
        <v>0</v>
      </c>
    </row>
    <row r="26" spans="3:88" x14ac:dyDescent="0.35">
      <c r="C26" s="275" t="s">
        <v>715</v>
      </c>
      <c r="D26" s="289">
        <v>25291577.520000003</v>
      </c>
      <c r="E26" s="289">
        <v>12692976.609999999</v>
      </c>
      <c r="F26" s="289">
        <v>14596912.449999999</v>
      </c>
      <c r="G26" s="289">
        <v>0</v>
      </c>
      <c r="H26" s="289">
        <v>0</v>
      </c>
      <c r="I26" s="289">
        <v>0</v>
      </c>
      <c r="J26" s="289">
        <v>0</v>
      </c>
      <c r="K26" s="289">
        <v>0</v>
      </c>
      <c r="L26" s="289">
        <v>0</v>
      </c>
      <c r="M26" s="289">
        <v>0</v>
      </c>
      <c r="N26" s="289">
        <v>0</v>
      </c>
      <c r="O26" s="289">
        <v>0</v>
      </c>
      <c r="P26" s="435">
        <f>F26</f>
        <v>14596912.449999999</v>
      </c>
      <c r="U26" s="375" t="s">
        <v>715</v>
      </c>
      <c r="V26" s="291"/>
      <c r="W26" s="291"/>
      <c r="X26" s="291"/>
      <c r="Y26" s="292"/>
      <c r="Z26" s="291"/>
      <c r="AA26" s="292"/>
      <c r="AB26" s="291"/>
      <c r="AC26" s="292"/>
      <c r="AD26" s="291"/>
      <c r="AE26" s="292"/>
      <c r="AF26" s="291"/>
      <c r="AG26" s="292"/>
      <c r="AH26" s="435" t="e">
        <f>AVERAGE(V26:AF26)</f>
        <v>#DIV/0!</v>
      </c>
      <c r="AJ26" s="375" t="s">
        <v>715</v>
      </c>
      <c r="AK26" s="291"/>
      <c r="AL26" s="291"/>
      <c r="AM26" s="291"/>
      <c r="AN26" s="291"/>
      <c r="AO26" s="291"/>
      <c r="AP26" s="291"/>
      <c r="AQ26" s="291"/>
      <c r="AR26" s="291"/>
      <c r="AS26" s="291"/>
      <c r="AT26" s="291"/>
      <c r="AU26" s="291"/>
      <c r="AV26" s="291"/>
      <c r="AW26" s="291"/>
      <c r="AY26" s="375" t="s">
        <v>715</v>
      </c>
      <c r="AZ26" s="291"/>
      <c r="BA26" s="291"/>
      <c r="BB26" s="291"/>
      <c r="BC26" s="291"/>
      <c r="BD26" s="291"/>
      <c r="BE26" s="291"/>
      <c r="BF26" s="291"/>
      <c r="BG26" s="291"/>
      <c r="BH26" s="291"/>
      <c r="BI26" s="291"/>
      <c r="BJ26" s="291"/>
      <c r="BK26" s="291"/>
      <c r="BL26" s="291"/>
      <c r="CC26" s="287"/>
    </row>
    <row r="27" spans="3:88" ht="16" thickBot="1" x14ac:dyDescent="0.4">
      <c r="C27" s="282" t="s">
        <v>716</v>
      </c>
      <c r="D27" s="291">
        <f t="shared" ref="D27:P27" si="79">IFERROR(((D26/(D8*1.18))*D4),0)</f>
        <v>38.586974671088285</v>
      </c>
      <c r="E27" s="292">
        <f t="shared" si="79"/>
        <v>29.342501946067362</v>
      </c>
      <c r="F27" s="291">
        <f t="shared" si="79"/>
        <v>31.933046845172452</v>
      </c>
      <c r="G27" s="292">
        <f t="shared" si="79"/>
        <v>0</v>
      </c>
      <c r="H27" s="291">
        <f t="shared" si="79"/>
        <v>0</v>
      </c>
      <c r="I27" s="291">
        <f t="shared" si="79"/>
        <v>0</v>
      </c>
      <c r="J27" s="291">
        <f>IFERROR(((J26/(J8*1.18))*J4),0)</f>
        <v>0</v>
      </c>
      <c r="K27" s="292">
        <f>IFERROR(((K26/(K8*1.18))*K4),0)</f>
        <v>0</v>
      </c>
      <c r="L27" s="291">
        <f t="shared" si="79"/>
        <v>0</v>
      </c>
      <c r="M27" s="292">
        <f t="shared" si="79"/>
        <v>0</v>
      </c>
      <c r="N27" s="291">
        <f t="shared" si="79"/>
        <v>0</v>
      </c>
      <c r="O27" s="292">
        <f>IFERROR(((O26/(O8*1.18))*O4),0)</f>
        <v>0</v>
      </c>
      <c r="P27" s="291">
        <f t="shared" si="79"/>
        <v>28.049549037494693</v>
      </c>
      <c r="U27" s="377" t="s">
        <v>716</v>
      </c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  <c r="AH27" s="291"/>
      <c r="AJ27" s="377" t="s">
        <v>716</v>
      </c>
      <c r="AK27" s="291"/>
      <c r="AL27" s="291"/>
      <c r="AM27" s="291"/>
      <c r="AN27" s="291"/>
      <c r="AO27" s="291"/>
      <c r="AP27" s="291"/>
      <c r="AQ27" s="291"/>
      <c r="AR27" s="291"/>
      <c r="AS27" s="291"/>
      <c r="AT27" s="291"/>
      <c r="AU27" s="291"/>
      <c r="AV27" s="291"/>
      <c r="AW27" s="291"/>
      <c r="AY27" s="377" t="s">
        <v>716</v>
      </c>
      <c r="AZ27" s="291"/>
      <c r="BA27" s="291"/>
      <c r="BB27" s="291"/>
      <c r="BC27" s="291"/>
      <c r="BD27" s="291"/>
      <c r="BE27" s="291"/>
      <c r="BF27" s="291"/>
      <c r="BG27" s="291"/>
      <c r="BH27" s="291"/>
      <c r="BI27" s="291"/>
      <c r="BJ27" s="291"/>
      <c r="BK27" s="291"/>
      <c r="BL27" s="291"/>
    </row>
    <row r="28" spans="3:88" x14ac:dyDescent="0.35">
      <c r="C28" s="282" t="s">
        <v>947</v>
      </c>
      <c r="D28" s="291">
        <f>D25-D27</f>
        <v>133.69128092126411</v>
      </c>
      <c r="E28" s="291">
        <f t="shared" ref="E28:O28" si="80">E25-E27</f>
        <v>187.16897973721441</v>
      </c>
      <c r="F28" s="291">
        <f t="shared" si="80"/>
        <v>169.47181803521889</v>
      </c>
      <c r="G28" s="291">
        <f t="shared" si="80"/>
        <v>0</v>
      </c>
      <c r="H28" s="291">
        <f t="shared" si="80"/>
        <v>0</v>
      </c>
      <c r="I28" s="291">
        <f t="shared" si="80"/>
        <v>0</v>
      </c>
      <c r="J28" s="291">
        <f t="shared" si="80"/>
        <v>0</v>
      </c>
      <c r="K28" s="291">
        <f t="shared" si="80"/>
        <v>0</v>
      </c>
      <c r="L28" s="291">
        <f>L25-L27</f>
        <v>0</v>
      </c>
      <c r="M28" s="291">
        <f t="shared" si="80"/>
        <v>0</v>
      </c>
      <c r="N28" s="291">
        <f t="shared" si="80"/>
        <v>0</v>
      </c>
      <c r="O28" s="291">
        <f t="shared" si="80"/>
        <v>0</v>
      </c>
      <c r="P28" s="291">
        <f>P25-P27</f>
        <v>149.8402645788841</v>
      </c>
      <c r="U28" s="282"/>
      <c r="V28" s="291"/>
      <c r="W28" s="291"/>
      <c r="X28" s="291"/>
      <c r="Y28" s="291"/>
      <c r="Z28" s="291"/>
      <c r="AA28" s="291"/>
      <c r="AB28" s="291"/>
      <c r="AC28" s="291"/>
      <c r="AD28" s="291"/>
      <c r="AE28" s="291"/>
      <c r="AF28" s="291"/>
      <c r="AG28" s="291"/>
      <c r="AH28" s="291"/>
      <c r="AJ28" s="282"/>
      <c r="AK28" s="291"/>
      <c r="AL28" s="291"/>
      <c r="AM28" s="291"/>
      <c r="AN28" s="291"/>
      <c r="AO28" s="291"/>
      <c r="AP28" s="291"/>
      <c r="AQ28" s="291"/>
      <c r="AR28" s="291"/>
      <c r="AS28" s="291"/>
      <c r="AT28" s="291"/>
      <c r="AU28" s="291"/>
      <c r="AV28" s="291"/>
      <c r="AW28" s="291"/>
      <c r="AY28" s="282"/>
      <c r="AZ28" s="291"/>
      <c r="BA28" s="291"/>
      <c r="BB28" s="291"/>
      <c r="BC28" s="291"/>
      <c r="BD28" s="291"/>
      <c r="BE28" s="291"/>
      <c r="BF28" s="291"/>
      <c r="BG28" s="291"/>
      <c r="BH28" s="291"/>
      <c r="BI28" s="291"/>
      <c r="BJ28" s="291"/>
      <c r="BK28" s="291"/>
      <c r="BL28" s="291"/>
    </row>
    <row r="29" spans="3:88" x14ac:dyDescent="0.35">
      <c r="C29" s="275" t="s">
        <v>16</v>
      </c>
      <c r="D29" s="276">
        <v>236391.20187499997</v>
      </c>
      <c r="E29" s="379">
        <v>276677.87862500001</v>
      </c>
      <c r="F29" s="276">
        <f>-SUMIFS(Details!$BY$5:$BY$53,Details!$C$5:$C$53,Summary!F$5)</f>
        <v>272586.71625</v>
      </c>
      <c r="G29" s="379">
        <f>-SUMIFS(Details!$BY$5:$BY$53,Details!$C$5:$C$53,Summary!G$5)</f>
        <v>0</v>
      </c>
      <c r="H29" s="276">
        <f>-SUMIFS(Details!$BY$5:$BY$53,Details!$C$5:$C$53,Summary!H$5)</f>
        <v>0</v>
      </c>
      <c r="I29" s="276">
        <f>-SUMIFS(Details!$BY$5:$BY$53,Details!$C$5:$C$53,Summary!I$5)</f>
        <v>0</v>
      </c>
      <c r="J29" s="276">
        <f>-SUMIFS(Details!$BY$5:$BY$53,Details!$C$5:$C$53,Summary!J$5)</f>
        <v>0</v>
      </c>
      <c r="K29" s="379">
        <f>-SUMIFS(Details!$BY$5:$BY$53,Details!$C$5:$C$53,Summary!K$5)</f>
        <v>0</v>
      </c>
      <c r="L29" s="276">
        <f>-SUMIFS(Details!$BY$5:$BY$53,Details!$C$5:$C$53,Summary!L$5)</f>
        <v>0</v>
      </c>
      <c r="M29" s="379">
        <f>-SUMIFS(Details!$BY$5:$BY$53,Details!$C$5:$C$53,Summary!M$5)</f>
        <v>0</v>
      </c>
      <c r="N29" s="276">
        <f>-SUMIFS(Details!$BY$5:$BY$53,Details!$C$5:$C$53,Summary!N$5)</f>
        <v>0</v>
      </c>
      <c r="O29" s="379">
        <f>-SUMIFS(Details!$BY$5:$BY$53,Details!$C$5:$C$53,Summary!O$5)</f>
        <v>0</v>
      </c>
      <c r="P29" s="276">
        <f>SUM(D29:O29)</f>
        <v>785655.79674999998</v>
      </c>
      <c r="Q29" s="287">
        <f>(-Details!BO54-Details!BP54)</f>
        <v>614927.69625000004</v>
      </c>
      <c r="R29" s="270">
        <f>P29-Q29</f>
        <v>170728.10049999994</v>
      </c>
      <c r="T29" s="270">
        <f>-R29</f>
        <v>-170728.10049999994</v>
      </c>
      <c r="U29" s="375" t="s">
        <v>0</v>
      </c>
      <c r="V29" s="276">
        <f>SUMIFS(Details!$S$5:$S$53,Details!$C$5:$C$53,Summary!V$5,Details!$CK$5:$CK$53,Summary!$U$5)/1000</f>
        <v>26.99</v>
      </c>
      <c r="W29" s="276">
        <f>SUMIFS(Details!$S$5:$S$53,Details!$C$5:$C$53,Summary!W$5,Details!$CK$5:$CK$53,Summary!$U$5)/1000</f>
        <v>25.43</v>
      </c>
      <c r="X29" s="276">
        <f>SUMIFS(Details!$S$5:$S$53,Details!$C$5:$C$53,Summary!X$5,Details!$CK$5:$CK$53,Summary!$U$5)/1000</f>
        <v>14.385</v>
      </c>
      <c r="Y29" s="276">
        <f>SUMIFS(Details!$S$5:$S$53,Details!$C$5:$C$53,Summary!Y$5,Details!$CK$5:$CK$53,Summary!$U$5)/1000</f>
        <v>0</v>
      </c>
      <c r="Z29" s="276">
        <f>SUMIFS(Details!$S$5:$S$53,Details!$C$5:$C$53,Summary!Z$5,Details!$CK$5:$CK$53,Summary!$U$5)/1000</f>
        <v>0</v>
      </c>
      <c r="AA29" s="276">
        <f>SUMIFS(Details!$S$5:$S$53,Details!$C$5:$C$53,Summary!AA$5,Details!$CK$5:$CK$53,Summary!$U$5)/1000</f>
        <v>0</v>
      </c>
      <c r="AB29" s="276">
        <f>SUMIFS(Details!$S$5:$S$53,Details!$C$5:$C$53,Summary!AB$5,Details!$CK$5:$CK$53,Summary!$U$5)/1000</f>
        <v>0</v>
      </c>
      <c r="AC29" s="276">
        <f>SUMIFS(Details!$S$5:$S$53,Details!$C$5:$C$53,Summary!AC$5,Details!$CK$5:$CK$53,Summary!$U$5)/1000</f>
        <v>0</v>
      </c>
      <c r="AD29" s="276">
        <f>SUMIFS(Details!$S$5:$S$53,Details!$C$5:$C$53,Summary!AD$5,Details!$CK$5:$CK$53,Summary!$U$5)/1000</f>
        <v>0</v>
      </c>
      <c r="AE29" s="276">
        <f>SUMIFS(Details!$S$5:$S$53,Details!$C$5:$C$53,Summary!AE$5,Details!$CK$5:$CK$53,Summary!$U$5)/1000</f>
        <v>0</v>
      </c>
      <c r="AF29" s="276">
        <f>SUMIFS(Details!$S$5:$S$53,Details!$C$5:$C$53,Summary!AF$5,Details!$CK$5:$CK$53,Summary!$U$5)/1000</f>
        <v>0</v>
      </c>
      <c r="AG29" s="276">
        <f>SUMIFS(Details!$S$5:$S$53,Details!$C$5:$C$53,Summary!AG$5,Details!$CK$5:$CK$53,Summary!$U$5)/1000</f>
        <v>0</v>
      </c>
      <c r="AH29" s="276">
        <f>SUM(V29:AG29)</f>
        <v>66.805000000000007</v>
      </c>
      <c r="AJ29" s="375" t="s">
        <v>0</v>
      </c>
      <c r="AK29" s="276">
        <f>SUMIFS(Details!$S$5:$S$53,Details!$C$5:$C$53,Summary!AK$5,Details!$CK$5:$CK$53,Summary!$AJ$5)/1000</f>
        <v>249.60499999999999</v>
      </c>
      <c r="AL29" s="276">
        <f>SUMIFS(Details!$S$5:$S$53,Details!$C$5:$C$53,Summary!AL$5,Details!$CK$5:$CK$53,Summary!$AJ$5)/1000</f>
        <v>104.47</v>
      </c>
      <c r="AM29" s="276">
        <f>SUMIFS(Details!$S$5:$S$53,Details!$C$5:$C$53,Summary!AM$5,Details!$CK$5:$CK$53,Summary!$AJ$5)/1000</f>
        <v>99.631</v>
      </c>
      <c r="AN29" s="276">
        <f>SUMIFS(Details!$S$5:$S$53,Details!$C$5:$C$53,Summary!AN$5,Details!$CK$5:$CK$53,Summary!$AJ$5)/1000</f>
        <v>0</v>
      </c>
      <c r="AO29" s="276">
        <f>SUMIFS(Details!$S$5:$S$53,Details!$C$5:$C$53,Summary!AO$5,Details!$CK$5:$CK$53,Summary!$AJ$5)/1000</f>
        <v>0</v>
      </c>
      <c r="AP29" s="276">
        <f>SUMIFS(Details!$S$5:$S$53,Details!$C$5:$C$53,Summary!AP$5,Details!$CK$5:$CK$53,Summary!$AJ$5)/1000</f>
        <v>0</v>
      </c>
      <c r="AQ29" s="276">
        <f>SUMIFS(Details!$S$5:$S$53,Details!$C$5:$C$53,Summary!AQ$5,Details!$CK$5:$CK$53,Summary!$AJ$5)/1000</f>
        <v>0</v>
      </c>
      <c r="AR29" s="276">
        <f>SUMIFS(Details!$S$5:$S$53,Details!$C$5:$C$53,Summary!AR$5,Details!$CK$5:$CK$53,Summary!$AJ$5)/1000</f>
        <v>0</v>
      </c>
      <c r="AS29" s="276">
        <f>SUMIFS(Details!$S$5:$S$53,Details!$C$5:$C$53,Summary!AS$5,Details!$CK$5:$CK$53,Summary!$AJ$5)/1000</f>
        <v>0</v>
      </c>
      <c r="AT29" s="276">
        <f>SUMIFS(Details!$S$5:$S$53,Details!$C$5:$C$53,Summary!AT$5,Details!$CK$5:$CK$53,Summary!$AJ$5)/1000</f>
        <v>0</v>
      </c>
      <c r="AU29" s="276">
        <f>SUMIFS(Details!$S$5:$S$53,Details!$C$5:$C$53,Summary!AU$5,Details!$CK$5:$CK$53,Summary!$AJ$5)/1000</f>
        <v>0</v>
      </c>
      <c r="AV29" s="276">
        <f>SUMIFS(Details!$S$5:$S$53,Details!$C$5:$C$53,Summary!AV$5,Details!$CK$5:$CK$53,Summary!$AJ$5)/1000</f>
        <v>0</v>
      </c>
      <c r="AW29" s="276">
        <f>SUM(AK29:AV29)</f>
        <v>453.70600000000002</v>
      </c>
      <c r="AY29" s="375" t="s">
        <v>0</v>
      </c>
      <c r="AZ29" s="276">
        <f>SUMIFS(Details!$S$5:$S$53,Details!$C$5:$C$53,Summary!AZ$5,Details!$CK$5:$CK$53,Summary!$AY$5)/1000</f>
        <v>0</v>
      </c>
      <c r="BA29" s="276">
        <f>SUMIFS(Details!$S$5:$S$53,Details!$C$5:$C$53,Summary!BA$5,Details!$CK$5:$CK$53,Summary!$AY$5)/1000</f>
        <v>0</v>
      </c>
      <c r="BB29" s="276">
        <f>SUMIFS(Details!$S$5:$S$53,Details!$C$5:$C$53,Summary!BB$5,Details!$CK$5:$CK$53,Summary!$AY$5)/1000</f>
        <v>0</v>
      </c>
      <c r="BC29" s="276">
        <f>SUMIFS(Details!$S$5:$S$53,Details!$C$5:$C$53,Summary!BC$5,Details!$CK$5:$CK$53,Summary!$AY$5)/1000</f>
        <v>0</v>
      </c>
      <c r="BD29" s="276">
        <f>SUMIFS(Details!$S$5:$S$53,Details!$C$5:$C$53,Summary!BD$5,Details!$CK$5:$CK$53,Summary!$AY$5)/1000</f>
        <v>0</v>
      </c>
      <c r="BE29" s="276">
        <f>SUMIFS(Details!$S$5:$S$53,Details!$C$5:$C$53,Summary!BE$5,Details!$CK$5:$CK$53,Summary!$AY$5)/1000</f>
        <v>0</v>
      </c>
      <c r="BF29" s="276">
        <f>SUMIFS(Details!$S$5:$S$53,Details!$C$5:$C$53,Summary!BF$5,Details!$CK$5:$CK$53,Summary!$AY$5)/1000</f>
        <v>0</v>
      </c>
      <c r="BG29" s="276">
        <f>SUMIFS(Details!$S$5:$S$53,Details!$C$5:$C$53,Summary!BG$5,Details!$CK$5:$CK$53,Summary!$AY$5)/1000</f>
        <v>0</v>
      </c>
      <c r="BH29" s="276">
        <f>SUMIFS(Details!$S$5:$S$53,Details!$C$5:$C$53,Summary!BH$5,Details!$CK$5:$CK$53,Summary!$AY$5)/1000</f>
        <v>0</v>
      </c>
      <c r="BI29" s="276">
        <f>SUMIFS(Details!$S$5:$S$53,Details!$C$5:$C$53,Summary!BI$5,Details!$CK$5:$CK$53,Summary!$AY$5)/1000</f>
        <v>0</v>
      </c>
      <c r="BJ29" s="276">
        <f>SUMIFS(Details!$S$5:$S$53,Details!$C$5:$C$53,Summary!BJ$5,Details!$CK$5:$CK$53,Summary!$AY$5)/1000</f>
        <v>0</v>
      </c>
      <c r="BK29" s="276">
        <f>SUMIFS(Details!$S$5:$S$53,Details!$C$5:$C$53,Summary!BK$5,Details!$CK$5:$CK$53,Summary!$AY$5)/1000</f>
        <v>0</v>
      </c>
      <c r="BL29" s="276">
        <f>SUM(AZ29:BK29)</f>
        <v>0</v>
      </c>
      <c r="BN29" s="308">
        <f>(AH29+AW29+BL29)-P29</f>
        <v>-785135.28574999992</v>
      </c>
      <c r="CI29" s="277">
        <f>E29</f>
        <v>276677.87862500001</v>
      </c>
      <c r="CJ29" s="284">
        <f>T29+CI29</f>
        <v>105949.77812500007</v>
      </c>
    </row>
    <row r="30" spans="3:88" x14ac:dyDescent="0.35">
      <c r="C30" s="275" t="s">
        <v>17</v>
      </c>
      <c r="D30" s="410">
        <f>IFERROR((D29/D7),0)</f>
        <v>1.3985653534124884E-2</v>
      </c>
      <c r="E30" s="410">
        <f t="shared" ref="E30:O30" si="81">IFERROR((E29/E7),0)</f>
        <v>2.3660081997954618E-2</v>
      </c>
      <c r="F30" s="410">
        <f t="shared" si="81"/>
        <v>3.2609125461254183E-2</v>
      </c>
      <c r="G30" s="410">
        <f t="shared" si="81"/>
        <v>0</v>
      </c>
      <c r="H30" s="410">
        <f t="shared" si="81"/>
        <v>0</v>
      </c>
      <c r="I30" s="410">
        <f t="shared" si="81"/>
        <v>0</v>
      </c>
      <c r="J30" s="410">
        <f t="shared" si="81"/>
        <v>0</v>
      </c>
      <c r="K30" s="410">
        <f>IFERROR((K29/K7),0)</f>
        <v>0</v>
      </c>
      <c r="L30" s="410">
        <f>IFERROR((L29/L7),0)</f>
        <v>0</v>
      </c>
      <c r="M30" s="410">
        <f t="shared" si="81"/>
        <v>0</v>
      </c>
      <c r="N30" s="410">
        <f t="shared" si="81"/>
        <v>0</v>
      </c>
      <c r="O30" s="410">
        <f t="shared" si="81"/>
        <v>0</v>
      </c>
      <c r="P30" s="410">
        <f>P29/P7</f>
        <v>2.1259514814013423E-2</v>
      </c>
      <c r="Q30" s="287"/>
      <c r="R30" s="270">
        <f>P30-Q30</f>
        <v>2.1259514814013423E-2</v>
      </c>
      <c r="U30" s="275" t="s">
        <v>17</v>
      </c>
      <c r="V30" s="410">
        <f t="shared" ref="V30:AH30" si="82">V29/V7</f>
        <v>3.0220038606407229E-6</v>
      </c>
      <c r="W30" s="410">
        <f t="shared" si="82"/>
        <v>2.9198645862564509E-6</v>
      </c>
      <c r="X30" s="410">
        <f t="shared" si="82"/>
        <v>2.9165368358348931E-6</v>
      </c>
      <c r="Y30" s="410" t="e">
        <f t="shared" si="82"/>
        <v>#DIV/0!</v>
      </c>
      <c r="Z30" s="410" t="e">
        <f t="shared" si="82"/>
        <v>#DIV/0!</v>
      </c>
      <c r="AA30" s="410" t="e">
        <f t="shared" si="82"/>
        <v>#DIV/0!</v>
      </c>
      <c r="AB30" s="410" t="e">
        <f t="shared" si="82"/>
        <v>#DIV/0!</v>
      </c>
      <c r="AC30" s="410" t="e">
        <f t="shared" si="82"/>
        <v>#DIV/0!</v>
      </c>
      <c r="AD30" s="410" t="e">
        <f t="shared" si="82"/>
        <v>#DIV/0!</v>
      </c>
      <c r="AE30" s="410" t="e">
        <f t="shared" si="82"/>
        <v>#DIV/0!</v>
      </c>
      <c r="AF30" s="410" t="e">
        <f t="shared" si="82"/>
        <v>#DIV/0!</v>
      </c>
      <c r="AG30" s="410" t="e">
        <f t="shared" si="82"/>
        <v>#DIV/0!</v>
      </c>
      <c r="AH30" s="410">
        <f t="shared" si="82"/>
        <v>2.959550113473307E-6</v>
      </c>
      <c r="AJ30" s="275" t="s">
        <v>17</v>
      </c>
      <c r="AK30" s="410">
        <f t="shared" ref="AK30:AW30" si="83">AK29/AK7</f>
        <v>3.1240512026641537E-5</v>
      </c>
      <c r="AL30" s="410">
        <f t="shared" si="83"/>
        <v>3.343811537698962E-5</v>
      </c>
      <c r="AM30" s="410">
        <f t="shared" si="83"/>
        <v>2.9072398451683888E-5</v>
      </c>
      <c r="AN30" s="410" t="e">
        <f t="shared" si="83"/>
        <v>#DIV/0!</v>
      </c>
      <c r="AO30" s="410" t="e">
        <f t="shared" si="83"/>
        <v>#DIV/0!</v>
      </c>
      <c r="AP30" s="410" t="e">
        <f t="shared" si="83"/>
        <v>#DIV/0!</v>
      </c>
      <c r="AQ30" s="410" t="e">
        <f t="shared" si="83"/>
        <v>#DIV/0!</v>
      </c>
      <c r="AR30" s="410" t="e">
        <f t="shared" si="83"/>
        <v>#DIV/0!</v>
      </c>
      <c r="AS30" s="410" t="e">
        <f t="shared" si="83"/>
        <v>#DIV/0!</v>
      </c>
      <c r="AT30" s="410" t="e">
        <f t="shared" si="83"/>
        <v>#DIV/0!</v>
      </c>
      <c r="AU30" s="410" t="e">
        <f t="shared" si="83"/>
        <v>#DIV/0!</v>
      </c>
      <c r="AV30" s="410" t="e">
        <f t="shared" si="83"/>
        <v>#DIV/0!</v>
      </c>
      <c r="AW30" s="410">
        <f t="shared" si="83"/>
        <v>3.1201712164125687E-5</v>
      </c>
      <c r="AY30" s="275" t="s">
        <v>17</v>
      </c>
      <c r="AZ30" s="410" t="e">
        <f t="shared" ref="AZ30:BL30" si="84">AZ29/AZ7</f>
        <v>#DIV/0!</v>
      </c>
      <c r="BA30" s="410" t="e">
        <f t="shared" si="84"/>
        <v>#DIV/0!</v>
      </c>
      <c r="BB30" s="410" t="e">
        <f t="shared" si="84"/>
        <v>#DIV/0!</v>
      </c>
      <c r="BC30" s="410" t="e">
        <f t="shared" si="84"/>
        <v>#DIV/0!</v>
      </c>
      <c r="BD30" s="410" t="e">
        <f t="shared" si="84"/>
        <v>#DIV/0!</v>
      </c>
      <c r="BE30" s="410" t="e">
        <f t="shared" si="84"/>
        <v>#DIV/0!</v>
      </c>
      <c r="BF30" s="410" t="e">
        <f t="shared" si="84"/>
        <v>#DIV/0!</v>
      </c>
      <c r="BG30" s="410" t="e">
        <f t="shared" si="84"/>
        <v>#DIV/0!</v>
      </c>
      <c r="BH30" s="410" t="e">
        <f t="shared" si="84"/>
        <v>#DIV/0!</v>
      </c>
      <c r="BI30" s="410" t="e">
        <f t="shared" si="84"/>
        <v>#DIV/0!</v>
      </c>
      <c r="BJ30" s="410" t="e">
        <f t="shared" si="84"/>
        <v>#DIV/0!</v>
      </c>
      <c r="BK30" s="410" t="e">
        <f t="shared" si="84"/>
        <v>#DIV/0!</v>
      </c>
      <c r="BL30" s="410" t="e">
        <f t="shared" si="84"/>
        <v>#DIV/0!</v>
      </c>
    </row>
    <row r="31" spans="3:88" x14ac:dyDescent="0.35">
      <c r="C31" s="275" t="s">
        <v>18</v>
      </c>
      <c r="D31" s="276">
        <v>417679.379088983</v>
      </c>
      <c r="E31" s="379">
        <v>385503.49967672903</v>
      </c>
      <c r="F31" s="276">
        <f>-SUMIFS(Details!$BZ$5:$BZ$53,Details!$C$5:$C$53,Summary!F$5)</f>
        <v>315848.12074999994</v>
      </c>
      <c r="G31" s="381">
        <f>-SUMIFS(Details!$BZ$5:$BZ$53,Details!$C$5:$C$53,Summary!G$5)</f>
        <v>0</v>
      </c>
      <c r="H31" s="276">
        <f>-SUMIFS(Details!$BZ$5:$BZ$53,Details!$C$5:$C$53,Summary!H$5)</f>
        <v>0</v>
      </c>
      <c r="I31" s="276">
        <f>-SUMIFS(Details!$BZ$5:$BZ$53,Details!$C$5:$C$53,Summary!I$5)</f>
        <v>0</v>
      </c>
      <c r="J31" s="276">
        <f>-SUMIFS(Details!$BZ$5:$BZ$53,Details!$C$5:$C$53,Summary!J$5)</f>
        <v>0</v>
      </c>
      <c r="K31" s="381">
        <f>-SUMIFS(Details!$BZ$5:$BZ$53,Details!$C$5:$C$53,Summary!K$5)</f>
        <v>0</v>
      </c>
      <c r="L31" s="276">
        <f>-SUMIFS(Details!$BZ$5:$BZ$53,Details!$C$5:$C$53,Summary!L$5)</f>
        <v>0</v>
      </c>
      <c r="M31" s="379">
        <f>-SUMIFS(Details!$BZ$5:$BZ$53,Details!$C$5:$C$53,Summary!M$5)</f>
        <v>0</v>
      </c>
      <c r="N31" s="276">
        <f>-SUMIFS(Details!$BZ$5:$BZ$53,Details!$C$5:$C$53,Summary!N$5)</f>
        <v>0</v>
      </c>
      <c r="O31" s="381">
        <f>-SUMIFS(Details!$BZ$5:$BZ$53,Details!$C$5:$C$53,Summary!O$5)</f>
        <v>0</v>
      </c>
      <c r="P31" s="276">
        <f>SUM(D31:O31)</f>
        <v>1119030.999515712</v>
      </c>
      <c r="Q31" s="287">
        <f>(-Details!AK54-Details!AL54)</f>
        <v>953327.91651571181</v>
      </c>
      <c r="R31" s="270">
        <f>P31-Q31</f>
        <v>165703.08300000022</v>
      </c>
      <c r="T31" s="270">
        <f>-R31</f>
        <v>-165703.08300000022</v>
      </c>
      <c r="U31" s="375" t="s">
        <v>0</v>
      </c>
      <c r="V31" s="276">
        <f>SUMIFS(Details!$S$5:$S$53,Details!$C$5:$C$53,Summary!V$5,Details!$CK$5:$CK$53,Summary!$U$5)/1000</f>
        <v>26.99</v>
      </c>
      <c r="W31" s="276">
        <f>SUMIFS(Details!$S$5:$S$53,Details!$C$5:$C$53,Summary!W$5,Details!$CK$5:$CK$53,Summary!$U$5)/1000</f>
        <v>25.43</v>
      </c>
      <c r="X31" s="276">
        <f>SUMIFS(Details!$S$5:$S$53,Details!$C$5:$C$53,Summary!X$5,Details!$CK$5:$CK$53,Summary!$U$5)/1000</f>
        <v>14.385</v>
      </c>
      <c r="Y31" s="276">
        <f>SUMIFS(Details!$S$5:$S$53,Details!$C$5:$C$53,Summary!Y$5,Details!$CK$5:$CK$53,Summary!$U$5)/1000</f>
        <v>0</v>
      </c>
      <c r="Z31" s="276">
        <f>SUMIFS(Details!$S$5:$S$53,Details!$C$5:$C$53,Summary!Z$5,Details!$CK$5:$CK$53,Summary!$U$5)/1000</f>
        <v>0</v>
      </c>
      <c r="AA31" s="276">
        <f>SUMIFS(Details!$S$5:$S$53,Details!$C$5:$C$53,Summary!AA$5,Details!$CK$5:$CK$53,Summary!$U$5)/1000</f>
        <v>0</v>
      </c>
      <c r="AB31" s="276">
        <f>SUMIFS(Details!$S$5:$S$53,Details!$C$5:$C$53,Summary!AB$5,Details!$CK$5:$CK$53,Summary!$U$5)/1000</f>
        <v>0</v>
      </c>
      <c r="AC31" s="276">
        <f>SUMIFS(Details!$S$5:$S$53,Details!$C$5:$C$53,Summary!AC$5,Details!$CK$5:$CK$53,Summary!$U$5)/1000</f>
        <v>0</v>
      </c>
      <c r="AD31" s="276">
        <f>SUMIFS(Details!$S$5:$S$53,Details!$C$5:$C$53,Summary!AD$5,Details!$CK$5:$CK$53,Summary!$U$5)/1000</f>
        <v>0</v>
      </c>
      <c r="AE31" s="276">
        <f>SUMIFS(Details!$S$5:$S$53,Details!$C$5:$C$53,Summary!AE$5,Details!$CK$5:$CK$53,Summary!$U$5)/1000</f>
        <v>0</v>
      </c>
      <c r="AF31" s="276">
        <f>SUMIFS(Details!$S$5:$S$53,Details!$C$5:$C$53,Summary!AF$5,Details!$CK$5:$CK$53,Summary!$U$5)/1000</f>
        <v>0</v>
      </c>
      <c r="AG31" s="276">
        <f>SUMIFS(Details!$S$5:$S$53,Details!$C$5:$C$53,Summary!AG$5,Details!$CK$5:$CK$53,Summary!$U$5)/1000</f>
        <v>0</v>
      </c>
      <c r="AH31" s="276">
        <f>SUM(V31:AG31)</f>
        <v>66.805000000000007</v>
      </c>
      <c r="AJ31" s="375" t="s">
        <v>0</v>
      </c>
      <c r="AK31" s="276">
        <f>SUMIFS(Details!$S$5:$S$53,Details!$C$5:$C$53,Summary!AK$5,Details!$CK$5:$CK$53,Summary!$AJ$5)/1000</f>
        <v>249.60499999999999</v>
      </c>
      <c r="AL31" s="276">
        <f>SUMIFS(Details!$S$5:$S$53,Details!$C$5:$C$53,Summary!AL$5,Details!$CK$5:$CK$53,Summary!$AJ$5)/1000</f>
        <v>104.47</v>
      </c>
      <c r="AM31" s="276">
        <f>SUMIFS(Details!$S$5:$S$53,Details!$C$5:$C$53,Summary!AM$5,Details!$CK$5:$CK$53,Summary!$AJ$5)/1000</f>
        <v>99.631</v>
      </c>
      <c r="AN31" s="276">
        <f>SUMIFS(Details!$S$5:$S$53,Details!$C$5:$C$53,Summary!AN$5,Details!$CK$5:$CK$53,Summary!$AJ$5)/1000</f>
        <v>0</v>
      </c>
      <c r="AO31" s="276">
        <f>SUMIFS(Details!$S$5:$S$53,Details!$C$5:$C$53,Summary!AO$5,Details!$CK$5:$CK$53,Summary!$AJ$5)/1000</f>
        <v>0</v>
      </c>
      <c r="AP31" s="276">
        <f>SUMIFS(Details!$S$5:$S$53,Details!$C$5:$C$53,Summary!AP$5,Details!$CK$5:$CK$53,Summary!$AJ$5)/1000</f>
        <v>0</v>
      </c>
      <c r="AQ31" s="276">
        <f>SUMIFS(Details!$S$5:$S$53,Details!$C$5:$C$53,Summary!AQ$5,Details!$CK$5:$CK$53,Summary!$AJ$5)/1000</f>
        <v>0</v>
      </c>
      <c r="AR31" s="276">
        <f>SUMIFS(Details!$S$5:$S$53,Details!$C$5:$C$53,Summary!AR$5,Details!$CK$5:$CK$53,Summary!$AJ$5)/1000</f>
        <v>0</v>
      </c>
      <c r="AS31" s="276">
        <f>SUMIFS(Details!$S$5:$S$53,Details!$C$5:$C$53,Summary!AS$5,Details!$CK$5:$CK$53,Summary!$AJ$5)/1000</f>
        <v>0</v>
      </c>
      <c r="AT31" s="276">
        <f>SUMIFS(Details!$S$5:$S$53,Details!$C$5:$C$53,Summary!AT$5,Details!$CK$5:$CK$53,Summary!$AJ$5)/1000</f>
        <v>0</v>
      </c>
      <c r="AU31" s="276">
        <f>SUMIFS(Details!$S$5:$S$53,Details!$C$5:$C$53,Summary!AU$5,Details!$CK$5:$CK$53,Summary!$AJ$5)/1000</f>
        <v>0</v>
      </c>
      <c r="AV31" s="276">
        <f>SUMIFS(Details!$S$5:$S$53,Details!$C$5:$C$53,Summary!AV$5,Details!$CK$5:$CK$53,Summary!$AJ$5)/1000</f>
        <v>0</v>
      </c>
      <c r="AW31" s="276">
        <f>SUM(AK31:AV31)</f>
        <v>453.70600000000002</v>
      </c>
      <c r="AY31" s="375" t="s">
        <v>0</v>
      </c>
      <c r="AZ31" s="276">
        <f>SUMIFS(Details!$S$5:$S$53,Details!$C$5:$C$53,Summary!AZ$5,Details!$CK$5:$CK$53,Summary!$AY$5)/1000</f>
        <v>0</v>
      </c>
      <c r="BA31" s="276">
        <f>SUMIFS(Details!$S$5:$S$53,Details!$C$5:$C$53,Summary!BA$5,Details!$CK$5:$CK$53,Summary!$AY$5)/1000</f>
        <v>0</v>
      </c>
      <c r="BB31" s="276">
        <f>SUMIFS(Details!$S$5:$S$53,Details!$C$5:$C$53,Summary!BB$5,Details!$CK$5:$CK$53,Summary!$AY$5)/1000</f>
        <v>0</v>
      </c>
      <c r="BC31" s="276">
        <f>SUMIFS(Details!$S$5:$S$53,Details!$C$5:$C$53,Summary!BC$5,Details!$CK$5:$CK$53,Summary!$AY$5)/1000</f>
        <v>0</v>
      </c>
      <c r="BD31" s="276">
        <f>SUMIFS(Details!$S$5:$S$53,Details!$C$5:$C$53,Summary!BD$5,Details!$CK$5:$CK$53,Summary!$AY$5)/1000</f>
        <v>0</v>
      </c>
      <c r="BE31" s="276">
        <f>SUMIFS(Details!$S$5:$S$53,Details!$C$5:$C$53,Summary!BE$5,Details!$CK$5:$CK$53,Summary!$AY$5)/1000</f>
        <v>0</v>
      </c>
      <c r="BF31" s="276">
        <f>SUMIFS(Details!$S$5:$S$53,Details!$C$5:$C$53,Summary!BF$5,Details!$CK$5:$CK$53,Summary!$AY$5)/1000</f>
        <v>0</v>
      </c>
      <c r="BG31" s="276">
        <f>SUMIFS(Details!$S$5:$S$53,Details!$C$5:$C$53,Summary!BG$5,Details!$CK$5:$CK$53,Summary!$AY$5)/1000</f>
        <v>0</v>
      </c>
      <c r="BH31" s="276">
        <f>SUMIFS(Details!$S$5:$S$53,Details!$C$5:$C$53,Summary!BH$5,Details!$CK$5:$CK$53,Summary!$AY$5)/1000</f>
        <v>0</v>
      </c>
      <c r="BI31" s="276">
        <f>SUMIFS(Details!$S$5:$S$53,Details!$C$5:$C$53,Summary!BI$5,Details!$CK$5:$CK$53,Summary!$AY$5)/1000</f>
        <v>0</v>
      </c>
      <c r="BJ31" s="276">
        <f>SUMIFS(Details!$S$5:$S$53,Details!$C$5:$C$53,Summary!BJ$5,Details!$CK$5:$CK$53,Summary!$AY$5)/1000</f>
        <v>0</v>
      </c>
      <c r="BK31" s="276">
        <f>SUMIFS(Details!$S$5:$S$53,Details!$C$5:$C$53,Summary!BK$5,Details!$CK$5:$CK$53,Summary!$AY$5)/1000</f>
        <v>0</v>
      </c>
      <c r="BL31" s="276">
        <f>SUM(AZ31:BK31)</f>
        <v>0</v>
      </c>
      <c r="BN31" s="308">
        <f>(AH31+AW31+BL31)-P31</f>
        <v>-1118510.4885157121</v>
      </c>
      <c r="CI31" s="277">
        <f>E31</f>
        <v>385503.49967672903</v>
      </c>
      <c r="CJ31" s="284">
        <f>T31+CI31</f>
        <v>219800.41667672881</v>
      </c>
    </row>
    <row r="32" spans="3:88" ht="16" thickBot="1" x14ac:dyDescent="0.4">
      <c r="C32" s="302" t="s">
        <v>19</v>
      </c>
      <c r="D32" s="411">
        <f t="shared" ref="D32:O32" si="85">IFERROR((D31/D8),0)</f>
        <v>2.5065051344175849E-2</v>
      </c>
      <c r="E32" s="411">
        <f t="shared" si="85"/>
        <v>3.3922066468278965E-2</v>
      </c>
      <c r="F32" s="411">
        <f t="shared" si="85"/>
        <v>3.8825795677169719E-2</v>
      </c>
      <c r="G32" s="411">
        <f t="shared" si="85"/>
        <v>0</v>
      </c>
      <c r="H32" s="411">
        <f t="shared" si="85"/>
        <v>0</v>
      </c>
      <c r="I32" s="411">
        <f t="shared" si="85"/>
        <v>0</v>
      </c>
      <c r="J32" s="411">
        <f t="shared" si="85"/>
        <v>0</v>
      </c>
      <c r="K32" s="411">
        <f t="shared" si="85"/>
        <v>0</v>
      </c>
      <c r="L32" s="411">
        <f t="shared" si="85"/>
        <v>0</v>
      </c>
      <c r="M32" s="411">
        <f t="shared" si="85"/>
        <v>0</v>
      </c>
      <c r="N32" s="411">
        <f t="shared" si="85"/>
        <v>0</v>
      </c>
      <c r="O32" s="411">
        <f t="shared" si="85"/>
        <v>0</v>
      </c>
      <c r="P32" s="411">
        <f>P31/P8</f>
        <v>3.0943907389898762E-2</v>
      </c>
      <c r="Q32" s="287"/>
      <c r="U32" s="302" t="s">
        <v>19</v>
      </c>
      <c r="V32" s="411">
        <f t="shared" ref="V32:AH32" si="86">V31/V8</f>
        <v>3.1117489459858373E-6</v>
      </c>
      <c r="W32" s="411">
        <f t="shared" si="86"/>
        <v>3.0038200976032517E-6</v>
      </c>
      <c r="X32" s="411">
        <f t="shared" si="86"/>
        <v>3.0068425178836588E-6</v>
      </c>
      <c r="Y32" s="411" t="e">
        <f t="shared" si="86"/>
        <v>#DIV/0!</v>
      </c>
      <c r="Z32" s="411" t="e">
        <f t="shared" si="86"/>
        <v>#DIV/0!</v>
      </c>
      <c r="AA32" s="411" t="e">
        <f t="shared" si="86"/>
        <v>#DIV/0!</v>
      </c>
      <c r="AB32" s="411" t="e">
        <f t="shared" si="86"/>
        <v>#DIV/0!</v>
      </c>
      <c r="AC32" s="411" t="e">
        <f t="shared" si="86"/>
        <v>#DIV/0!</v>
      </c>
      <c r="AD32" s="411" t="e">
        <f t="shared" si="86"/>
        <v>#DIV/0!</v>
      </c>
      <c r="AE32" s="411" t="e">
        <f t="shared" si="86"/>
        <v>#DIV/0!</v>
      </c>
      <c r="AF32" s="411" t="e">
        <f t="shared" si="86"/>
        <v>#DIV/0!</v>
      </c>
      <c r="AG32" s="411" t="e">
        <f t="shared" si="86"/>
        <v>#DIV/0!</v>
      </c>
      <c r="AH32" s="411">
        <f t="shared" si="86"/>
        <v>3.047179350496167E-6</v>
      </c>
      <c r="AJ32" s="302" t="s">
        <v>19</v>
      </c>
      <c r="AK32" s="411">
        <f t="shared" ref="AK32:AW32" si="87">AK31/AK8</f>
        <v>3.1276234398792609E-5</v>
      </c>
      <c r="AL32" s="411">
        <f t="shared" si="87"/>
        <v>3.4124567646379236E-5</v>
      </c>
      <c r="AM32" s="411">
        <f t="shared" si="87"/>
        <v>2.973244264180205E-5</v>
      </c>
      <c r="AN32" s="411" t="e">
        <f t="shared" si="87"/>
        <v>#DIV/0!</v>
      </c>
      <c r="AO32" s="411" t="e">
        <f t="shared" si="87"/>
        <v>#DIV/0!</v>
      </c>
      <c r="AP32" s="411" t="e">
        <f t="shared" si="87"/>
        <v>#DIV/0!</v>
      </c>
      <c r="AQ32" s="411" t="e">
        <f t="shared" si="87"/>
        <v>#DIV/0!</v>
      </c>
      <c r="AR32" s="411" t="e">
        <f t="shared" si="87"/>
        <v>#DIV/0!</v>
      </c>
      <c r="AS32" s="411" t="e">
        <f t="shared" si="87"/>
        <v>#DIV/0!</v>
      </c>
      <c r="AT32" s="411" t="e">
        <f t="shared" si="87"/>
        <v>#DIV/0!</v>
      </c>
      <c r="AU32" s="411" t="e">
        <f t="shared" si="87"/>
        <v>#DIV/0!</v>
      </c>
      <c r="AV32" s="411" t="e">
        <f t="shared" si="87"/>
        <v>#DIV/0!</v>
      </c>
      <c r="AW32" s="411">
        <f t="shared" si="87"/>
        <v>3.152266334097388E-5</v>
      </c>
      <c r="AY32" s="302" t="s">
        <v>19</v>
      </c>
      <c r="AZ32" s="411" t="e">
        <f t="shared" ref="AZ32:BL32" si="88">AZ31/AZ8</f>
        <v>#DIV/0!</v>
      </c>
      <c r="BA32" s="411" t="e">
        <f t="shared" si="88"/>
        <v>#DIV/0!</v>
      </c>
      <c r="BB32" s="411" t="e">
        <f t="shared" si="88"/>
        <v>#DIV/0!</v>
      </c>
      <c r="BC32" s="411" t="e">
        <f t="shared" si="88"/>
        <v>#DIV/0!</v>
      </c>
      <c r="BD32" s="411" t="e">
        <f t="shared" si="88"/>
        <v>#DIV/0!</v>
      </c>
      <c r="BE32" s="411" t="e">
        <f t="shared" si="88"/>
        <v>#DIV/0!</v>
      </c>
      <c r="BF32" s="411" t="e">
        <f t="shared" si="88"/>
        <v>#DIV/0!</v>
      </c>
      <c r="BG32" s="411" t="e">
        <f t="shared" si="88"/>
        <v>#DIV/0!</v>
      </c>
      <c r="BH32" s="411" t="e">
        <f t="shared" si="88"/>
        <v>#DIV/0!</v>
      </c>
      <c r="BI32" s="411" t="e">
        <f t="shared" si="88"/>
        <v>#DIV/0!</v>
      </c>
      <c r="BJ32" s="411" t="e">
        <f t="shared" si="88"/>
        <v>#DIV/0!</v>
      </c>
      <c r="BK32" s="411" t="e">
        <f t="shared" si="88"/>
        <v>#DIV/0!</v>
      </c>
      <c r="BL32" s="411" t="e">
        <f t="shared" si="88"/>
        <v>#DIV/0!</v>
      </c>
    </row>
    <row r="33" spans="3:66" ht="16" thickBot="1" x14ac:dyDescent="0.4">
      <c r="Q33" s="287"/>
      <c r="U33" s="268"/>
      <c r="AJ33" s="268"/>
      <c r="AY33" s="268"/>
    </row>
    <row r="34" spans="3:66" x14ac:dyDescent="0.35">
      <c r="C34" s="295" t="s">
        <v>165</v>
      </c>
      <c r="D34" s="272">
        <f t="shared" ref="D34:P34" si="89">D5</f>
        <v>46113</v>
      </c>
      <c r="E34" s="272">
        <f t="shared" si="89"/>
        <v>46143</v>
      </c>
      <c r="F34" s="272">
        <f t="shared" si="89"/>
        <v>46174</v>
      </c>
      <c r="G34" s="272">
        <f t="shared" si="89"/>
        <v>46204</v>
      </c>
      <c r="H34" s="272">
        <f t="shared" si="89"/>
        <v>46235</v>
      </c>
      <c r="I34" s="272">
        <f t="shared" si="89"/>
        <v>46266</v>
      </c>
      <c r="J34" s="272">
        <f t="shared" si="89"/>
        <v>46296</v>
      </c>
      <c r="K34" s="272">
        <f t="shared" si="89"/>
        <v>46327</v>
      </c>
      <c r="L34" s="272">
        <f t="shared" si="89"/>
        <v>46357</v>
      </c>
      <c r="M34" s="272">
        <f t="shared" si="89"/>
        <v>46388</v>
      </c>
      <c r="N34" s="272">
        <f t="shared" si="89"/>
        <v>46419</v>
      </c>
      <c r="O34" s="272">
        <f t="shared" si="89"/>
        <v>46447</v>
      </c>
      <c r="P34" s="272" t="str">
        <f t="shared" si="89"/>
        <v>FY 2026-27</v>
      </c>
      <c r="U34" s="295" t="s">
        <v>165</v>
      </c>
      <c r="V34" s="272">
        <f t="shared" ref="V34:AH34" si="90">V5</f>
        <v>46113</v>
      </c>
      <c r="W34" s="272">
        <f t="shared" si="90"/>
        <v>46143</v>
      </c>
      <c r="X34" s="272">
        <f t="shared" si="90"/>
        <v>46174</v>
      </c>
      <c r="Y34" s="272">
        <f t="shared" si="90"/>
        <v>46204</v>
      </c>
      <c r="Z34" s="272">
        <f t="shared" si="90"/>
        <v>46235</v>
      </c>
      <c r="AA34" s="272">
        <f t="shared" si="90"/>
        <v>46266</v>
      </c>
      <c r="AB34" s="272">
        <f t="shared" si="90"/>
        <v>46296</v>
      </c>
      <c r="AC34" s="272">
        <f t="shared" si="90"/>
        <v>46327</v>
      </c>
      <c r="AD34" s="272">
        <f t="shared" si="90"/>
        <v>46357</v>
      </c>
      <c r="AE34" s="272">
        <f t="shared" si="90"/>
        <v>46388</v>
      </c>
      <c r="AF34" s="272">
        <f t="shared" si="90"/>
        <v>46419</v>
      </c>
      <c r="AG34" s="272">
        <f t="shared" si="90"/>
        <v>46447</v>
      </c>
      <c r="AH34" s="272" t="str">
        <f t="shared" si="90"/>
        <v>FY 2026-27</v>
      </c>
      <c r="AJ34" s="295" t="s">
        <v>165</v>
      </c>
      <c r="AK34" s="272">
        <f t="shared" ref="AK34:AW34" si="91">AK5</f>
        <v>46113</v>
      </c>
      <c r="AL34" s="272">
        <f t="shared" si="91"/>
        <v>46143</v>
      </c>
      <c r="AM34" s="272">
        <f t="shared" si="91"/>
        <v>46174</v>
      </c>
      <c r="AN34" s="272">
        <f t="shared" si="91"/>
        <v>46204</v>
      </c>
      <c r="AO34" s="272">
        <f t="shared" si="91"/>
        <v>46235</v>
      </c>
      <c r="AP34" s="272">
        <f t="shared" si="91"/>
        <v>46266</v>
      </c>
      <c r="AQ34" s="272">
        <f t="shared" si="91"/>
        <v>46296</v>
      </c>
      <c r="AR34" s="272">
        <f t="shared" si="91"/>
        <v>46327</v>
      </c>
      <c r="AS34" s="272">
        <f t="shared" si="91"/>
        <v>46357</v>
      </c>
      <c r="AT34" s="272">
        <f t="shared" si="91"/>
        <v>46388</v>
      </c>
      <c r="AU34" s="272">
        <f t="shared" si="91"/>
        <v>46419</v>
      </c>
      <c r="AV34" s="272">
        <f t="shared" si="91"/>
        <v>46447</v>
      </c>
      <c r="AW34" s="272" t="str">
        <f t="shared" si="91"/>
        <v>FY 2026-27</v>
      </c>
      <c r="AY34" s="295" t="s">
        <v>165</v>
      </c>
      <c r="AZ34" s="272">
        <f t="shared" ref="AZ34:BL34" si="92">AZ5</f>
        <v>46113</v>
      </c>
      <c r="BA34" s="272">
        <f t="shared" si="92"/>
        <v>46143</v>
      </c>
      <c r="BB34" s="272">
        <f t="shared" si="92"/>
        <v>46174</v>
      </c>
      <c r="BC34" s="272">
        <f t="shared" si="92"/>
        <v>46204</v>
      </c>
      <c r="BD34" s="272">
        <f t="shared" si="92"/>
        <v>46235</v>
      </c>
      <c r="BE34" s="272">
        <f t="shared" si="92"/>
        <v>46266</v>
      </c>
      <c r="BF34" s="272">
        <f t="shared" si="92"/>
        <v>46296</v>
      </c>
      <c r="BG34" s="272">
        <f t="shared" si="92"/>
        <v>46327</v>
      </c>
      <c r="BH34" s="272">
        <f t="shared" si="92"/>
        <v>46357</v>
      </c>
      <c r="BI34" s="272">
        <f t="shared" si="92"/>
        <v>46388</v>
      </c>
      <c r="BJ34" s="272">
        <f t="shared" si="92"/>
        <v>46419</v>
      </c>
      <c r="BK34" s="272">
        <f t="shared" si="92"/>
        <v>46447</v>
      </c>
      <c r="BL34" s="272" t="str">
        <f t="shared" si="92"/>
        <v>FY 2026-27</v>
      </c>
    </row>
    <row r="35" spans="3:66" x14ac:dyDescent="0.35">
      <c r="C35" s="296" t="s">
        <v>123</v>
      </c>
      <c r="D35" s="297">
        <f t="shared" ref="D35:O35" si="93">D7+D54</f>
        <v>16902406.548124999</v>
      </c>
      <c r="E35" s="297">
        <f t="shared" si="93"/>
        <v>11693868.121375</v>
      </c>
      <c r="F35" s="297">
        <f t="shared" si="93"/>
        <v>8626312.5</v>
      </c>
      <c r="G35" s="297">
        <f t="shared" si="93"/>
        <v>0</v>
      </c>
      <c r="H35" s="297">
        <f t="shared" si="93"/>
        <v>0</v>
      </c>
      <c r="I35" s="297">
        <f t="shared" si="93"/>
        <v>0</v>
      </c>
      <c r="J35" s="297">
        <f t="shared" si="93"/>
        <v>0</v>
      </c>
      <c r="K35" s="297">
        <f t="shared" si="93"/>
        <v>0</v>
      </c>
      <c r="L35" s="297">
        <f t="shared" si="93"/>
        <v>0</v>
      </c>
      <c r="M35" s="297">
        <f t="shared" si="93"/>
        <v>0</v>
      </c>
      <c r="N35" s="297">
        <f t="shared" si="93"/>
        <v>0</v>
      </c>
      <c r="O35" s="297">
        <f t="shared" si="93"/>
        <v>0</v>
      </c>
      <c r="P35" s="297">
        <f>SUM(D35:O35)</f>
        <v>37222587.169500001</v>
      </c>
      <c r="U35" s="296" t="s">
        <v>123</v>
      </c>
      <c r="V35" s="297">
        <f t="shared" ref="V35:AG35" si="94">V7+V48</f>
        <v>8931160</v>
      </c>
      <c r="W35" s="297">
        <f t="shared" si="94"/>
        <v>8709308</v>
      </c>
      <c r="X35" s="297">
        <f t="shared" si="94"/>
        <v>5035955</v>
      </c>
      <c r="Y35" s="297">
        <f t="shared" si="94"/>
        <v>0</v>
      </c>
      <c r="Z35" s="297">
        <f t="shared" si="94"/>
        <v>0</v>
      </c>
      <c r="AA35" s="297">
        <f t="shared" si="94"/>
        <v>0</v>
      </c>
      <c r="AB35" s="297">
        <f t="shared" si="94"/>
        <v>0</v>
      </c>
      <c r="AC35" s="297">
        <f t="shared" si="94"/>
        <v>0</v>
      </c>
      <c r="AD35" s="297">
        <f t="shared" si="94"/>
        <v>0</v>
      </c>
      <c r="AE35" s="297">
        <f t="shared" si="94"/>
        <v>0</v>
      </c>
      <c r="AF35" s="297">
        <f t="shared" si="94"/>
        <v>0</v>
      </c>
      <c r="AG35" s="297">
        <f t="shared" si="94"/>
        <v>0</v>
      </c>
      <c r="AH35" s="297">
        <f>SUM(V35:AG35)</f>
        <v>22676423</v>
      </c>
      <c r="AJ35" s="296" t="s">
        <v>123</v>
      </c>
      <c r="AK35" s="297">
        <f t="shared" ref="AK35:AV35" si="95">AK7+AK48</f>
        <v>7989785.8199999994</v>
      </c>
      <c r="AL35" s="297">
        <f t="shared" si="95"/>
        <v>3124278.95</v>
      </c>
      <c r="AM35" s="297">
        <f t="shared" si="95"/>
        <v>3590357.4999999995</v>
      </c>
      <c r="AN35" s="297">
        <f t="shared" si="95"/>
        <v>0</v>
      </c>
      <c r="AO35" s="297">
        <f t="shared" si="95"/>
        <v>0</v>
      </c>
      <c r="AP35" s="297">
        <f t="shared" si="95"/>
        <v>0</v>
      </c>
      <c r="AQ35" s="297">
        <f t="shared" si="95"/>
        <v>0</v>
      </c>
      <c r="AR35" s="297">
        <f t="shared" si="95"/>
        <v>0</v>
      </c>
      <c r="AS35" s="297">
        <f t="shared" si="95"/>
        <v>0</v>
      </c>
      <c r="AT35" s="297">
        <f t="shared" si="95"/>
        <v>0</v>
      </c>
      <c r="AU35" s="297">
        <f t="shared" si="95"/>
        <v>0</v>
      </c>
      <c r="AV35" s="297">
        <f t="shared" si="95"/>
        <v>0</v>
      </c>
      <c r="AW35" s="297">
        <f>SUM(AK35:AV35)</f>
        <v>14704422.27</v>
      </c>
      <c r="AY35" s="296" t="s">
        <v>123</v>
      </c>
      <c r="AZ35" s="297">
        <f t="shared" ref="AZ35:BK35" si="96">AZ7+AZ48</f>
        <v>0</v>
      </c>
      <c r="BA35" s="297">
        <f t="shared" si="96"/>
        <v>0</v>
      </c>
      <c r="BB35" s="297">
        <f t="shared" si="96"/>
        <v>0</v>
      </c>
      <c r="BC35" s="297">
        <f t="shared" si="96"/>
        <v>0</v>
      </c>
      <c r="BD35" s="297">
        <f t="shared" si="96"/>
        <v>0</v>
      </c>
      <c r="BE35" s="297">
        <f t="shared" si="96"/>
        <v>0</v>
      </c>
      <c r="BF35" s="297">
        <f t="shared" si="96"/>
        <v>0</v>
      </c>
      <c r="BG35" s="297">
        <f t="shared" si="96"/>
        <v>0</v>
      </c>
      <c r="BH35" s="297">
        <f t="shared" si="96"/>
        <v>0</v>
      </c>
      <c r="BI35" s="297">
        <f t="shared" si="96"/>
        <v>0</v>
      </c>
      <c r="BJ35" s="297">
        <f t="shared" si="96"/>
        <v>0</v>
      </c>
      <c r="BK35" s="297">
        <f t="shared" si="96"/>
        <v>0</v>
      </c>
      <c r="BL35" s="297">
        <f>SUM(AZ35:BK35)</f>
        <v>0</v>
      </c>
      <c r="BN35" s="308">
        <f t="shared" ref="BN35:BN36" si="97">(AH35+AW35+BL35)-P35</f>
        <v>158258.10049999505</v>
      </c>
    </row>
    <row r="36" spans="3:66" x14ac:dyDescent="0.35">
      <c r="C36" s="296" t="s">
        <v>124</v>
      </c>
      <c r="D36" s="297">
        <f t="shared" ref="D36:O36" si="98">D8+D53+D11</f>
        <v>16663815.020911001</v>
      </c>
      <c r="E36" s="297">
        <f t="shared" si="98"/>
        <v>11364387.250323301</v>
      </c>
      <c r="F36" s="297">
        <f t="shared" si="98"/>
        <v>8395365.1500000004</v>
      </c>
      <c r="G36" s="297">
        <f t="shared" si="98"/>
        <v>0</v>
      </c>
      <c r="H36" s="297">
        <f t="shared" si="98"/>
        <v>0</v>
      </c>
      <c r="I36" s="297">
        <f t="shared" si="98"/>
        <v>0</v>
      </c>
      <c r="J36" s="297">
        <f t="shared" si="98"/>
        <v>0</v>
      </c>
      <c r="K36" s="297">
        <f t="shared" si="98"/>
        <v>0</v>
      </c>
      <c r="L36" s="297">
        <f t="shared" si="98"/>
        <v>0</v>
      </c>
      <c r="M36" s="297">
        <f t="shared" si="98"/>
        <v>0</v>
      </c>
      <c r="N36" s="297">
        <f t="shared" si="98"/>
        <v>0</v>
      </c>
      <c r="O36" s="297">
        <f t="shared" si="98"/>
        <v>0</v>
      </c>
      <c r="P36" s="297">
        <f>SUM(D36:O36)</f>
        <v>36423567.421234302</v>
      </c>
      <c r="U36" s="296" t="s">
        <v>124</v>
      </c>
      <c r="V36" s="297">
        <f t="shared" ref="V36:AG36" si="99">V8+V47+V11</f>
        <v>8673605.8900000006</v>
      </c>
      <c r="W36" s="297">
        <f t="shared" si="99"/>
        <v>8465911.9257627111</v>
      </c>
      <c r="X36" s="297">
        <f t="shared" si="99"/>
        <v>4884726.0349999992</v>
      </c>
      <c r="Y36" s="297">
        <f t="shared" si="99"/>
        <v>0</v>
      </c>
      <c r="Z36" s="297">
        <f t="shared" si="99"/>
        <v>0</v>
      </c>
      <c r="AA36" s="297">
        <f t="shared" si="99"/>
        <v>0</v>
      </c>
      <c r="AB36" s="297">
        <f t="shared" si="99"/>
        <v>0</v>
      </c>
      <c r="AC36" s="297">
        <f t="shared" si="99"/>
        <v>0</v>
      </c>
      <c r="AD36" s="297">
        <f t="shared" si="99"/>
        <v>0</v>
      </c>
      <c r="AE36" s="297">
        <f t="shared" si="99"/>
        <v>0</v>
      </c>
      <c r="AF36" s="297">
        <f t="shared" si="99"/>
        <v>0</v>
      </c>
      <c r="AG36" s="297">
        <f t="shared" si="99"/>
        <v>0</v>
      </c>
      <c r="AH36" s="297">
        <f>SUM(V36:AG36)</f>
        <v>22024243.850762714</v>
      </c>
      <c r="AJ36" s="296" t="s">
        <v>124</v>
      </c>
      <c r="AK36" s="297">
        <f t="shared" ref="AK36:AV36" si="100">AK8+AK47+AK11</f>
        <v>7980909.8346610172</v>
      </c>
      <c r="AL36" s="297">
        <f t="shared" si="100"/>
        <v>3061535.1988105592</v>
      </c>
      <c r="AM36" s="297">
        <f t="shared" si="100"/>
        <v>3510753.1310000005</v>
      </c>
      <c r="AN36" s="297">
        <f t="shared" si="100"/>
        <v>0</v>
      </c>
      <c r="AO36" s="297">
        <f t="shared" si="100"/>
        <v>0</v>
      </c>
      <c r="AP36" s="297">
        <f t="shared" si="100"/>
        <v>0</v>
      </c>
      <c r="AQ36" s="297">
        <f t="shared" si="100"/>
        <v>0</v>
      </c>
      <c r="AR36" s="297">
        <f t="shared" si="100"/>
        <v>0</v>
      </c>
      <c r="AS36" s="297">
        <f t="shared" si="100"/>
        <v>0</v>
      </c>
      <c r="AT36" s="297">
        <f t="shared" si="100"/>
        <v>0</v>
      </c>
      <c r="AU36" s="297">
        <f t="shared" si="100"/>
        <v>0</v>
      </c>
      <c r="AV36" s="297">
        <f t="shared" si="100"/>
        <v>0</v>
      </c>
      <c r="AW36" s="297">
        <f>SUM(AK36:AV36)</f>
        <v>14553198.164471578</v>
      </c>
      <c r="AY36" s="296" t="s">
        <v>124</v>
      </c>
      <c r="AZ36" s="297">
        <f t="shared" ref="AZ36:BK36" si="101">AZ8+AZ47+AZ11</f>
        <v>0</v>
      </c>
      <c r="BA36" s="297">
        <f t="shared" si="101"/>
        <v>0</v>
      </c>
      <c r="BB36" s="297">
        <f t="shared" si="101"/>
        <v>0</v>
      </c>
      <c r="BC36" s="297">
        <f t="shared" si="101"/>
        <v>0</v>
      </c>
      <c r="BD36" s="297">
        <f t="shared" si="101"/>
        <v>0</v>
      </c>
      <c r="BE36" s="297">
        <f t="shared" si="101"/>
        <v>0</v>
      </c>
      <c r="BF36" s="297">
        <f t="shared" si="101"/>
        <v>0</v>
      </c>
      <c r="BG36" s="297">
        <f t="shared" si="101"/>
        <v>0</v>
      </c>
      <c r="BH36" s="297">
        <f t="shared" si="101"/>
        <v>0</v>
      </c>
      <c r="BI36" s="297">
        <f t="shared" si="101"/>
        <v>0</v>
      </c>
      <c r="BJ36" s="297">
        <f t="shared" si="101"/>
        <v>0</v>
      </c>
      <c r="BK36" s="297">
        <f t="shared" si="101"/>
        <v>0</v>
      </c>
      <c r="BL36" s="297">
        <f>SUM(AZ36:BK36)</f>
        <v>0</v>
      </c>
      <c r="BN36" s="308">
        <f t="shared" si="97"/>
        <v>153874.59399998933</v>
      </c>
    </row>
    <row r="37" spans="3:66" x14ac:dyDescent="0.35">
      <c r="C37" s="296" t="s">
        <v>125</v>
      </c>
      <c r="D37" s="298">
        <f>D35-D36</f>
        <v>238591.52721399814</v>
      </c>
      <c r="E37" s="298">
        <f t="shared" ref="E37:O37" si="102">E35-E36</f>
        <v>329480.87105169892</v>
      </c>
      <c r="F37" s="298">
        <f t="shared" si="102"/>
        <v>230947.34999999963</v>
      </c>
      <c r="G37" s="298">
        <f t="shared" si="102"/>
        <v>0</v>
      </c>
      <c r="H37" s="298">
        <f t="shared" si="102"/>
        <v>0</v>
      </c>
      <c r="I37" s="298">
        <f t="shared" si="102"/>
        <v>0</v>
      </c>
      <c r="J37" s="298">
        <f t="shared" ref="J37" si="103">J35-J36</f>
        <v>0</v>
      </c>
      <c r="K37" s="298">
        <f t="shared" si="102"/>
        <v>0</v>
      </c>
      <c r="L37" s="298">
        <f t="shared" si="102"/>
        <v>0</v>
      </c>
      <c r="M37" s="298">
        <f t="shared" si="102"/>
        <v>0</v>
      </c>
      <c r="N37" s="298">
        <f t="shared" si="102"/>
        <v>0</v>
      </c>
      <c r="O37" s="298">
        <f t="shared" si="102"/>
        <v>0</v>
      </c>
      <c r="P37" s="298">
        <f>P35-P36</f>
        <v>799019.74826569855</v>
      </c>
      <c r="U37" s="296" t="s">
        <v>125</v>
      </c>
      <c r="V37" s="298">
        <f>V35-V36</f>
        <v>257554.1099999994</v>
      </c>
      <c r="W37" s="298">
        <f t="shared" ref="W37:AG37" si="104">W35-W36</f>
        <v>243396.07423728891</v>
      </c>
      <c r="X37" s="298">
        <f t="shared" si="104"/>
        <v>151228.96500000078</v>
      </c>
      <c r="Y37" s="298">
        <f t="shared" si="104"/>
        <v>0</v>
      </c>
      <c r="Z37" s="298">
        <f t="shared" si="104"/>
        <v>0</v>
      </c>
      <c r="AA37" s="298">
        <f t="shared" si="104"/>
        <v>0</v>
      </c>
      <c r="AB37" s="298">
        <f t="shared" si="104"/>
        <v>0</v>
      </c>
      <c r="AC37" s="298">
        <f t="shared" si="104"/>
        <v>0</v>
      </c>
      <c r="AD37" s="298">
        <f t="shared" si="104"/>
        <v>0</v>
      </c>
      <c r="AE37" s="298">
        <f t="shared" si="104"/>
        <v>0</v>
      </c>
      <c r="AF37" s="298">
        <f t="shared" si="104"/>
        <v>0</v>
      </c>
      <c r="AG37" s="298">
        <f t="shared" si="104"/>
        <v>0</v>
      </c>
      <c r="AH37" s="298">
        <f>AH35-AH36</f>
        <v>652179.1492372863</v>
      </c>
      <c r="AJ37" s="296" t="s">
        <v>125</v>
      </c>
      <c r="AK37" s="298">
        <f>AK35-AK36</f>
        <v>8875.9853389821947</v>
      </c>
      <c r="AL37" s="298">
        <f t="shared" ref="AL37:AV37" si="105">AL35-AL36</f>
        <v>62743.751189440954</v>
      </c>
      <c r="AM37" s="298">
        <f t="shared" si="105"/>
        <v>79604.368999999017</v>
      </c>
      <c r="AN37" s="298">
        <f t="shared" si="105"/>
        <v>0</v>
      </c>
      <c r="AO37" s="298">
        <f t="shared" si="105"/>
        <v>0</v>
      </c>
      <c r="AP37" s="298">
        <f t="shared" si="105"/>
        <v>0</v>
      </c>
      <c r="AQ37" s="298">
        <f t="shared" si="105"/>
        <v>0</v>
      </c>
      <c r="AR37" s="298">
        <f t="shared" si="105"/>
        <v>0</v>
      </c>
      <c r="AS37" s="298">
        <f t="shared" si="105"/>
        <v>0</v>
      </c>
      <c r="AT37" s="298">
        <f t="shared" si="105"/>
        <v>0</v>
      </c>
      <c r="AU37" s="298">
        <f t="shared" si="105"/>
        <v>0</v>
      </c>
      <c r="AV37" s="298">
        <f t="shared" si="105"/>
        <v>0</v>
      </c>
      <c r="AW37" s="298">
        <f>AW35-AW36</f>
        <v>151224.1055284217</v>
      </c>
      <c r="AY37" s="296" t="s">
        <v>125</v>
      </c>
      <c r="AZ37" s="298">
        <f>AZ35-AZ36</f>
        <v>0</v>
      </c>
      <c r="BA37" s="298">
        <f t="shared" ref="BA37:BK37" si="106">BA35-BA36</f>
        <v>0</v>
      </c>
      <c r="BB37" s="298">
        <f t="shared" si="106"/>
        <v>0</v>
      </c>
      <c r="BC37" s="298">
        <f t="shared" si="106"/>
        <v>0</v>
      </c>
      <c r="BD37" s="298">
        <f t="shared" si="106"/>
        <v>0</v>
      </c>
      <c r="BE37" s="298">
        <f t="shared" si="106"/>
        <v>0</v>
      </c>
      <c r="BF37" s="298">
        <f t="shared" si="106"/>
        <v>0</v>
      </c>
      <c r="BG37" s="298">
        <f t="shared" si="106"/>
        <v>0</v>
      </c>
      <c r="BH37" s="298">
        <f t="shared" si="106"/>
        <v>0</v>
      </c>
      <c r="BI37" s="298">
        <f t="shared" si="106"/>
        <v>0</v>
      </c>
      <c r="BJ37" s="298">
        <f t="shared" si="106"/>
        <v>0</v>
      </c>
      <c r="BK37" s="298">
        <f t="shared" si="106"/>
        <v>0</v>
      </c>
      <c r="BL37" s="298">
        <f>BL35-BL36</f>
        <v>0</v>
      </c>
    </row>
    <row r="38" spans="3:66" ht="16" thickBot="1" x14ac:dyDescent="0.4">
      <c r="C38" s="299" t="s">
        <v>8</v>
      </c>
      <c r="D38" s="300">
        <f>D37/D35</f>
        <v>1.4115831762457834E-2</v>
      </c>
      <c r="E38" s="300">
        <f>E37/E35</f>
        <v>2.8175524782039149E-2</v>
      </c>
      <c r="F38" s="300">
        <f t="shared" ref="F38:O38" si="107">F37/F35</f>
        <v>2.6772430282348294E-2</v>
      </c>
      <c r="G38" s="300" t="e">
        <f t="shared" si="107"/>
        <v>#DIV/0!</v>
      </c>
      <c r="H38" s="300" t="e">
        <f t="shared" si="107"/>
        <v>#DIV/0!</v>
      </c>
      <c r="I38" s="300" t="e">
        <f t="shared" si="107"/>
        <v>#DIV/0!</v>
      </c>
      <c r="J38" s="300" t="e">
        <f t="shared" ref="J38" si="108">J37/J35</f>
        <v>#DIV/0!</v>
      </c>
      <c r="K38" s="300" t="e">
        <f t="shared" si="107"/>
        <v>#DIV/0!</v>
      </c>
      <c r="L38" s="300" t="e">
        <f t="shared" si="107"/>
        <v>#DIV/0!</v>
      </c>
      <c r="M38" s="300" t="e">
        <f t="shared" si="107"/>
        <v>#DIV/0!</v>
      </c>
      <c r="N38" s="300" t="e">
        <f t="shared" si="107"/>
        <v>#DIV/0!</v>
      </c>
      <c r="O38" s="300" t="e">
        <f t="shared" si="107"/>
        <v>#DIV/0!</v>
      </c>
      <c r="P38" s="300">
        <f>P37/P35</f>
        <v>2.1465991727743505E-2</v>
      </c>
      <c r="U38" s="299" t="s">
        <v>8</v>
      </c>
      <c r="V38" s="300">
        <f>V37/V35</f>
        <v>2.8837699694104619E-2</v>
      </c>
      <c r="W38" s="300">
        <f t="shared" ref="W38:AG38" si="109">W37/W35</f>
        <v>2.7946660542638852E-2</v>
      </c>
      <c r="X38" s="300">
        <f t="shared" si="109"/>
        <v>3.0029848360440231E-2</v>
      </c>
      <c r="Y38" s="300" t="e">
        <f t="shared" si="109"/>
        <v>#DIV/0!</v>
      </c>
      <c r="Z38" s="300" t="e">
        <f t="shared" si="109"/>
        <v>#DIV/0!</v>
      </c>
      <c r="AA38" s="300" t="e">
        <f t="shared" si="109"/>
        <v>#DIV/0!</v>
      </c>
      <c r="AB38" s="300" t="e">
        <f t="shared" si="109"/>
        <v>#DIV/0!</v>
      </c>
      <c r="AC38" s="300" t="e">
        <f t="shared" si="109"/>
        <v>#DIV/0!</v>
      </c>
      <c r="AD38" s="300" t="e">
        <f t="shared" si="109"/>
        <v>#DIV/0!</v>
      </c>
      <c r="AE38" s="300" t="e">
        <f t="shared" si="109"/>
        <v>#DIV/0!</v>
      </c>
      <c r="AF38" s="300" t="e">
        <f t="shared" si="109"/>
        <v>#DIV/0!</v>
      </c>
      <c r="AG38" s="300" t="e">
        <f t="shared" si="109"/>
        <v>#DIV/0!</v>
      </c>
      <c r="AH38" s="300">
        <f>AH37/AH35</f>
        <v>2.8760230360726922E-2</v>
      </c>
      <c r="AJ38" s="299" t="s">
        <v>8</v>
      </c>
      <c r="AK38" s="300">
        <f>AK37/AK35</f>
        <v>1.1109165550800954E-3</v>
      </c>
      <c r="AL38" s="300">
        <f t="shared" ref="AL38:AV38" si="110">AL37/AL35</f>
        <v>2.008263416729833E-2</v>
      </c>
      <c r="AM38" s="300">
        <f t="shared" si="110"/>
        <v>2.2171711034346588E-2</v>
      </c>
      <c r="AN38" s="300" t="e">
        <f t="shared" si="110"/>
        <v>#DIV/0!</v>
      </c>
      <c r="AO38" s="300" t="e">
        <f t="shared" si="110"/>
        <v>#DIV/0!</v>
      </c>
      <c r="AP38" s="300" t="e">
        <f t="shared" si="110"/>
        <v>#DIV/0!</v>
      </c>
      <c r="AQ38" s="300" t="e">
        <f t="shared" si="110"/>
        <v>#DIV/0!</v>
      </c>
      <c r="AR38" s="300" t="e">
        <f t="shared" si="110"/>
        <v>#DIV/0!</v>
      </c>
      <c r="AS38" s="300" t="e">
        <f t="shared" si="110"/>
        <v>#DIV/0!</v>
      </c>
      <c r="AT38" s="300" t="e">
        <f t="shared" si="110"/>
        <v>#DIV/0!</v>
      </c>
      <c r="AU38" s="300" t="e">
        <f t="shared" si="110"/>
        <v>#DIV/0!</v>
      </c>
      <c r="AV38" s="300" t="e">
        <f t="shared" si="110"/>
        <v>#DIV/0!</v>
      </c>
      <c r="AW38" s="300">
        <f>AW37/AW35</f>
        <v>1.028426025529405E-2</v>
      </c>
      <c r="AY38" s="299" t="s">
        <v>8</v>
      </c>
      <c r="AZ38" s="300" t="e">
        <f>AZ37/AZ35</f>
        <v>#DIV/0!</v>
      </c>
      <c r="BA38" s="300" t="e">
        <f t="shared" ref="BA38:BK38" si="111">BA37/BA35</f>
        <v>#DIV/0!</v>
      </c>
      <c r="BB38" s="300" t="e">
        <f t="shared" si="111"/>
        <v>#DIV/0!</v>
      </c>
      <c r="BC38" s="300" t="e">
        <f t="shared" si="111"/>
        <v>#DIV/0!</v>
      </c>
      <c r="BD38" s="300" t="e">
        <f t="shared" si="111"/>
        <v>#DIV/0!</v>
      </c>
      <c r="BE38" s="300" t="e">
        <f t="shared" si="111"/>
        <v>#DIV/0!</v>
      </c>
      <c r="BF38" s="300" t="e">
        <f t="shared" si="111"/>
        <v>#DIV/0!</v>
      </c>
      <c r="BG38" s="300" t="e">
        <f t="shared" si="111"/>
        <v>#DIV/0!</v>
      </c>
      <c r="BH38" s="300" t="e">
        <f t="shared" si="111"/>
        <v>#DIV/0!</v>
      </c>
      <c r="BI38" s="300" t="e">
        <f t="shared" si="111"/>
        <v>#DIV/0!</v>
      </c>
      <c r="BJ38" s="300" t="e">
        <f t="shared" si="111"/>
        <v>#DIV/0!</v>
      </c>
      <c r="BK38" s="300" t="e">
        <f t="shared" si="111"/>
        <v>#DIV/0!</v>
      </c>
      <c r="BL38" s="300" t="e">
        <f>BL37/BL35</f>
        <v>#DIV/0!</v>
      </c>
    </row>
    <row r="39" spans="3:66" ht="16" thickBot="1" x14ac:dyDescent="0.4">
      <c r="U39" s="268"/>
      <c r="AJ39" s="268"/>
      <c r="AY39" s="268"/>
    </row>
    <row r="40" spans="3:66" x14ac:dyDescent="0.35">
      <c r="C40" s="271" t="s">
        <v>166</v>
      </c>
      <c r="D40" s="272">
        <f t="shared" ref="D40:P40" si="112">D5</f>
        <v>46113</v>
      </c>
      <c r="E40" s="272">
        <f t="shared" si="112"/>
        <v>46143</v>
      </c>
      <c r="F40" s="272">
        <f t="shared" si="112"/>
        <v>46174</v>
      </c>
      <c r="G40" s="272">
        <f t="shared" si="112"/>
        <v>46204</v>
      </c>
      <c r="H40" s="272">
        <f t="shared" si="112"/>
        <v>46235</v>
      </c>
      <c r="I40" s="272">
        <f t="shared" si="112"/>
        <v>46266</v>
      </c>
      <c r="J40" s="272">
        <f t="shared" si="112"/>
        <v>46296</v>
      </c>
      <c r="K40" s="272">
        <f t="shared" si="112"/>
        <v>46327</v>
      </c>
      <c r="L40" s="272">
        <f t="shared" si="112"/>
        <v>46357</v>
      </c>
      <c r="M40" s="272">
        <f t="shared" si="112"/>
        <v>46388</v>
      </c>
      <c r="N40" s="272">
        <f t="shared" si="112"/>
        <v>46419</v>
      </c>
      <c r="O40" s="272">
        <f t="shared" si="112"/>
        <v>46447</v>
      </c>
      <c r="P40" s="272" t="str">
        <f t="shared" si="112"/>
        <v>FY 2026-27</v>
      </c>
      <c r="Q40" s="287"/>
      <c r="U40" s="271" t="s">
        <v>166</v>
      </c>
      <c r="V40" s="272">
        <f t="shared" ref="V40:AH40" si="113">V5</f>
        <v>46113</v>
      </c>
      <c r="W40" s="272">
        <f t="shared" si="113"/>
        <v>46143</v>
      </c>
      <c r="X40" s="272">
        <f t="shared" si="113"/>
        <v>46174</v>
      </c>
      <c r="Y40" s="272">
        <f t="shared" si="113"/>
        <v>46204</v>
      </c>
      <c r="Z40" s="272">
        <f t="shared" si="113"/>
        <v>46235</v>
      </c>
      <c r="AA40" s="272">
        <f t="shared" si="113"/>
        <v>46266</v>
      </c>
      <c r="AB40" s="272">
        <f t="shared" si="113"/>
        <v>46296</v>
      </c>
      <c r="AC40" s="272">
        <f t="shared" si="113"/>
        <v>46327</v>
      </c>
      <c r="AD40" s="272">
        <f t="shared" si="113"/>
        <v>46357</v>
      </c>
      <c r="AE40" s="272">
        <f t="shared" si="113"/>
        <v>46388</v>
      </c>
      <c r="AF40" s="272">
        <f t="shared" si="113"/>
        <v>46419</v>
      </c>
      <c r="AG40" s="272">
        <f t="shared" si="113"/>
        <v>46447</v>
      </c>
      <c r="AH40" s="272" t="str">
        <f t="shared" si="113"/>
        <v>FY 2026-27</v>
      </c>
      <c r="AJ40" s="271" t="s">
        <v>166</v>
      </c>
      <c r="AK40" s="272">
        <f t="shared" ref="AK40:AW40" si="114">AK5</f>
        <v>46113</v>
      </c>
      <c r="AL40" s="272">
        <f t="shared" si="114"/>
        <v>46143</v>
      </c>
      <c r="AM40" s="272">
        <f t="shared" si="114"/>
        <v>46174</v>
      </c>
      <c r="AN40" s="272">
        <f t="shared" si="114"/>
        <v>46204</v>
      </c>
      <c r="AO40" s="272">
        <f t="shared" si="114"/>
        <v>46235</v>
      </c>
      <c r="AP40" s="272">
        <f t="shared" si="114"/>
        <v>46266</v>
      </c>
      <c r="AQ40" s="272">
        <f t="shared" si="114"/>
        <v>46296</v>
      </c>
      <c r="AR40" s="272">
        <f t="shared" si="114"/>
        <v>46327</v>
      </c>
      <c r="AS40" s="272">
        <f t="shared" si="114"/>
        <v>46357</v>
      </c>
      <c r="AT40" s="272">
        <f t="shared" si="114"/>
        <v>46388</v>
      </c>
      <c r="AU40" s="272">
        <f t="shared" si="114"/>
        <v>46419</v>
      </c>
      <c r="AV40" s="272">
        <f t="shared" si="114"/>
        <v>46447</v>
      </c>
      <c r="AW40" s="272" t="str">
        <f t="shared" si="114"/>
        <v>FY 2026-27</v>
      </c>
      <c r="AY40" s="271" t="s">
        <v>166</v>
      </c>
      <c r="AZ40" s="272">
        <f t="shared" ref="AZ40:BL40" si="115">AZ5</f>
        <v>46113</v>
      </c>
      <c r="BA40" s="272">
        <f t="shared" si="115"/>
        <v>46143</v>
      </c>
      <c r="BB40" s="272">
        <f t="shared" si="115"/>
        <v>46174</v>
      </c>
      <c r="BC40" s="272">
        <f t="shared" si="115"/>
        <v>46204</v>
      </c>
      <c r="BD40" s="272">
        <f t="shared" si="115"/>
        <v>46235</v>
      </c>
      <c r="BE40" s="272">
        <f t="shared" si="115"/>
        <v>46266</v>
      </c>
      <c r="BF40" s="272">
        <f t="shared" si="115"/>
        <v>46296</v>
      </c>
      <c r="BG40" s="272">
        <f t="shared" si="115"/>
        <v>46327</v>
      </c>
      <c r="BH40" s="272">
        <f t="shared" si="115"/>
        <v>46357</v>
      </c>
      <c r="BI40" s="272">
        <f t="shared" si="115"/>
        <v>46388</v>
      </c>
      <c r="BJ40" s="272">
        <f t="shared" si="115"/>
        <v>46419</v>
      </c>
      <c r="BK40" s="272">
        <f t="shared" si="115"/>
        <v>46447</v>
      </c>
      <c r="BL40" s="272" t="str">
        <f t="shared" si="115"/>
        <v>FY 2026-27</v>
      </c>
    </row>
    <row r="41" spans="3:66" x14ac:dyDescent="0.35">
      <c r="C41" s="275" t="s">
        <v>586</v>
      </c>
      <c r="D41" s="301">
        <f t="shared" ref="D41:O41" si="116">IFERROR(((D7/C7)-1),0)</f>
        <v>0</v>
      </c>
      <c r="E41" s="301">
        <f t="shared" si="116"/>
        <v>-0.3081536591798395</v>
      </c>
      <c r="F41" s="301">
        <f t="shared" si="116"/>
        <v>-0.28516247173419473</v>
      </c>
      <c r="G41" s="301">
        <f t="shared" si="116"/>
        <v>-1</v>
      </c>
      <c r="H41" s="301">
        <f t="shared" si="116"/>
        <v>0</v>
      </c>
      <c r="I41" s="301">
        <f t="shared" si="116"/>
        <v>0</v>
      </c>
      <c r="J41" s="301">
        <f t="shared" si="116"/>
        <v>0</v>
      </c>
      <c r="K41" s="301">
        <f t="shared" si="116"/>
        <v>0</v>
      </c>
      <c r="L41" s="301">
        <f t="shared" si="116"/>
        <v>0</v>
      </c>
      <c r="M41" s="301">
        <f t="shared" si="116"/>
        <v>0</v>
      </c>
      <c r="N41" s="301">
        <f t="shared" si="116"/>
        <v>0</v>
      </c>
      <c r="O41" s="301">
        <f t="shared" si="116"/>
        <v>0</v>
      </c>
      <c r="P41" s="289">
        <v>0</v>
      </c>
      <c r="Q41" s="287"/>
      <c r="U41" s="275" t="s">
        <v>586</v>
      </c>
      <c r="V41" s="301">
        <f t="shared" ref="V41:AG41" si="117">IFERROR(((V7/U7)-1),0)</f>
        <v>0</v>
      </c>
      <c r="W41" s="301">
        <f t="shared" si="117"/>
        <v>-2.4840222322744188E-2</v>
      </c>
      <c r="X41" s="301">
        <f t="shared" si="117"/>
        <v>-0.43368410555695125</v>
      </c>
      <c r="Y41" s="301">
        <f t="shared" si="117"/>
        <v>-1</v>
      </c>
      <c r="Z41" s="301">
        <f t="shared" si="117"/>
        <v>0</v>
      </c>
      <c r="AA41" s="301">
        <f t="shared" si="117"/>
        <v>0</v>
      </c>
      <c r="AB41" s="301">
        <f t="shared" si="117"/>
        <v>0</v>
      </c>
      <c r="AC41" s="301">
        <f t="shared" si="117"/>
        <v>0</v>
      </c>
      <c r="AD41" s="301">
        <f t="shared" si="117"/>
        <v>0</v>
      </c>
      <c r="AE41" s="301">
        <f t="shared" si="117"/>
        <v>0</v>
      </c>
      <c r="AF41" s="301">
        <f t="shared" si="117"/>
        <v>0</v>
      </c>
      <c r="AG41" s="301">
        <f t="shared" si="117"/>
        <v>0</v>
      </c>
      <c r="AH41" s="289">
        <v>0</v>
      </c>
      <c r="AJ41" s="275" t="s">
        <v>586</v>
      </c>
      <c r="AK41" s="301">
        <f t="shared" ref="AK41:AV41" si="118">IFERROR(((AK7/AJ7)-1),0)</f>
        <v>0</v>
      </c>
      <c r="AL41" s="301">
        <f t="shared" si="118"/>
        <v>-0.6089658696257767</v>
      </c>
      <c r="AM41" s="301">
        <f t="shared" si="118"/>
        <v>9.6891887246495445E-2</v>
      </c>
      <c r="AN41" s="301">
        <f t="shared" si="118"/>
        <v>-1</v>
      </c>
      <c r="AO41" s="301">
        <f t="shared" si="118"/>
        <v>0</v>
      </c>
      <c r="AP41" s="301">
        <f t="shared" si="118"/>
        <v>0</v>
      </c>
      <c r="AQ41" s="301">
        <f t="shared" si="118"/>
        <v>0</v>
      </c>
      <c r="AR41" s="301">
        <f t="shared" si="118"/>
        <v>0</v>
      </c>
      <c r="AS41" s="301">
        <f t="shared" si="118"/>
        <v>0</v>
      </c>
      <c r="AT41" s="301">
        <f t="shared" si="118"/>
        <v>0</v>
      </c>
      <c r="AU41" s="301">
        <f t="shared" si="118"/>
        <v>0</v>
      </c>
      <c r="AV41" s="301">
        <f t="shared" si="118"/>
        <v>0</v>
      </c>
      <c r="AW41" s="289">
        <v>0</v>
      </c>
      <c r="AY41" s="275" t="s">
        <v>586</v>
      </c>
      <c r="AZ41" s="301">
        <f t="shared" ref="AZ41:BK41" si="119">IFERROR(((AZ7/AY7)-1),0)</f>
        <v>0</v>
      </c>
      <c r="BA41" s="301">
        <f t="shared" si="119"/>
        <v>0</v>
      </c>
      <c r="BB41" s="301">
        <f t="shared" si="119"/>
        <v>0</v>
      </c>
      <c r="BC41" s="301">
        <f t="shared" si="119"/>
        <v>0</v>
      </c>
      <c r="BD41" s="301">
        <f t="shared" si="119"/>
        <v>0</v>
      </c>
      <c r="BE41" s="301">
        <f t="shared" si="119"/>
        <v>0</v>
      </c>
      <c r="BF41" s="301">
        <f t="shared" si="119"/>
        <v>0</v>
      </c>
      <c r="BG41" s="301">
        <f t="shared" si="119"/>
        <v>0</v>
      </c>
      <c r="BH41" s="301">
        <f t="shared" si="119"/>
        <v>0</v>
      </c>
      <c r="BI41" s="301">
        <f t="shared" si="119"/>
        <v>0</v>
      </c>
      <c r="BJ41" s="301">
        <f t="shared" si="119"/>
        <v>0</v>
      </c>
      <c r="BK41" s="301">
        <f t="shared" si="119"/>
        <v>0</v>
      </c>
      <c r="BL41" s="289">
        <v>0</v>
      </c>
    </row>
    <row r="42" spans="3:66" x14ac:dyDescent="0.35">
      <c r="C42" s="275" t="s">
        <v>587</v>
      </c>
      <c r="D42" s="301">
        <f t="shared" ref="D42:O42" si="120">IFERROR(((D6/C6)-1),0)</f>
        <v>0</v>
      </c>
      <c r="E42" s="301">
        <f t="shared" si="120"/>
        <v>-0.53325912701567746</v>
      </c>
      <c r="F42" s="301">
        <f t="shared" si="120"/>
        <v>-0.11718931475029015</v>
      </c>
      <c r="G42" s="301">
        <f t="shared" si="120"/>
        <v>-1</v>
      </c>
      <c r="H42" s="301">
        <f t="shared" si="120"/>
        <v>0</v>
      </c>
      <c r="I42" s="301">
        <f t="shared" si="120"/>
        <v>0</v>
      </c>
      <c r="J42" s="301">
        <f t="shared" si="120"/>
        <v>0</v>
      </c>
      <c r="K42" s="301">
        <f t="shared" si="120"/>
        <v>0</v>
      </c>
      <c r="L42" s="301">
        <f t="shared" si="120"/>
        <v>0</v>
      </c>
      <c r="M42" s="301">
        <f t="shared" si="120"/>
        <v>0</v>
      </c>
      <c r="N42" s="301">
        <f t="shared" si="120"/>
        <v>0</v>
      </c>
      <c r="O42" s="301">
        <f t="shared" si="120"/>
        <v>0</v>
      </c>
      <c r="P42" s="289">
        <v>0</v>
      </c>
      <c r="U42" s="275" t="s">
        <v>587</v>
      </c>
      <c r="V42" s="301">
        <f t="shared" ref="V42:AG42" si="121">IFERROR(((V6/U6)-1),0)</f>
        <v>0</v>
      </c>
      <c r="W42" s="301">
        <f t="shared" si="121"/>
        <v>-5.7799184883290056E-2</v>
      </c>
      <c r="X42" s="301">
        <f t="shared" si="121"/>
        <v>-0.43432953204876135</v>
      </c>
      <c r="Y42" s="301">
        <f t="shared" si="121"/>
        <v>-1</v>
      </c>
      <c r="Z42" s="301">
        <f t="shared" si="121"/>
        <v>0</v>
      </c>
      <c r="AA42" s="301">
        <f t="shared" si="121"/>
        <v>0</v>
      </c>
      <c r="AB42" s="301">
        <f t="shared" si="121"/>
        <v>0</v>
      </c>
      <c r="AC42" s="301">
        <f t="shared" si="121"/>
        <v>0</v>
      </c>
      <c r="AD42" s="301">
        <f t="shared" si="121"/>
        <v>0</v>
      </c>
      <c r="AE42" s="301">
        <f t="shared" si="121"/>
        <v>0</v>
      </c>
      <c r="AF42" s="301">
        <f t="shared" si="121"/>
        <v>0</v>
      </c>
      <c r="AG42" s="301">
        <f t="shared" si="121"/>
        <v>0</v>
      </c>
      <c r="AH42" s="289">
        <v>0</v>
      </c>
      <c r="AJ42" s="275" t="s">
        <v>587</v>
      </c>
      <c r="AK42" s="301">
        <f t="shared" ref="AK42:AV42" si="122">IFERROR(((AK6/AJ6)-1),0)</f>
        <v>0</v>
      </c>
      <c r="AL42" s="301">
        <f t="shared" si="122"/>
        <v>-0.58145870475351047</v>
      </c>
      <c r="AM42" s="301">
        <f t="shared" si="122"/>
        <v>-4.6319517564851087E-2</v>
      </c>
      <c r="AN42" s="301">
        <f t="shared" si="122"/>
        <v>-1</v>
      </c>
      <c r="AO42" s="301">
        <f t="shared" si="122"/>
        <v>0</v>
      </c>
      <c r="AP42" s="301">
        <f t="shared" si="122"/>
        <v>0</v>
      </c>
      <c r="AQ42" s="301">
        <f t="shared" si="122"/>
        <v>0</v>
      </c>
      <c r="AR42" s="301">
        <f t="shared" si="122"/>
        <v>0</v>
      </c>
      <c r="AS42" s="301">
        <f t="shared" si="122"/>
        <v>0</v>
      </c>
      <c r="AT42" s="301">
        <f t="shared" si="122"/>
        <v>0</v>
      </c>
      <c r="AU42" s="301">
        <f t="shared" si="122"/>
        <v>0</v>
      </c>
      <c r="AV42" s="301">
        <f t="shared" si="122"/>
        <v>0</v>
      </c>
      <c r="AW42" s="289">
        <v>0</v>
      </c>
      <c r="AY42" s="275" t="s">
        <v>587</v>
      </c>
      <c r="AZ42" s="301">
        <f t="shared" ref="AZ42:BK42" si="123">IFERROR(((AZ6/AY6)-1),0)</f>
        <v>0</v>
      </c>
      <c r="BA42" s="301">
        <f t="shared" si="123"/>
        <v>0</v>
      </c>
      <c r="BB42" s="301">
        <f t="shared" si="123"/>
        <v>0</v>
      </c>
      <c r="BC42" s="301">
        <f t="shared" si="123"/>
        <v>0</v>
      </c>
      <c r="BD42" s="301">
        <f t="shared" si="123"/>
        <v>0</v>
      </c>
      <c r="BE42" s="301">
        <f t="shared" si="123"/>
        <v>0</v>
      </c>
      <c r="BF42" s="301">
        <f t="shared" si="123"/>
        <v>0</v>
      </c>
      <c r="BG42" s="301">
        <f t="shared" si="123"/>
        <v>0</v>
      </c>
      <c r="BH42" s="301">
        <f t="shared" si="123"/>
        <v>0</v>
      </c>
      <c r="BI42" s="301">
        <f t="shared" si="123"/>
        <v>0</v>
      </c>
      <c r="BJ42" s="301">
        <f t="shared" si="123"/>
        <v>0</v>
      </c>
      <c r="BK42" s="301">
        <f t="shared" si="123"/>
        <v>0</v>
      </c>
      <c r="BL42" s="289">
        <v>0</v>
      </c>
    </row>
    <row r="43" spans="3:66" ht="16" thickBot="1" x14ac:dyDescent="0.4">
      <c r="C43" s="302" t="s">
        <v>588</v>
      </c>
      <c r="D43" s="303">
        <f t="shared" ref="D43:O43" si="124">IFERROR(((D20/C20)-1),0)</f>
        <v>0</v>
      </c>
      <c r="E43" s="303">
        <f t="shared" si="124"/>
        <v>-0.27272727272727271</v>
      </c>
      <c r="F43" s="303">
        <f t="shared" si="124"/>
        <v>-0.4375</v>
      </c>
      <c r="G43" s="303">
        <f t="shared" si="124"/>
        <v>-1</v>
      </c>
      <c r="H43" s="303">
        <f t="shared" si="124"/>
        <v>0</v>
      </c>
      <c r="I43" s="303">
        <f t="shared" si="124"/>
        <v>0</v>
      </c>
      <c r="J43" s="303">
        <f t="shared" si="124"/>
        <v>0</v>
      </c>
      <c r="K43" s="303">
        <f t="shared" si="124"/>
        <v>0</v>
      </c>
      <c r="L43" s="303">
        <f t="shared" si="124"/>
        <v>0</v>
      </c>
      <c r="M43" s="303">
        <f t="shared" si="124"/>
        <v>0</v>
      </c>
      <c r="N43" s="303">
        <f t="shared" si="124"/>
        <v>0</v>
      </c>
      <c r="O43" s="303">
        <f t="shared" si="124"/>
        <v>0</v>
      </c>
      <c r="P43" s="304">
        <v>0</v>
      </c>
      <c r="U43" s="302" t="s">
        <v>588</v>
      </c>
      <c r="V43" s="303">
        <f t="shared" ref="V43" si="125">IFERROR(((V20/U20)-1),0)</f>
        <v>0</v>
      </c>
      <c r="W43" s="303">
        <f t="shared" ref="W43" si="126">IFERROR(((W20/V20)-1),0)</f>
        <v>0</v>
      </c>
      <c r="X43" s="303">
        <f t="shared" ref="X43" si="127">IFERROR(((X20/W20)-1),0)</f>
        <v>0</v>
      </c>
      <c r="Y43" s="303">
        <f t="shared" ref="Y43" si="128">IFERROR(((Y20/X20)-1),0)</f>
        <v>0</v>
      </c>
      <c r="Z43" s="303">
        <f t="shared" ref="Z43" si="129">IFERROR(((Z20/Y20)-1),0)</f>
        <v>0</v>
      </c>
      <c r="AA43" s="303">
        <f t="shared" ref="AA43" si="130">IFERROR(((AA20/Z20)-1),0)</f>
        <v>0</v>
      </c>
      <c r="AB43" s="303">
        <f t="shared" ref="AB43" si="131">IFERROR(((AB20/AA20)-1),0)</f>
        <v>0</v>
      </c>
      <c r="AC43" s="303">
        <f t="shared" ref="AC43" si="132">IFERROR(((AC20/AB20)-1),0)</f>
        <v>0</v>
      </c>
      <c r="AD43" s="303">
        <f t="shared" ref="AD43" si="133">IFERROR(((AD20/AC20)-1),0)</f>
        <v>0</v>
      </c>
      <c r="AE43" s="303">
        <f t="shared" ref="AE43" si="134">IFERROR(((AE20/AD20)-1),0)</f>
        <v>0</v>
      </c>
      <c r="AF43" s="303">
        <f t="shared" ref="AF43" si="135">IFERROR(((AF20/AE20)-1),0)</f>
        <v>0</v>
      </c>
      <c r="AG43" s="303">
        <f t="shared" ref="AG43" si="136">IFERROR(((AG20/AF20)-1),0)</f>
        <v>0</v>
      </c>
      <c r="AH43" s="304">
        <v>0</v>
      </c>
      <c r="AJ43" s="302" t="s">
        <v>588</v>
      </c>
      <c r="AK43" s="303">
        <f t="shared" ref="AK43" si="137">IFERROR(((AK20/AJ20)-1),0)</f>
        <v>0</v>
      </c>
      <c r="AL43" s="303">
        <f t="shared" ref="AL43" si="138">IFERROR(((AL20/AK20)-1),0)</f>
        <v>0</v>
      </c>
      <c r="AM43" s="303">
        <f t="shared" ref="AM43" si="139">IFERROR(((AM20/AL20)-1),0)</f>
        <v>0</v>
      </c>
      <c r="AN43" s="303">
        <f t="shared" ref="AN43" si="140">IFERROR(((AN20/AM20)-1),0)</f>
        <v>0</v>
      </c>
      <c r="AO43" s="303">
        <f t="shared" ref="AO43" si="141">IFERROR(((AO20/AN20)-1),0)</f>
        <v>0</v>
      </c>
      <c r="AP43" s="303">
        <f t="shared" ref="AP43" si="142">IFERROR(((AP20/AO20)-1),0)</f>
        <v>0</v>
      </c>
      <c r="AQ43" s="303">
        <f t="shared" ref="AQ43" si="143">IFERROR(((AQ20/AP20)-1),0)</f>
        <v>0</v>
      </c>
      <c r="AR43" s="303">
        <f t="shared" ref="AR43" si="144">IFERROR(((AR20/AQ20)-1),0)</f>
        <v>0</v>
      </c>
      <c r="AS43" s="303">
        <f t="shared" ref="AS43" si="145">IFERROR(((AS20/AR20)-1),0)</f>
        <v>0</v>
      </c>
      <c r="AT43" s="303">
        <f t="shared" ref="AT43" si="146">IFERROR(((AT20/AS20)-1),0)</f>
        <v>0</v>
      </c>
      <c r="AU43" s="303">
        <f t="shared" ref="AU43" si="147">IFERROR(((AU20/AT20)-1),0)</f>
        <v>0</v>
      </c>
      <c r="AV43" s="303">
        <f t="shared" ref="AV43" si="148">IFERROR(((AV20/AU20)-1),0)</f>
        <v>0</v>
      </c>
      <c r="AW43" s="304">
        <v>0</v>
      </c>
      <c r="AY43" s="302" t="s">
        <v>588</v>
      </c>
      <c r="AZ43" s="303">
        <f t="shared" ref="AZ43" si="149">IFERROR(((AZ20/AY20)-1),0)</f>
        <v>0</v>
      </c>
      <c r="BA43" s="303">
        <f t="shared" ref="BA43" si="150">IFERROR(((BA20/AZ20)-1),0)</f>
        <v>0</v>
      </c>
      <c r="BB43" s="303">
        <f t="shared" ref="BB43" si="151">IFERROR(((BB20/BA20)-1),0)</f>
        <v>0</v>
      </c>
      <c r="BC43" s="303">
        <f t="shared" ref="BC43" si="152">IFERROR(((BC20/BB20)-1),0)</f>
        <v>0</v>
      </c>
      <c r="BD43" s="303">
        <f t="shared" ref="BD43" si="153">IFERROR(((BD20/BC20)-1),0)</f>
        <v>0</v>
      </c>
      <c r="BE43" s="303">
        <f t="shared" ref="BE43" si="154">IFERROR(((BE20/BD20)-1),0)</f>
        <v>0</v>
      </c>
      <c r="BF43" s="303">
        <f t="shared" ref="BF43" si="155">IFERROR(((BF20/BE20)-1),0)</f>
        <v>0</v>
      </c>
      <c r="BG43" s="303">
        <f t="shared" ref="BG43" si="156">IFERROR(((BG20/BF20)-1),0)</f>
        <v>0</v>
      </c>
      <c r="BH43" s="303">
        <f t="shared" ref="BH43" si="157">IFERROR(((BH20/BG20)-1),0)</f>
        <v>0</v>
      </c>
      <c r="BI43" s="303">
        <f t="shared" ref="BI43" si="158">IFERROR(((BI20/BH20)-1),0)</f>
        <v>0</v>
      </c>
      <c r="BJ43" s="303">
        <f t="shared" ref="BJ43" si="159">IFERROR(((BJ20/BI20)-1),0)</f>
        <v>0</v>
      </c>
      <c r="BK43" s="303">
        <f t="shared" ref="BK43" si="160">IFERROR(((BK20/BJ20)-1),0)</f>
        <v>0</v>
      </c>
      <c r="BL43" s="304">
        <v>0</v>
      </c>
    </row>
    <row r="44" spans="3:66" x14ac:dyDescent="0.35">
      <c r="C44" s="269"/>
    </row>
    <row r="45" spans="3:66" ht="16" hidden="1" thickBot="1" x14ac:dyDescent="0.4">
      <c r="C45" s="271" t="s">
        <v>167</v>
      </c>
      <c r="D45" s="272">
        <f t="shared" ref="D45:P45" si="161">D5</f>
        <v>46113</v>
      </c>
      <c r="E45" s="272">
        <f t="shared" si="161"/>
        <v>46143</v>
      </c>
      <c r="F45" s="272">
        <f t="shared" si="161"/>
        <v>46174</v>
      </c>
      <c r="G45" s="272">
        <f t="shared" si="161"/>
        <v>46204</v>
      </c>
      <c r="H45" s="272">
        <f t="shared" si="161"/>
        <v>46235</v>
      </c>
      <c r="I45" s="272">
        <f t="shared" si="161"/>
        <v>46266</v>
      </c>
      <c r="J45" s="272">
        <f t="shared" si="161"/>
        <v>46296</v>
      </c>
      <c r="K45" s="272">
        <f t="shared" si="161"/>
        <v>46327</v>
      </c>
      <c r="L45" s="272">
        <f t="shared" si="161"/>
        <v>46357</v>
      </c>
      <c r="M45" s="272">
        <f t="shared" si="161"/>
        <v>46388</v>
      </c>
      <c r="N45" s="272">
        <f t="shared" si="161"/>
        <v>46419</v>
      </c>
      <c r="O45" s="272">
        <f t="shared" si="161"/>
        <v>46447</v>
      </c>
      <c r="P45" s="272" t="str">
        <f t="shared" si="161"/>
        <v>FY 2026-27</v>
      </c>
    </row>
    <row r="46" spans="3:66" hidden="1" x14ac:dyDescent="0.35">
      <c r="C46" s="275" t="s">
        <v>589</v>
      </c>
      <c r="D46" s="289">
        <v>3</v>
      </c>
      <c r="E46" s="290">
        <v>1</v>
      </c>
      <c r="F46" s="289">
        <v>0</v>
      </c>
      <c r="G46" s="289">
        <v>0</v>
      </c>
      <c r="H46" s="290">
        <v>4</v>
      </c>
      <c r="I46" s="289">
        <v>0</v>
      </c>
      <c r="J46" s="289">
        <v>0</v>
      </c>
      <c r="K46" s="290">
        <v>8</v>
      </c>
      <c r="L46" s="289">
        <v>0</v>
      </c>
      <c r="M46" s="289">
        <v>0</v>
      </c>
      <c r="N46" s="290">
        <v>0</v>
      </c>
      <c r="O46" s="289">
        <v>0</v>
      </c>
      <c r="P46" s="297">
        <f>SUM(D46:O46)</f>
        <v>16</v>
      </c>
      <c r="U46" s="295" t="s">
        <v>154</v>
      </c>
      <c r="V46" s="272">
        <f t="shared" ref="V46:AH46" si="162">V5</f>
        <v>46113</v>
      </c>
      <c r="W46" s="272">
        <f t="shared" si="162"/>
        <v>46143</v>
      </c>
      <c r="X46" s="272">
        <f t="shared" si="162"/>
        <v>46174</v>
      </c>
      <c r="Y46" s="272">
        <f t="shared" si="162"/>
        <v>46204</v>
      </c>
      <c r="Z46" s="272">
        <f t="shared" si="162"/>
        <v>46235</v>
      </c>
      <c r="AA46" s="272">
        <f t="shared" si="162"/>
        <v>46266</v>
      </c>
      <c r="AB46" s="272">
        <f t="shared" si="162"/>
        <v>46296</v>
      </c>
      <c r="AC46" s="272">
        <f t="shared" si="162"/>
        <v>46327</v>
      </c>
      <c r="AD46" s="272">
        <f t="shared" si="162"/>
        <v>46357</v>
      </c>
      <c r="AE46" s="272">
        <f t="shared" si="162"/>
        <v>46388</v>
      </c>
      <c r="AF46" s="272">
        <f t="shared" si="162"/>
        <v>46419</v>
      </c>
      <c r="AG46" s="272">
        <f t="shared" si="162"/>
        <v>46447</v>
      </c>
      <c r="AH46" s="272" t="str">
        <f t="shared" si="162"/>
        <v>FY 2026-27</v>
      </c>
      <c r="AJ46" s="295" t="s">
        <v>154</v>
      </c>
      <c r="AK46" s="272">
        <f t="shared" ref="AK46:AW46" si="163">AK5</f>
        <v>46113</v>
      </c>
      <c r="AL46" s="272">
        <f t="shared" si="163"/>
        <v>46143</v>
      </c>
      <c r="AM46" s="272">
        <f t="shared" si="163"/>
        <v>46174</v>
      </c>
      <c r="AN46" s="272">
        <f t="shared" si="163"/>
        <v>46204</v>
      </c>
      <c r="AO46" s="272">
        <f t="shared" si="163"/>
        <v>46235</v>
      </c>
      <c r="AP46" s="272">
        <f t="shared" si="163"/>
        <v>46266</v>
      </c>
      <c r="AQ46" s="272">
        <f t="shared" si="163"/>
        <v>46296</v>
      </c>
      <c r="AR46" s="272">
        <f t="shared" si="163"/>
        <v>46327</v>
      </c>
      <c r="AS46" s="272">
        <f t="shared" si="163"/>
        <v>46357</v>
      </c>
      <c r="AT46" s="272">
        <f t="shared" si="163"/>
        <v>46388</v>
      </c>
      <c r="AU46" s="272">
        <f t="shared" si="163"/>
        <v>46419</v>
      </c>
      <c r="AV46" s="272">
        <f t="shared" si="163"/>
        <v>46447</v>
      </c>
      <c r="AW46" s="272" t="str">
        <f t="shared" si="163"/>
        <v>FY 2026-27</v>
      </c>
      <c r="AY46" s="295" t="s">
        <v>154</v>
      </c>
      <c r="AZ46" s="272">
        <f t="shared" ref="AZ46:BL46" si="164">AZ5</f>
        <v>46113</v>
      </c>
      <c r="BA46" s="272">
        <f t="shared" si="164"/>
        <v>46143</v>
      </c>
      <c r="BB46" s="272">
        <f t="shared" si="164"/>
        <v>46174</v>
      </c>
      <c r="BC46" s="272">
        <f t="shared" si="164"/>
        <v>46204</v>
      </c>
      <c r="BD46" s="272">
        <f t="shared" si="164"/>
        <v>46235</v>
      </c>
      <c r="BE46" s="272">
        <f t="shared" si="164"/>
        <v>46266</v>
      </c>
      <c r="BF46" s="272">
        <f t="shared" si="164"/>
        <v>46296</v>
      </c>
      <c r="BG46" s="272">
        <f t="shared" si="164"/>
        <v>46327</v>
      </c>
      <c r="BH46" s="272">
        <f t="shared" si="164"/>
        <v>46357</v>
      </c>
      <c r="BI46" s="272">
        <f t="shared" si="164"/>
        <v>46388</v>
      </c>
      <c r="BJ46" s="272">
        <f t="shared" si="164"/>
        <v>46419</v>
      </c>
      <c r="BK46" s="272">
        <f t="shared" si="164"/>
        <v>46447</v>
      </c>
      <c r="BL46" s="272" t="str">
        <f t="shared" si="164"/>
        <v>FY 2026-27</v>
      </c>
    </row>
    <row r="47" spans="3:66" hidden="1" x14ac:dyDescent="0.35">
      <c r="C47" s="275" t="s">
        <v>590</v>
      </c>
      <c r="D47" s="289">
        <v>67735</v>
      </c>
      <c r="E47" s="290">
        <v>44712</v>
      </c>
      <c r="F47" s="289">
        <v>0</v>
      </c>
      <c r="G47" s="289">
        <v>0</v>
      </c>
      <c r="H47" s="290">
        <v>18138</v>
      </c>
      <c r="I47" s="289">
        <v>0</v>
      </c>
      <c r="J47" s="289">
        <v>0</v>
      </c>
      <c r="K47" s="290">
        <v>59790</v>
      </c>
      <c r="L47" s="289">
        <v>0</v>
      </c>
      <c r="M47" s="289">
        <v>0</v>
      </c>
      <c r="N47" s="290">
        <v>0</v>
      </c>
      <c r="O47" s="289">
        <v>0</v>
      </c>
      <c r="P47" s="297">
        <f>SUM(D47:O47)</f>
        <v>190375</v>
      </c>
      <c r="U47" s="296" t="s">
        <v>120</v>
      </c>
      <c r="V47" s="276">
        <f>-SUMIFS(Details!$AL$5:$AL$53,Details!$C$5:$C$53,Summary!V$5,Details!$CK$5:$CK$53,Summary!$U$5)</f>
        <v>0</v>
      </c>
      <c r="W47" s="276">
        <f>-SUMIFS(Details!$AL$5:$AL$53,Details!$C$5:$C$53,Summary!W$5,Details!$CK$5:$CK$53,Summary!$U$5)</f>
        <v>0</v>
      </c>
      <c r="X47" s="276">
        <f>-SUMIFS(Details!$AL$5:$AL$53,Details!$C$5:$C$53,Summary!X$5,Details!$CK$5:$CK$53,Summary!$U$5)</f>
        <v>100623.38649999998</v>
      </c>
      <c r="Y47" s="276">
        <f>-SUMIFS(Details!$AL$5:$AL$53,Details!$C$5:$C$53,Summary!Y$5,Details!$CK$5:$CK$53,Summary!$U$5)</f>
        <v>0</v>
      </c>
      <c r="Z47" s="276">
        <f>-SUMIFS(Details!$AL$5:$AL$53,Details!$C$5:$C$53,Summary!Z$5,Details!$CK$5:$CK$53,Summary!$U$5)</f>
        <v>0</v>
      </c>
      <c r="AA47" s="276">
        <f>-SUMIFS(Details!$AL$5:$AL$53,Details!$C$5:$C$53,Summary!AA$5,Details!$CK$5:$CK$53,Summary!$U$5)</f>
        <v>0</v>
      </c>
      <c r="AB47" s="276">
        <f>-SUMIFS(Details!$AL$5:$AL$53,Details!$C$5:$C$53,Summary!AB$5,Details!$CK$5:$CK$53,Summary!$U$5)</f>
        <v>0</v>
      </c>
      <c r="AC47" s="276">
        <f>-SUMIFS(Details!$AL$5:$AL$53,Details!$C$5:$C$53,Summary!AC$5,Details!$CK$5:$CK$53,Summary!$U$5)</f>
        <v>0</v>
      </c>
      <c r="AD47" s="276">
        <f>-SUMIFS(Details!$AL$5:$AL$53,Details!$C$5:$C$53,Summary!AD$5,Details!$CK$5:$CK$53,Summary!$U$5)</f>
        <v>0</v>
      </c>
      <c r="AE47" s="276">
        <f>-SUMIFS(Details!$AL$5:$AL$53,Details!$C$5:$C$53,Summary!AE$5,Details!$CK$5:$CK$53,Summary!$U$5)</f>
        <v>0</v>
      </c>
      <c r="AF47" s="276">
        <f>-SUMIFS(Details!$AL$5:$AL$53,Details!$C$5:$C$53,Summary!AF$5,Details!$CK$5:$CK$53,Summary!$U$5)</f>
        <v>0</v>
      </c>
      <c r="AG47" s="276">
        <f>-SUMIFS(Details!$AL$5:$AL$53,Details!$C$5:$C$53,Summary!AG$5,Details!$CK$5:$CK$53,Summary!$U$5)</f>
        <v>0</v>
      </c>
      <c r="AH47" s="276">
        <f>SUM(V47:AG47)</f>
        <v>100623.38649999998</v>
      </c>
      <c r="AJ47" s="296" t="s">
        <v>120</v>
      </c>
      <c r="AK47" s="276">
        <f>-SUMIFS(Details!$AL$5:$AL$53,Details!$C$5:$C$53,Summary!AK$5,Details!$CK$5:$CK$53,Summary!$AJ$5)</f>
        <v>0</v>
      </c>
      <c r="AL47" s="276">
        <f>-SUMIFS(Details!$AL$5:$AL$53,Details!$C$5:$C$53,Summary!AL$5,Details!$CK$5:$CK$53,Summary!$AJ$5)</f>
        <v>0</v>
      </c>
      <c r="AM47" s="276">
        <f>-SUMIFS(Details!$AL$5:$AL$53,Details!$C$5:$C$53,Summary!AM$5,Details!$CK$5:$CK$53,Summary!$AJ$5)</f>
        <v>159734.73425000001</v>
      </c>
      <c r="AN47" s="276">
        <f>-SUMIFS(Details!$AL$5:$AL$53,Details!$C$5:$C$53,Summary!AN$5,Details!$CK$5:$CK$53,Summary!$AJ$5)</f>
        <v>0</v>
      </c>
      <c r="AO47" s="276">
        <f>-SUMIFS(Details!$AL$5:$AL$53,Details!$C$5:$C$53,Summary!AO$5,Details!$CK$5:$CK$53,Summary!$AJ$5)</f>
        <v>0</v>
      </c>
      <c r="AP47" s="276">
        <f>-SUMIFS(Details!$AL$5:$AL$53,Details!$C$5:$C$53,Summary!AP$5,Details!$CK$5:$CK$53,Summary!$AJ$5)</f>
        <v>0</v>
      </c>
      <c r="AQ47" s="276">
        <f>-SUMIFS(Details!$AL$5:$AL$53,Details!$C$5:$C$53,Summary!AQ$5,Details!$CK$5:$CK$53,Summary!$AJ$5)</f>
        <v>0</v>
      </c>
      <c r="AR47" s="276">
        <f>-SUMIFS(Details!$AL$5:$AL$53,Details!$C$5:$C$53,Summary!AR$5,Details!$CK$5:$CK$53,Summary!$AJ$5)</f>
        <v>0</v>
      </c>
      <c r="AS47" s="276">
        <f>-SUMIFS(Details!$AL$5:$AL$53,Details!$C$5:$C$53,Summary!AS$5,Details!$CK$5:$CK$53,Summary!$AJ$5)</f>
        <v>0</v>
      </c>
      <c r="AT47" s="276">
        <f>-SUMIFS(Details!$AL$5:$AL$53,Details!$C$5:$C$53,Summary!AT$5,Details!$CK$5:$CK$53,Summary!$AJ$5)</f>
        <v>0</v>
      </c>
      <c r="AU47" s="276">
        <f>-SUMIFS(Details!$AL$5:$AL$53,Details!$C$5:$C$53,Summary!AU$5,Details!$CK$5:$CK$53,Summary!$AJ$5)</f>
        <v>0</v>
      </c>
      <c r="AV47" s="276">
        <f>-SUMIFS(Details!$AL$5:$AL$53,Details!$C$5:$C$53,Summary!AV$5,Details!$CK$5:$CK$53,Summary!$AJ$5)</f>
        <v>0</v>
      </c>
      <c r="AW47" s="276">
        <f>SUM(AK47:AV47)</f>
        <v>159734.73425000001</v>
      </c>
      <c r="AY47" s="296" t="s">
        <v>120</v>
      </c>
      <c r="AZ47" s="276">
        <f>-SUMIFS(Details!$AL$5:$AL$53,Details!$C$5:$C$53,Summary!AZ$5,Details!$CK$5:$CK$53,Summary!$AY$5)</f>
        <v>0</v>
      </c>
      <c r="BA47" s="276">
        <f>-SUMIFS(Details!$AL$5:$AL$53,Details!$C$5:$C$53,Summary!BA$5,Details!$CK$5:$CK$53,Summary!$AY$5)</f>
        <v>0</v>
      </c>
      <c r="BB47" s="276">
        <f>-SUMIFS(Details!$AL$5:$AL$53,Details!$C$5:$C$53,Summary!BB$5,Details!$CK$5:$CK$53,Summary!$AY$5)</f>
        <v>0</v>
      </c>
      <c r="BC47" s="276">
        <f>-SUMIFS(Details!$AL$5:$AL$53,Details!$C$5:$C$53,Summary!BC$5,Details!$CK$5:$CK$53,Summary!$AY$5)</f>
        <v>0</v>
      </c>
      <c r="BD47" s="276">
        <f>-SUMIFS(Details!$AL$5:$AL$53,Details!$C$5:$C$53,Summary!BD$5,Details!$CK$5:$CK$53,Summary!$AY$5)</f>
        <v>0</v>
      </c>
      <c r="BE47" s="276">
        <f>-SUMIFS(Details!$AL$5:$AL$53,Details!$C$5:$C$53,Summary!BE$5,Details!$CK$5:$CK$53,Summary!$AY$5)</f>
        <v>0</v>
      </c>
      <c r="BF47" s="276">
        <f>-SUMIFS(Details!$AL$5:$AL$53,Details!$C$5:$C$53,Summary!BF$5,Details!$CK$5:$CK$53,Summary!$AY$5)</f>
        <v>0</v>
      </c>
      <c r="BG47" s="276">
        <f>-SUMIFS(Details!$AL$5:$AL$53,Details!$C$5:$C$53,Summary!BG$5,Details!$CK$5:$CK$53,Summary!$AY$5)</f>
        <v>0</v>
      </c>
      <c r="BH47" s="276">
        <f>-SUMIFS(Details!$AL$5:$AL$53,Details!$C$5:$C$53,Summary!BH$5,Details!$CK$5:$CK$53,Summary!$AY$5)</f>
        <v>0</v>
      </c>
      <c r="BI47" s="276">
        <f>-SUMIFS(Details!$AL$5:$AL$53,Details!$C$5:$C$53,Summary!BI$5,Details!$CK$5:$CK$53,Summary!$AY$5)</f>
        <v>0</v>
      </c>
      <c r="BJ47" s="276">
        <f>-SUMIFS(Details!$AL$5:$AL$53,Details!$C$5:$C$53,Summary!BJ$5,Details!$CK$5:$CK$53,Summary!$AY$5)</f>
        <v>0</v>
      </c>
      <c r="BK47" s="276">
        <f>-SUMIFS(Details!$AL$5:$AL$53,Details!$C$5:$C$53,Summary!BK$5,Details!$CK$5:$CK$53,Summary!$AY$5)</f>
        <v>0</v>
      </c>
      <c r="BL47" s="276">
        <f>SUM(AZ47:BK47)</f>
        <v>0</v>
      </c>
    </row>
    <row r="48" spans="3:66" ht="16" hidden="1" thickBot="1" x14ac:dyDescent="0.4">
      <c r="C48" s="275" t="s">
        <v>591</v>
      </c>
      <c r="D48" s="289">
        <v>2</v>
      </c>
      <c r="E48" s="290">
        <v>2</v>
      </c>
      <c r="F48" s="289">
        <v>0</v>
      </c>
      <c r="G48" s="289">
        <v>1</v>
      </c>
      <c r="H48" s="290">
        <v>8</v>
      </c>
      <c r="I48" s="289">
        <v>0</v>
      </c>
      <c r="J48" s="289">
        <v>0</v>
      </c>
      <c r="K48" s="290">
        <v>7</v>
      </c>
      <c r="L48" s="289">
        <v>0</v>
      </c>
      <c r="M48" s="289">
        <v>0</v>
      </c>
      <c r="N48" s="290">
        <v>0</v>
      </c>
      <c r="O48" s="289">
        <v>0</v>
      </c>
      <c r="P48" s="297">
        <f>SUM(D48:O48)</f>
        <v>20</v>
      </c>
      <c r="U48" s="299" t="s">
        <v>121</v>
      </c>
      <c r="V48" s="324">
        <f>-SUMIFS(Details!$BP$5:$BP$53,Details!$C$5:$C$53,Summary!V$5,Details!$CK$5:$CK$53,Summary!$U$5)</f>
        <v>0</v>
      </c>
      <c r="W48" s="324">
        <f>-SUMIFS(Details!$BP$5:$BP$53,Details!$C$5:$C$53,Summary!W$5,Details!$CK$5:$CK$53,Summary!$U$5)</f>
        <v>0</v>
      </c>
      <c r="X48" s="324">
        <f>-SUMIFS(Details!$BP$5:$BP$53,Details!$C$5:$C$53,Summary!X$5,Details!$CK$5:$CK$53,Summary!$U$5)</f>
        <v>103735.44999999998</v>
      </c>
      <c r="Y48" s="324">
        <f>-SUMIFS(Details!$BP$5:$BP$53,Details!$C$5:$C$53,Summary!Y$5,Details!$CK$5:$CK$53,Summary!$U$5)</f>
        <v>0</v>
      </c>
      <c r="Z48" s="324">
        <f>-SUMIFS(Details!$BP$5:$BP$53,Details!$C$5:$C$53,Summary!Z$5,Details!$CK$5:$CK$53,Summary!$U$5)</f>
        <v>0</v>
      </c>
      <c r="AA48" s="324">
        <f>-SUMIFS(Details!$BP$5:$BP$53,Details!$C$5:$C$53,Summary!AA$5,Details!$CK$5:$CK$53,Summary!$U$5)</f>
        <v>0</v>
      </c>
      <c r="AB48" s="324">
        <f>-SUMIFS(Details!$BP$5:$BP$53,Details!$C$5:$C$53,Summary!AB$5,Details!$CK$5:$CK$53,Summary!$U$5)</f>
        <v>0</v>
      </c>
      <c r="AC48" s="324">
        <f>-SUMIFS(Details!$BP$5:$BP$53,Details!$C$5:$C$53,Summary!AC$5,Details!$CK$5:$CK$53,Summary!$U$5)</f>
        <v>0</v>
      </c>
      <c r="AD48" s="324">
        <f>-SUMIFS(Details!$BP$5:$BP$53,Details!$C$5:$C$53,Summary!AD$5,Details!$CK$5:$CK$53,Summary!$U$5)</f>
        <v>0</v>
      </c>
      <c r="AE48" s="324">
        <f>-SUMIFS(Details!$BP$5:$BP$53,Details!$C$5:$C$53,Summary!AE$5,Details!$CK$5:$CK$53,Summary!$U$5)</f>
        <v>0</v>
      </c>
      <c r="AF48" s="324">
        <f>-SUMIFS(Details!$BP$5:$BP$53,Details!$C$5:$C$53,Summary!AF$5,Details!$CK$5:$CK$53,Summary!$U$5)</f>
        <v>0</v>
      </c>
      <c r="AG48" s="324">
        <f>-SUMIFS(Details!$BP$5:$BP$53,Details!$C$5:$C$53,Summary!AG$5,Details!$CK$5:$CK$53,Summary!$U$5)</f>
        <v>0</v>
      </c>
      <c r="AH48" s="324">
        <f>SUM(V48:AG48)</f>
        <v>103735.44999999998</v>
      </c>
      <c r="AJ48" s="299" t="s">
        <v>121</v>
      </c>
      <c r="AK48" s="324">
        <f>-SUMIFS(Details!$BP$5:$BP$53,Details!$C$5:$C$53,Summary!AK$5,Details!$CK$5:$CK$53,Summary!$AJ$5)</f>
        <v>0</v>
      </c>
      <c r="AL48" s="324">
        <f>-SUMIFS(Details!$BP$5:$BP$53,Details!$C$5:$C$53,Summary!AL$5,Details!$CK$5:$CK$53,Summary!$AJ$5)</f>
        <v>0</v>
      </c>
      <c r="AM48" s="324">
        <f>-SUMIFS(Details!$BP$5:$BP$53,Details!$C$5:$C$53,Summary!AM$5,Details!$CK$5:$CK$53,Summary!$AJ$5)</f>
        <v>163361.26624999999</v>
      </c>
      <c r="AN48" s="324">
        <f>-SUMIFS(Details!$BP$5:$BP$53,Details!$C$5:$C$53,Summary!AN$5,Details!$CK$5:$CK$53,Summary!$AJ$5)</f>
        <v>0</v>
      </c>
      <c r="AO48" s="324">
        <f>-SUMIFS(Details!$BP$5:$BP$53,Details!$C$5:$C$53,Summary!AO$5,Details!$CK$5:$CK$53,Summary!$AJ$5)</f>
        <v>0</v>
      </c>
      <c r="AP48" s="324">
        <f>-SUMIFS(Details!$BP$5:$BP$53,Details!$C$5:$C$53,Summary!AP$5,Details!$CK$5:$CK$53,Summary!$AJ$5)</f>
        <v>0</v>
      </c>
      <c r="AQ48" s="324">
        <f>-SUMIFS(Details!$BP$5:$BP$53,Details!$C$5:$C$53,Summary!AQ$5,Details!$CK$5:$CK$53,Summary!$AJ$5)</f>
        <v>0</v>
      </c>
      <c r="AR48" s="324">
        <f>-SUMIFS(Details!$BP$5:$BP$53,Details!$C$5:$C$53,Summary!AR$5,Details!$CK$5:$CK$53,Summary!$AJ$5)</f>
        <v>0</v>
      </c>
      <c r="AS48" s="324">
        <f>-SUMIFS(Details!$BP$5:$BP$53,Details!$C$5:$C$53,Summary!AS$5,Details!$CK$5:$CK$53,Summary!$AJ$5)</f>
        <v>0</v>
      </c>
      <c r="AT48" s="324">
        <f>-SUMIFS(Details!$BP$5:$BP$53,Details!$C$5:$C$53,Summary!AT$5,Details!$CK$5:$CK$53,Summary!$AJ$5)</f>
        <v>0</v>
      </c>
      <c r="AU48" s="324">
        <f>-SUMIFS(Details!$BP$5:$BP$53,Details!$C$5:$C$53,Summary!AU$5,Details!$CK$5:$CK$53,Summary!$AJ$5)</f>
        <v>0</v>
      </c>
      <c r="AV48" s="324">
        <f>-SUMIFS(Details!$BP$5:$BP$53,Details!$C$5:$C$53,Summary!AV$5,Details!$CK$5:$CK$53,Summary!$AJ$5)</f>
        <v>0</v>
      </c>
      <c r="AW48" s="324">
        <f>SUM(AK48:AV48)</f>
        <v>163361.26624999999</v>
      </c>
      <c r="AY48" s="299" t="s">
        <v>121</v>
      </c>
      <c r="AZ48" s="324">
        <f>-SUMIFS(Details!$BP$5:$BP$53,Details!$C$5:$C$53,Summary!AZ$5,Details!$CK$5:$CK$53,Summary!$AY$5)</f>
        <v>0</v>
      </c>
      <c r="BA48" s="324">
        <f>-SUMIFS(Details!$BP$5:$BP$53,Details!$C$5:$C$53,Summary!BA$5,Details!$CK$5:$CK$53,Summary!$AY$5)</f>
        <v>0</v>
      </c>
      <c r="BB48" s="324">
        <f>-SUMIFS(Details!$BP$5:$BP$53,Details!$C$5:$C$53,Summary!BB$5,Details!$CK$5:$CK$53,Summary!$AY$5)</f>
        <v>0</v>
      </c>
      <c r="BC48" s="324">
        <f>-SUMIFS(Details!$BP$5:$BP$53,Details!$C$5:$C$53,Summary!BC$5,Details!$CK$5:$CK$53,Summary!$AY$5)</f>
        <v>0</v>
      </c>
      <c r="BD48" s="324">
        <f>-SUMIFS(Details!$BP$5:$BP$53,Details!$C$5:$C$53,Summary!BD$5,Details!$CK$5:$CK$53,Summary!$AY$5)</f>
        <v>0</v>
      </c>
      <c r="BE48" s="324">
        <f>-SUMIFS(Details!$BP$5:$BP$53,Details!$C$5:$C$53,Summary!BE$5,Details!$CK$5:$CK$53,Summary!$AY$5)</f>
        <v>0</v>
      </c>
      <c r="BF48" s="324">
        <f>-SUMIFS(Details!$BP$5:$BP$53,Details!$C$5:$C$53,Summary!BF$5,Details!$CK$5:$CK$53,Summary!$AY$5)</f>
        <v>0</v>
      </c>
      <c r="BG48" s="324">
        <f>-SUMIFS(Details!$BP$5:$BP$53,Details!$C$5:$C$53,Summary!BG$5,Details!$CK$5:$CK$53,Summary!$AY$5)</f>
        <v>0</v>
      </c>
      <c r="BH48" s="324">
        <f>-SUMIFS(Details!$BP$5:$BP$53,Details!$C$5:$C$53,Summary!BH$5,Details!$CK$5:$CK$53,Summary!$AY$5)</f>
        <v>0</v>
      </c>
      <c r="BI48" s="324">
        <f>-SUMIFS(Details!$BP$5:$BP$53,Details!$C$5:$C$53,Summary!BI$5,Details!$CK$5:$CK$53,Summary!$AY$5)</f>
        <v>0</v>
      </c>
      <c r="BJ48" s="324">
        <f>-SUMIFS(Details!$BP$5:$BP$53,Details!$C$5:$C$53,Summary!BJ$5,Details!$CK$5:$CK$53,Summary!$AY$5)</f>
        <v>0</v>
      </c>
      <c r="BK48" s="324">
        <f>-SUMIFS(Details!$BP$5:$BP$53,Details!$C$5:$C$53,Summary!BK$5,Details!$CK$5:$CK$53,Summary!$AY$5)</f>
        <v>0</v>
      </c>
      <c r="BL48" s="324">
        <f>SUM(AZ48:BK48)</f>
        <v>0</v>
      </c>
    </row>
    <row r="49" spans="3:66" ht="16" hidden="1" thickBot="1" x14ac:dyDescent="0.4">
      <c r="C49" s="275" t="s">
        <v>592</v>
      </c>
      <c r="D49" s="306">
        <f t="shared" ref="D49:P49" si="165">IFERROR((D48/D20),0)</f>
        <v>9.0909090909090912E-2</v>
      </c>
      <c r="E49" s="306">
        <f t="shared" si="165"/>
        <v>0.125</v>
      </c>
      <c r="F49" s="306">
        <f t="shared" si="165"/>
        <v>0</v>
      </c>
      <c r="G49" s="306">
        <f t="shared" si="165"/>
        <v>0</v>
      </c>
      <c r="H49" s="306">
        <f t="shared" si="165"/>
        <v>0</v>
      </c>
      <c r="I49" s="306">
        <f t="shared" si="165"/>
        <v>0</v>
      </c>
      <c r="J49" s="306">
        <f t="shared" si="165"/>
        <v>0</v>
      </c>
      <c r="K49" s="306">
        <f t="shared" si="165"/>
        <v>0</v>
      </c>
      <c r="L49" s="306">
        <f t="shared" si="165"/>
        <v>0</v>
      </c>
      <c r="M49" s="306">
        <f t="shared" si="165"/>
        <v>0</v>
      </c>
      <c r="N49" s="306">
        <f t="shared" si="165"/>
        <v>0</v>
      </c>
      <c r="O49" s="306">
        <f t="shared" si="165"/>
        <v>0</v>
      </c>
      <c r="P49" s="306">
        <f t="shared" si="165"/>
        <v>0.42553191489361702</v>
      </c>
      <c r="U49" s="268"/>
      <c r="AJ49" s="268"/>
      <c r="AY49" s="268"/>
    </row>
    <row r="50" spans="3:66" ht="16" hidden="1" thickBot="1" x14ac:dyDescent="0.4">
      <c r="C50" s="302" t="s">
        <v>593</v>
      </c>
      <c r="D50" s="304">
        <v>16695</v>
      </c>
      <c r="E50" s="307">
        <v>44749</v>
      </c>
      <c r="F50" s="304">
        <v>0</v>
      </c>
      <c r="G50" s="304">
        <v>21436</v>
      </c>
      <c r="H50" s="307">
        <v>81846</v>
      </c>
      <c r="I50" s="304">
        <v>0</v>
      </c>
      <c r="J50" s="304">
        <v>0</v>
      </c>
      <c r="K50" s="307">
        <v>37763</v>
      </c>
      <c r="L50" s="304">
        <v>0</v>
      </c>
      <c r="M50" s="304">
        <v>0</v>
      </c>
      <c r="N50" s="307">
        <v>0</v>
      </c>
      <c r="O50" s="304">
        <v>0</v>
      </c>
      <c r="P50" s="353">
        <f>SUM(D50:O50)</f>
        <v>202489</v>
      </c>
      <c r="Q50" s="284"/>
      <c r="U50" s="274" t="s">
        <v>340</v>
      </c>
      <c r="V50" s="273">
        <f t="shared" ref="V50:AH50" si="166">V5</f>
        <v>46113</v>
      </c>
      <c r="W50" s="273">
        <f t="shared" si="166"/>
        <v>46143</v>
      </c>
      <c r="X50" s="273">
        <f t="shared" si="166"/>
        <v>46174</v>
      </c>
      <c r="Y50" s="273">
        <f t="shared" si="166"/>
        <v>46204</v>
      </c>
      <c r="Z50" s="273">
        <f t="shared" si="166"/>
        <v>46235</v>
      </c>
      <c r="AA50" s="273">
        <f t="shared" si="166"/>
        <v>46266</v>
      </c>
      <c r="AB50" s="273">
        <f t="shared" si="166"/>
        <v>46296</v>
      </c>
      <c r="AC50" s="273">
        <f t="shared" si="166"/>
        <v>46327</v>
      </c>
      <c r="AD50" s="273">
        <f t="shared" si="166"/>
        <v>46357</v>
      </c>
      <c r="AE50" s="273">
        <f t="shared" si="166"/>
        <v>46388</v>
      </c>
      <c r="AF50" s="273">
        <f t="shared" si="166"/>
        <v>46419</v>
      </c>
      <c r="AG50" s="273">
        <f t="shared" si="166"/>
        <v>46447</v>
      </c>
      <c r="AH50" s="327" t="str">
        <f t="shared" si="166"/>
        <v>FY 2026-27</v>
      </c>
      <c r="AJ50" s="274" t="s">
        <v>340</v>
      </c>
      <c r="AK50" s="273">
        <f t="shared" ref="AK50:AW50" si="167">AK5</f>
        <v>46113</v>
      </c>
      <c r="AL50" s="273">
        <f t="shared" si="167"/>
        <v>46143</v>
      </c>
      <c r="AM50" s="273">
        <f t="shared" si="167"/>
        <v>46174</v>
      </c>
      <c r="AN50" s="273">
        <f t="shared" si="167"/>
        <v>46204</v>
      </c>
      <c r="AO50" s="273">
        <f t="shared" si="167"/>
        <v>46235</v>
      </c>
      <c r="AP50" s="273">
        <f t="shared" si="167"/>
        <v>46266</v>
      </c>
      <c r="AQ50" s="273">
        <f t="shared" si="167"/>
        <v>46296</v>
      </c>
      <c r="AR50" s="273">
        <f t="shared" si="167"/>
        <v>46327</v>
      </c>
      <c r="AS50" s="273">
        <f t="shared" si="167"/>
        <v>46357</v>
      </c>
      <c r="AT50" s="273">
        <f t="shared" si="167"/>
        <v>46388</v>
      </c>
      <c r="AU50" s="273">
        <f t="shared" si="167"/>
        <v>46419</v>
      </c>
      <c r="AV50" s="273">
        <f t="shared" si="167"/>
        <v>46447</v>
      </c>
      <c r="AW50" s="327" t="str">
        <f t="shared" si="167"/>
        <v>FY 2026-27</v>
      </c>
      <c r="AY50" s="274" t="s">
        <v>340</v>
      </c>
      <c r="AZ50" s="273">
        <f t="shared" ref="AZ50:BL50" si="168">AZ5</f>
        <v>46113</v>
      </c>
      <c r="BA50" s="273">
        <f t="shared" si="168"/>
        <v>46143</v>
      </c>
      <c r="BB50" s="273">
        <f t="shared" si="168"/>
        <v>46174</v>
      </c>
      <c r="BC50" s="273">
        <f t="shared" si="168"/>
        <v>46204</v>
      </c>
      <c r="BD50" s="273">
        <f t="shared" si="168"/>
        <v>46235</v>
      </c>
      <c r="BE50" s="273">
        <f t="shared" si="168"/>
        <v>46266</v>
      </c>
      <c r="BF50" s="273">
        <f t="shared" si="168"/>
        <v>46296</v>
      </c>
      <c r="BG50" s="273">
        <f t="shared" si="168"/>
        <v>46327</v>
      </c>
      <c r="BH50" s="273">
        <f t="shared" si="168"/>
        <v>46357</v>
      </c>
      <c r="BI50" s="273">
        <f t="shared" si="168"/>
        <v>46388</v>
      </c>
      <c r="BJ50" s="273">
        <f t="shared" si="168"/>
        <v>46419</v>
      </c>
      <c r="BK50" s="273">
        <f t="shared" si="168"/>
        <v>46447</v>
      </c>
      <c r="BL50" s="327" t="str">
        <f t="shared" si="168"/>
        <v>FY 2026-27</v>
      </c>
    </row>
    <row r="51" spans="3:66" ht="16" thickBot="1" x14ac:dyDescent="0.4">
      <c r="C51" s="269"/>
      <c r="Q51" s="308"/>
      <c r="U51" s="312"/>
      <c r="V51" s="324">
        <f>SUMIFS(Details!$R$5:$R$53,Details!$C$5:$C$53,Summary!V$5,Details!$CK$5:$CK$53,Summary!$U$5)/1000</f>
        <v>0</v>
      </c>
      <c r="W51" s="324">
        <f>SUMIFS(Details!$R$5:$R$53,Details!$C$5:$C$53,Summary!W$5,Details!$CK$5:$CK$53,Summary!$U$5)/1000</f>
        <v>0</v>
      </c>
      <c r="X51" s="324">
        <f>SUMIFS(Details!$R$5:$R$53,Details!$C$5:$C$53,Summary!X$5,Details!$CK$5:$CK$53,Summary!$U$5)/1000</f>
        <v>0</v>
      </c>
      <c r="Y51" s="324">
        <f>SUMIFS(Details!$R$5:$R$53,Details!$C$5:$C$53,Summary!Y$5,Details!$CK$5:$CK$53,Summary!$U$5)/1000</f>
        <v>0</v>
      </c>
      <c r="Z51" s="324">
        <f>SUMIFS(Details!$R$5:$R$53,Details!$C$5:$C$53,Summary!Z$5,Details!$CK$5:$CK$53,Summary!$U$5)/1000</f>
        <v>0</v>
      </c>
      <c r="AA51" s="324">
        <f>SUMIFS(Details!$R$5:$R$53,Details!$C$5:$C$53,Summary!AA$5,Details!$CK$5:$CK$53,Summary!$U$5)/1000</f>
        <v>0</v>
      </c>
      <c r="AB51" s="324">
        <f>SUMIFS(Details!$R$5:$R$53,Details!$C$5:$C$53,Summary!AB$5,Details!$CK$5:$CK$53,Summary!$U$5)/1000</f>
        <v>0</v>
      </c>
      <c r="AC51" s="324">
        <f>SUMIFS(Details!$R$5:$R$53,Details!$C$5:$C$53,Summary!AC$5,Details!$CK$5:$CK$53,Summary!$U$5)/1000</f>
        <v>0</v>
      </c>
      <c r="AD51" s="324">
        <f>SUMIFS(Details!$R$5:$R$53,Details!$C$5:$C$53,Summary!AD$5,Details!$CK$5:$CK$53,Summary!$U$5)/1000</f>
        <v>0</v>
      </c>
      <c r="AE51" s="324">
        <f>SUMIFS(Details!$R$5:$R$53,Details!$C$5:$C$53,Summary!AE$5,Details!$CK$5:$CK$53,Summary!$U$5)/1000</f>
        <v>0</v>
      </c>
      <c r="AF51" s="324">
        <f>SUMIFS(Details!$R$5:$R$53,Details!$C$5:$C$53,Summary!AF$5,Details!$CK$5:$CK$53,Summary!$U$5)/1000</f>
        <v>0</v>
      </c>
      <c r="AG51" s="324">
        <f>SUMIFS(Details!$R$5:$R$53,Details!$C$5:$C$53,Summary!AG$5,Details!$CK$5:$CK$53,Summary!$U$5)/1000</f>
        <v>0</v>
      </c>
      <c r="AH51" s="313">
        <f>SUM(V51:AG51)</f>
        <v>0</v>
      </c>
      <c r="AJ51" s="312"/>
      <c r="AK51" s="324">
        <f>SUMIFS(Details!$R$5:$R$53,Details!$C$5:$C$53,Summary!AK$5,Details!$CK$5:$CK$53,Summary!$AJ$5)/1000</f>
        <v>17.690000000000001</v>
      </c>
      <c r="AL51" s="324">
        <f>SUMIFS(Details!$R$5:$R$53,Details!$C$5:$C$53,Summary!AL$5,Details!$CK$5:$CK$53,Summary!$AJ$5)/1000</f>
        <v>0</v>
      </c>
      <c r="AM51" s="324">
        <f>SUMIFS(Details!$R$5:$R$53,Details!$C$5:$C$53,Summary!AM$5,Details!$CK$5:$CK$53,Summary!$AJ$5)/1000</f>
        <v>27.79</v>
      </c>
      <c r="AN51" s="324">
        <f>SUMIFS(Details!$R$5:$R$53,Details!$C$5:$C$53,Summary!AN$5,Details!$CK$5:$CK$53,Summary!$AJ$5)/1000</f>
        <v>0</v>
      </c>
      <c r="AO51" s="324">
        <f>SUMIFS(Details!$R$5:$R$53,Details!$C$5:$C$53,Summary!AO$5,Details!$CK$5:$CK$53,Summary!$AJ$5)/1000</f>
        <v>0</v>
      </c>
      <c r="AP51" s="324">
        <f>SUMIFS(Details!$R$5:$R$53,Details!$C$5:$C$53,Summary!AP$5,Details!$CK$5:$CK$53,Summary!$AJ$5)/1000</f>
        <v>0</v>
      </c>
      <c r="AQ51" s="324">
        <f>SUMIFS(Details!$R$5:$R$53,Details!$C$5:$C$53,Summary!AQ$5,Details!$CK$5:$CK$53,Summary!$AJ$5)/1000</f>
        <v>0</v>
      </c>
      <c r="AR51" s="324">
        <f>SUMIFS(Details!$R$5:$R$53,Details!$C$5:$C$53,Summary!AR$5,Details!$CK$5:$CK$53,Summary!$AJ$5)/1000</f>
        <v>0</v>
      </c>
      <c r="AS51" s="324">
        <f>SUMIFS(Details!$R$5:$R$53,Details!$C$5:$C$53,Summary!AS$5,Details!$CK$5:$CK$53,Summary!$AJ$5)/1000</f>
        <v>0</v>
      </c>
      <c r="AT51" s="324">
        <f>SUMIFS(Details!$R$5:$R$53,Details!$C$5:$C$53,Summary!AT$5,Details!$CK$5:$CK$53,Summary!$AJ$5)/1000</f>
        <v>0</v>
      </c>
      <c r="AU51" s="324">
        <f>SUMIFS(Details!$R$5:$R$53,Details!$C$5:$C$53,Summary!AU$5,Details!$CK$5:$CK$53,Summary!$AJ$5)/1000</f>
        <v>0</v>
      </c>
      <c r="AV51" s="324">
        <f>SUMIFS(Details!$R$5:$R$53,Details!$C$5:$C$53,Summary!AV$5,Details!$CK$5:$CK$53,Summary!$AJ$5)/1000</f>
        <v>0</v>
      </c>
      <c r="AW51" s="313">
        <f>SUM(AK51:AV51)</f>
        <v>45.480000000000004</v>
      </c>
      <c r="AY51" s="312"/>
      <c r="AZ51" s="324">
        <f>SUMIFS(Details!$R$5:$R$53,Details!$C$5:$C$53,Summary!AZ$5,Details!$CK$5:$CK$53,Summary!$AY$5)/1000</f>
        <v>0</v>
      </c>
      <c r="BA51" s="324">
        <f>SUMIFS(Details!$R$5:$R$53,Details!$C$5:$C$53,Summary!BA$5,Details!$CK$5:$CK$53,Summary!$AY$5)/1000</f>
        <v>0</v>
      </c>
      <c r="BB51" s="324">
        <f>SUMIFS(Details!$R$5:$R$53,Details!$C$5:$C$53,Summary!BB$5,Details!$CK$5:$CK$53,Summary!$AY$5)/1000</f>
        <v>0</v>
      </c>
      <c r="BC51" s="324">
        <f>SUMIFS(Details!$R$5:$R$53,Details!$C$5:$C$53,Summary!BC$5,Details!$CK$5:$CK$53,Summary!$AY$5)/1000</f>
        <v>0</v>
      </c>
      <c r="BD51" s="324">
        <f>SUMIFS(Details!$R$5:$R$53,Details!$C$5:$C$53,Summary!BD$5,Details!$CK$5:$CK$53,Summary!$AY$5)/1000</f>
        <v>0</v>
      </c>
      <c r="BE51" s="324">
        <f>SUMIFS(Details!$R$5:$R$53,Details!$C$5:$C$53,Summary!BE$5,Details!$CK$5:$CK$53,Summary!$AY$5)/1000</f>
        <v>0</v>
      </c>
      <c r="BF51" s="324">
        <f>SUMIFS(Details!$R$5:$R$53,Details!$C$5:$C$53,Summary!BF$5,Details!$CK$5:$CK$53,Summary!$AY$5)/1000</f>
        <v>0</v>
      </c>
      <c r="BG51" s="324">
        <f>SUMIFS(Details!$R$5:$R$53,Details!$C$5:$C$53,Summary!BG$5,Details!$CK$5:$CK$53,Summary!$AY$5)/1000</f>
        <v>0</v>
      </c>
      <c r="BH51" s="324">
        <f>SUMIFS(Details!$R$5:$R$53,Details!$C$5:$C$53,Summary!BH$5,Details!$CK$5:$CK$53,Summary!$AY$5)/1000</f>
        <v>0</v>
      </c>
      <c r="BI51" s="324">
        <f>SUMIFS(Details!$R$5:$R$53,Details!$C$5:$C$53,Summary!BI$5,Details!$CK$5:$CK$53,Summary!$AY$5)/1000</f>
        <v>0</v>
      </c>
      <c r="BJ51" s="324">
        <f>SUMIFS(Details!$R$5:$R$53,Details!$C$5:$C$53,Summary!BJ$5,Details!$CK$5:$CK$53,Summary!$AY$5)/1000</f>
        <v>0</v>
      </c>
      <c r="BK51" s="324">
        <f>SUMIFS(Details!$R$5:$R$53,Details!$C$5:$C$53,Summary!BK$5,Details!$CK$5:$CK$53,Summary!$AY$5)/1000</f>
        <v>0</v>
      </c>
      <c r="BL51" s="313">
        <f>SUM(AZ51:BK51)</f>
        <v>0</v>
      </c>
    </row>
    <row r="52" spans="3:66" ht="16" thickBot="1" x14ac:dyDescent="0.4">
      <c r="C52" s="295" t="s">
        <v>154</v>
      </c>
      <c r="D52" s="272">
        <f t="shared" ref="D52:P52" si="169">D5</f>
        <v>46113</v>
      </c>
      <c r="E52" s="272">
        <f t="shared" si="169"/>
        <v>46143</v>
      </c>
      <c r="F52" s="272">
        <f t="shared" si="169"/>
        <v>46174</v>
      </c>
      <c r="G52" s="272">
        <f t="shared" si="169"/>
        <v>46204</v>
      </c>
      <c r="H52" s="272">
        <f t="shared" si="169"/>
        <v>46235</v>
      </c>
      <c r="I52" s="272">
        <f t="shared" si="169"/>
        <v>46266</v>
      </c>
      <c r="J52" s="272">
        <f t="shared" si="169"/>
        <v>46296</v>
      </c>
      <c r="K52" s="272">
        <f t="shared" si="169"/>
        <v>46327</v>
      </c>
      <c r="L52" s="272">
        <f t="shared" si="169"/>
        <v>46357</v>
      </c>
      <c r="M52" s="272">
        <f t="shared" si="169"/>
        <v>46388</v>
      </c>
      <c r="N52" s="272">
        <f t="shared" si="169"/>
        <v>46419</v>
      </c>
      <c r="O52" s="272">
        <f t="shared" si="169"/>
        <v>46447</v>
      </c>
      <c r="P52" s="272" t="str">
        <f t="shared" si="169"/>
        <v>FY 2026-27</v>
      </c>
      <c r="Q52" s="359">
        <f>ROUND(Q53-Q54,2)-ROUND(P37-P13,2)</f>
        <v>0</v>
      </c>
      <c r="U52" s="268"/>
      <c r="V52" s="308"/>
      <c r="W52" s="308"/>
      <c r="X52" s="308"/>
      <c r="Y52" s="308"/>
      <c r="Z52" s="308"/>
      <c r="AA52" s="308"/>
      <c r="AB52" s="308"/>
      <c r="AC52" s="308"/>
      <c r="AD52" s="308"/>
      <c r="AE52" s="308"/>
      <c r="AF52" s="308"/>
      <c r="AG52" s="308"/>
      <c r="AJ52" s="268"/>
      <c r="AK52" s="308"/>
      <c r="AL52" s="308"/>
      <c r="AM52" s="308"/>
      <c r="AN52" s="308"/>
      <c r="AO52" s="308"/>
      <c r="AP52" s="308"/>
      <c r="AQ52" s="308"/>
      <c r="AR52" s="308"/>
      <c r="AS52" s="308"/>
      <c r="AT52" s="308"/>
      <c r="AU52" s="308"/>
      <c r="AV52" s="308"/>
      <c r="AY52" s="268"/>
      <c r="AZ52" s="308"/>
      <c r="BA52" s="308"/>
      <c r="BB52" s="308"/>
      <c r="BC52" s="308"/>
      <c r="BD52" s="308"/>
      <c r="BE52" s="308"/>
      <c r="BF52" s="308"/>
      <c r="BG52" s="308"/>
      <c r="BH52" s="308"/>
      <c r="BI52" s="308"/>
      <c r="BJ52" s="308"/>
      <c r="BK52" s="308"/>
    </row>
    <row r="53" spans="3:66" ht="16" thickBot="1" x14ac:dyDescent="0.4">
      <c r="C53" s="296" t="s">
        <v>120</v>
      </c>
      <c r="D53" s="276">
        <f>-SUMIFS(Details!$AL$5:$AL$53,Details!$C$5:$C$53,Summary!D$5)</f>
        <v>0</v>
      </c>
      <c r="E53" s="276">
        <f>-SUMIFS(Details!$AL$5:$AL$53,Details!$C$5:$C$53,Summary!E$5)</f>
        <v>0</v>
      </c>
      <c r="F53" s="276">
        <f>-SUMIFS(Details!$AL$5:$AL$53,Details!$C$5:$C$53,Summary!F$5)</f>
        <v>260358.12075</v>
      </c>
      <c r="G53" s="276">
        <f>-SUMIFS(Details!$AL$5:$AL$53,Details!$C$5:$C$53,Summary!G$5)</f>
        <v>0</v>
      </c>
      <c r="H53" s="276">
        <f>-SUMIFS(Details!$AL$5:$AL$53,Details!$C$5:$C$53,Summary!H$5)</f>
        <v>0</v>
      </c>
      <c r="I53" s="276">
        <f>-SUMIFS(Details!$AL$5:$AL$53,Details!$C$5:$C$53,Summary!I$5)</f>
        <v>0</v>
      </c>
      <c r="J53" s="276">
        <f>-SUMIFS(Details!$AL$5:$AL$53,Details!$C$5:$C$53,Summary!J$5)</f>
        <v>0</v>
      </c>
      <c r="K53" s="276">
        <f>-SUMIFS(Details!$AL$5:$AL$53,Details!$C$5:$C$53,Summary!K$5)</f>
        <v>0</v>
      </c>
      <c r="L53" s="276">
        <f>-SUMIFS(Details!$AL$5:$AL$53,Details!$C$5:$C$53,Summary!L$5)</f>
        <v>0</v>
      </c>
      <c r="M53" s="276">
        <f>-SUMIFS(Details!$AL$5:$AL$53,Details!$C$5:$C$53,Summary!M$5)</f>
        <v>0</v>
      </c>
      <c r="N53" s="276">
        <f>-SUMIFS(Details!$AL$5:$AL$53,Details!$C$5:$C$53,Summary!N$5)</f>
        <v>0</v>
      </c>
      <c r="O53" s="276">
        <f>-SUMIFS(Details!$AL$5:$AL$53,Details!$C$5:$C$53,Summary!O$5)</f>
        <v>0</v>
      </c>
      <c r="P53" s="276">
        <f>SUM(D53:O53)</f>
        <v>260358.12075</v>
      </c>
      <c r="Q53" s="309">
        <f>Details!AL54</f>
        <v>-260358.12075</v>
      </c>
      <c r="U53" s="274" t="s">
        <v>585</v>
      </c>
      <c r="V53" s="272">
        <f t="shared" ref="V53:AH53" si="170">V5</f>
        <v>46113</v>
      </c>
      <c r="W53" s="272">
        <f t="shared" si="170"/>
        <v>46143</v>
      </c>
      <c r="X53" s="272">
        <f t="shared" si="170"/>
        <v>46174</v>
      </c>
      <c r="Y53" s="272">
        <f t="shared" si="170"/>
        <v>46204</v>
      </c>
      <c r="Z53" s="272">
        <f t="shared" si="170"/>
        <v>46235</v>
      </c>
      <c r="AA53" s="272">
        <f t="shared" si="170"/>
        <v>46266</v>
      </c>
      <c r="AB53" s="272">
        <f t="shared" si="170"/>
        <v>46296</v>
      </c>
      <c r="AC53" s="272">
        <f t="shared" si="170"/>
        <v>46327</v>
      </c>
      <c r="AD53" s="272">
        <f t="shared" si="170"/>
        <v>46357</v>
      </c>
      <c r="AE53" s="272">
        <f t="shared" si="170"/>
        <v>46388</v>
      </c>
      <c r="AF53" s="272">
        <f t="shared" si="170"/>
        <v>46419</v>
      </c>
      <c r="AG53" s="272">
        <f t="shared" si="170"/>
        <v>46447</v>
      </c>
      <c r="AH53" s="272" t="str">
        <f t="shared" si="170"/>
        <v>FY 2026-27</v>
      </c>
      <c r="AJ53" s="274" t="s">
        <v>585</v>
      </c>
      <c r="AK53" s="272">
        <f t="shared" ref="AK53:AW53" si="171">AK5</f>
        <v>46113</v>
      </c>
      <c r="AL53" s="272">
        <f t="shared" si="171"/>
        <v>46143</v>
      </c>
      <c r="AM53" s="272">
        <f t="shared" si="171"/>
        <v>46174</v>
      </c>
      <c r="AN53" s="272">
        <f t="shared" si="171"/>
        <v>46204</v>
      </c>
      <c r="AO53" s="272">
        <f t="shared" si="171"/>
        <v>46235</v>
      </c>
      <c r="AP53" s="272">
        <f t="shared" si="171"/>
        <v>46266</v>
      </c>
      <c r="AQ53" s="272">
        <f t="shared" si="171"/>
        <v>46296</v>
      </c>
      <c r="AR53" s="272">
        <f t="shared" si="171"/>
        <v>46327</v>
      </c>
      <c r="AS53" s="272">
        <f t="shared" si="171"/>
        <v>46357</v>
      </c>
      <c r="AT53" s="272">
        <f t="shared" si="171"/>
        <v>46388</v>
      </c>
      <c r="AU53" s="272">
        <f t="shared" si="171"/>
        <v>46419</v>
      </c>
      <c r="AV53" s="272">
        <f t="shared" si="171"/>
        <v>46447</v>
      </c>
      <c r="AW53" s="272" t="str">
        <f t="shared" si="171"/>
        <v>FY 2026-27</v>
      </c>
      <c r="AY53" s="274" t="s">
        <v>585</v>
      </c>
      <c r="AZ53" s="272">
        <f t="shared" ref="AZ53:BL53" si="172">AZ5</f>
        <v>46113</v>
      </c>
      <c r="BA53" s="272">
        <f t="shared" si="172"/>
        <v>46143</v>
      </c>
      <c r="BB53" s="272">
        <f t="shared" si="172"/>
        <v>46174</v>
      </c>
      <c r="BC53" s="272">
        <f t="shared" si="172"/>
        <v>46204</v>
      </c>
      <c r="BD53" s="272">
        <f t="shared" si="172"/>
        <v>46235</v>
      </c>
      <c r="BE53" s="272">
        <f t="shared" si="172"/>
        <v>46266</v>
      </c>
      <c r="BF53" s="272">
        <f t="shared" si="172"/>
        <v>46296</v>
      </c>
      <c r="BG53" s="272">
        <f t="shared" si="172"/>
        <v>46327</v>
      </c>
      <c r="BH53" s="272">
        <f t="shared" si="172"/>
        <v>46357</v>
      </c>
      <c r="BI53" s="272">
        <f t="shared" si="172"/>
        <v>46388</v>
      </c>
      <c r="BJ53" s="272">
        <f t="shared" si="172"/>
        <v>46419</v>
      </c>
      <c r="BK53" s="272">
        <f t="shared" si="172"/>
        <v>46447</v>
      </c>
      <c r="BL53" s="272" t="str">
        <f t="shared" si="172"/>
        <v>FY 2026-27</v>
      </c>
      <c r="BN53" s="308">
        <f>(AH47+AW47+BL47)-P53</f>
        <v>0</v>
      </c>
    </row>
    <row r="54" spans="3:66" ht="16" thickBot="1" x14ac:dyDescent="0.4">
      <c r="C54" s="299" t="s">
        <v>121</v>
      </c>
      <c r="D54" s="324">
        <f>-SUMIFS(Details!$BP$5:$BP$53,Details!$C$5:$C$53,Summary!D$5)</f>
        <v>0</v>
      </c>
      <c r="E54" s="324">
        <f>-SUMIFS(Details!$BP$5:$BP$53,Details!$C$5:$C$53,Summary!E$5)</f>
        <v>0</v>
      </c>
      <c r="F54" s="324">
        <f>-SUMIFS(Details!$BP$5:$BP$53,Details!$C$5:$C$53,Summary!F$5)</f>
        <v>267096.71625</v>
      </c>
      <c r="G54" s="324">
        <f>-SUMIFS(Details!$BP$5:$BP$53,Details!$C$5:$C$53,Summary!G$5)</f>
        <v>0</v>
      </c>
      <c r="H54" s="324">
        <f>-SUMIFS(Details!$BP$5:$BP$53,Details!$C$5:$C$53,Summary!H$5)</f>
        <v>0</v>
      </c>
      <c r="I54" s="324">
        <f>-SUMIFS(Details!$BP$5:$BP$53,Details!$C$5:$C$53,Summary!I$5)</f>
        <v>0</v>
      </c>
      <c r="J54" s="324">
        <f>-SUMIFS(Details!$BP$5:$BP$53,Details!$C$5:$C$53,Summary!J$5)</f>
        <v>0</v>
      </c>
      <c r="K54" s="324">
        <f>-SUMIFS(Details!$BP$5:$BP$53,Details!$C$5:$C$53,Summary!K$5)</f>
        <v>0</v>
      </c>
      <c r="L54" s="324">
        <f>-SUMIFS(Details!$BP$5:$BP$53,Details!$C$5:$C$53,Summary!L$5)</f>
        <v>0</v>
      </c>
      <c r="M54" s="324">
        <f>-SUMIFS(Details!$BP$5:$BP$53,Details!$C$5:$C$53,Summary!M$5)</f>
        <v>0</v>
      </c>
      <c r="N54" s="324">
        <f>-SUMIFS(Details!$BP$5:$BP$53,Details!$C$5:$C$53,Summary!N$5)</f>
        <v>0</v>
      </c>
      <c r="O54" s="324">
        <f>-SUMIFS(Details!$BP$5:$BP$53,Details!$C$5:$C$53,Summary!O$5)</f>
        <v>0</v>
      </c>
      <c r="P54" s="324">
        <f>SUM(D54:O54)</f>
        <v>267096.71625</v>
      </c>
      <c r="Q54" s="309">
        <f>Details!BP54</f>
        <v>-267096.71625</v>
      </c>
      <c r="R54" s="270">
        <f>Q54+P54</f>
        <v>0</v>
      </c>
      <c r="U54" s="335" t="s">
        <v>464</v>
      </c>
      <c r="V54" s="276">
        <f>SUMIFS(Details!$CN$5:$CN$53,Details!$C$5:$C$53,Summary!V$5,Details!$CK$5:$CK$53,Summary!$U$5)</f>
        <v>257581.10000000009</v>
      </c>
      <c r="W54" s="276">
        <f>SUMIFS(Details!$CN$5:$CN$53,Details!$C$5:$C$53,Summary!W$5,Details!$CK$5:$CK$53,Summary!$U$5)</f>
        <v>243680.25</v>
      </c>
      <c r="X54" s="276">
        <f>SUMIFS(Details!$CN$5:$CN$53,Details!$C$5:$C$53,Summary!X$5,Details!$CK$5:$CK$53,Summary!$U$5)</f>
        <v>151243.34999999998</v>
      </c>
      <c r="Y54" s="276">
        <f>SUMIFS(Details!$CN$5:$CN$53,Details!$C$5:$C$53,Summary!Y$5,Details!$CK$5:$CK$53,Summary!$U$5)</f>
        <v>0</v>
      </c>
      <c r="Z54" s="276">
        <f>SUMIFS(Details!$CN$5:$CN$53,Details!$C$5:$C$53,Summary!Z$5,Details!$CK$5:$CK$53,Summary!$U$5)</f>
        <v>0</v>
      </c>
      <c r="AA54" s="276">
        <f>SUMIFS(Details!$CN$5:$CN$53,Details!$C$5:$C$53,Summary!AA$5,Details!$CK$5:$CK$53,Summary!$U$5)</f>
        <v>0</v>
      </c>
      <c r="AB54" s="276">
        <f>SUMIFS(Details!$CN$5:$CN$53,Details!$C$5:$C$53,Summary!AB$5,Details!$CK$5:$CK$53,Summary!$U$5)</f>
        <v>0</v>
      </c>
      <c r="AC54" s="276">
        <f>SUMIFS(Details!$CN$5:$CN$53,Details!$C$5:$C$53,Summary!AC$5,Details!$CK$5:$CK$53,Summary!$U$5)</f>
        <v>0</v>
      </c>
      <c r="AD54" s="276">
        <f>SUMIFS(Details!$CN$5:$CN$53,Details!$C$5:$C$53,Summary!AD$5,Details!$CK$5:$CK$53,Summary!$U$5)</f>
        <v>0</v>
      </c>
      <c r="AE54" s="276">
        <f>SUMIFS(Details!$CN$5:$CN$53,Details!$C$5:$C$53,Summary!AE$5,Details!$CK$5:$CK$53,Summary!$U$5)</f>
        <v>0</v>
      </c>
      <c r="AF54" s="276">
        <f>SUMIFS(Details!$CN$5:$CN$53,Details!$C$5:$C$53,Summary!AF$5,Details!$CK$5:$CK$53,Summary!$U$5)</f>
        <v>0</v>
      </c>
      <c r="AG54" s="276">
        <f>SUMIFS(Details!$CN$5:$CN$53,Details!$C$5:$C$53,Summary!AG$5,Details!$CK$5:$CK$53,Summary!$U$5)</f>
        <v>0</v>
      </c>
      <c r="AH54" s="336">
        <f>SUM(V54:AG54)</f>
        <v>652504.70000000007</v>
      </c>
      <c r="AJ54" s="335" t="s">
        <v>464</v>
      </c>
      <c r="AK54" s="276">
        <f>SUMIFS(Details!$CN$5:$CN$53,Details!$C$5:$C$53,Summary!AK$5,Details!$CK$5:$CK$53,Summary!$AJ$5)</f>
        <v>-220742.25000000012</v>
      </c>
      <c r="AL54" s="276">
        <f>SUMIFS(Details!$CN$5:$CN$53,Details!$C$5:$C$53,Summary!AL$5,Details!$CK$5:$CK$53,Summary!$AJ$5)</f>
        <v>-23025</v>
      </c>
      <c r="AM54" s="276">
        <f>SUMIFS(Details!$CN$5:$CN$53,Details!$C$5:$C$53,Summary!AM$5,Details!$CK$5:$CK$53,Summary!$AJ$5)</f>
        <v>51935.999999999651</v>
      </c>
      <c r="AN54" s="276">
        <f>SUMIFS(Details!$CN$5:$CN$53,Details!$C$5:$C$53,Summary!AN$5,Details!$CK$5:$CK$53,Summary!$AJ$5)</f>
        <v>0</v>
      </c>
      <c r="AO54" s="276">
        <f>SUMIFS(Details!$CN$5:$CN$53,Details!$C$5:$C$53,Summary!AO$5,Details!$CK$5:$CK$53,Summary!$AJ$5)</f>
        <v>0</v>
      </c>
      <c r="AP54" s="276">
        <f>SUMIFS(Details!$CN$5:$CN$53,Details!$C$5:$C$53,Summary!AP$5,Details!$CK$5:$CK$53,Summary!$AJ$5)</f>
        <v>0</v>
      </c>
      <c r="AQ54" s="276">
        <f>SUMIFS(Details!$CN$5:$CN$53,Details!$C$5:$C$53,Summary!AQ$5,Details!$CK$5:$CK$53,Summary!$AJ$5)</f>
        <v>0</v>
      </c>
      <c r="AR54" s="276">
        <f>SUMIFS(Details!$CN$5:$CN$53,Details!$C$5:$C$53,Summary!AR$5,Details!$CK$5:$CK$53,Summary!$AJ$5)</f>
        <v>0</v>
      </c>
      <c r="AS54" s="276">
        <f>SUMIFS(Details!$CN$5:$CN$53,Details!$C$5:$C$53,Summary!AS$5,Details!$CK$5:$CK$53,Summary!$AJ$5)</f>
        <v>0</v>
      </c>
      <c r="AT54" s="276">
        <f>SUMIFS(Details!$CN$5:$CN$53,Details!$C$5:$C$53,Summary!AT$5,Details!$CK$5:$CK$53,Summary!$AJ$5)</f>
        <v>0</v>
      </c>
      <c r="AU54" s="276">
        <f>SUMIFS(Details!$CN$5:$CN$53,Details!$C$5:$C$53,Summary!AU$5,Details!$CK$5:$CK$53,Summary!$AJ$5)</f>
        <v>0</v>
      </c>
      <c r="AV54" s="276">
        <f>SUMIFS(Details!$CN$5:$CN$53,Details!$C$5:$C$53,Summary!AV$5,Details!$CK$5:$CK$53,Summary!$AJ$5)</f>
        <v>0</v>
      </c>
      <c r="AW54" s="336">
        <f>SUM(AK54:AV54)</f>
        <v>-191831.25000000047</v>
      </c>
      <c r="AY54" s="335" t="s">
        <v>464</v>
      </c>
      <c r="AZ54" s="276">
        <f>SUMIFS(Details!$CN$5:$CN$53,Details!$C$5:$C$53,Summary!AZ$5,Details!$CK$5:$CK$53,Summary!$AY$5)</f>
        <v>0</v>
      </c>
      <c r="BA54" s="276">
        <f>SUMIFS(Details!$CN$5:$CN$53,Details!$C$5:$C$53,Summary!BA$5,Details!$CK$5:$CK$53,Summary!$AY$5)</f>
        <v>0</v>
      </c>
      <c r="BB54" s="276">
        <f>SUMIFS(Details!$CN$5:$CN$53,Details!$C$5:$C$53,Summary!BB$5,Details!$CK$5:$CK$53,Summary!$AY$5)</f>
        <v>0</v>
      </c>
      <c r="BC54" s="276">
        <f>SUMIFS(Details!$CN$5:$CN$53,Details!$C$5:$C$53,Summary!BC$5,Details!$CK$5:$CK$53,Summary!$AY$5)</f>
        <v>0</v>
      </c>
      <c r="BD54" s="276">
        <f>SUMIFS(Details!$CN$5:$CN$53,Details!$C$5:$C$53,Summary!BD$5,Details!$CK$5:$CK$53,Summary!$AY$5)</f>
        <v>0</v>
      </c>
      <c r="BE54" s="276">
        <f>SUMIFS(Details!$CN$5:$CN$53,Details!$C$5:$C$53,Summary!BE$5,Details!$CK$5:$CK$53,Summary!$AY$5)</f>
        <v>0</v>
      </c>
      <c r="BF54" s="276">
        <f>SUMIFS(Details!$CN$5:$CN$53,Details!$C$5:$C$53,Summary!BF$5,Details!$CK$5:$CK$53,Summary!$AY$5)</f>
        <v>0</v>
      </c>
      <c r="BG54" s="276">
        <f>SUMIFS(Details!$CN$5:$CN$53,Details!$C$5:$C$53,Summary!BG$5,Details!$CK$5:$CK$53,Summary!$AY$5)</f>
        <v>0</v>
      </c>
      <c r="BH54" s="276">
        <f>SUMIFS(Details!$CN$5:$CN$53,Details!$C$5:$C$53,Summary!BH$5,Details!$CK$5:$CK$53,Summary!$AY$5)</f>
        <v>0</v>
      </c>
      <c r="BI54" s="276">
        <f>SUMIFS(Details!$CN$5:$CN$53,Details!$C$5:$C$53,Summary!BI$5,Details!$CK$5:$CK$53,Summary!$AY$5)</f>
        <v>0</v>
      </c>
      <c r="BJ54" s="276">
        <f>SUMIFS(Details!$CN$5:$CN$53,Details!$C$5:$C$53,Summary!BJ$5,Details!$CK$5:$CK$53,Summary!$AY$5)</f>
        <v>0</v>
      </c>
      <c r="BK54" s="276">
        <f>SUMIFS(Details!$CN$5:$CN$53,Details!$C$5:$C$53,Summary!BK$5,Details!$CK$5:$CK$53,Summary!$AY$5)</f>
        <v>0</v>
      </c>
      <c r="BL54" s="336">
        <f>SUM(AZ54:BK54)</f>
        <v>0</v>
      </c>
      <c r="BN54" s="308">
        <f>(AH48+AW48+BL48)-P54</f>
        <v>0</v>
      </c>
    </row>
    <row r="55" spans="3:66" ht="16" thickBot="1" x14ac:dyDescent="0.4">
      <c r="U55" s="314" t="s">
        <v>465</v>
      </c>
      <c r="V55" s="276">
        <f>SUMIFS(Details!$CO$5:$CO$53,Details!$C$5:$C$53,Summary!V$5,Details!$CK$5:$CK$53,Summary!$U$5)</f>
        <v>257581.10000000009</v>
      </c>
      <c r="W55" s="276">
        <f>SUMIFS(Details!$CO$5:$CO$53,Details!$C$5:$C$53,Summary!W$5,Details!$CK$5:$CK$53,Summary!$U$5)</f>
        <v>243680.25</v>
      </c>
      <c r="X55" s="276">
        <f>SUMIFS(Details!$CO$5:$CO$53,Details!$C$5:$C$53,Summary!X$5,Details!$CK$5:$CK$53,Summary!$U$5)</f>
        <v>151243.34999999998</v>
      </c>
      <c r="Y55" s="276">
        <f>SUMIFS(Details!$CO$5:$CO$53,Details!$C$5:$C$53,Summary!Y$5,Details!$CK$5:$CK$53,Summary!$U$5)</f>
        <v>0</v>
      </c>
      <c r="Z55" s="276">
        <f>SUMIFS(Details!$CO$5:$CO$53,Details!$C$5:$C$53,Summary!Z$5,Details!$CK$5:$CK$53,Summary!$U$5)</f>
        <v>0</v>
      </c>
      <c r="AA55" s="276">
        <f>SUMIFS(Details!$CO$5:$CO$53,Details!$C$5:$C$53,Summary!AA$5,Details!$CK$5:$CK$53,Summary!$U$5)</f>
        <v>0</v>
      </c>
      <c r="AB55" s="276">
        <f>SUMIFS(Details!$CO$5:$CO$53,Details!$C$5:$C$53,Summary!AB$5,Details!$CK$5:$CK$53,Summary!$U$5)</f>
        <v>0</v>
      </c>
      <c r="AC55" s="276">
        <f>SUMIFS(Details!$CO$5:$CO$53,Details!$C$5:$C$53,Summary!AC$5,Details!$CK$5:$CK$53,Summary!$U$5)</f>
        <v>0</v>
      </c>
      <c r="AD55" s="276">
        <f>SUMIFS(Details!$CO$5:$CO$53,Details!$C$5:$C$53,Summary!AD$5,Details!$CK$5:$CK$53,Summary!$U$5)</f>
        <v>0</v>
      </c>
      <c r="AE55" s="276">
        <f>SUMIFS(Details!$CO$5:$CO$53,Details!$C$5:$C$53,Summary!AE$5,Details!$CK$5:$CK$53,Summary!$U$5)</f>
        <v>0</v>
      </c>
      <c r="AF55" s="276">
        <f>SUMIFS(Details!$CO$5:$CO$53,Details!$C$5:$C$53,Summary!AF$5,Details!$CK$5:$CK$53,Summary!$U$5)</f>
        <v>0</v>
      </c>
      <c r="AG55" s="276">
        <f>SUMIFS(Details!$CO$5:$CO$53,Details!$C$5:$C$53,Summary!AG$5,Details!$CK$5:$CK$53,Summary!$U$5)</f>
        <v>0</v>
      </c>
      <c r="AH55" s="276">
        <f t="shared" ref="AH55:AH56" si="173">SUM(V55:AG55)</f>
        <v>652504.70000000007</v>
      </c>
      <c r="AJ55" s="314" t="s">
        <v>465</v>
      </c>
      <c r="AK55" s="276">
        <f>SUMIFS(Details!$CO$5:$CO$53,Details!$C$5:$C$53,Summary!AK$5,Details!$CK$5:$CK$53,Summary!$AJ$5)</f>
        <v>-220742.25000000012</v>
      </c>
      <c r="AL55" s="276">
        <f>SUMIFS(Details!$CO$5:$CO$53,Details!$C$5:$C$53,Summary!AL$5,Details!$CK$5:$CK$53,Summary!$AJ$5)</f>
        <v>-23025</v>
      </c>
      <c r="AM55" s="276">
        <f>SUMIFS(Details!$CO$5:$CO$53,Details!$C$5:$C$53,Summary!AM$5,Details!$CK$5:$CK$53,Summary!$AJ$5)</f>
        <v>51935.999999999651</v>
      </c>
      <c r="AN55" s="276">
        <f>SUMIFS(Details!$CO$5:$CO$53,Details!$C$5:$C$53,Summary!AN$5,Details!$CK$5:$CK$53,Summary!$AJ$5)</f>
        <v>0</v>
      </c>
      <c r="AO55" s="276">
        <f>SUMIFS(Details!$CO$5:$CO$53,Details!$C$5:$C$53,Summary!AO$5,Details!$CK$5:$CK$53,Summary!$AJ$5)</f>
        <v>0</v>
      </c>
      <c r="AP55" s="276">
        <f>SUMIFS(Details!$CO$5:$CO$53,Details!$C$5:$C$53,Summary!AP$5,Details!$CK$5:$CK$53,Summary!$AJ$5)</f>
        <v>0</v>
      </c>
      <c r="AQ55" s="276">
        <f>SUMIFS(Details!$CO$5:$CO$53,Details!$C$5:$C$53,Summary!AQ$5,Details!$CK$5:$CK$53,Summary!$AJ$5)</f>
        <v>0</v>
      </c>
      <c r="AR55" s="276">
        <f>SUMIFS(Details!$CO$5:$CO$53,Details!$C$5:$C$53,Summary!AR$5,Details!$CK$5:$CK$53,Summary!$AJ$5)</f>
        <v>0</v>
      </c>
      <c r="AS55" s="276">
        <f>SUMIFS(Details!$CO$5:$CO$53,Details!$C$5:$C$53,Summary!AS$5,Details!$CK$5:$CK$53,Summary!$AJ$5)</f>
        <v>0</v>
      </c>
      <c r="AT55" s="276">
        <f>SUMIFS(Details!$CO$5:$CO$53,Details!$C$5:$C$53,Summary!AT$5,Details!$CK$5:$CK$53,Summary!$AJ$5)</f>
        <v>0</v>
      </c>
      <c r="AU55" s="276">
        <f>SUMIFS(Details!$CO$5:$CO$53,Details!$C$5:$C$53,Summary!AU$5,Details!$CK$5:$CK$53,Summary!$AJ$5)</f>
        <v>0</v>
      </c>
      <c r="AV55" s="276">
        <f>SUMIFS(Details!$CO$5:$CO$53,Details!$C$5:$C$53,Summary!AV$5,Details!$CK$5:$CK$53,Summary!$AJ$5)</f>
        <v>0</v>
      </c>
      <c r="AW55" s="276">
        <f t="shared" ref="AW55:AW56" si="174">SUM(AK55:AV55)</f>
        <v>-191831.25000000047</v>
      </c>
      <c r="AY55" s="314" t="s">
        <v>465</v>
      </c>
      <c r="AZ55" s="276">
        <f>SUMIFS(Details!$CO$5:$CO$53,Details!$C$5:$C$53,Summary!AZ$5,Details!$CK$5:$CK$53,Summary!$AY$5)</f>
        <v>0</v>
      </c>
      <c r="BA55" s="276">
        <f>SUMIFS(Details!$CO$5:$CO$53,Details!$C$5:$C$53,Summary!BA$5,Details!$CK$5:$CK$53,Summary!$AY$5)</f>
        <v>0</v>
      </c>
      <c r="BB55" s="276">
        <f>SUMIFS(Details!$CO$5:$CO$53,Details!$C$5:$C$53,Summary!BB$5,Details!$CK$5:$CK$53,Summary!$AY$5)</f>
        <v>0</v>
      </c>
      <c r="BC55" s="276">
        <f>SUMIFS(Details!$CO$5:$CO$53,Details!$C$5:$C$53,Summary!BC$5,Details!$CK$5:$CK$53,Summary!$AY$5)</f>
        <v>0</v>
      </c>
      <c r="BD55" s="276">
        <f>SUMIFS(Details!$CO$5:$CO$53,Details!$C$5:$C$53,Summary!BD$5,Details!$CK$5:$CK$53,Summary!$AY$5)</f>
        <v>0</v>
      </c>
      <c r="BE55" s="276">
        <f>SUMIFS(Details!$CO$5:$CO$53,Details!$C$5:$C$53,Summary!BE$5,Details!$CK$5:$CK$53,Summary!$AY$5)</f>
        <v>0</v>
      </c>
      <c r="BF55" s="276">
        <f>SUMIFS(Details!$CO$5:$CO$53,Details!$C$5:$C$53,Summary!BF$5,Details!$CK$5:$CK$53,Summary!$AY$5)</f>
        <v>0</v>
      </c>
      <c r="BG55" s="276">
        <f>SUMIFS(Details!$CO$5:$CO$53,Details!$C$5:$C$53,Summary!BG$5,Details!$CK$5:$CK$53,Summary!$AY$5)</f>
        <v>0</v>
      </c>
      <c r="BH55" s="276">
        <f>SUMIFS(Details!$CO$5:$CO$53,Details!$C$5:$C$53,Summary!BH$5,Details!$CK$5:$CK$53,Summary!$AY$5)</f>
        <v>0</v>
      </c>
      <c r="BI55" s="276">
        <f>SUMIFS(Details!$CO$5:$CO$53,Details!$C$5:$C$53,Summary!BI$5,Details!$CK$5:$CK$53,Summary!$AY$5)</f>
        <v>0</v>
      </c>
      <c r="BJ55" s="276">
        <f>SUMIFS(Details!$CO$5:$CO$53,Details!$C$5:$C$53,Summary!BJ$5,Details!$CK$5:$CK$53,Summary!$AY$5)</f>
        <v>0</v>
      </c>
      <c r="BK55" s="276">
        <f>SUMIFS(Details!$CO$5:$CO$53,Details!$C$5:$C$53,Summary!BK$5,Details!$CK$5:$CK$53,Summary!$AY$5)</f>
        <v>0</v>
      </c>
      <c r="BL55" s="276">
        <f t="shared" ref="BL55:BL56" si="175">SUM(AZ55:BK55)</f>
        <v>0</v>
      </c>
    </row>
    <row r="56" spans="3:66" ht="16" thickBot="1" x14ac:dyDescent="0.4">
      <c r="C56" s="274" t="s">
        <v>340</v>
      </c>
      <c r="D56" s="273">
        <f t="shared" ref="D56:P56" si="176">D5</f>
        <v>46113</v>
      </c>
      <c r="E56" s="273">
        <f t="shared" si="176"/>
        <v>46143</v>
      </c>
      <c r="F56" s="273">
        <f t="shared" si="176"/>
        <v>46174</v>
      </c>
      <c r="G56" s="273">
        <f t="shared" si="176"/>
        <v>46204</v>
      </c>
      <c r="H56" s="273">
        <f t="shared" si="176"/>
        <v>46235</v>
      </c>
      <c r="I56" s="273">
        <f t="shared" si="176"/>
        <v>46266</v>
      </c>
      <c r="J56" s="273">
        <f t="shared" si="176"/>
        <v>46296</v>
      </c>
      <c r="K56" s="273">
        <f t="shared" si="176"/>
        <v>46327</v>
      </c>
      <c r="L56" s="273">
        <f t="shared" si="176"/>
        <v>46357</v>
      </c>
      <c r="M56" s="273">
        <f t="shared" si="176"/>
        <v>46388</v>
      </c>
      <c r="N56" s="273">
        <f t="shared" si="176"/>
        <v>46419</v>
      </c>
      <c r="O56" s="273">
        <f t="shared" si="176"/>
        <v>46447</v>
      </c>
      <c r="P56" s="273" t="str">
        <f t="shared" si="176"/>
        <v>FY 2026-27</v>
      </c>
      <c r="U56" s="328" t="s">
        <v>466</v>
      </c>
      <c r="V56" s="324">
        <f>SUMIFS(Details!$CP$5:$CP$53,Details!$C$5:$C$53,Summary!V$5,Details!$CK$5:$CK$53,Summary!$U$5)</f>
        <v>257581.10000000009</v>
      </c>
      <c r="W56" s="324">
        <f>SUMIFS(Details!$CP$5:$CP$53,Details!$C$5:$C$53,Summary!W$5,Details!$CK$5:$CK$53,Summary!$U$5)</f>
        <v>243421.50423728814</v>
      </c>
      <c r="X56" s="324">
        <f>SUMIFS(Details!$CP$5:$CP$53,Details!$C$5:$C$53,Summary!X$5,Details!$CK$5:$CK$53,Summary!$U$5)</f>
        <v>148131.28650000005</v>
      </c>
      <c r="Y56" s="324">
        <f>SUMIFS(Details!$CP$5:$CP$53,Details!$C$5:$C$53,Summary!Y$5,Details!$CK$5:$CK$53,Summary!$U$5)</f>
        <v>0</v>
      </c>
      <c r="Z56" s="324">
        <f>SUMIFS(Details!$CP$5:$CP$53,Details!$C$5:$C$53,Summary!Z$5,Details!$CK$5:$CK$53,Summary!$U$5)</f>
        <v>0</v>
      </c>
      <c r="AA56" s="324">
        <f>SUMIFS(Details!$CP$5:$CP$53,Details!$C$5:$C$53,Summary!AA$5,Details!$CK$5:$CK$53,Summary!$U$5)</f>
        <v>0</v>
      </c>
      <c r="AB56" s="324">
        <f>SUMIFS(Details!$CP$5:$CP$53,Details!$C$5:$C$53,Summary!AB$5,Details!$CK$5:$CK$53,Summary!$U$5)</f>
        <v>0</v>
      </c>
      <c r="AC56" s="324">
        <f>SUMIFS(Details!$CP$5:$CP$53,Details!$C$5:$C$53,Summary!AC$5,Details!$CK$5:$CK$53,Summary!$U$5)</f>
        <v>0</v>
      </c>
      <c r="AD56" s="324">
        <f>SUMIFS(Details!$CP$5:$CP$53,Details!$C$5:$C$53,Summary!AD$5,Details!$CK$5:$CK$53,Summary!$U$5)</f>
        <v>0</v>
      </c>
      <c r="AE56" s="324">
        <f>SUMIFS(Details!$CP$5:$CP$53,Details!$C$5:$C$53,Summary!AE$5,Details!$CK$5:$CK$53,Summary!$U$5)</f>
        <v>0</v>
      </c>
      <c r="AF56" s="324">
        <f>SUMIFS(Details!$CP$5:$CP$53,Details!$C$5:$C$53,Summary!AF$5,Details!$CK$5:$CK$53,Summary!$U$5)</f>
        <v>0</v>
      </c>
      <c r="AG56" s="324">
        <f>SUMIFS(Details!$CP$5:$CP$53,Details!$C$5:$C$53,Summary!AG$5,Details!$CK$5:$CK$53,Summary!$U$5)</f>
        <v>0</v>
      </c>
      <c r="AH56" s="324">
        <f t="shared" si="173"/>
        <v>649133.89073728828</v>
      </c>
      <c r="AJ56" s="328" t="s">
        <v>466</v>
      </c>
      <c r="AK56" s="324">
        <f>SUMIFS(Details!$CP$5:$CP$53,Details!$C$5:$C$53,Summary!AK$5,Details!$CK$5:$CK$53,Summary!$AJ$5)</f>
        <v>9125.5903389830492</v>
      </c>
      <c r="AL56" s="324">
        <f>SUMIFS(Details!$CP$5:$CP$53,Details!$C$5:$C$53,Summary!AL$5,Details!$CK$5:$CK$53,Summary!$AJ$5)</f>
        <v>62848.221189440694</v>
      </c>
      <c r="AM56" s="324">
        <f>SUMIFS(Details!$CP$5:$CP$53,Details!$C$5:$C$53,Summary!AM$5,Details!$CK$5:$CK$53,Summary!$AJ$5)</f>
        <v>76077.467999999528</v>
      </c>
      <c r="AN56" s="324">
        <f>SUMIFS(Details!$CP$5:$CP$53,Details!$C$5:$C$53,Summary!AN$5,Details!$CK$5:$CK$53,Summary!$AJ$5)</f>
        <v>0</v>
      </c>
      <c r="AO56" s="324">
        <f>SUMIFS(Details!$CP$5:$CP$53,Details!$C$5:$C$53,Summary!AO$5,Details!$CK$5:$CK$53,Summary!$AJ$5)</f>
        <v>0</v>
      </c>
      <c r="AP56" s="324">
        <f>SUMIFS(Details!$CP$5:$CP$53,Details!$C$5:$C$53,Summary!AP$5,Details!$CK$5:$CK$53,Summary!$AJ$5)</f>
        <v>0</v>
      </c>
      <c r="AQ56" s="324">
        <f>SUMIFS(Details!$CP$5:$CP$53,Details!$C$5:$C$53,Summary!AQ$5,Details!$CK$5:$CK$53,Summary!$AJ$5)</f>
        <v>0</v>
      </c>
      <c r="AR56" s="324">
        <f>SUMIFS(Details!$CP$5:$CP$53,Details!$C$5:$C$53,Summary!AR$5,Details!$CK$5:$CK$53,Summary!$AJ$5)</f>
        <v>0</v>
      </c>
      <c r="AS56" s="324">
        <f>SUMIFS(Details!$CP$5:$CP$53,Details!$C$5:$C$53,Summary!AS$5,Details!$CK$5:$CK$53,Summary!$AJ$5)</f>
        <v>0</v>
      </c>
      <c r="AT56" s="324">
        <f>SUMIFS(Details!$CP$5:$CP$53,Details!$C$5:$C$53,Summary!AT$5,Details!$CK$5:$CK$53,Summary!$AJ$5)</f>
        <v>0</v>
      </c>
      <c r="AU56" s="324">
        <f>SUMIFS(Details!$CP$5:$CP$53,Details!$C$5:$C$53,Summary!AU$5,Details!$CK$5:$CK$53,Summary!$AJ$5)</f>
        <v>0</v>
      </c>
      <c r="AV56" s="324">
        <f>SUMIFS(Details!$CP$5:$CP$53,Details!$C$5:$C$53,Summary!AV$5,Details!$CK$5:$CK$53,Summary!$AJ$5)</f>
        <v>0</v>
      </c>
      <c r="AW56" s="324">
        <f t="shared" si="174"/>
        <v>148051.27952842327</v>
      </c>
      <c r="AY56" s="328" t="s">
        <v>466</v>
      </c>
      <c r="AZ56" s="324">
        <f>SUMIFS(Details!$CP$5:$CP$53,Details!$C$5:$C$53,Summary!AZ$5,Details!$CK$5:$CK$53,Summary!$AY$5)</f>
        <v>0</v>
      </c>
      <c r="BA56" s="324">
        <f>SUMIFS(Details!$CP$5:$CP$53,Details!$C$5:$C$53,Summary!BA$5,Details!$CK$5:$CK$53,Summary!$AY$5)</f>
        <v>0</v>
      </c>
      <c r="BB56" s="324">
        <f>SUMIFS(Details!$CP$5:$CP$53,Details!$C$5:$C$53,Summary!BB$5,Details!$CK$5:$CK$53,Summary!$AY$5)</f>
        <v>0</v>
      </c>
      <c r="BC56" s="324">
        <f>SUMIFS(Details!$CP$5:$CP$53,Details!$C$5:$C$53,Summary!BC$5,Details!$CK$5:$CK$53,Summary!$AY$5)</f>
        <v>0</v>
      </c>
      <c r="BD56" s="324">
        <f>SUMIFS(Details!$CP$5:$CP$53,Details!$C$5:$C$53,Summary!BD$5,Details!$CK$5:$CK$53,Summary!$AY$5)</f>
        <v>0</v>
      </c>
      <c r="BE56" s="324">
        <f>SUMIFS(Details!$CP$5:$CP$53,Details!$C$5:$C$53,Summary!BE$5,Details!$CK$5:$CK$53,Summary!$AY$5)</f>
        <v>0</v>
      </c>
      <c r="BF56" s="324">
        <f>SUMIFS(Details!$CP$5:$CP$53,Details!$C$5:$C$53,Summary!BF$5,Details!$CK$5:$CK$53,Summary!$AY$5)</f>
        <v>0</v>
      </c>
      <c r="BG56" s="324">
        <f>SUMIFS(Details!$CP$5:$CP$53,Details!$C$5:$C$53,Summary!BG$5,Details!$CK$5:$CK$53,Summary!$AY$5)</f>
        <v>0</v>
      </c>
      <c r="BH56" s="324">
        <f>SUMIFS(Details!$CP$5:$CP$53,Details!$C$5:$C$53,Summary!BH$5,Details!$CK$5:$CK$53,Summary!$AY$5)</f>
        <v>0</v>
      </c>
      <c r="BI56" s="324">
        <f>SUMIFS(Details!$CP$5:$CP$53,Details!$C$5:$C$53,Summary!BI$5,Details!$CK$5:$CK$53,Summary!$AY$5)</f>
        <v>0</v>
      </c>
      <c r="BJ56" s="324">
        <f>SUMIFS(Details!$CP$5:$CP$53,Details!$C$5:$C$53,Summary!BJ$5,Details!$CK$5:$CK$53,Summary!$AY$5)</f>
        <v>0</v>
      </c>
      <c r="BK56" s="324">
        <f>SUMIFS(Details!$CP$5:$CP$53,Details!$C$5:$C$53,Summary!BK$5,Details!$CK$5:$CK$53,Summary!$AY$5)</f>
        <v>0</v>
      </c>
      <c r="BL56" s="324">
        <f t="shared" si="175"/>
        <v>0</v>
      </c>
    </row>
    <row r="57" spans="3:66" ht="16" thickBot="1" x14ac:dyDescent="0.4">
      <c r="C57" s="312"/>
      <c r="D57" s="324">
        <f>SUMIFS(Details!$R$5:$R$53,Details!$C$5:$C$53,Summary!D$5)/1000</f>
        <v>17.690000000000001</v>
      </c>
      <c r="E57" s="324">
        <f>SUMIFS(Details!$R$5:$R$53,Details!$C$5:$C$53,Summary!E$5)/1000</f>
        <v>0</v>
      </c>
      <c r="F57" s="324">
        <f>SUMIFS(Details!$R$5:$R$53,Details!$C$5:$C$53,Summary!F$5)/1000</f>
        <v>27.79</v>
      </c>
      <c r="G57" s="324">
        <f>SUMIFS(Details!$R$5:$R$53,Details!$C$5:$C$53,Summary!G$5)/1000</f>
        <v>0</v>
      </c>
      <c r="H57" s="324">
        <f>SUMIFS(Details!$R$5:$R$53,Details!$C$5:$C$53,Summary!H$5)/1000</f>
        <v>0</v>
      </c>
      <c r="I57" s="324">
        <f>SUMIFS(Details!$R$5:$R$53,Details!$C$5:$C$53,Summary!I$5)/1000</f>
        <v>0</v>
      </c>
      <c r="J57" s="324">
        <f>SUMIFS(Details!$R$5:$R$53,Details!$C$5:$C$53,Summary!J$5)/1000</f>
        <v>0</v>
      </c>
      <c r="K57" s="324">
        <f>SUMIFS(Details!$R$5:$R$53,Details!$C$5:$C$53,Summary!K$5)/1000</f>
        <v>0</v>
      </c>
      <c r="L57" s="324">
        <f>SUMIFS(Details!$R$5:$R$53,Details!$C$5:$C$53,Summary!L$5)/1000</f>
        <v>0</v>
      </c>
      <c r="M57" s="324">
        <f>SUMIFS(Details!$R$5:$R$53,Details!$C$5:$C$53,Summary!M$5)/1000</f>
        <v>0</v>
      </c>
      <c r="N57" s="324">
        <f>SUMIFS(Details!$R$5:$R$53,Details!$C$5:$C$53,Summary!N$5)/1000</f>
        <v>0</v>
      </c>
      <c r="O57" s="324">
        <f>SUMIFS(Details!$R$5:$R$53,Details!$C$5:$C$53,Summary!O$5)/1000</f>
        <v>0</v>
      </c>
      <c r="P57" s="313">
        <f>SUM(D57:O57)</f>
        <v>45.480000000000004</v>
      </c>
      <c r="BN57" s="308">
        <f>(AH51+AW51+BL51)-P57</f>
        <v>0</v>
      </c>
    </row>
    <row r="58" spans="3:66" ht="16" thickBot="1" x14ac:dyDescent="0.4">
      <c r="D58" s="308"/>
      <c r="E58" s="308"/>
    </row>
    <row r="59" spans="3:66" ht="16" thickBot="1" x14ac:dyDescent="0.4">
      <c r="C59" s="274" t="s">
        <v>585</v>
      </c>
      <c r="D59" s="272">
        <f t="shared" ref="D59:P59" si="177">D5</f>
        <v>46113</v>
      </c>
      <c r="E59" s="272">
        <f t="shared" si="177"/>
        <v>46143</v>
      </c>
      <c r="F59" s="272">
        <f t="shared" si="177"/>
        <v>46174</v>
      </c>
      <c r="G59" s="272">
        <f t="shared" si="177"/>
        <v>46204</v>
      </c>
      <c r="H59" s="272">
        <f t="shared" si="177"/>
        <v>46235</v>
      </c>
      <c r="I59" s="272">
        <f t="shared" si="177"/>
        <v>46266</v>
      </c>
      <c r="J59" s="272">
        <f t="shared" si="177"/>
        <v>46296</v>
      </c>
      <c r="K59" s="272">
        <f t="shared" si="177"/>
        <v>46327</v>
      </c>
      <c r="L59" s="272">
        <f t="shared" si="177"/>
        <v>46357</v>
      </c>
      <c r="M59" s="272">
        <f t="shared" si="177"/>
        <v>46388</v>
      </c>
      <c r="N59" s="272">
        <f t="shared" si="177"/>
        <v>46419</v>
      </c>
      <c r="O59" s="272">
        <f t="shared" si="177"/>
        <v>46447</v>
      </c>
      <c r="P59" s="272" t="str">
        <f t="shared" si="177"/>
        <v>FY 2026-27</v>
      </c>
    </row>
    <row r="60" spans="3:66" x14ac:dyDescent="0.35">
      <c r="C60" s="335" t="s">
        <v>464</v>
      </c>
      <c r="D60" s="336">
        <f>SUMIFS(Details!$CN$5:$CN$53,Details!$C$5:$C$53,Summary!D$5)</f>
        <v>36838.849999999977</v>
      </c>
      <c r="E60" s="336">
        <f>SUMIFS(Details!$CN$5:$CN$53,Details!$C$5:$C$53,Summary!E$5)</f>
        <v>220655.25</v>
      </c>
      <c r="F60" s="336">
        <f>SUMIFS(Details!$CN$5:$CN$53,Details!$C$5:$C$53,Summary!F$5)</f>
        <v>203179.34999999963</v>
      </c>
      <c r="G60" s="336">
        <f>SUMIFS(Details!$CN$5:$CN$53,Details!$C$5:$C$53,Summary!G$5)</f>
        <v>0</v>
      </c>
      <c r="H60" s="336">
        <f>SUMIFS(Details!$CN$5:$CN$53,Details!$C$5:$C$53,Summary!H$5)</f>
        <v>0</v>
      </c>
      <c r="I60" s="336">
        <f>SUMIFS(Details!$CN$5:$CN$53,Details!$C$5:$C$53,Summary!I$5)</f>
        <v>0</v>
      </c>
      <c r="J60" s="336">
        <f>SUMIFS(Details!$CN$5:$CN$53,Details!$C$5:$C$53,Summary!J$5)</f>
        <v>0</v>
      </c>
      <c r="K60" s="336">
        <f>SUMIFS(Details!$CN$5:$CN$53,Details!$C$5:$C$53,Summary!K$5)</f>
        <v>0</v>
      </c>
      <c r="L60" s="336">
        <f>SUMIFS(Details!$CN$5:$CN$53,Details!$C$5:$C$53,Summary!L$5)</f>
        <v>0</v>
      </c>
      <c r="M60" s="336">
        <f>SUMIFS(Details!$CN$5:$CN$53,Details!$C$5:$C$53,Summary!M$5)</f>
        <v>0</v>
      </c>
      <c r="N60" s="336">
        <f>SUMIFS(Details!$CN$5:$CN$53,Details!$C$5:$C$53,Summary!N$5)</f>
        <v>0</v>
      </c>
      <c r="O60" s="336">
        <f>SUMIFS(Details!$CN$5:$CN$53,Details!$C$5:$C$53,Summary!O$5)</f>
        <v>0</v>
      </c>
      <c r="P60" s="336">
        <f>SUM(D60:O60)</f>
        <v>460673.4499999996</v>
      </c>
    </row>
    <row r="61" spans="3:66" x14ac:dyDescent="0.35">
      <c r="C61" s="314" t="s">
        <v>465</v>
      </c>
      <c r="D61" s="276">
        <f>SUMIFS(Details!$CO$5:$CO$53,Details!$C$5:$C$53,Summary!D$5)</f>
        <v>36838.849999999977</v>
      </c>
      <c r="E61" s="276">
        <f>SUMIFS(Details!$CO$5:$CO$53,Details!$C$5:$C$53,Summary!E$5)</f>
        <v>220655.25</v>
      </c>
      <c r="F61" s="276">
        <f>SUMIFS(Details!$CO$5:$CO$53,Details!$C$5:$C$53,Summary!F$5)</f>
        <v>203179.34999999963</v>
      </c>
      <c r="G61" s="276">
        <f>SUMIFS(Details!$CO$5:$CO$53,Details!$C$5:$C$53,Summary!G$5)</f>
        <v>0</v>
      </c>
      <c r="H61" s="276">
        <f>SUMIFS(Details!$CO$5:$CO$53,Details!$C$5:$C$53,Summary!H$5)</f>
        <v>0</v>
      </c>
      <c r="I61" s="276">
        <f>SUMIFS(Details!$CO$5:$CO$53,Details!$C$5:$C$53,Summary!I$5)</f>
        <v>0</v>
      </c>
      <c r="J61" s="276">
        <f>SUMIFS(Details!$CO$5:$CO$53,Details!$C$5:$C$53,Summary!J$5)</f>
        <v>0</v>
      </c>
      <c r="K61" s="276">
        <f>SUMIFS(Details!$CO$5:$CO$53,Details!$C$5:$C$53,Summary!K$5)</f>
        <v>0</v>
      </c>
      <c r="L61" s="276">
        <f>SUMIFS(Details!$CO$5:$CO$53,Details!$C$5:$C$53,Summary!L$5)</f>
        <v>0</v>
      </c>
      <c r="M61" s="276">
        <f>SUMIFS(Details!$CO$5:$CO$53,Details!$C$5:$C$53,Summary!M$5)</f>
        <v>0</v>
      </c>
      <c r="N61" s="276">
        <f>SUMIFS(Details!$CO$5:$CO$53,Details!$C$5:$C$53,Summary!N$5)</f>
        <v>0</v>
      </c>
      <c r="O61" s="276">
        <f>SUMIFS(Details!$CO$5:$CO$53,Details!$C$5:$C$53,Summary!O$5)</f>
        <v>0</v>
      </c>
      <c r="P61" s="276">
        <f t="shared" ref="P61:P62" si="178">SUM(D61:O61)</f>
        <v>460673.4499999996</v>
      </c>
    </row>
    <row r="62" spans="3:66" ht="16" thickBot="1" x14ac:dyDescent="0.4">
      <c r="C62" s="328" t="s">
        <v>466</v>
      </c>
      <c r="D62" s="324">
        <f>SUMIFS(Details!$CP$5:$CP$53,Details!$C$5:$C$53,Summary!D$5)</f>
        <v>266706.69033898314</v>
      </c>
      <c r="E62" s="324">
        <f>SUMIFS(Details!$CP$5:$CP$53,Details!$C$5:$C$53,Summary!E$5)</f>
        <v>306269.72542672884</v>
      </c>
      <c r="F62" s="324">
        <f>SUMIFS(Details!$CP$5:$CP$53,Details!$C$5:$C$53,Summary!F$5)</f>
        <v>224208.75449999957</v>
      </c>
      <c r="G62" s="324">
        <f>SUMIFS(Details!$CP$5:$CP$53,Details!$C$5:$C$53,Summary!G$5)</f>
        <v>0</v>
      </c>
      <c r="H62" s="324">
        <f>SUMIFS(Details!$CP$5:$CP$53,Details!$C$5:$C$53,Summary!H$5)</f>
        <v>0</v>
      </c>
      <c r="I62" s="324">
        <f>SUMIFS(Details!$CP$5:$CP$53,Details!$C$5:$C$53,Summary!I$5)</f>
        <v>0</v>
      </c>
      <c r="J62" s="324">
        <f>SUMIFS(Details!$CP$5:$CP$53,Details!$C$5:$C$53,Summary!J$5)</f>
        <v>0</v>
      </c>
      <c r="K62" s="324">
        <f>SUMIFS(Details!$CP$5:$CP$53,Details!$C$5:$C$53,Summary!K$5)</f>
        <v>0</v>
      </c>
      <c r="L62" s="324">
        <f>SUMIFS(Details!$CP$5:$CP$53,Details!$C$5:$C$53,Summary!L$5)</f>
        <v>0</v>
      </c>
      <c r="M62" s="324">
        <f>SUMIFS(Details!$CP$5:$CP$53,Details!$C$5:$C$53,Summary!M$5)</f>
        <v>0</v>
      </c>
      <c r="N62" s="324">
        <f>SUMIFS(Details!$CP$5:$CP$53,Details!$C$5:$C$53,Summary!N$5)</f>
        <v>0</v>
      </c>
      <c r="O62" s="324">
        <f>SUMIFS(Details!$CP$5:$CP$53,Details!$C$5:$C$53,Summary!O$5)</f>
        <v>0</v>
      </c>
      <c r="P62" s="324">
        <f t="shared" si="178"/>
        <v>797185.17026571161</v>
      </c>
    </row>
    <row r="63" spans="3:66" ht="16" thickBot="1" x14ac:dyDescent="0.4">
      <c r="C63" s="269"/>
      <c r="D63" s="308"/>
      <c r="E63" s="308"/>
    </row>
    <row r="64" spans="3:66" ht="16" thickBot="1" x14ac:dyDescent="0.4">
      <c r="C64" s="329" t="s">
        <v>584</v>
      </c>
      <c r="D64" s="273" t="s">
        <v>1</v>
      </c>
      <c r="E64" s="327" t="s">
        <v>2</v>
      </c>
      <c r="G64" s="270"/>
      <c r="R64" s="269"/>
      <c r="S64" s="269"/>
      <c r="T64" s="269"/>
    </row>
    <row r="65" spans="3:20" x14ac:dyDescent="0.35">
      <c r="C65" s="330">
        <f>Details!P64</f>
        <v>46194</v>
      </c>
      <c r="D65" s="333">
        <f>SUMIFS(Details!$BQ$5:$BQ$53,Details!$D$5:$D$53,Summary!$C65)*118%</f>
        <v>0</v>
      </c>
      <c r="E65" s="331">
        <f>SUMIFS(Details!$AM$5:$AM$53,Details!$D$5:$D$53,Summary!$C65)*118%</f>
        <v>0</v>
      </c>
      <c r="G65" s="270"/>
      <c r="R65" s="269"/>
      <c r="S65" s="269"/>
      <c r="T65" s="269"/>
    </row>
    <row r="66" spans="3:20" x14ac:dyDescent="0.35">
      <c r="C66" s="275" t="str">
        <f>TEXT(C65,"mmm-yy")</f>
        <v>Jun-26</v>
      </c>
      <c r="D66" s="310">
        <f>SUMIFS(Details!$BQ$5:$BQ$53,Details!$C$5:$C$53,Summary!$C66)*118%</f>
        <v>9863874.6248250008</v>
      </c>
      <c r="E66" s="331">
        <f>SUMIFS(Details!$AM$5:$AM$53,Details!$C$5:$C$53,Summary!$C66)*118%</f>
        <v>9599308.2945150007</v>
      </c>
      <c r="G66" s="270"/>
      <c r="R66" s="269"/>
      <c r="S66" s="269"/>
      <c r="T66" s="269"/>
    </row>
    <row r="67" spans="3:20" ht="16" thickBot="1" x14ac:dyDescent="0.4">
      <c r="C67" s="302" t="s">
        <v>474</v>
      </c>
      <c r="D67" s="334">
        <f>Details!BQ54*118%</f>
        <v>43802188.293425009</v>
      </c>
      <c r="E67" s="332">
        <f>Details!AM54*118%</f>
        <v>42861509.792511456</v>
      </c>
      <c r="G67" s="270"/>
      <c r="R67" s="269"/>
      <c r="S67" s="269"/>
      <c r="T67" s="269"/>
    </row>
  </sheetData>
  <mergeCells count="3">
    <mergeCell ref="V2:AH2"/>
    <mergeCell ref="AK2:AW2"/>
    <mergeCell ref="AZ2:BL2"/>
  </mergeCells>
  <phoneticPr fontId="17" type="noConversion"/>
  <conditionalFormatting sqref="BN6:BN16 BN20:BN23 BN29 BN31 BN35:BN36">
    <cfRule type="cellIs" dxfId="87" priority="1" operator="lessThan">
      <formula>10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1:DF93"/>
  <sheetViews>
    <sheetView showGridLines="0" tabSelected="1" topLeftCell="B3" zoomScale="90" zoomScaleNormal="90" workbookViewId="0">
      <pane xSplit="4" ySplit="2" topLeftCell="BM12" activePane="bottomRight" state="frozen"/>
      <selection activeCell="B3" sqref="B3"/>
      <selection pane="topRight" activeCell="F3" sqref="F3"/>
      <selection pane="bottomLeft" activeCell="B5" sqref="B5"/>
      <selection pane="bottomRight" activeCell="BT26" sqref="BT26"/>
    </sheetView>
  </sheetViews>
  <sheetFormatPr defaultColWidth="7.90625" defaultRowHeight="10.5" x14ac:dyDescent="0.25"/>
  <cols>
    <col min="1" max="1" width="2.90625" style="119" customWidth="1"/>
    <col min="2" max="2" width="7.81640625" style="119" bestFit="1" customWidth="1"/>
    <col min="3" max="3" width="7" style="119" bestFit="1" customWidth="1"/>
    <col min="4" max="4" width="8.81640625" style="119" bestFit="1" customWidth="1"/>
    <col min="5" max="5" width="22.54296875" style="129" bestFit="1" customWidth="1"/>
    <col min="6" max="6" width="41.81640625" style="121" bestFit="1" customWidth="1"/>
    <col min="7" max="7" width="16.08984375" style="119" bestFit="1" customWidth="1"/>
    <col min="8" max="8" width="16.54296875" style="121" bestFit="1" customWidth="1"/>
    <col min="9" max="9" width="16.54296875" style="122" bestFit="1" customWidth="1"/>
    <col min="10" max="10" width="14.453125" style="134" bestFit="1" customWidth="1"/>
    <col min="11" max="11" width="8.81640625" style="122" bestFit="1" customWidth="1"/>
    <col min="12" max="12" width="11.81640625" style="139" bestFit="1" customWidth="1"/>
    <col min="13" max="13" width="12.1796875" style="121" bestFit="1" customWidth="1"/>
    <col min="14" max="14" width="47.453125" style="142" bestFit="1" customWidth="1"/>
    <col min="15" max="15" width="12.36328125" style="142" bestFit="1" customWidth="1"/>
    <col min="16" max="16" width="12" style="134" bestFit="1" customWidth="1"/>
    <col min="17" max="17" width="12.90625" style="119" bestFit="1" customWidth="1"/>
    <col min="18" max="18" width="10.08984375" style="119" bestFit="1" customWidth="1"/>
    <col min="19" max="19" width="10.1796875" style="119" bestFit="1" customWidth="1"/>
    <col min="20" max="20" width="16.81640625" style="119" bestFit="1" customWidth="1"/>
    <col min="21" max="21" width="56.36328125" style="139" bestFit="1" customWidth="1"/>
    <col min="22" max="22" width="24.1796875" style="125" bestFit="1" customWidth="1"/>
    <col min="23" max="23" width="29.453125" style="125" bestFit="1" customWidth="1"/>
    <col min="24" max="24" width="18.08984375" style="121" bestFit="1" customWidth="1"/>
    <col min="25" max="25" width="11.6328125" style="119" bestFit="1" customWidth="1"/>
    <col min="26" max="26" width="21.90625" style="119" bestFit="1" customWidth="1"/>
    <col min="27" max="27" width="15.6328125" style="119" bestFit="1" customWidth="1"/>
    <col min="28" max="28" width="16.1796875" style="119" bestFit="1" customWidth="1"/>
    <col min="29" max="29" width="14.81640625" style="119" bestFit="1" customWidth="1"/>
    <col min="30" max="30" width="8.453125" style="134" bestFit="1" customWidth="1"/>
    <col min="31" max="31" width="15.81640625" style="134" bestFit="1" customWidth="1"/>
    <col min="32" max="32" width="18.6328125" style="142" bestFit="1" customWidth="1"/>
    <col min="33" max="33" width="14.81640625" style="142" bestFit="1" customWidth="1"/>
    <col min="34" max="34" width="46.36328125" style="121" bestFit="1" customWidth="1"/>
    <col min="35" max="35" width="18.08984375" style="119" bestFit="1" customWidth="1"/>
    <col min="36" max="36" width="13.36328125" style="119" bestFit="1" customWidth="1"/>
    <col min="37" max="37" width="17.08984375" style="119" bestFit="1" customWidth="1"/>
    <col min="38" max="38" width="14.36328125" style="119" bestFit="1" customWidth="1"/>
    <col min="39" max="39" width="12.36328125" style="134" bestFit="1" customWidth="1"/>
    <col min="40" max="40" width="8.54296875" style="119" bestFit="1" customWidth="1"/>
    <col min="41" max="41" width="15.453125" style="119" bestFit="1" customWidth="1"/>
    <col min="42" max="42" width="16.36328125" style="119" bestFit="1" customWidth="1"/>
    <col min="43" max="43" width="52.453125" style="119" bestFit="1" customWidth="1"/>
    <col min="44" max="44" width="22.1796875" style="145" bestFit="1" customWidth="1"/>
    <col min="45" max="45" width="37" style="119" bestFit="1" customWidth="1"/>
    <col min="46" max="46" width="24" style="119" bestFit="1" customWidth="1"/>
    <col min="47" max="47" width="16.1796875" style="119" bestFit="1" customWidth="1"/>
    <col min="48" max="48" width="16.1796875" style="119" customWidth="1"/>
    <col min="49" max="49" width="10.1796875" style="119" bestFit="1" customWidth="1"/>
    <col min="50" max="50" width="8" style="119" bestFit="1" customWidth="1"/>
    <col min="51" max="51" width="12.36328125" style="119" bestFit="1" customWidth="1"/>
    <col min="52" max="52" width="9.453125" style="119" bestFit="1" customWidth="1"/>
    <col min="53" max="53" width="15.453125" style="119" customWidth="1"/>
    <col min="54" max="54" width="10.1796875" style="119" bestFit="1" customWidth="1"/>
    <col min="55" max="55" width="15.81640625" style="119" bestFit="1" customWidth="1"/>
    <col min="56" max="56" width="12" style="119" bestFit="1" customWidth="1"/>
    <col min="57" max="57" width="16.1796875" style="119" bestFit="1" customWidth="1"/>
    <col min="58" max="58" width="15.08984375" style="119" bestFit="1" customWidth="1"/>
    <col min="59" max="59" width="8" style="119" bestFit="1" customWidth="1"/>
    <col min="60" max="60" width="19.453125" style="119" bestFit="1" customWidth="1"/>
    <col min="61" max="61" width="11.6328125" style="369" bestFit="1" customWidth="1"/>
    <col min="62" max="62" width="44.90625" style="119" bestFit="1" customWidth="1"/>
    <col min="63" max="63" width="18.81640625" style="119" bestFit="1" customWidth="1"/>
    <col min="64" max="64" width="20.90625" style="119" bestFit="1" customWidth="1"/>
    <col min="65" max="65" width="12.54296875" style="119" bestFit="1" customWidth="1"/>
    <col min="66" max="66" width="14.54296875" style="142" bestFit="1" customWidth="1"/>
    <col min="67" max="67" width="15.90625" style="119" bestFit="1" customWidth="1"/>
    <col min="68" max="68" width="14.1796875" style="119" bestFit="1" customWidth="1"/>
    <col min="69" max="69" width="12.36328125" style="119" bestFit="1" customWidth="1"/>
    <col min="70" max="70" width="10.1796875" style="119" bestFit="1" customWidth="1"/>
    <col min="71" max="71" width="15.1796875" style="121" bestFit="1" customWidth="1"/>
    <col min="72" max="72" width="26.81640625" style="147" bestFit="1" customWidth="1"/>
    <col min="73" max="73" width="14.453125" style="119" bestFit="1" customWidth="1"/>
    <col min="74" max="74" width="21.08984375" style="119" bestFit="1" customWidth="1"/>
    <col min="75" max="75" width="18.81640625" style="119" bestFit="1" customWidth="1"/>
    <col min="76" max="76" width="12.81640625" style="119" bestFit="1" customWidth="1"/>
    <col min="77" max="77" width="20.1796875" style="119" bestFit="1" customWidth="1"/>
    <col min="78" max="78" width="20.1796875" style="121" bestFit="1" customWidth="1"/>
    <col min="79" max="79" width="8.81640625" style="119" bestFit="1" customWidth="1"/>
    <col min="80" max="81" width="10.81640625" style="119" bestFit="1" customWidth="1"/>
    <col min="82" max="82" width="8.81640625" style="129" bestFit="1" customWidth="1"/>
    <col min="83" max="83" width="22.36328125" style="119" bestFit="1" customWidth="1"/>
    <col min="84" max="84" width="18.81640625" style="119" bestFit="1" customWidth="1"/>
    <col min="85" max="85" width="7" style="119" bestFit="1" customWidth="1"/>
    <col min="86" max="87" width="12.36328125" style="119" bestFit="1" customWidth="1"/>
    <col min="88" max="88" width="9.1796875" style="121" bestFit="1" customWidth="1"/>
    <col min="89" max="89" width="16.6328125" style="119" bestFit="1" customWidth="1"/>
    <col min="90" max="90" width="13.6328125" style="119" bestFit="1" customWidth="1"/>
    <col min="91" max="91" width="19.1796875" style="119" bestFit="1" customWidth="1"/>
    <col min="92" max="92" width="11.81640625" style="119" bestFit="1" customWidth="1"/>
    <col min="93" max="93" width="13.54296875" style="119" bestFit="1" customWidth="1"/>
    <col min="94" max="94" width="10.1796875" style="119" bestFit="1" customWidth="1"/>
    <col min="95" max="96" width="12.36328125" style="119" bestFit="1" customWidth="1"/>
    <col min="97" max="98" width="10.81640625" style="119" bestFit="1" customWidth="1"/>
    <col min="99" max="99" width="10.1796875" style="119" bestFit="1" customWidth="1"/>
    <col min="100" max="101" width="11.81640625" style="119" bestFit="1" customWidth="1"/>
    <col min="102" max="102" width="13.81640625" style="119" bestFit="1" customWidth="1"/>
    <col min="103" max="103" width="15.54296875" style="119" bestFit="1" customWidth="1"/>
    <col min="104" max="104" width="18.08984375" style="119" bestFit="1" customWidth="1"/>
    <col min="105" max="105" width="30.54296875" style="119" bestFit="1" customWidth="1"/>
    <col min="106" max="106" width="18.08984375" style="369" bestFit="1" customWidth="1"/>
    <col min="107" max="107" width="19.81640625" style="369" bestFit="1" customWidth="1"/>
    <col min="108" max="108" width="9.36328125" style="119" bestFit="1" customWidth="1"/>
    <col min="109" max="110" width="8.54296875" style="119" bestFit="1" customWidth="1"/>
    <col min="111" max="16384" width="7.90625" style="119"/>
  </cols>
  <sheetData>
    <row r="1" spans="2:110" x14ac:dyDescent="0.25">
      <c r="AA1" s="119">
        <v>0</v>
      </c>
    </row>
    <row r="2" spans="2:110" ht="5.4" customHeight="1" x14ac:dyDescent="0.25">
      <c r="D2" s="120"/>
      <c r="E2" s="121"/>
      <c r="G2" s="121"/>
      <c r="J2" s="121"/>
      <c r="L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Y2" s="121"/>
      <c r="Z2" s="121"/>
      <c r="AA2" s="121"/>
      <c r="AB2" s="121"/>
      <c r="AC2" s="121"/>
      <c r="AD2" s="121"/>
      <c r="AE2" s="121"/>
      <c r="AF2" s="121"/>
      <c r="AG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3"/>
      <c r="BA2" s="123"/>
      <c r="BB2" s="123"/>
      <c r="BC2" s="124"/>
      <c r="BD2" s="123"/>
      <c r="BE2" s="123"/>
      <c r="BF2" s="123"/>
      <c r="BG2" s="125"/>
      <c r="BH2" s="126"/>
      <c r="BI2" s="428"/>
      <c r="BJ2" s="126"/>
      <c r="BK2" s="126"/>
      <c r="BL2" s="126"/>
      <c r="BM2" s="126"/>
      <c r="BN2" s="126"/>
      <c r="BO2" s="126"/>
      <c r="BP2" s="127"/>
      <c r="BQ2" s="127"/>
      <c r="BT2" s="119"/>
      <c r="BU2" s="127"/>
      <c r="BX2" s="498"/>
      <c r="BY2" s="498"/>
      <c r="BZ2" s="498"/>
      <c r="CA2" s="498"/>
      <c r="CB2" s="498"/>
      <c r="CC2" s="498"/>
      <c r="CD2" s="121"/>
      <c r="CE2" s="128"/>
      <c r="CF2" s="128"/>
    </row>
    <row r="3" spans="2:110" ht="18" customHeight="1" thickBot="1" x14ac:dyDescent="0.45">
      <c r="B3" s="496" t="s">
        <v>168</v>
      </c>
      <c r="C3" s="496"/>
      <c r="D3" s="496"/>
      <c r="F3" s="320" t="s">
        <v>174</v>
      </c>
      <c r="G3" s="320"/>
      <c r="H3" s="320"/>
      <c r="I3" s="131"/>
      <c r="J3" s="130"/>
      <c r="K3" s="131"/>
      <c r="L3" s="130"/>
      <c r="M3" s="130"/>
      <c r="N3" s="130"/>
      <c r="O3" s="130"/>
      <c r="P3" s="130"/>
      <c r="Q3" s="130"/>
      <c r="R3" s="130"/>
      <c r="S3" s="130"/>
      <c r="T3" s="132"/>
      <c r="U3" s="133" t="s">
        <v>173</v>
      </c>
      <c r="V3" s="133"/>
      <c r="W3" s="133"/>
      <c r="X3" s="133"/>
      <c r="Y3" s="133"/>
      <c r="Z3" s="133"/>
      <c r="AA3" s="133"/>
      <c r="AB3" s="133"/>
      <c r="AC3" s="133"/>
      <c r="AF3" s="130" t="s">
        <v>172</v>
      </c>
      <c r="AG3" s="130"/>
      <c r="AH3" s="130"/>
      <c r="AI3" s="130"/>
      <c r="AJ3" s="130"/>
      <c r="AK3" s="130"/>
      <c r="AM3" s="130" t="s">
        <v>171</v>
      </c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24"/>
      <c r="BD3" s="135" t="s">
        <v>169</v>
      </c>
      <c r="BE3" s="135"/>
      <c r="BF3" s="135"/>
      <c r="BG3" s="125"/>
      <c r="BH3" s="133" t="s">
        <v>170</v>
      </c>
      <c r="BI3" s="429"/>
      <c r="BJ3" s="133"/>
      <c r="BK3" s="133"/>
      <c r="BL3" s="133"/>
      <c r="BM3" s="133"/>
      <c r="BN3" s="133"/>
      <c r="BO3" s="136">
        <v>-4.5499999999999999E-2</v>
      </c>
      <c r="BP3" s="124"/>
      <c r="BQ3" s="132"/>
      <c r="BT3" s="119"/>
      <c r="BU3" s="454" t="s">
        <v>945</v>
      </c>
      <c r="BX3" s="497" t="s">
        <v>143</v>
      </c>
      <c r="BY3" s="497"/>
      <c r="BZ3" s="497"/>
      <c r="CA3" s="497"/>
      <c r="CB3" s="497"/>
      <c r="CC3" s="497"/>
      <c r="CD3" s="130"/>
      <c r="CE3" s="137"/>
      <c r="CF3" s="137"/>
      <c r="CH3" s="494" t="s">
        <v>312</v>
      </c>
      <c r="CI3" s="495"/>
      <c r="CJ3" s="130"/>
      <c r="CK3" s="138"/>
      <c r="CL3" s="138"/>
      <c r="CM3" s="490" t="s">
        <v>467</v>
      </c>
      <c r="CN3" s="490"/>
      <c r="CO3" s="491"/>
      <c r="CP3" s="489" t="s">
        <v>482</v>
      </c>
      <c r="CQ3" s="490"/>
      <c r="CR3" s="490"/>
      <c r="CS3" s="490"/>
      <c r="CT3" s="490"/>
    </row>
    <row r="4" spans="2:110" s="159" customFormat="1" ht="13.5" thickBot="1" x14ac:dyDescent="0.4">
      <c r="B4" s="152" t="s">
        <v>22</v>
      </c>
      <c r="C4" s="153" t="s">
        <v>21</v>
      </c>
      <c r="D4" s="152" t="s">
        <v>20</v>
      </c>
      <c r="E4" s="153" t="s">
        <v>341</v>
      </c>
      <c r="F4" s="153" t="s">
        <v>32</v>
      </c>
      <c r="G4" s="153" t="s">
        <v>23</v>
      </c>
      <c r="H4" s="154" t="s">
        <v>26</v>
      </c>
      <c r="I4" s="155" t="s">
        <v>27</v>
      </c>
      <c r="J4" s="153" t="s">
        <v>24</v>
      </c>
      <c r="K4" s="155" t="s">
        <v>25</v>
      </c>
      <c r="L4" s="153" t="s">
        <v>34</v>
      </c>
      <c r="M4" s="153" t="s">
        <v>36</v>
      </c>
      <c r="N4" s="154" t="s">
        <v>40</v>
      </c>
      <c r="O4" s="153" t="s">
        <v>42</v>
      </c>
      <c r="P4" s="154" t="s">
        <v>43</v>
      </c>
      <c r="Q4" s="153" t="s">
        <v>44</v>
      </c>
      <c r="R4" s="154" t="s">
        <v>126</v>
      </c>
      <c r="S4" s="153" t="s">
        <v>127</v>
      </c>
      <c r="T4" s="154" t="s">
        <v>117</v>
      </c>
      <c r="U4" s="153" t="s">
        <v>35</v>
      </c>
      <c r="V4" s="154" t="s">
        <v>37</v>
      </c>
      <c r="W4" s="153" t="s">
        <v>38</v>
      </c>
      <c r="X4" s="154" t="s">
        <v>39</v>
      </c>
      <c r="Y4" s="153" t="s">
        <v>45</v>
      </c>
      <c r="Z4" s="153" t="s">
        <v>74</v>
      </c>
      <c r="AA4" s="154" t="s">
        <v>46</v>
      </c>
      <c r="AB4" s="153" t="s">
        <v>47</v>
      </c>
      <c r="AC4" s="154" t="s">
        <v>717</v>
      </c>
      <c r="AD4" s="153" t="s">
        <v>48</v>
      </c>
      <c r="AE4" s="154" t="s">
        <v>128</v>
      </c>
      <c r="AF4" s="153" t="s">
        <v>28</v>
      </c>
      <c r="AG4" s="154" t="s">
        <v>29</v>
      </c>
      <c r="AH4" s="153" t="s">
        <v>30</v>
      </c>
      <c r="AI4" s="154" t="s">
        <v>31</v>
      </c>
      <c r="AJ4" s="153" t="s">
        <v>49</v>
      </c>
      <c r="AK4" s="153" t="s">
        <v>469</v>
      </c>
      <c r="AL4" s="153" t="s">
        <v>471</v>
      </c>
      <c r="AM4" s="153" t="s">
        <v>50</v>
      </c>
      <c r="AN4" s="154" t="s">
        <v>52</v>
      </c>
      <c r="AO4" s="153" t="s">
        <v>51</v>
      </c>
      <c r="AP4" s="154" t="s">
        <v>457</v>
      </c>
      <c r="AQ4" s="153" t="s">
        <v>53</v>
      </c>
      <c r="AR4" s="153" t="s">
        <v>179</v>
      </c>
      <c r="AS4" s="153" t="s">
        <v>33</v>
      </c>
      <c r="AT4" s="153" t="s">
        <v>54</v>
      </c>
      <c r="AU4" s="153" t="s">
        <v>55</v>
      </c>
      <c r="AV4" s="154" t="s">
        <v>1443</v>
      </c>
      <c r="AW4" s="153" t="s">
        <v>56</v>
      </c>
      <c r="AX4" s="154" t="s">
        <v>57</v>
      </c>
      <c r="AY4" s="153" t="s">
        <v>58</v>
      </c>
      <c r="AZ4" s="154" t="s">
        <v>59</v>
      </c>
      <c r="BA4" s="153" t="s">
        <v>126</v>
      </c>
      <c r="BB4" s="154" t="s">
        <v>127</v>
      </c>
      <c r="BC4" s="153" t="s">
        <v>128</v>
      </c>
      <c r="BD4" s="154" t="s">
        <v>129</v>
      </c>
      <c r="BE4" s="153" t="s">
        <v>159</v>
      </c>
      <c r="BF4" s="154" t="s">
        <v>160</v>
      </c>
      <c r="BG4" s="153" t="s">
        <v>58</v>
      </c>
      <c r="BH4" s="153" t="s">
        <v>146</v>
      </c>
      <c r="BI4" s="155" t="s">
        <v>147</v>
      </c>
      <c r="BJ4" s="153" t="s">
        <v>148</v>
      </c>
      <c r="BK4" s="153" t="s">
        <v>149</v>
      </c>
      <c r="BL4" s="153" t="s">
        <v>730</v>
      </c>
      <c r="BM4" s="153" t="s">
        <v>709</v>
      </c>
      <c r="BN4" s="153" t="s">
        <v>151</v>
      </c>
      <c r="BO4" s="153" t="s">
        <v>468</v>
      </c>
      <c r="BP4" s="153" t="s">
        <v>470</v>
      </c>
      <c r="BQ4" s="154" t="s">
        <v>60</v>
      </c>
      <c r="BR4" s="153" t="s">
        <v>61</v>
      </c>
      <c r="BS4" s="153" t="s">
        <v>75</v>
      </c>
      <c r="BT4" s="154" t="s">
        <v>63</v>
      </c>
      <c r="BU4" s="153" t="s">
        <v>463</v>
      </c>
      <c r="BV4" s="156" t="s">
        <v>150</v>
      </c>
      <c r="BW4" s="153" t="s">
        <v>112</v>
      </c>
      <c r="BX4" s="153" t="s">
        <v>113</v>
      </c>
      <c r="BY4" s="153" t="s">
        <v>461</v>
      </c>
      <c r="BZ4" s="153" t="s">
        <v>462</v>
      </c>
      <c r="CA4" s="153" t="s">
        <v>62</v>
      </c>
      <c r="CB4" s="153" t="s">
        <v>144</v>
      </c>
      <c r="CC4" s="153" t="s">
        <v>145</v>
      </c>
      <c r="CD4" s="153" t="s">
        <v>62</v>
      </c>
      <c r="CE4" s="153" t="s">
        <v>41</v>
      </c>
      <c r="CF4" s="153" t="s">
        <v>277</v>
      </c>
      <c r="CG4" s="153" t="s">
        <v>21</v>
      </c>
      <c r="CH4" s="153" t="s">
        <v>311</v>
      </c>
      <c r="CI4" s="153" t="s">
        <v>235</v>
      </c>
      <c r="CJ4" s="153" t="s">
        <v>394</v>
      </c>
      <c r="CK4" s="153" t="s">
        <v>248</v>
      </c>
      <c r="CL4" s="153" t="s">
        <v>398</v>
      </c>
      <c r="CM4" s="157" t="s">
        <v>4468</v>
      </c>
      <c r="CN4" s="158" t="s">
        <v>464</v>
      </c>
      <c r="CO4" s="157" t="s">
        <v>465</v>
      </c>
      <c r="CP4" s="157" t="s">
        <v>466</v>
      </c>
      <c r="CQ4" s="315" t="s">
        <v>479</v>
      </c>
      <c r="CR4" s="157" t="s">
        <v>2</v>
      </c>
      <c r="CS4" s="157" t="s">
        <v>480</v>
      </c>
      <c r="CT4" s="157" t="s">
        <v>481</v>
      </c>
      <c r="CU4" s="157" t="s">
        <v>61</v>
      </c>
      <c r="CV4" s="157" t="s">
        <v>626</v>
      </c>
      <c r="CW4" s="157" t="s">
        <v>627</v>
      </c>
      <c r="CX4" s="157" t="s">
        <v>337</v>
      </c>
      <c r="CY4" s="157" t="s">
        <v>338</v>
      </c>
      <c r="CZ4" s="157" t="s">
        <v>696</v>
      </c>
      <c r="DA4" s="157" t="s">
        <v>710</v>
      </c>
      <c r="DB4" s="157" t="s">
        <v>711</v>
      </c>
      <c r="DC4" s="157" t="s">
        <v>762</v>
      </c>
      <c r="DD4" s="157" t="s">
        <v>763</v>
      </c>
      <c r="DE4" s="157" t="s">
        <v>940</v>
      </c>
      <c r="DF4" s="456" t="s">
        <v>941</v>
      </c>
    </row>
    <row r="5" spans="2:110" s="189" customFormat="1" ht="11.9" customHeight="1" x14ac:dyDescent="0.3">
      <c r="B5" s="160" t="str">
        <f t="shared" ref="B5" si="0">"Q" &amp; IF(ROUNDUP(MONTH(D5)/3,0)-1=0,4,ROUNDUP(MONTH(D5)/3,0)-1)</f>
        <v>Q1</v>
      </c>
      <c r="C5" s="161" t="str">
        <f t="shared" ref="C5" si="1">TEXT(AN5,"mmm-yy")</f>
        <v>Apr-26</v>
      </c>
      <c r="D5" s="378">
        <v>46113</v>
      </c>
      <c r="E5" s="163" t="s">
        <v>1373</v>
      </c>
      <c r="F5" s="163" t="s">
        <v>427</v>
      </c>
      <c r="G5" s="163" t="s">
        <v>428</v>
      </c>
      <c r="H5" s="164" t="s">
        <v>1374</v>
      </c>
      <c r="I5" s="162">
        <v>46113</v>
      </c>
      <c r="J5" s="163" t="s">
        <v>1375</v>
      </c>
      <c r="K5" s="162">
        <v>46113</v>
      </c>
      <c r="L5" s="163" t="s">
        <v>181</v>
      </c>
      <c r="M5" s="163" t="s">
        <v>920</v>
      </c>
      <c r="N5" s="164" t="s">
        <v>222</v>
      </c>
      <c r="O5" s="163">
        <v>10870</v>
      </c>
      <c r="P5" s="319">
        <v>30.9</v>
      </c>
      <c r="Q5" s="165">
        <f t="shared" ref="Q5:Q6" si="2">O5*P5</f>
        <v>335883</v>
      </c>
      <c r="R5" s="166">
        <v>0</v>
      </c>
      <c r="S5" s="165">
        <f t="shared" ref="S5" si="3">O5-R5</f>
        <v>10870</v>
      </c>
      <c r="T5" s="166">
        <v>0</v>
      </c>
      <c r="U5" s="167">
        <v>0</v>
      </c>
      <c r="V5" s="168">
        <v>0</v>
      </c>
      <c r="W5" s="167">
        <v>0</v>
      </c>
      <c r="X5" s="169">
        <v>0</v>
      </c>
      <c r="Y5" s="167">
        <v>0</v>
      </c>
      <c r="Z5" s="167">
        <v>0</v>
      </c>
      <c r="AA5" s="166">
        <v>0</v>
      </c>
      <c r="AB5" s="170">
        <f t="shared" ref="AB5" si="4">Y5+AA5+Z5</f>
        <v>0</v>
      </c>
      <c r="AC5" s="169">
        <v>0</v>
      </c>
      <c r="AD5" s="165">
        <v>0</v>
      </c>
      <c r="AE5" s="184">
        <v>0</v>
      </c>
      <c r="AF5" s="167" t="s">
        <v>1385</v>
      </c>
      <c r="AG5" s="316">
        <v>46114</v>
      </c>
      <c r="AH5" s="167" t="s">
        <v>4683</v>
      </c>
      <c r="AI5" s="317">
        <v>46146</v>
      </c>
      <c r="AJ5" s="167">
        <v>0</v>
      </c>
      <c r="AK5" s="167">
        <f>-3074.55-2174</f>
        <v>-5248.55</v>
      </c>
      <c r="AL5" s="167">
        <v>0</v>
      </c>
      <c r="AM5" s="172">
        <f t="shared" ref="AM5" si="5">Q5+AB5+AL5+AK5+AJ5+T5+AE5</f>
        <v>330634.45</v>
      </c>
      <c r="AN5" s="173">
        <v>46113</v>
      </c>
      <c r="AO5" s="174" t="s">
        <v>1379</v>
      </c>
      <c r="AP5" s="175" t="s">
        <v>458</v>
      </c>
      <c r="AQ5" s="176" t="s">
        <v>416</v>
      </c>
      <c r="AR5" s="176" t="s">
        <v>381</v>
      </c>
      <c r="AS5" s="163" t="s">
        <v>421</v>
      </c>
      <c r="AT5" s="177" t="s">
        <v>810</v>
      </c>
      <c r="AU5" s="177" t="s">
        <v>184</v>
      </c>
      <c r="AV5" s="178" t="s">
        <v>1635</v>
      </c>
      <c r="AW5" s="176">
        <v>10870</v>
      </c>
      <c r="AX5" s="178">
        <v>31.5</v>
      </c>
      <c r="AY5" s="176">
        <f>AW5*AX5</f>
        <v>342405</v>
      </c>
      <c r="AZ5" s="179" t="b">
        <f t="shared" ref="AZ5" si="6">AW5=O5</f>
        <v>1</v>
      </c>
      <c r="BA5" s="165">
        <v>0</v>
      </c>
      <c r="BB5" s="180">
        <f t="shared" ref="BB5" si="7">AW5-BA5</f>
        <v>10870</v>
      </c>
      <c r="BC5" s="181">
        <v>0</v>
      </c>
      <c r="BD5" s="180" t="s">
        <v>130</v>
      </c>
      <c r="BE5" s="181">
        <v>0</v>
      </c>
      <c r="BF5" s="180">
        <v>0</v>
      </c>
      <c r="BG5" s="181">
        <v>0</v>
      </c>
      <c r="BH5" s="167" t="s">
        <v>1386</v>
      </c>
      <c r="BI5" s="321">
        <v>46114</v>
      </c>
      <c r="BJ5" s="168" t="s">
        <v>4684</v>
      </c>
      <c r="BK5" s="323">
        <v>46146</v>
      </c>
      <c r="BL5" s="165">
        <f t="shared" ref="BL5" si="8">-IF(AR5="21AABCJ1969M1ZF",(AY5*2%),0)</f>
        <v>0</v>
      </c>
      <c r="BM5" s="165">
        <v>0</v>
      </c>
      <c r="BN5" s="176">
        <v>0</v>
      </c>
      <c r="BO5" s="167">
        <f>-3134-2174</f>
        <v>-5308</v>
      </c>
      <c r="BP5" s="182">
        <v>0</v>
      </c>
      <c r="BQ5" s="166">
        <f>AY5+BN5+BO5+BP5+BC5+BG5+BM5+BL5</f>
        <v>337097</v>
      </c>
      <c r="BR5" s="172">
        <f>BQ5-AM5</f>
        <v>6462.5499999999884</v>
      </c>
      <c r="BS5" s="181" t="str">
        <f t="shared" ref="BS5" si="9">IF(BR5&gt;=0,"Positive Margin","Negative Margin")</f>
        <v>Positive Margin</v>
      </c>
      <c r="BT5" s="183" t="s">
        <v>552</v>
      </c>
      <c r="BU5" s="165">
        <f t="shared" ref="BU5" si="10">AY5-Y5-Q5-AA5-T5+BC5</f>
        <v>6522</v>
      </c>
      <c r="BV5" s="184" t="str">
        <f t="shared" ref="BV5" si="11">IF(BU5&lt;0, "Negative Margin at Inception", "Positive Margin at Inception")</f>
        <v>Positive Margin at Inception</v>
      </c>
      <c r="BW5" s="185">
        <f t="shared" ref="BW5" si="12">IFERROR(BR5/BQ5,"0")</f>
        <v>1.9171188114993572E-2</v>
      </c>
      <c r="BX5" s="184" t="str">
        <f t="shared" ref="BX5" si="13">IF(BW5&lt;1%,"Less Than 1%",IF(BW5&gt;2%,"More than 2%",IF(BW5&gt;=1%,"1% - 2%")))</f>
        <v>1% - 2%</v>
      </c>
      <c r="BY5" s="165">
        <f t="shared" ref="BY5" si="14">BO5+BP5</f>
        <v>-5308</v>
      </c>
      <c r="BZ5" s="166">
        <f t="shared" ref="BZ5" si="15">AL5+AK5</f>
        <v>-5248.55</v>
      </c>
      <c r="CA5" s="165">
        <f t="shared" ref="CA5" si="16">BY5-BZ5</f>
        <v>-59.449999999999818</v>
      </c>
      <c r="CB5" s="186">
        <f t="shared" ref="CB5" si="17">BO5</f>
        <v>-5308</v>
      </c>
      <c r="CC5" s="186">
        <f t="shared" ref="CC5" si="18">AK5</f>
        <v>-5248.55</v>
      </c>
      <c r="CD5" s="167">
        <f t="shared" ref="CD5" si="19">CB5-CC5</f>
        <v>-59.449999999999818</v>
      </c>
      <c r="CE5" s="186" t="s">
        <v>488</v>
      </c>
      <c r="CF5" s="167" t="str">
        <f>_xlfn.XLOOKUP(G5,'Supplier Metrics'!C:C,'Supplier Metrics'!H:H)</f>
        <v>Trader With Warehouse</v>
      </c>
      <c r="CG5" s="167" t="str">
        <f t="shared" ref="CG5" si="20">TEXT(AN5,"mmm-yy")</f>
        <v>Apr-26</v>
      </c>
      <c r="CH5" s="167">
        <f t="shared" ref="CH5" si="21">AM5-AL5</f>
        <v>330634.45</v>
      </c>
      <c r="CI5" s="167">
        <f t="shared" ref="CI5" si="22">BQ5-BP5</f>
        <v>337097</v>
      </c>
      <c r="CJ5" s="167">
        <f t="shared" ref="CJ5" si="23">INT((D5- IF(MONTH(D5) &gt;= 4, DATE(YEAR(D5), 4, 1), DATE(YEAR(D5)-1, 4, 1))) / 7) + 1</f>
        <v>1</v>
      </c>
      <c r="CK5" s="187" t="str" cm="1">
        <f t="array" ref="CK5:CL5">_xlfn.XLOOKUP(N5,'Material Metrics'!B:B,'Material Metrics'!C:D)</f>
        <v>Ferrous</v>
      </c>
      <c r="CL5" s="167" t="str">
        <v>Ferrous</v>
      </c>
      <c r="CM5" s="167" t="str">
        <f>_xlfn.XLOOKUP(AR5,Receivables!B:B,Receivables!D:D)</f>
        <v>Gaurav Uttam Kothimeere</v>
      </c>
      <c r="CN5" s="167">
        <f t="shared" ref="CN5" si="24">AY5-Q5</f>
        <v>6522</v>
      </c>
      <c r="CO5" s="167">
        <f t="shared" ref="CO5" si="25">CN5-AB5</f>
        <v>6522</v>
      </c>
      <c r="CP5" s="167">
        <f t="shared" ref="CP5" si="26">BQ5-AM5</f>
        <v>6462.5499999999884</v>
      </c>
      <c r="CQ5" s="167">
        <f t="shared" ref="CQ5" si="27">AY5*118%</f>
        <v>404037.89999999997</v>
      </c>
      <c r="CR5" s="167">
        <f t="shared" ref="CR5" si="28">Q5*118%</f>
        <v>396341.94</v>
      </c>
      <c r="CS5" s="167">
        <f t="shared" ref="CS5" si="29">CB5*118%</f>
        <v>-6263.44</v>
      </c>
      <c r="CT5" s="167">
        <f t="shared" ref="CT5" si="30">CC5*118%</f>
        <v>-6193.2889999999998</v>
      </c>
      <c r="CU5" s="167">
        <f t="shared" ref="CU5" si="31">(CQ5-CS5)-(CR5-CT5)</f>
        <v>7766.1109999999753</v>
      </c>
      <c r="CV5" s="167" t="s">
        <v>628</v>
      </c>
      <c r="CW5" s="167" t="s">
        <v>628</v>
      </c>
      <c r="CX5" s="182" t="str">
        <f t="shared" ref="CX5" si="32">MID(G5,3,10)</f>
        <v>CFUPK7292B</v>
      </c>
      <c r="CY5" s="182" t="str">
        <f t="shared" ref="CY5" si="33">MID(AR5,3,10)</f>
        <v>AAACE1741P</v>
      </c>
      <c r="CZ5" s="182" t="s">
        <v>701</v>
      </c>
      <c r="DA5" s="182">
        <v>0</v>
      </c>
      <c r="DB5" s="182">
        <v>0</v>
      </c>
      <c r="DC5" s="182">
        <v>0</v>
      </c>
      <c r="DD5" s="182">
        <v>0</v>
      </c>
      <c r="DE5" s="455">
        <f t="shared" ref="DE5" si="34">AE5+AJ5+AK5</f>
        <v>-5248.55</v>
      </c>
      <c r="DF5" s="182">
        <f t="shared" ref="DF5" si="35">BN5+BO5+BC5</f>
        <v>-5308</v>
      </c>
    </row>
    <row r="6" spans="2:110" s="189" customFormat="1" ht="11.9" customHeight="1" x14ac:dyDescent="0.3">
      <c r="B6" s="160" t="str">
        <f t="shared" ref="B6" si="36">"Q" &amp; IF(ROUNDUP(MONTH(D6)/3,0)-1=0,4,ROUNDUP(MONTH(D6)/3,0)-1)</f>
        <v>Q1</v>
      </c>
      <c r="C6" s="161" t="str">
        <f t="shared" ref="C6" si="37">TEXT(AN6,"mmm-yy")</f>
        <v>Apr-26</v>
      </c>
      <c r="D6" s="378">
        <v>46113</v>
      </c>
      <c r="E6" s="163" t="s">
        <v>1376</v>
      </c>
      <c r="F6" s="163" t="s">
        <v>427</v>
      </c>
      <c r="G6" s="163" t="s">
        <v>428</v>
      </c>
      <c r="H6" s="164" t="s">
        <v>1377</v>
      </c>
      <c r="I6" s="162">
        <v>46113</v>
      </c>
      <c r="J6" s="163" t="s">
        <v>1378</v>
      </c>
      <c r="K6" s="162">
        <v>46113</v>
      </c>
      <c r="L6" s="163" t="s">
        <v>181</v>
      </c>
      <c r="M6" s="163" t="s">
        <v>878</v>
      </c>
      <c r="N6" s="164" t="s">
        <v>222</v>
      </c>
      <c r="O6" s="163">
        <v>11020</v>
      </c>
      <c r="P6" s="319">
        <v>30.9</v>
      </c>
      <c r="Q6" s="165">
        <f t="shared" si="2"/>
        <v>340518</v>
      </c>
      <c r="R6" s="166">
        <v>0</v>
      </c>
      <c r="S6" s="165">
        <f t="shared" ref="S6" si="38">O6-R6</f>
        <v>11020</v>
      </c>
      <c r="T6" s="166">
        <v>0</v>
      </c>
      <c r="U6" s="167">
        <v>0</v>
      </c>
      <c r="V6" s="168">
        <v>0</v>
      </c>
      <c r="W6" s="167">
        <v>0</v>
      </c>
      <c r="X6" s="169">
        <v>0</v>
      </c>
      <c r="Y6" s="167">
        <v>0</v>
      </c>
      <c r="Z6" s="167">
        <v>0</v>
      </c>
      <c r="AA6" s="166">
        <v>0</v>
      </c>
      <c r="AB6" s="170">
        <f t="shared" ref="AB6" si="39">Y6+AA6+Z6</f>
        <v>0</v>
      </c>
      <c r="AC6" s="169">
        <v>0</v>
      </c>
      <c r="AD6" s="165">
        <v>0</v>
      </c>
      <c r="AE6" s="184">
        <v>0</v>
      </c>
      <c r="AF6" s="167" t="s">
        <v>1381</v>
      </c>
      <c r="AG6" s="316">
        <v>46114</v>
      </c>
      <c r="AH6" s="167" t="s">
        <v>1382</v>
      </c>
      <c r="AI6" s="317">
        <v>46114</v>
      </c>
      <c r="AJ6" s="167">
        <v>0</v>
      </c>
      <c r="AK6" s="167">
        <f>-2472-3332</f>
        <v>-5804</v>
      </c>
      <c r="AL6" s="167">
        <v>0</v>
      </c>
      <c r="AM6" s="172">
        <f t="shared" ref="AM6" si="40">Q6+AB6+AL6+AK6+AJ6+T6+AE6</f>
        <v>334714</v>
      </c>
      <c r="AN6" s="173">
        <v>46113</v>
      </c>
      <c r="AO6" s="174" t="s">
        <v>1380</v>
      </c>
      <c r="AP6" s="175" t="s">
        <v>458</v>
      </c>
      <c r="AQ6" s="176" t="s">
        <v>416</v>
      </c>
      <c r="AR6" s="176" t="s">
        <v>381</v>
      </c>
      <c r="AS6" s="163" t="s">
        <v>421</v>
      </c>
      <c r="AT6" s="177" t="s">
        <v>810</v>
      </c>
      <c r="AU6" s="177" t="s">
        <v>184</v>
      </c>
      <c r="AV6" s="178" t="s">
        <v>1636</v>
      </c>
      <c r="AW6" s="176">
        <v>11020</v>
      </c>
      <c r="AX6" s="178">
        <v>31.5</v>
      </c>
      <c r="AY6" s="176">
        <f>AW6*AX6</f>
        <v>347130</v>
      </c>
      <c r="AZ6" s="179" t="b">
        <f t="shared" ref="AZ6" si="41">AW6=O6</f>
        <v>1</v>
      </c>
      <c r="BA6" s="165">
        <v>0</v>
      </c>
      <c r="BB6" s="180">
        <f t="shared" ref="BB6" si="42">AW6-BA6</f>
        <v>11020</v>
      </c>
      <c r="BC6" s="181">
        <v>0</v>
      </c>
      <c r="BD6" s="180" t="s">
        <v>130</v>
      </c>
      <c r="BE6" s="181">
        <v>0</v>
      </c>
      <c r="BF6" s="180">
        <v>0</v>
      </c>
      <c r="BG6" s="181">
        <v>0</v>
      </c>
      <c r="BH6" s="167" t="s">
        <v>1383</v>
      </c>
      <c r="BI6" s="323">
        <v>46114</v>
      </c>
      <c r="BJ6" s="168" t="s">
        <v>1384</v>
      </c>
      <c r="BK6" s="323">
        <v>46114</v>
      </c>
      <c r="BL6" s="165">
        <f t="shared" ref="BL6" si="43">-IF(AR6="21AABCJ1969M1ZF",(AY6*2%),0)</f>
        <v>0</v>
      </c>
      <c r="BM6" s="165">
        <v>0</v>
      </c>
      <c r="BN6" s="176">
        <v>0</v>
      </c>
      <c r="BO6" s="167">
        <f>-3396-2520</f>
        <v>-5916</v>
      </c>
      <c r="BP6" s="182">
        <v>0</v>
      </c>
      <c r="BQ6" s="166">
        <f>AY6+BN6+BO6+BP6+BC6+BG6+BM6+BL6</f>
        <v>341214</v>
      </c>
      <c r="BR6" s="172">
        <f>BQ6-AM6</f>
        <v>6500</v>
      </c>
      <c r="BS6" s="181" t="str">
        <f t="shared" ref="BS6" si="44">IF(BR6&gt;=0,"Positive Margin","Negative Margin")</f>
        <v>Positive Margin</v>
      </c>
      <c r="BT6" s="183" t="s">
        <v>552</v>
      </c>
      <c r="BU6" s="165">
        <f t="shared" ref="BU6" si="45">AY6-Y6-Q6-AA6-T6+BC6</f>
        <v>6612</v>
      </c>
      <c r="BV6" s="184" t="str">
        <f t="shared" ref="BV6" si="46">IF(BU6&lt;0, "Negative Margin at Inception", "Positive Margin at Inception")</f>
        <v>Positive Margin at Inception</v>
      </c>
      <c r="BW6" s="185">
        <f t="shared" ref="BW6" si="47">IFERROR(BR6/BQ6,"0")</f>
        <v>1.9049628678776367E-2</v>
      </c>
      <c r="BX6" s="184" t="str">
        <f t="shared" ref="BX6" si="48">IF(BW6&lt;1%,"Less Than 1%",IF(BW6&gt;2%,"More than 2%",IF(BW6&gt;=1%,"1% - 2%")))</f>
        <v>1% - 2%</v>
      </c>
      <c r="BY6" s="165">
        <f t="shared" ref="BY6" si="49">BO6+BP6</f>
        <v>-5916</v>
      </c>
      <c r="BZ6" s="166">
        <f t="shared" ref="BZ6" si="50">AL6+AK6</f>
        <v>-5804</v>
      </c>
      <c r="CA6" s="165">
        <f t="shared" ref="CA6" si="51">BY6-BZ6</f>
        <v>-112</v>
      </c>
      <c r="CB6" s="186">
        <f t="shared" ref="CB6" si="52">BO6</f>
        <v>-5916</v>
      </c>
      <c r="CC6" s="186">
        <f t="shared" ref="CC6" si="53">AK6</f>
        <v>-5804</v>
      </c>
      <c r="CD6" s="167">
        <f t="shared" ref="CD6" si="54">CB6-CC6</f>
        <v>-112</v>
      </c>
      <c r="CE6" s="186" t="s">
        <v>488</v>
      </c>
      <c r="CF6" s="167" t="str">
        <f>_xlfn.XLOOKUP(G6,'Supplier Metrics'!C:C,'Supplier Metrics'!H:H)</f>
        <v>Trader With Warehouse</v>
      </c>
      <c r="CG6" s="167" t="str">
        <f t="shared" ref="CG6" si="55">TEXT(AN6,"mmm-yy")</f>
        <v>Apr-26</v>
      </c>
      <c r="CH6" s="167">
        <f t="shared" ref="CH6" si="56">AM6-AL6</f>
        <v>334714</v>
      </c>
      <c r="CI6" s="167">
        <f t="shared" ref="CI6" si="57">BQ6-BP6</f>
        <v>341214</v>
      </c>
      <c r="CJ6" s="167">
        <f t="shared" ref="CJ6" si="58">INT((D6- IF(MONTH(D6) &gt;= 4, DATE(YEAR(D6), 4, 1), DATE(YEAR(D6)-1, 4, 1))) / 7) + 1</f>
        <v>1</v>
      </c>
      <c r="CK6" s="187" t="str" cm="1">
        <f t="array" ref="CK6:CL6">_xlfn.XLOOKUP(N6,'Material Metrics'!B:B,'Material Metrics'!C:D)</f>
        <v>Ferrous</v>
      </c>
      <c r="CL6" s="167" t="str">
        <v>Ferrous</v>
      </c>
      <c r="CM6" s="167" t="str">
        <f>_xlfn.XLOOKUP(AR6,Receivables!B:B,Receivables!D:D)</f>
        <v>Gaurav Uttam Kothimeere</v>
      </c>
      <c r="CN6" s="167">
        <f t="shared" ref="CN6" si="59">AY6-Q6</f>
        <v>6612</v>
      </c>
      <c r="CO6" s="167">
        <f t="shared" ref="CO6" si="60">CN6-AB6</f>
        <v>6612</v>
      </c>
      <c r="CP6" s="167">
        <f t="shared" ref="CP6" si="61">BQ6-AM6</f>
        <v>6500</v>
      </c>
      <c r="CQ6" s="167">
        <f t="shared" ref="CQ6" si="62">AY6*118%</f>
        <v>409613.39999999997</v>
      </c>
      <c r="CR6" s="167">
        <f t="shared" ref="CR6" si="63">Q6*118%</f>
        <v>401811.24</v>
      </c>
      <c r="CS6" s="167">
        <f t="shared" ref="CS6" si="64">CB6*118%</f>
        <v>-6980.8799999999992</v>
      </c>
      <c r="CT6" s="167">
        <f t="shared" ref="CT6" si="65">CC6*118%</f>
        <v>-6848.7199999999993</v>
      </c>
      <c r="CU6" s="167">
        <f t="shared" ref="CU6" si="66">(CQ6-CS6)-(CR6-CT6)</f>
        <v>7934.320000000007</v>
      </c>
      <c r="CV6" s="167" t="s">
        <v>628</v>
      </c>
      <c r="CW6" s="167" t="s">
        <v>628</v>
      </c>
      <c r="CX6" s="182" t="str">
        <f t="shared" ref="CX6" si="67">MID(G6,3,10)</f>
        <v>CFUPK7292B</v>
      </c>
      <c r="CY6" s="182" t="str">
        <f t="shared" ref="CY6" si="68">MID(AR6,3,10)</f>
        <v>AAACE1741P</v>
      </c>
      <c r="CZ6" s="182" t="s">
        <v>701</v>
      </c>
      <c r="DA6" s="182">
        <v>0</v>
      </c>
      <c r="DB6" s="182">
        <v>0</v>
      </c>
      <c r="DC6" s="182">
        <v>0</v>
      </c>
      <c r="DD6" s="182">
        <v>0</v>
      </c>
      <c r="DE6" s="455">
        <f t="shared" ref="DE6" si="69">AE6+AJ6+AK6</f>
        <v>-5804</v>
      </c>
      <c r="DF6" s="182">
        <f t="shared" ref="DF6" si="70">BN6+BO6+BC6</f>
        <v>-5916</v>
      </c>
    </row>
    <row r="7" spans="2:110" s="189" customFormat="1" ht="11.9" customHeight="1" x14ac:dyDescent="0.3">
      <c r="B7" s="160" t="str">
        <f t="shared" ref="B7" si="71">"Q" &amp; IF(ROUNDUP(MONTH(D7)/3,0)-1=0,4,ROUNDUP(MONTH(D7)/3,0)-1)</f>
        <v>Q1</v>
      </c>
      <c r="C7" s="161" t="str">
        <f t="shared" ref="C7" si="72">TEXT(AN7,"mmm-yy")</f>
        <v>Apr-26</v>
      </c>
      <c r="D7" s="378">
        <v>46121</v>
      </c>
      <c r="E7" s="163" t="s">
        <v>1450</v>
      </c>
      <c r="F7" s="163" t="s">
        <v>1451</v>
      </c>
      <c r="G7" s="163" t="s">
        <v>1452</v>
      </c>
      <c r="H7" s="164" t="s">
        <v>703</v>
      </c>
      <c r="I7" s="162">
        <v>46121</v>
      </c>
      <c r="J7" s="163" t="s">
        <v>1453</v>
      </c>
      <c r="K7" s="162">
        <v>46121</v>
      </c>
      <c r="L7" s="163" t="s">
        <v>1454</v>
      </c>
      <c r="M7" s="163" t="s">
        <v>1455</v>
      </c>
      <c r="N7" s="164" t="s">
        <v>132</v>
      </c>
      <c r="O7" s="163">
        <v>6505</v>
      </c>
      <c r="P7" s="319">
        <v>313.14</v>
      </c>
      <c r="Q7" s="165">
        <f t="shared" ref="Q7" si="73">O7*P7</f>
        <v>2036975.7</v>
      </c>
      <c r="R7" s="166">
        <v>0</v>
      </c>
      <c r="S7" s="165">
        <f t="shared" ref="S7" si="74">O7-R7</f>
        <v>6505</v>
      </c>
      <c r="T7" s="166">
        <v>0</v>
      </c>
      <c r="U7" s="167">
        <v>0</v>
      </c>
      <c r="V7" s="168">
        <v>0</v>
      </c>
      <c r="W7" s="167">
        <v>0</v>
      </c>
      <c r="X7" s="169">
        <v>0</v>
      </c>
      <c r="Y7" s="167">
        <v>0</v>
      </c>
      <c r="Z7" s="167">
        <v>0</v>
      </c>
      <c r="AA7" s="166">
        <v>0</v>
      </c>
      <c r="AB7" s="170">
        <f t="shared" ref="AB7" si="75">Y7+AA7+Z7</f>
        <v>0</v>
      </c>
      <c r="AC7" s="169">
        <v>0</v>
      </c>
      <c r="AD7" s="165">
        <v>0</v>
      </c>
      <c r="AE7" s="184">
        <v>0</v>
      </c>
      <c r="AF7" s="167">
        <v>0</v>
      </c>
      <c r="AG7" s="171">
        <v>0</v>
      </c>
      <c r="AH7" s="171">
        <v>0</v>
      </c>
      <c r="AI7" s="483">
        <v>0</v>
      </c>
      <c r="AJ7" s="167">
        <v>0</v>
      </c>
      <c r="AK7" s="167">
        <v>0</v>
      </c>
      <c r="AL7" s="167">
        <v>0</v>
      </c>
      <c r="AM7" s="172">
        <f t="shared" ref="AM7" si="76">Q7+AB7+AL7+AK7+AJ7+T7+AE7</f>
        <v>2036975.7</v>
      </c>
      <c r="AN7" s="173">
        <v>46121</v>
      </c>
      <c r="AO7" s="174" t="s">
        <v>1444</v>
      </c>
      <c r="AP7" s="175" t="s">
        <v>1445</v>
      </c>
      <c r="AQ7" s="176" t="s">
        <v>366</v>
      </c>
      <c r="AR7" s="176" t="s">
        <v>682</v>
      </c>
      <c r="AS7" s="163" t="s">
        <v>1446</v>
      </c>
      <c r="AT7" s="177" t="s">
        <v>1447</v>
      </c>
      <c r="AU7" s="177" t="s">
        <v>1448</v>
      </c>
      <c r="AV7" s="178" t="s">
        <v>562</v>
      </c>
      <c r="AW7" s="176">
        <v>6505</v>
      </c>
      <c r="AX7" s="178">
        <v>322</v>
      </c>
      <c r="AY7" s="176">
        <f t="shared" ref="AY7" si="77">AW7*AX7</f>
        <v>2094610</v>
      </c>
      <c r="AZ7" s="179" t="b">
        <f t="shared" ref="AZ7" si="78">AW7=O7</f>
        <v>1</v>
      </c>
      <c r="BA7" s="165">
        <v>0</v>
      </c>
      <c r="BB7" s="180">
        <f t="shared" ref="BB7" si="79">AW7-BA7</f>
        <v>6505</v>
      </c>
      <c r="BC7" s="181">
        <v>0</v>
      </c>
      <c r="BD7" s="180" t="s">
        <v>130</v>
      </c>
      <c r="BE7" s="181">
        <v>0</v>
      </c>
      <c r="BF7" s="180">
        <v>0</v>
      </c>
      <c r="BG7" s="181">
        <v>0</v>
      </c>
      <c r="BH7" s="171">
        <v>0</v>
      </c>
      <c r="BI7" s="484">
        <v>0</v>
      </c>
      <c r="BJ7" s="483">
        <v>0</v>
      </c>
      <c r="BK7" s="484">
        <v>0</v>
      </c>
      <c r="BL7" s="484">
        <v>0</v>
      </c>
      <c r="BM7" s="484">
        <v>0</v>
      </c>
      <c r="BN7" s="485">
        <v>0</v>
      </c>
      <c r="BO7" s="485">
        <v>0</v>
      </c>
      <c r="BP7" s="182">
        <v>0</v>
      </c>
      <c r="BQ7" s="166">
        <f t="shared" ref="BQ7" si="80">AY7+BN7+BO7+BP7+BC7+BG7+BM7+BL7</f>
        <v>2094610</v>
      </c>
      <c r="BR7" s="172">
        <f t="shared" ref="BR7" si="81">BQ7-AM7</f>
        <v>57634.300000000047</v>
      </c>
      <c r="BS7" s="181" t="str">
        <f t="shared" ref="BS7" si="82">IF(BR7&gt;=0,"Positive Margin","Negative Margin")</f>
        <v>Positive Margin</v>
      </c>
      <c r="BT7" s="183" t="s">
        <v>4496</v>
      </c>
      <c r="BU7" s="165">
        <f t="shared" ref="BU7" si="83">AY7-Y7-Q7-AA7-T7+BC7</f>
        <v>57634.300000000047</v>
      </c>
      <c r="BV7" s="184" t="str">
        <f t="shared" ref="BV7" si="84">IF(BU7&lt;0, "Negative Margin at Inception", "Positive Margin at Inception")</f>
        <v>Positive Margin at Inception</v>
      </c>
      <c r="BW7" s="185">
        <f t="shared" ref="BW7" si="85">IFERROR(BR7/BQ7,"0")</f>
        <v>2.7515527950310582E-2</v>
      </c>
      <c r="BX7" s="184" t="str">
        <f t="shared" ref="BX7" si="86">IF(BW7&lt;1%,"Less Than 1%",IF(BW7&gt;2%,"More than 2%",IF(BW7&gt;=1%,"1% - 2%")))</f>
        <v>More than 2%</v>
      </c>
      <c r="BY7" s="165">
        <f t="shared" ref="BY7" si="87">BO7+BP7</f>
        <v>0</v>
      </c>
      <c r="BZ7" s="166">
        <f t="shared" ref="BZ7" si="88">AL7+AK7</f>
        <v>0</v>
      </c>
      <c r="CA7" s="165">
        <f t="shared" ref="CA7" si="89">BY7-BZ7</f>
        <v>0</v>
      </c>
      <c r="CB7" s="186">
        <f t="shared" ref="CB7" si="90">BO7</f>
        <v>0</v>
      </c>
      <c r="CC7" s="186">
        <f t="shared" ref="CC7" si="91">AK7</f>
        <v>0</v>
      </c>
      <c r="CD7" s="167">
        <f t="shared" ref="CD7" si="92">CB7-CC7</f>
        <v>0</v>
      </c>
      <c r="CE7" s="186" t="s">
        <v>488</v>
      </c>
      <c r="CF7" s="167" t="str">
        <f>_xlfn.XLOOKUP(G7,'Supplier Metrics'!C:C,'Supplier Metrics'!H:H)</f>
        <v>Processor</v>
      </c>
      <c r="CG7" s="167" t="str">
        <f t="shared" ref="CG7" si="93">TEXT(AN7,"mmm-yy")</f>
        <v>Apr-26</v>
      </c>
      <c r="CH7" s="167">
        <f t="shared" ref="CH7" si="94">AM7-AL7</f>
        <v>2036975.7</v>
      </c>
      <c r="CI7" s="167">
        <f t="shared" ref="CI7" si="95">BQ7-BP7</f>
        <v>2094610</v>
      </c>
      <c r="CJ7" s="167">
        <f t="shared" ref="CJ7" si="96">INT((D7- IF(MONTH(D7) &gt;= 4, DATE(YEAR(D7), 4, 1), DATE(YEAR(D7)-1, 4, 1))) / 7) + 1</f>
        <v>2</v>
      </c>
      <c r="CK7" s="187" t="str" cm="1">
        <f t="array" ref="CK7:CL7">_xlfn.XLOOKUP(N7,'Material Metrics'!B:B,'Material Metrics'!C:D)</f>
        <v>Non-Ferrous</v>
      </c>
      <c r="CL7" s="167" t="str">
        <v>Aluminium</v>
      </c>
      <c r="CM7" s="167" t="str">
        <f>_xlfn.XLOOKUP(AR7,Receivables!B:B,Receivables!D:D)</f>
        <v>Daulat Biyani</v>
      </c>
      <c r="CN7" s="167">
        <f t="shared" ref="CN7" si="97">AY7-Q7</f>
        <v>57634.300000000047</v>
      </c>
      <c r="CO7" s="167">
        <f t="shared" ref="CO7" si="98">CN7-AB7</f>
        <v>57634.300000000047</v>
      </c>
      <c r="CP7" s="167">
        <f t="shared" ref="CP7" si="99">BQ7-AM7</f>
        <v>57634.300000000047</v>
      </c>
      <c r="CQ7" s="167">
        <f t="shared" ref="CQ7" si="100">AY7*118%</f>
        <v>2471639.7999999998</v>
      </c>
      <c r="CR7" s="167">
        <f t="shared" ref="CR7" si="101">Q7*118%</f>
        <v>2403631.3259999999</v>
      </c>
      <c r="CS7" s="167">
        <f t="shared" ref="CS7" si="102">CB7*118%</f>
        <v>0</v>
      </c>
      <c r="CT7" s="167">
        <f t="shared" ref="CT7" si="103">CC7*118%</f>
        <v>0</v>
      </c>
      <c r="CU7" s="167">
        <f t="shared" ref="CU7" si="104">(CQ7-CS7)-(CR7-CT7)</f>
        <v>68008.473999999929</v>
      </c>
      <c r="CV7" s="167" t="s">
        <v>628</v>
      </c>
      <c r="CW7" s="167" t="s">
        <v>628</v>
      </c>
      <c r="CX7" s="182" t="str">
        <f t="shared" ref="CX7" si="105">MID(G7,3,10)</f>
        <v>AIXPR2550B</v>
      </c>
      <c r="CY7" s="182" t="str">
        <f t="shared" ref="CY7" si="106">MID(AR7,3,10)</f>
        <v>AAACN0064G</v>
      </c>
      <c r="CZ7" s="182" t="s">
        <v>701</v>
      </c>
      <c r="DA7" s="182">
        <v>0</v>
      </c>
      <c r="DB7" s="182">
        <v>0</v>
      </c>
      <c r="DC7" s="182">
        <v>0</v>
      </c>
      <c r="DD7" s="182">
        <v>0</v>
      </c>
      <c r="DE7" s="455">
        <f t="shared" ref="DE7" si="107">AE7+AJ7+AK7</f>
        <v>0</v>
      </c>
      <c r="DF7" s="182">
        <f t="shared" ref="DF7" si="108">BN7+BO7+BC7</f>
        <v>0</v>
      </c>
    </row>
    <row r="8" spans="2:110" s="189" customFormat="1" ht="11.9" customHeight="1" x14ac:dyDescent="0.3">
      <c r="B8" s="160" t="str">
        <f t="shared" ref="B8:B15" si="109">"Q" &amp; IF(ROUNDUP(MONTH(D8)/3,0)-1=0,4,ROUNDUP(MONTH(D8)/3,0)-1)</f>
        <v>Q1</v>
      </c>
      <c r="C8" s="161" t="str">
        <f t="shared" ref="C8:C15" si="110">TEXT(AN8,"mmm-yy")</f>
        <v>Apr-26</v>
      </c>
      <c r="D8" s="378">
        <v>46126</v>
      </c>
      <c r="E8" s="163" t="s">
        <v>1586</v>
      </c>
      <c r="F8" s="163" t="s">
        <v>1587</v>
      </c>
      <c r="G8" s="163" t="s">
        <v>1588</v>
      </c>
      <c r="H8" s="164" t="s">
        <v>1589</v>
      </c>
      <c r="I8" s="162">
        <v>46126</v>
      </c>
      <c r="J8" s="163" t="s">
        <v>1590</v>
      </c>
      <c r="K8" s="162">
        <v>46126</v>
      </c>
      <c r="L8" s="163" t="s">
        <v>181</v>
      </c>
      <c r="M8" s="163" t="s">
        <v>1591</v>
      </c>
      <c r="N8" s="164" t="s">
        <v>555</v>
      </c>
      <c r="O8" s="163">
        <v>18650</v>
      </c>
      <c r="P8" s="319">
        <v>35.4</v>
      </c>
      <c r="Q8" s="165">
        <f t="shared" ref="Q8:Q15" si="111">O8*P8</f>
        <v>660210</v>
      </c>
      <c r="R8" s="166">
        <v>0</v>
      </c>
      <c r="S8" s="165">
        <f t="shared" ref="S8:S15" si="112">O8-R8</f>
        <v>18650</v>
      </c>
      <c r="T8" s="166">
        <v>0</v>
      </c>
      <c r="U8" s="167">
        <v>0</v>
      </c>
      <c r="V8" s="168">
        <v>0</v>
      </c>
      <c r="W8" s="167">
        <v>0</v>
      </c>
      <c r="X8" s="169">
        <v>0</v>
      </c>
      <c r="Y8" s="167">
        <v>0</v>
      </c>
      <c r="Z8" s="167">
        <v>0</v>
      </c>
      <c r="AA8" s="166">
        <v>0</v>
      </c>
      <c r="AB8" s="170">
        <f t="shared" ref="AB8:AB15" si="113">Y8+AA8+Z8</f>
        <v>0</v>
      </c>
      <c r="AC8" s="169">
        <v>0</v>
      </c>
      <c r="AD8" s="165">
        <v>0</v>
      </c>
      <c r="AE8" s="184">
        <v>0</v>
      </c>
      <c r="AF8" s="167" t="s">
        <v>4482</v>
      </c>
      <c r="AG8" s="316">
        <v>46132</v>
      </c>
      <c r="AH8" s="171" t="s">
        <v>4604</v>
      </c>
      <c r="AI8" s="317">
        <v>46139</v>
      </c>
      <c r="AJ8" s="167">
        <v>0</v>
      </c>
      <c r="AK8" s="167">
        <f>-32318-26012</f>
        <v>-58330</v>
      </c>
      <c r="AL8" s="167">
        <v>0</v>
      </c>
      <c r="AM8" s="172">
        <f t="shared" ref="AM8:AM15" si="114">Q8+AB8+AL8+AK8+AJ8+T8+AE8</f>
        <v>601880</v>
      </c>
      <c r="AN8" s="173">
        <v>46126</v>
      </c>
      <c r="AO8" s="174" t="s">
        <v>1619</v>
      </c>
      <c r="AP8" s="175" t="s">
        <v>1620</v>
      </c>
      <c r="AQ8" s="176" t="s">
        <v>270</v>
      </c>
      <c r="AR8" s="176" t="s">
        <v>207</v>
      </c>
      <c r="AS8" s="163" t="s">
        <v>1621</v>
      </c>
      <c r="AT8" s="177" t="s">
        <v>1622</v>
      </c>
      <c r="AU8" s="177" t="s">
        <v>184</v>
      </c>
      <c r="AV8" s="178" t="s">
        <v>1637</v>
      </c>
      <c r="AW8" s="176">
        <v>18650</v>
      </c>
      <c r="AX8" s="178">
        <v>34</v>
      </c>
      <c r="AY8" s="176">
        <f t="shared" ref="AY8" si="115">AW8*AX8</f>
        <v>634100</v>
      </c>
      <c r="AZ8" s="179" t="b">
        <f t="shared" ref="AZ8" si="116">AW8=O8</f>
        <v>1</v>
      </c>
      <c r="BA8" s="165">
        <v>0</v>
      </c>
      <c r="BB8" s="180">
        <f t="shared" ref="BB8" si="117">AW8-BA8</f>
        <v>18650</v>
      </c>
      <c r="BC8" s="181">
        <v>0</v>
      </c>
      <c r="BD8" s="180" t="s">
        <v>130</v>
      </c>
      <c r="BE8" s="181">
        <v>0</v>
      </c>
      <c r="BF8" s="180">
        <v>0</v>
      </c>
      <c r="BG8" s="181">
        <v>0</v>
      </c>
      <c r="BH8" s="171" t="s">
        <v>4486</v>
      </c>
      <c r="BI8" s="323">
        <v>46132</v>
      </c>
      <c r="BJ8" s="483">
        <v>0</v>
      </c>
      <c r="BK8" s="484">
        <v>0</v>
      </c>
      <c r="BL8" s="484">
        <v>0</v>
      </c>
      <c r="BM8" s="484">
        <v>0</v>
      </c>
      <c r="BN8" s="485">
        <v>0</v>
      </c>
      <c r="BO8" s="485">
        <v>-32220</v>
      </c>
      <c r="BP8" s="182">
        <v>0</v>
      </c>
      <c r="BQ8" s="166">
        <f t="shared" ref="BQ8" si="118">AY8+BN8+BO8+BP8+BC8+BG8+BM8+BL8</f>
        <v>601880</v>
      </c>
      <c r="BR8" s="172">
        <f t="shared" ref="BR8" si="119">BQ8-AM8</f>
        <v>0</v>
      </c>
      <c r="BS8" s="181" t="str">
        <f t="shared" ref="BS8" si="120">IF(BR8&gt;=0,"Positive Margin","Negative Margin")</f>
        <v>Positive Margin</v>
      </c>
      <c r="BT8" s="183" t="s">
        <v>552</v>
      </c>
      <c r="BU8" s="165">
        <f t="shared" ref="BU8" si="121">AY8-Y8-Q8-AA8-T8+BC8</f>
        <v>-26110</v>
      </c>
      <c r="BV8" s="184" t="str">
        <f t="shared" ref="BV8" si="122">IF(BU8&lt;0, "Negative Margin at Inception", "Positive Margin at Inception")</f>
        <v>Negative Margin at Inception</v>
      </c>
      <c r="BW8" s="185">
        <f t="shared" ref="BW8" si="123">IFERROR(BR8/BQ8,"0")</f>
        <v>0</v>
      </c>
      <c r="BX8" s="184" t="str">
        <f t="shared" ref="BX8" si="124">IF(BW8&lt;1%,"Less Than 1%",IF(BW8&gt;2%,"More than 2%",IF(BW8&gt;=1%,"1% - 2%")))</f>
        <v>Less Than 1%</v>
      </c>
      <c r="BY8" s="165">
        <f t="shared" ref="BY8" si="125">BO8+BP8</f>
        <v>-32220</v>
      </c>
      <c r="BZ8" s="166">
        <f t="shared" ref="BZ8" si="126">AL8+AK8</f>
        <v>-58330</v>
      </c>
      <c r="CA8" s="165">
        <f t="shared" ref="CA8" si="127">BY8-BZ8</f>
        <v>26110</v>
      </c>
      <c r="CB8" s="186">
        <f t="shared" ref="CB8" si="128">BO8</f>
        <v>-32220</v>
      </c>
      <c r="CC8" s="186">
        <f t="shared" ref="CC8" si="129">AK8</f>
        <v>-58330</v>
      </c>
      <c r="CD8" s="167">
        <f t="shared" ref="CD8" si="130">CB8-CC8</f>
        <v>26110</v>
      </c>
      <c r="CE8" s="186" t="s">
        <v>488</v>
      </c>
      <c r="CF8" s="167" t="str">
        <f>_xlfn.XLOOKUP(G8,'Supplier Metrics'!C:C,'Supplier Metrics'!H:H)</f>
        <v>Trader With Warehouse</v>
      </c>
      <c r="CG8" s="167" t="str">
        <f t="shared" ref="CG8" si="131">TEXT(AN8,"mmm-yy")</f>
        <v>Apr-26</v>
      </c>
      <c r="CH8" s="167">
        <f t="shared" ref="CH8" si="132">AM8-AL8</f>
        <v>601880</v>
      </c>
      <c r="CI8" s="167">
        <f t="shared" ref="CI8" si="133">BQ8-BP8</f>
        <v>601880</v>
      </c>
      <c r="CJ8" s="167">
        <f t="shared" ref="CJ8" si="134">INT((D8- IF(MONTH(D8) &gt;= 4, DATE(YEAR(D8), 4, 1), DATE(YEAR(D8)-1, 4, 1))) / 7) + 1</f>
        <v>2</v>
      </c>
      <c r="CK8" s="187" t="str" cm="1">
        <f t="array" ref="CK8:CL8">_xlfn.XLOOKUP(N8,'Material Metrics'!B:B,'Material Metrics'!C:D)</f>
        <v>Ferrous</v>
      </c>
      <c r="CL8" s="167" t="str">
        <v>Ferrous</v>
      </c>
      <c r="CM8" s="167" t="str">
        <f>_xlfn.XLOOKUP(AR8,Receivables!B:B,Receivables!D:D)</f>
        <v>Shadab</v>
      </c>
      <c r="CN8" s="167">
        <f>AY8-Q8</f>
        <v>-26110</v>
      </c>
      <c r="CO8" s="167">
        <f t="shared" ref="CO8" si="135">CN8-AB8</f>
        <v>-26110</v>
      </c>
      <c r="CP8" s="167">
        <f t="shared" ref="CP8" si="136">BQ8-AM8</f>
        <v>0</v>
      </c>
      <c r="CQ8" s="167">
        <f t="shared" ref="CQ8" si="137">AY8*118%</f>
        <v>748238</v>
      </c>
      <c r="CR8" s="167">
        <f t="shared" ref="CR8" si="138">Q8*118%</f>
        <v>779047.79999999993</v>
      </c>
      <c r="CS8" s="167">
        <f t="shared" ref="CS8" si="139">CB8*118%</f>
        <v>-38019.599999999999</v>
      </c>
      <c r="CT8" s="167">
        <f t="shared" ref="CT8" si="140">CC8*118%</f>
        <v>-68829.399999999994</v>
      </c>
      <c r="CU8" s="167">
        <f t="shared" ref="CU8" si="141">(CQ8-CS8)-(CR8-CT8)</f>
        <v>-61619.599999999977</v>
      </c>
      <c r="CV8" s="167" t="s">
        <v>628</v>
      </c>
      <c r="CW8" s="167" t="s">
        <v>628</v>
      </c>
      <c r="CX8" s="182" t="str">
        <f t="shared" ref="CX8" si="142">MID(G8,3,10)</f>
        <v>AOBPK6586N</v>
      </c>
      <c r="CY8" s="182" t="str">
        <f t="shared" ref="CY8" si="143">MID(AR8,3,10)</f>
        <v>AAACJ4323N</v>
      </c>
      <c r="CZ8" s="182" t="s">
        <v>701</v>
      </c>
      <c r="DA8" s="182">
        <v>0</v>
      </c>
      <c r="DB8" s="182">
        <v>0</v>
      </c>
      <c r="DC8" s="182">
        <v>0</v>
      </c>
      <c r="DD8" s="182">
        <v>0</v>
      </c>
      <c r="DE8" s="455">
        <f t="shared" ref="DE8" si="144">AE8+AJ8+AK8</f>
        <v>-58330</v>
      </c>
      <c r="DF8" s="182">
        <f t="shared" ref="DF8" si="145">BN8+BO8+BC8</f>
        <v>-32220</v>
      </c>
    </row>
    <row r="9" spans="2:110" s="189" customFormat="1" ht="11.9" customHeight="1" x14ac:dyDescent="0.3">
      <c r="B9" s="160" t="str">
        <f t="shared" si="109"/>
        <v>Q1</v>
      </c>
      <c r="C9" s="161" t="str">
        <f t="shared" si="110"/>
        <v>Apr-26</v>
      </c>
      <c r="D9" s="378">
        <v>46126</v>
      </c>
      <c r="E9" s="163" t="s">
        <v>1592</v>
      </c>
      <c r="F9" s="163" t="s">
        <v>1587</v>
      </c>
      <c r="G9" s="163" t="s">
        <v>1588</v>
      </c>
      <c r="H9" s="164" t="s">
        <v>1593</v>
      </c>
      <c r="I9" s="162">
        <v>46126</v>
      </c>
      <c r="J9" s="163" t="s">
        <v>1594</v>
      </c>
      <c r="K9" s="162">
        <v>46126</v>
      </c>
      <c r="L9" s="163" t="s">
        <v>181</v>
      </c>
      <c r="M9" s="163" t="s">
        <v>1595</v>
      </c>
      <c r="N9" s="164" t="s">
        <v>555</v>
      </c>
      <c r="O9" s="163">
        <v>18110</v>
      </c>
      <c r="P9" s="319">
        <v>35.4</v>
      </c>
      <c r="Q9" s="165">
        <f t="shared" si="111"/>
        <v>641094</v>
      </c>
      <c r="R9" s="166">
        <v>0</v>
      </c>
      <c r="S9" s="165">
        <f t="shared" si="112"/>
        <v>18110</v>
      </c>
      <c r="T9" s="166">
        <v>0</v>
      </c>
      <c r="U9" s="167">
        <v>0</v>
      </c>
      <c r="V9" s="168">
        <v>0</v>
      </c>
      <c r="W9" s="167">
        <v>0</v>
      </c>
      <c r="X9" s="169">
        <v>0</v>
      </c>
      <c r="Y9" s="167">
        <v>0</v>
      </c>
      <c r="Z9" s="167">
        <v>0</v>
      </c>
      <c r="AA9" s="166">
        <v>0</v>
      </c>
      <c r="AB9" s="170">
        <f t="shared" si="113"/>
        <v>0</v>
      </c>
      <c r="AC9" s="169">
        <v>0</v>
      </c>
      <c r="AD9" s="165">
        <v>0</v>
      </c>
      <c r="AE9" s="184">
        <v>0</v>
      </c>
      <c r="AF9" s="167" t="s">
        <v>1644</v>
      </c>
      <c r="AG9" s="316">
        <v>46128</v>
      </c>
      <c r="AH9" s="171" t="s">
        <v>4603</v>
      </c>
      <c r="AI9" s="317">
        <v>46132</v>
      </c>
      <c r="AJ9" s="167">
        <v>0</v>
      </c>
      <c r="AK9" s="167">
        <f>-3894-3622-20700</f>
        <v>-28216</v>
      </c>
      <c r="AL9" s="167">
        <v>0</v>
      </c>
      <c r="AM9" s="172">
        <f t="shared" si="114"/>
        <v>612878</v>
      </c>
      <c r="AN9" s="173">
        <v>46126</v>
      </c>
      <c r="AO9" s="174" t="s">
        <v>1633</v>
      </c>
      <c r="AP9" s="175" t="s">
        <v>1620</v>
      </c>
      <c r="AQ9" s="176" t="s">
        <v>270</v>
      </c>
      <c r="AR9" s="176" t="s">
        <v>207</v>
      </c>
      <c r="AS9" s="163" t="s">
        <v>1621</v>
      </c>
      <c r="AT9" s="177" t="s">
        <v>1634</v>
      </c>
      <c r="AU9" s="177" t="s">
        <v>184</v>
      </c>
      <c r="AV9" s="178" t="s">
        <v>1638</v>
      </c>
      <c r="AW9" s="176">
        <v>18110</v>
      </c>
      <c r="AX9" s="178">
        <v>34.25</v>
      </c>
      <c r="AY9" s="176">
        <f t="shared" ref="AY9:AY15" si="146">AW9*AX9</f>
        <v>620267.5</v>
      </c>
      <c r="AZ9" s="179" t="b">
        <f t="shared" ref="AZ9:AZ15" si="147">AW9=O9</f>
        <v>1</v>
      </c>
      <c r="BA9" s="165">
        <v>0</v>
      </c>
      <c r="BB9" s="180">
        <f t="shared" ref="BB9:BB15" si="148">AW9-BA9</f>
        <v>18110</v>
      </c>
      <c r="BC9" s="181">
        <v>0</v>
      </c>
      <c r="BD9" s="180" t="s">
        <v>130</v>
      </c>
      <c r="BE9" s="181">
        <v>0</v>
      </c>
      <c r="BF9" s="180">
        <v>0</v>
      </c>
      <c r="BG9" s="181">
        <v>0</v>
      </c>
      <c r="BH9" s="171" t="s">
        <v>1645</v>
      </c>
      <c r="BI9" s="323">
        <v>46128</v>
      </c>
      <c r="BJ9" s="483" t="s">
        <v>4490</v>
      </c>
      <c r="BK9" s="323">
        <v>46132</v>
      </c>
      <c r="BL9" s="484">
        <v>0</v>
      </c>
      <c r="BM9" s="484">
        <v>0</v>
      </c>
      <c r="BN9" s="485">
        <v>0</v>
      </c>
      <c r="BO9" s="485">
        <f>-3767.5-3622</f>
        <v>-7389.5</v>
      </c>
      <c r="BP9" s="182">
        <v>0</v>
      </c>
      <c r="BQ9" s="166">
        <f t="shared" ref="BQ9:BQ15" si="149">AY9+BN9+BO9+BP9+BC9+BG9+BM9+BL9</f>
        <v>612878</v>
      </c>
      <c r="BR9" s="172">
        <f t="shared" ref="BR9:BR15" si="150">BQ9-AM9</f>
        <v>0</v>
      </c>
      <c r="BS9" s="181" t="str">
        <f t="shared" ref="BS9:BS15" si="151">IF(BR9&gt;=0,"Positive Margin","Negative Margin")</f>
        <v>Positive Margin</v>
      </c>
      <c r="BT9" s="183" t="s">
        <v>552</v>
      </c>
      <c r="BU9" s="165">
        <f t="shared" ref="BU9:BU15" si="152">AY9-Y9-Q9-AA9-T9+BC9</f>
        <v>-20826.5</v>
      </c>
      <c r="BV9" s="184" t="str">
        <f t="shared" ref="BV9:BV15" si="153">IF(BU9&lt;0, "Negative Margin at Inception", "Positive Margin at Inception")</f>
        <v>Negative Margin at Inception</v>
      </c>
      <c r="BW9" s="185">
        <f t="shared" ref="BW9:BW15" si="154">IFERROR(BR9/BQ9,"0")</f>
        <v>0</v>
      </c>
      <c r="BX9" s="184" t="str">
        <f t="shared" ref="BX9:BX15" si="155">IF(BW9&lt;1%,"Less Than 1%",IF(BW9&gt;2%,"More than 2%",IF(BW9&gt;=1%,"1% - 2%")))</f>
        <v>Less Than 1%</v>
      </c>
      <c r="BY9" s="165">
        <f t="shared" ref="BY9:BY15" si="156">BO9+BP9</f>
        <v>-7389.5</v>
      </c>
      <c r="BZ9" s="166">
        <f t="shared" ref="BZ9:BZ15" si="157">AL9+AK9</f>
        <v>-28216</v>
      </c>
      <c r="CA9" s="165">
        <f t="shared" ref="CA9:CA15" si="158">BY9-BZ9</f>
        <v>20826.5</v>
      </c>
      <c r="CB9" s="186">
        <f t="shared" ref="CB9:CB15" si="159">BO9</f>
        <v>-7389.5</v>
      </c>
      <c r="CC9" s="186">
        <f t="shared" ref="CC9:CC15" si="160">AK9</f>
        <v>-28216</v>
      </c>
      <c r="CD9" s="167">
        <f t="shared" ref="CD9:CD15" si="161">CB9-CC9</f>
        <v>20826.5</v>
      </c>
      <c r="CE9" s="186" t="s">
        <v>488</v>
      </c>
      <c r="CF9" s="167" t="str">
        <f>_xlfn.XLOOKUP(G9,'Supplier Metrics'!C:C,'Supplier Metrics'!H:H)</f>
        <v>Trader With Warehouse</v>
      </c>
      <c r="CG9" s="167" t="str">
        <f t="shared" ref="CG9:CG15" si="162">TEXT(AN9,"mmm-yy")</f>
        <v>Apr-26</v>
      </c>
      <c r="CH9" s="167">
        <f t="shared" ref="CH9:CH15" si="163">AM9-AL9</f>
        <v>612878</v>
      </c>
      <c r="CI9" s="167">
        <f t="shared" ref="CI9:CI15" si="164">BQ9-BP9</f>
        <v>612878</v>
      </c>
      <c r="CJ9" s="167">
        <f t="shared" ref="CJ9:CJ15" si="165">INT((D9- IF(MONTH(D9) &gt;= 4, DATE(YEAR(D9), 4, 1), DATE(YEAR(D9)-1, 4, 1))) / 7) + 1</f>
        <v>2</v>
      </c>
      <c r="CK9" s="187" t="str" cm="1">
        <f t="array" ref="CK9:CL9">_xlfn.XLOOKUP(N9,'Material Metrics'!B:B,'Material Metrics'!C:D)</f>
        <v>Ferrous</v>
      </c>
      <c r="CL9" s="167" t="str">
        <v>Ferrous</v>
      </c>
      <c r="CM9" s="167" t="str">
        <f>_xlfn.XLOOKUP(AR9,Receivables!B:B,Receivables!D:D)</f>
        <v>Shadab</v>
      </c>
      <c r="CN9" s="167">
        <f t="shared" ref="CN9:CN15" si="166">AY9-Q9</f>
        <v>-20826.5</v>
      </c>
      <c r="CO9" s="167">
        <f t="shared" ref="CO9:CO15" si="167">CN9-AB9</f>
        <v>-20826.5</v>
      </c>
      <c r="CP9" s="167">
        <f t="shared" ref="CP9:CP15" si="168">BQ9-AM9</f>
        <v>0</v>
      </c>
      <c r="CQ9" s="167">
        <f t="shared" ref="CQ9:CQ15" si="169">AY9*118%</f>
        <v>731915.64999999991</v>
      </c>
      <c r="CR9" s="167">
        <f t="shared" ref="CR9:CR15" si="170">Q9*118%</f>
        <v>756490.91999999993</v>
      </c>
      <c r="CS9" s="167">
        <f t="shared" ref="CS9:CS15" si="171">CB9*118%</f>
        <v>-8719.6099999999988</v>
      </c>
      <c r="CT9" s="167">
        <f t="shared" ref="CT9:CT15" si="172">CC9*118%</f>
        <v>-33294.879999999997</v>
      </c>
      <c r="CU9" s="167">
        <f t="shared" ref="CU9:CU15" si="173">(CQ9-CS9)-(CR9-CT9)</f>
        <v>-49150.540000000037</v>
      </c>
      <c r="CV9" s="167" t="s">
        <v>628</v>
      </c>
      <c r="CW9" s="167" t="s">
        <v>628</v>
      </c>
      <c r="CX9" s="182" t="str">
        <f t="shared" ref="CX9:CX15" si="174">MID(G9,3,10)</f>
        <v>AOBPK6586N</v>
      </c>
      <c r="CY9" s="182" t="str">
        <f t="shared" ref="CY9:CY15" si="175">MID(AR9,3,10)</f>
        <v>AAACJ4323N</v>
      </c>
      <c r="CZ9" s="182" t="s">
        <v>701</v>
      </c>
      <c r="DA9" s="182">
        <v>0</v>
      </c>
      <c r="DB9" s="182">
        <v>0</v>
      </c>
      <c r="DC9" s="182">
        <v>0</v>
      </c>
      <c r="DD9" s="182">
        <v>0</v>
      </c>
      <c r="DE9" s="455">
        <f t="shared" ref="DE9:DE15" si="176">AE9+AJ9+AK9</f>
        <v>-28216</v>
      </c>
      <c r="DF9" s="182">
        <f t="shared" ref="DF9:DF15" si="177">BN9+BO9+BC9</f>
        <v>-7389.5</v>
      </c>
    </row>
    <row r="10" spans="2:110" s="189" customFormat="1" ht="11.9" customHeight="1" x14ac:dyDescent="0.3">
      <c r="B10" s="160" t="str">
        <f t="shared" si="109"/>
        <v>Q1</v>
      </c>
      <c r="C10" s="161" t="str">
        <f t="shared" si="110"/>
        <v>Apr-26</v>
      </c>
      <c r="D10" s="378">
        <v>46126</v>
      </c>
      <c r="E10" s="163" t="s">
        <v>1596</v>
      </c>
      <c r="F10" s="163" t="s">
        <v>1587</v>
      </c>
      <c r="G10" s="163" t="s">
        <v>1588</v>
      </c>
      <c r="H10" s="164" t="s">
        <v>1597</v>
      </c>
      <c r="I10" s="162">
        <v>46126</v>
      </c>
      <c r="J10" s="163" t="s">
        <v>1598</v>
      </c>
      <c r="K10" s="162">
        <v>46126</v>
      </c>
      <c r="L10" s="163" t="s">
        <v>181</v>
      </c>
      <c r="M10" s="163" t="s">
        <v>1599</v>
      </c>
      <c r="N10" s="164" t="s">
        <v>555</v>
      </c>
      <c r="O10" s="163">
        <v>20110</v>
      </c>
      <c r="P10" s="319">
        <v>35.4</v>
      </c>
      <c r="Q10" s="165">
        <f t="shared" si="111"/>
        <v>711894</v>
      </c>
      <c r="R10" s="166">
        <v>0</v>
      </c>
      <c r="S10" s="165">
        <f t="shared" si="112"/>
        <v>20110</v>
      </c>
      <c r="T10" s="166">
        <v>0</v>
      </c>
      <c r="U10" s="167">
        <v>0</v>
      </c>
      <c r="V10" s="168">
        <v>0</v>
      </c>
      <c r="W10" s="167">
        <v>0</v>
      </c>
      <c r="X10" s="169">
        <v>0</v>
      </c>
      <c r="Y10" s="167">
        <v>0</v>
      </c>
      <c r="Z10" s="167">
        <v>0</v>
      </c>
      <c r="AA10" s="166">
        <v>0</v>
      </c>
      <c r="AB10" s="170">
        <f t="shared" si="113"/>
        <v>0</v>
      </c>
      <c r="AC10" s="169">
        <v>0</v>
      </c>
      <c r="AD10" s="165">
        <v>0</v>
      </c>
      <c r="AE10" s="184">
        <v>0</v>
      </c>
      <c r="AF10" s="167" t="s">
        <v>4483</v>
      </c>
      <c r="AG10" s="316">
        <v>46132</v>
      </c>
      <c r="AH10" s="171" t="s">
        <v>4602</v>
      </c>
      <c r="AI10" s="317">
        <v>46139</v>
      </c>
      <c r="AJ10" s="167">
        <v>0</v>
      </c>
      <c r="AK10" s="167">
        <f>-43406-23023</f>
        <v>-66429</v>
      </c>
      <c r="AL10" s="167">
        <v>0</v>
      </c>
      <c r="AM10" s="172">
        <f t="shared" si="114"/>
        <v>645465</v>
      </c>
      <c r="AN10" s="173">
        <v>46126</v>
      </c>
      <c r="AO10" s="174" t="s">
        <v>1623</v>
      </c>
      <c r="AP10" s="175" t="s">
        <v>1620</v>
      </c>
      <c r="AQ10" s="176" t="s">
        <v>270</v>
      </c>
      <c r="AR10" s="176" t="s">
        <v>207</v>
      </c>
      <c r="AS10" s="163" t="s">
        <v>1621</v>
      </c>
      <c r="AT10" s="177" t="s">
        <v>1622</v>
      </c>
      <c r="AU10" s="177" t="s">
        <v>184</v>
      </c>
      <c r="AV10" s="178" t="s">
        <v>1639</v>
      </c>
      <c r="AW10" s="176">
        <v>20110</v>
      </c>
      <c r="AX10" s="178">
        <v>34.25</v>
      </c>
      <c r="AY10" s="176">
        <f t="shared" si="146"/>
        <v>688767.5</v>
      </c>
      <c r="AZ10" s="179" t="b">
        <f t="shared" si="147"/>
        <v>1</v>
      </c>
      <c r="BA10" s="165">
        <v>0</v>
      </c>
      <c r="BB10" s="180">
        <f t="shared" si="148"/>
        <v>20110</v>
      </c>
      <c r="BC10" s="181">
        <v>0</v>
      </c>
      <c r="BD10" s="180" t="s">
        <v>130</v>
      </c>
      <c r="BE10" s="181">
        <v>0</v>
      </c>
      <c r="BF10" s="180">
        <v>0</v>
      </c>
      <c r="BG10" s="181">
        <v>0</v>
      </c>
      <c r="BH10" s="171" t="s">
        <v>4487</v>
      </c>
      <c r="BI10" s="323">
        <v>46132</v>
      </c>
      <c r="BJ10" s="483">
        <v>0</v>
      </c>
      <c r="BK10" s="484">
        <v>0</v>
      </c>
      <c r="BL10" s="484">
        <v>0</v>
      </c>
      <c r="BM10" s="484">
        <v>0</v>
      </c>
      <c r="BN10" s="485">
        <v>0</v>
      </c>
      <c r="BO10" s="485">
        <v>-43302.5</v>
      </c>
      <c r="BP10" s="182">
        <v>0</v>
      </c>
      <c r="BQ10" s="166">
        <f t="shared" si="149"/>
        <v>645465</v>
      </c>
      <c r="BR10" s="172">
        <f t="shared" si="150"/>
        <v>0</v>
      </c>
      <c r="BS10" s="181" t="str">
        <f t="shared" si="151"/>
        <v>Positive Margin</v>
      </c>
      <c r="BT10" s="183" t="s">
        <v>552</v>
      </c>
      <c r="BU10" s="165">
        <f t="shared" si="152"/>
        <v>-23126.5</v>
      </c>
      <c r="BV10" s="184" t="str">
        <f t="shared" si="153"/>
        <v>Negative Margin at Inception</v>
      </c>
      <c r="BW10" s="185">
        <f t="shared" si="154"/>
        <v>0</v>
      </c>
      <c r="BX10" s="184" t="str">
        <f t="shared" si="155"/>
        <v>Less Than 1%</v>
      </c>
      <c r="BY10" s="165">
        <f t="shared" si="156"/>
        <v>-43302.5</v>
      </c>
      <c r="BZ10" s="166">
        <f t="shared" si="157"/>
        <v>-66429</v>
      </c>
      <c r="CA10" s="165">
        <f t="shared" si="158"/>
        <v>23126.5</v>
      </c>
      <c r="CB10" s="186">
        <f t="shared" si="159"/>
        <v>-43302.5</v>
      </c>
      <c r="CC10" s="186">
        <f t="shared" si="160"/>
        <v>-66429</v>
      </c>
      <c r="CD10" s="167">
        <f t="shared" si="161"/>
        <v>23126.5</v>
      </c>
      <c r="CE10" s="186" t="s">
        <v>488</v>
      </c>
      <c r="CF10" s="167" t="str">
        <f>_xlfn.XLOOKUP(G10,'Supplier Metrics'!C:C,'Supplier Metrics'!H:H)</f>
        <v>Trader With Warehouse</v>
      </c>
      <c r="CG10" s="167" t="str">
        <f t="shared" si="162"/>
        <v>Apr-26</v>
      </c>
      <c r="CH10" s="167">
        <f t="shared" si="163"/>
        <v>645465</v>
      </c>
      <c r="CI10" s="167">
        <f t="shared" si="164"/>
        <v>645465</v>
      </c>
      <c r="CJ10" s="167">
        <f t="shared" si="165"/>
        <v>2</v>
      </c>
      <c r="CK10" s="187" t="str" cm="1">
        <f t="array" ref="CK10:CL10">_xlfn.XLOOKUP(N10,'Material Metrics'!B:B,'Material Metrics'!C:D)</f>
        <v>Ferrous</v>
      </c>
      <c r="CL10" s="167" t="str">
        <v>Ferrous</v>
      </c>
      <c r="CM10" s="167" t="str">
        <f>_xlfn.XLOOKUP(AR10,Receivables!B:B,Receivables!D:D)</f>
        <v>Shadab</v>
      </c>
      <c r="CN10" s="167">
        <f t="shared" si="166"/>
        <v>-23126.5</v>
      </c>
      <c r="CO10" s="167">
        <f t="shared" si="167"/>
        <v>-23126.5</v>
      </c>
      <c r="CP10" s="167">
        <f t="shared" si="168"/>
        <v>0</v>
      </c>
      <c r="CQ10" s="167">
        <f t="shared" si="169"/>
        <v>812745.64999999991</v>
      </c>
      <c r="CR10" s="167">
        <f t="shared" si="170"/>
        <v>840034.91999999993</v>
      </c>
      <c r="CS10" s="167">
        <f t="shared" si="171"/>
        <v>-51096.95</v>
      </c>
      <c r="CT10" s="167">
        <f t="shared" si="172"/>
        <v>-78386.22</v>
      </c>
      <c r="CU10" s="167">
        <f t="shared" si="173"/>
        <v>-54578.540000000037</v>
      </c>
      <c r="CV10" s="167" t="s">
        <v>628</v>
      </c>
      <c r="CW10" s="167" t="s">
        <v>628</v>
      </c>
      <c r="CX10" s="182" t="str">
        <f t="shared" si="174"/>
        <v>AOBPK6586N</v>
      </c>
      <c r="CY10" s="182" t="str">
        <f t="shared" si="175"/>
        <v>AAACJ4323N</v>
      </c>
      <c r="CZ10" s="182" t="s">
        <v>701</v>
      </c>
      <c r="DA10" s="182">
        <v>0</v>
      </c>
      <c r="DB10" s="182">
        <v>0</v>
      </c>
      <c r="DC10" s="182">
        <v>0</v>
      </c>
      <c r="DD10" s="182">
        <v>0</v>
      </c>
      <c r="DE10" s="455">
        <f t="shared" si="176"/>
        <v>-66429</v>
      </c>
      <c r="DF10" s="182">
        <f t="shared" si="177"/>
        <v>-43302.5</v>
      </c>
    </row>
    <row r="11" spans="2:110" s="189" customFormat="1" ht="11.9" customHeight="1" x14ac:dyDescent="0.3">
      <c r="B11" s="160" t="str">
        <f t="shared" si="109"/>
        <v>Q1</v>
      </c>
      <c r="C11" s="161" t="str">
        <f t="shared" si="110"/>
        <v>Apr-26</v>
      </c>
      <c r="D11" s="378">
        <v>46126</v>
      </c>
      <c r="E11" s="163" t="s">
        <v>1600</v>
      </c>
      <c r="F11" s="163" t="s">
        <v>1587</v>
      </c>
      <c r="G11" s="163" t="s">
        <v>1588</v>
      </c>
      <c r="H11" s="164" t="s">
        <v>1601</v>
      </c>
      <c r="I11" s="162">
        <v>46126</v>
      </c>
      <c r="J11" s="163" t="s">
        <v>1602</v>
      </c>
      <c r="K11" s="162">
        <v>46126</v>
      </c>
      <c r="L11" s="163" t="s">
        <v>181</v>
      </c>
      <c r="M11" s="163" t="s">
        <v>1603</v>
      </c>
      <c r="N11" s="164" t="s">
        <v>555</v>
      </c>
      <c r="O11" s="163">
        <v>17280</v>
      </c>
      <c r="P11" s="319">
        <v>35.4</v>
      </c>
      <c r="Q11" s="165">
        <f t="shared" si="111"/>
        <v>611712</v>
      </c>
      <c r="R11" s="166">
        <v>0</v>
      </c>
      <c r="S11" s="165">
        <f t="shared" si="112"/>
        <v>17280</v>
      </c>
      <c r="T11" s="166">
        <v>0</v>
      </c>
      <c r="U11" s="167">
        <v>0</v>
      </c>
      <c r="V11" s="168">
        <v>0</v>
      </c>
      <c r="W11" s="167">
        <v>0</v>
      </c>
      <c r="X11" s="169">
        <v>0</v>
      </c>
      <c r="Y11" s="167">
        <v>0</v>
      </c>
      <c r="Z11" s="167">
        <v>0</v>
      </c>
      <c r="AA11" s="166">
        <v>0</v>
      </c>
      <c r="AB11" s="170">
        <f t="shared" si="113"/>
        <v>0</v>
      </c>
      <c r="AC11" s="169">
        <v>0</v>
      </c>
      <c r="AD11" s="165">
        <v>0</v>
      </c>
      <c r="AE11" s="184">
        <v>0</v>
      </c>
      <c r="AF11" s="167" t="s">
        <v>4484</v>
      </c>
      <c r="AG11" s="316">
        <v>46132</v>
      </c>
      <c r="AH11" s="171" t="s">
        <v>4601</v>
      </c>
      <c r="AI11" s="317">
        <v>46139</v>
      </c>
      <c r="AJ11" s="167">
        <v>0</v>
      </c>
      <c r="AK11" s="167">
        <f>-15126-19746</f>
        <v>-34872</v>
      </c>
      <c r="AL11" s="167">
        <v>0</v>
      </c>
      <c r="AM11" s="172">
        <f t="shared" si="114"/>
        <v>576840</v>
      </c>
      <c r="AN11" s="173">
        <v>46126</v>
      </c>
      <c r="AO11" s="174" t="s">
        <v>1628</v>
      </c>
      <c r="AP11" s="175" t="s">
        <v>1620</v>
      </c>
      <c r="AQ11" s="176" t="s">
        <v>270</v>
      </c>
      <c r="AR11" s="176" t="s">
        <v>207</v>
      </c>
      <c r="AS11" s="163" t="s">
        <v>1621</v>
      </c>
      <c r="AT11" s="177" t="s">
        <v>1622</v>
      </c>
      <c r="AU11" s="177" t="s">
        <v>184</v>
      </c>
      <c r="AV11" s="178" t="s">
        <v>1640</v>
      </c>
      <c r="AW11" s="176">
        <v>17280</v>
      </c>
      <c r="AX11" s="178">
        <v>34</v>
      </c>
      <c r="AY11" s="176">
        <f t="shared" si="146"/>
        <v>587520</v>
      </c>
      <c r="AZ11" s="179" t="b">
        <f t="shared" si="147"/>
        <v>1</v>
      </c>
      <c r="BA11" s="165">
        <v>0</v>
      </c>
      <c r="BB11" s="180">
        <f t="shared" si="148"/>
        <v>17280</v>
      </c>
      <c r="BC11" s="181">
        <v>0</v>
      </c>
      <c r="BD11" s="180" t="s">
        <v>130</v>
      </c>
      <c r="BE11" s="181">
        <v>0</v>
      </c>
      <c r="BF11" s="180">
        <v>0</v>
      </c>
      <c r="BG11" s="181">
        <v>0</v>
      </c>
      <c r="BH11" s="171" t="s">
        <v>4488</v>
      </c>
      <c r="BI11" s="323">
        <v>46132</v>
      </c>
      <c r="BJ11" s="483">
        <v>0</v>
      </c>
      <c r="BK11" s="484">
        <v>0</v>
      </c>
      <c r="BL11" s="484">
        <v>0</v>
      </c>
      <c r="BM11" s="484">
        <v>0</v>
      </c>
      <c r="BN11" s="485">
        <v>0</v>
      </c>
      <c r="BO11" s="485">
        <v>-14972</v>
      </c>
      <c r="BP11" s="182">
        <v>0</v>
      </c>
      <c r="BQ11" s="166">
        <f t="shared" si="149"/>
        <v>572548</v>
      </c>
      <c r="BR11" s="172">
        <f t="shared" si="150"/>
        <v>-4292</v>
      </c>
      <c r="BS11" s="181" t="str">
        <f t="shared" si="151"/>
        <v>Negative Margin</v>
      </c>
      <c r="BT11" s="183" t="s">
        <v>552</v>
      </c>
      <c r="BU11" s="165">
        <f t="shared" si="152"/>
        <v>-24192</v>
      </c>
      <c r="BV11" s="184" t="str">
        <f t="shared" si="153"/>
        <v>Negative Margin at Inception</v>
      </c>
      <c r="BW11" s="185">
        <f t="shared" si="154"/>
        <v>-7.4963147194645691E-3</v>
      </c>
      <c r="BX11" s="184" t="str">
        <f t="shared" si="155"/>
        <v>Less Than 1%</v>
      </c>
      <c r="BY11" s="165">
        <f t="shared" si="156"/>
        <v>-14972</v>
      </c>
      <c r="BZ11" s="166">
        <f t="shared" si="157"/>
        <v>-34872</v>
      </c>
      <c r="CA11" s="165">
        <f t="shared" si="158"/>
        <v>19900</v>
      </c>
      <c r="CB11" s="186">
        <f t="shared" si="159"/>
        <v>-14972</v>
      </c>
      <c r="CC11" s="186">
        <f t="shared" si="160"/>
        <v>-34872</v>
      </c>
      <c r="CD11" s="167">
        <f t="shared" si="161"/>
        <v>19900</v>
      </c>
      <c r="CE11" s="186" t="s">
        <v>488</v>
      </c>
      <c r="CF11" s="167" t="str">
        <f>_xlfn.XLOOKUP(G11,'Supplier Metrics'!C:C,'Supplier Metrics'!H:H)</f>
        <v>Trader With Warehouse</v>
      </c>
      <c r="CG11" s="167" t="str">
        <f t="shared" si="162"/>
        <v>Apr-26</v>
      </c>
      <c r="CH11" s="167">
        <f t="shared" si="163"/>
        <v>576840</v>
      </c>
      <c r="CI11" s="167">
        <f t="shared" si="164"/>
        <v>572548</v>
      </c>
      <c r="CJ11" s="167">
        <f t="shared" si="165"/>
        <v>2</v>
      </c>
      <c r="CK11" s="187" t="str" cm="1">
        <f t="array" ref="CK11:CL11">_xlfn.XLOOKUP(N11,'Material Metrics'!B:B,'Material Metrics'!C:D)</f>
        <v>Ferrous</v>
      </c>
      <c r="CL11" s="167" t="str">
        <v>Ferrous</v>
      </c>
      <c r="CM11" s="167" t="str">
        <f>_xlfn.XLOOKUP(AR11,Receivables!B:B,Receivables!D:D)</f>
        <v>Shadab</v>
      </c>
      <c r="CN11" s="167">
        <f t="shared" si="166"/>
        <v>-24192</v>
      </c>
      <c r="CO11" s="167">
        <f t="shared" si="167"/>
        <v>-24192</v>
      </c>
      <c r="CP11" s="167">
        <f t="shared" si="168"/>
        <v>-4292</v>
      </c>
      <c r="CQ11" s="167">
        <f t="shared" si="169"/>
        <v>693273.59999999998</v>
      </c>
      <c r="CR11" s="167">
        <f t="shared" si="170"/>
        <v>721820.15999999992</v>
      </c>
      <c r="CS11" s="167">
        <f t="shared" si="171"/>
        <v>-17666.96</v>
      </c>
      <c r="CT11" s="167">
        <f t="shared" si="172"/>
        <v>-41148.959999999999</v>
      </c>
      <c r="CU11" s="167">
        <f t="shared" si="173"/>
        <v>-52028.559999999939</v>
      </c>
      <c r="CV11" s="167" t="s">
        <v>628</v>
      </c>
      <c r="CW11" s="167" t="s">
        <v>628</v>
      </c>
      <c r="CX11" s="182" t="str">
        <f t="shared" si="174"/>
        <v>AOBPK6586N</v>
      </c>
      <c r="CY11" s="182" t="str">
        <f t="shared" si="175"/>
        <v>AAACJ4323N</v>
      </c>
      <c r="CZ11" s="182" t="s">
        <v>701</v>
      </c>
      <c r="DA11" s="182">
        <v>0</v>
      </c>
      <c r="DB11" s="182">
        <v>0</v>
      </c>
      <c r="DC11" s="182">
        <v>0</v>
      </c>
      <c r="DD11" s="182">
        <v>0</v>
      </c>
      <c r="DE11" s="455">
        <f t="shared" si="176"/>
        <v>-34872</v>
      </c>
      <c r="DF11" s="182">
        <f t="shared" si="177"/>
        <v>-14972</v>
      </c>
    </row>
    <row r="12" spans="2:110" s="189" customFormat="1" ht="11.9" customHeight="1" x14ac:dyDescent="0.3">
      <c r="B12" s="160" t="str">
        <f t="shared" si="109"/>
        <v>Q1</v>
      </c>
      <c r="C12" s="161" t="str">
        <f t="shared" si="110"/>
        <v>Apr-26</v>
      </c>
      <c r="D12" s="378">
        <v>46128</v>
      </c>
      <c r="E12" s="163" t="s">
        <v>1604</v>
      </c>
      <c r="F12" s="163" t="s">
        <v>1451</v>
      </c>
      <c r="G12" s="163" t="s">
        <v>1452</v>
      </c>
      <c r="H12" s="164" t="s">
        <v>702</v>
      </c>
      <c r="I12" s="162">
        <v>46128</v>
      </c>
      <c r="J12" s="163" t="s">
        <v>1605</v>
      </c>
      <c r="K12" s="162">
        <v>46129</v>
      </c>
      <c r="L12" s="163" t="s">
        <v>1454</v>
      </c>
      <c r="M12" s="163" t="s">
        <v>1606</v>
      </c>
      <c r="N12" s="164" t="s">
        <v>132</v>
      </c>
      <c r="O12" s="163">
        <v>5850</v>
      </c>
      <c r="P12" s="319">
        <v>317.98</v>
      </c>
      <c r="Q12" s="165">
        <f t="shared" si="111"/>
        <v>1860183</v>
      </c>
      <c r="R12" s="166">
        <v>0</v>
      </c>
      <c r="S12" s="165">
        <f t="shared" si="112"/>
        <v>5850</v>
      </c>
      <c r="T12" s="166">
        <v>0</v>
      </c>
      <c r="U12" s="167">
        <v>0</v>
      </c>
      <c r="V12" s="168">
        <v>0</v>
      </c>
      <c r="W12" s="167">
        <v>0</v>
      </c>
      <c r="X12" s="169">
        <v>0</v>
      </c>
      <c r="Y12" s="167">
        <v>0</v>
      </c>
      <c r="Z12" s="167">
        <v>0</v>
      </c>
      <c r="AA12" s="166">
        <v>0</v>
      </c>
      <c r="AB12" s="170">
        <f t="shared" si="113"/>
        <v>0</v>
      </c>
      <c r="AC12" s="169">
        <v>0</v>
      </c>
      <c r="AD12" s="165">
        <v>0</v>
      </c>
      <c r="AE12" s="184">
        <v>0</v>
      </c>
      <c r="AF12" s="167">
        <v>0</v>
      </c>
      <c r="AG12" s="171">
        <v>0</v>
      </c>
      <c r="AH12" s="171">
        <v>0</v>
      </c>
      <c r="AI12" s="483">
        <v>0</v>
      </c>
      <c r="AJ12" s="167">
        <v>0</v>
      </c>
      <c r="AK12" s="167">
        <v>0</v>
      </c>
      <c r="AL12" s="167">
        <v>0</v>
      </c>
      <c r="AM12" s="172">
        <f t="shared" si="114"/>
        <v>1860183</v>
      </c>
      <c r="AN12" s="173">
        <v>46129</v>
      </c>
      <c r="AO12" s="174" t="s">
        <v>1624</v>
      </c>
      <c r="AP12" s="175" t="s">
        <v>1445</v>
      </c>
      <c r="AQ12" s="176" t="s">
        <v>366</v>
      </c>
      <c r="AR12" s="176" t="s">
        <v>682</v>
      </c>
      <c r="AS12" s="163" t="s">
        <v>1625</v>
      </c>
      <c r="AT12" s="177" t="s">
        <v>1447</v>
      </c>
      <c r="AU12" s="177" t="s">
        <v>1448</v>
      </c>
      <c r="AV12" s="178" t="s">
        <v>562</v>
      </c>
      <c r="AW12" s="176">
        <v>5850</v>
      </c>
      <c r="AX12" s="178">
        <v>328</v>
      </c>
      <c r="AY12" s="176">
        <f t="shared" si="146"/>
        <v>1918800</v>
      </c>
      <c r="AZ12" s="179" t="b">
        <f t="shared" si="147"/>
        <v>1</v>
      </c>
      <c r="BA12" s="165">
        <v>0</v>
      </c>
      <c r="BB12" s="180">
        <f t="shared" si="148"/>
        <v>5850</v>
      </c>
      <c r="BC12" s="181">
        <v>0</v>
      </c>
      <c r="BD12" s="180" t="s">
        <v>130</v>
      </c>
      <c r="BE12" s="181">
        <v>0</v>
      </c>
      <c r="BF12" s="180">
        <v>0</v>
      </c>
      <c r="BG12" s="181">
        <v>0</v>
      </c>
      <c r="BH12" s="171">
        <v>0</v>
      </c>
      <c r="BI12" s="484">
        <v>0</v>
      </c>
      <c r="BJ12" s="483">
        <v>0</v>
      </c>
      <c r="BK12" s="484">
        <v>0</v>
      </c>
      <c r="BL12" s="484">
        <v>0</v>
      </c>
      <c r="BM12" s="484">
        <v>0</v>
      </c>
      <c r="BN12" s="485">
        <v>0</v>
      </c>
      <c r="BO12" s="485">
        <v>0</v>
      </c>
      <c r="BP12" s="182">
        <v>0</v>
      </c>
      <c r="BQ12" s="166">
        <f t="shared" si="149"/>
        <v>1918800</v>
      </c>
      <c r="BR12" s="172">
        <f t="shared" si="150"/>
        <v>58617</v>
      </c>
      <c r="BS12" s="181" t="str">
        <f t="shared" si="151"/>
        <v>Positive Margin</v>
      </c>
      <c r="BT12" s="183" t="s">
        <v>4496</v>
      </c>
      <c r="BU12" s="165">
        <f t="shared" si="152"/>
        <v>58617</v>
      </c>
      <c r="BV12" s="184" t="str">
        <f t="shared" si="153"/>
        <v>Positive Margin at Inception</v>
      </c>
      <c r="BW12" s="185">
        <f t="shared" si="154"/>
        <v>3.0548780487804877E-2</v>
      </c>
      <c r="BX12" s="184" t="str">
        <f t="shared" si="155"/>
        <v>More than 2%</v>
      </c>
      <c r="BY12" s="165">
        <f t="shared" si="156"/>
        <v>0</v>
      </c>
      <c r="BZ12" s="166">
        <f t="shared" si="157"/>
        <v>0</v>
      </c>
      <c r="CA12" s="165">
        <f t="shared" si="158"/>
        <v>0</v>
      </c>
      <c r="CB12" s="186">
        <f t="shared" si="159"/>
        <v>0</v>
      </c>
      <c r="CC12" s="186">
        <f t="shared" si="160"/>
        <v>0</v>
      </c>
      <c r="CD12" s="167">
        <f t="shared" si="161"/>
        <v>0</v>
      </c>
      <c r="CE12" s="186" t="s">
        <v>488</v>
      </c>
      <c r="CF12" s="167" t="str">
        <f>_xlfn.XLOOKUP(G12,'Supplier Metrics'!C:C,'Supplier Metrics'!H:H)</f>
        <v>Processor</v>
      </c>
      <c r="CG12" s="167" t="str">
        <f t="shared" si="162"/>
        <v>Apr-26</v>
      </c>
      <c r="CH12" s="167">
        <f t="shared" si="163"/>
        <v>1860183</v>
      </c>
      <c r="CI12" s="167">
        <f t="shared" si="164"/>
        <v>1918800</v>
      </c>
      <c r="CJ12" s="167">
        <f t="shared" si="165"/>
        <v>3</v>
      </c>
      <c r="CK12" s="187" t="str" cm="1">
        <f t="array" ref="CK12:CL12">_xlfn.XLOOKUP(N12,'Material Metrics'!B:B,'Material Metrics'!C:D)</f>
        <v>Non-Ferrous</v>
      </c>
      <c r="CL12" s="167" t="str">
        <v>Aluminium</v>
      </c>
      <c r="CM12" s="167" t="str">
        <f>_xlfn.XLOOKUP(AR12,Receivables!B:B,Receivables!D:D)</f>
        <v>Daulat Biyani</v>
      </c>
      <c r="CN12" s="167">
        <f t="shared" si="166"/>
        <v>58617</v>
      </c>
      <c r="CO12" s="167">
        <f t="shared" si="167"/>
        <v>58617</v>
      </c>
      <c r="CP12" s="167">
        <f t="shared" si="168"/>
        <v>58617</v>
      </c>
      <c r="CQ12" s="167">
        <f t="shared" si="169"/>
        <v>2264184</v>
      </c>
      <c r="CR12" s="167">
        <f t="shared" si="170"/>
        <v>2195015.94</v>
      </c>
      <c r="CS12" s="167">
        <f t="shared" si="171"/>
        <v>0</v>
      </c>
      <c r="CT12" s="167">
        <f t="shared" si="172"/>
        <v>0</v>
      </c>
      <c r="CU12" s="167">
        <f t="shared" si="173"/>
        <v>69168.060000000056</v>
      </c>
      <c r="CV12" s="167" t="s">
        <v>628</v>
      </c>
      <c r="CW12" s="167" t="s">
        <v>628</v>
      </c>
      <c r="CX12" s="182" t="str">
        <f t="shared" si="174"/>
        <v>AIXPR2550B</v>
      </c>
      <c r="CY12" s="182" t="str">
        <f t="shared" si="175"/>
        <v>AAACN0064G</v>
      </c>
      <c r="CZ12" s="182" t="s">
        <v>701</v>
      </c>
      <c r="DA12" s="182">
        <v>0</v>
      </c>
      <c r="DB12" s="182">
        <v>0</v>
      </c>
      <c r="DC12" s="182">
        <v>0</v>
      </c>
      <c r="DD12" s="182">
        <v>0</v>
      </c>
      <c r="DE12" s="455">
        <f t="shared" si="176"/>
        <v>0</v>
      </c>
      <c r="DF12" s="182">
        <f t="shared" si="177"/>
        <v>0</v>
      </c>
    </row>
    <row r="13" spans="2:110" s="189" customFormat="1" ht="11.9" customHeight="1" x14ac:dyDescent="0.3">
      <c r="B13" s="160" t="str">
        <f t="shared" si="109"/>
        <v>Q1</v>
      </c>
      <c r="C13" s="161" t="str">
        <f t="shared" si="110"/>
        <v>Apr-26</v>
      </c>
      <c r="D13" s="378">
        <v>46129</v>
      </c>
      <c r="E13" s="163" t="s">
        <v>1607</v>
      </c>
      <c r="F13" s="163" t="s">
        <v>1587</v>
      </c>
      <c r="G13" s="163" t="s">
        <v>1588</v>
      </c>
      <c r="H13" s="164" t="s">
        <v>1608</v>
      </c>
      <c r="I13" s="162">
        <v>46129</v>
      </c>
      <c r="J13" s="163" t="s">
        <v>1609</v>
      </c>
      <c r="K13" s="162">
        <v>46129</v>
      </c>
      <c r="L13" s="163" t="s">
        <v>181</v>
      </c>
      <c r="M13" s="163" t="s">
        <v>1610</v>
      </c>
      <c r="N13" s="164" t="s">
        <v>334</v>
      </c>
      <c r="O13" s="163">
        <v>24980</v>
      </c>
      <c r="P13" s="319">
        <v>34.4</v>
      </c>
      <c r="Q13" s="165">
        <f t="shared" si="111"/>
        <v>859312</v>
      </c>
      <c r="R13" s="166">
        <v>0</v>
      </c>
      <c r="S13" s="165">
        <f t="shared" si="112"/>
        <v>24980</v>
      </c>
      <c r="T13" s="166">
        <v>0</v>
      </c>
      <c r="U13" s="167">
        <v>0</v>
      </c>
      <c r="V13" s="168">
        <v>0</v>
      </c>
      <c r="W13" s="167">
        <v>0</v>
      </c>
      <c r="X13" s="169">
        <v>0</v>
      </c>
      <c r="Y13" s="167">
        <v>0</v>
      </c>
      <c r="Z13" s="167">
        <v>0</v>
      </c>
      <c r="AA13" s="166">
        <v>0</v>
      </c>
      <c r="AB13" s="170">
        <f t="shared" si="113"/>
        <v>0</v>
      </c>
      <c r="AC13" s="169">
        <v>0</v>
      </c>
      <c r="AD13" s="165">
        <v>0</v>
      </c>
      <c r="AE13" s="184">
        <v>0</v>
      </c>
      <c r="AF13" s="167" t="s">
        <v>4585</v>
      </c>
      <c r="AG13" s="316">
        <v>46139</v>
      </c>
      <c r="AH13" s="171" t="s">
        <v>4586</v>
      </c>
      <c r="AI13" s="316">
        <v>46139</v>
      </c>
      <c r="AJ13" s="167">
        <v>0</v>
      </c>
      <c r="AK13" s="167">
        <f>-1720-28670</f>
        <v>-30390</v>
      </c>
      <c r="AL13" s="167">
        <v>0</v>
      </c>
      <c r="AM13" s="172">
        <f t="shared" si="114"/>
        <v>828922</v>
      </c>
      <c r="AN13" s="173">
        <v>46129</v>
      </c>
      <c r="AO13" s="174" t="s">
        <v>1626</v>
      </c>
      <c r="AP13" s="175" t="s">
        <v>1620</v>
      </c>
      <c r="AQ13" s="176" t="s">
        <v>270</v>
      </c>
      <c r="AR13" s="176" t="s">
        <v>207</v>
      </c>
      <c r="AS13" s="163" t="s">
        <v>1627</v>
      </c>
      <c r="AT13" s="177" t="s">
        <v>1622</v>
      </c>
      <c r="AU13" s="177" t="s">
        <v>184</v>
      </c>
      <c r="AV13" s="178" t="s">
        <v>1641</v>
      </c>
      <c r="AW13" s="176">
        <v>24980</v>
      </c>
      <c r="AX13" s="178">
        <v>33.25</v>
      </c>
      <c r="AY13" s="176">
        <f t="shared" si="146"/>
        <v>830585</v>
      </c>
      <c r="AZ13" s="179" t="b">
        <f t="shared" si="147"/>
        <v>1</v>
      </c>
      <c r="BA13" s="165">
        <v>0</v>
      </c>
      <c r="BB13" s="180">
        <f t="shared" si="148"/>
        <v>24980</v>
      </c>
      <c r="BC13" s="181">
        <v>0</v>
      </c>
      <c r="BD13" s="180" t="s">
        <v>130</v>
      </c>
      <c r="BE13" s="181">
        <v>0</v>
      </c>
      <c r="BF13" s="180">
        <v>0</v>
      </c>
      <c r="BG13" s="181">
        <v>0</v>
      </c>
      <c r="BH13" s="171" t="s">
        <v>4578</v>
      </c>
      <c r="BI13" s="323">
        <v>46139</v>
      </c>
      <c r="BJ13" s="483">
        <v>0</v>
      </c>
      <c r="BK13" s="484">
        <v>0</v>
      </c>
      <c r="BL13" s="484">
        <v>0</v>
      </c>
      <c r="BM13" s="484">
        <v>0</v>
      </c>
      <c r="BN13" s="485">
        <v>0</v>
      </c>
      <c r="BO13" s="485">
        <v>-1662.5</v>
      </c>
      <c r="BP13" s="182">
        <v>0</v>
      </c>
      <c r="BQ13" s="166">
        <f t="shared" si="149"/>
        <v>828922.5</v>
      </c>
      <c r="BR13" s="172">
        <f t="shared" si="150"/>
        <v>0.5</v>
      </c>
      <c r="BS13" s="181" t="str">
        <f t="shared" si="151"/>
        <v>Positive Margin</v>
      </c>
      <c r="BT13" s="183" t="s">
        <v>552</v>
      </c>
      <c r="BU13" s="165">
        <f t="shared" si="152"/>
        <v>-28727</v>
      </c>
      <c r="BV13" s="184" t="str">
        <f t="shared" si="153"/>
        <v>Negative Margin at Inception</v>
      </c>
      <c r="BW13" s="185">
        <f t="shared" si="154"/>
        <v>6.0319269895557184E-7</v>
      </c>
      <c r="BX13" s="184" t="str">
        <f t="shared" si="155"/>
        <v>Less Than 1%</v>
      </c>
      <c r="BY13" s="165">
        <f t="shared" si="156"/>
        <v>-1662.5</v>
      </c>
      <c r="BZ13" s="166">
        <f t="shared" si="157"/>
        <v>-30390</v>
      </c>
      <c r="CA13" s="165">
        <f t="shared" si="158"/>
        <v>28727.5</v>
      </c>
      <c r="CB13" s="186">
        <f t="shared" si="159"/>
        <v>-1662.5</v>
      </c>
      <c r="CC13" s="186">
        <f t="shared" si="160"/>
        <v>-30390</v>
      </c>
      <c r="CD13" s="167">
        <f t="shared" si="161"/>
        <v>28727.5</v>
      </c>
      <c r="CE13" s="186" t="s">
        <v>488</v>
      </c>
      <c r="CF13" s="167" t="str">
        <f>_xlfn.XLOOKUP(G13,'Supplier Metrics'!C:C,'Supplier Metrics'!H:H)</f>
        <v>Trader With Warehouse</v>
      </c>
      <c r="CG13" s="167" t="str">
        <f t="shared" si="162"/>
        <v>Apr-26</v>
      </c>
      <c r="CH13" s="167">
        <f t="shared" si="163"/>
        <v>828922</v>
      </c>
      <c r="CI13" s="167">
        <f t="shared" si="164"/>
        <v>828922.5</v>
      </c>
      <c r="CJ13" s="167">
        <f t="shared" si="165"/>
        <v>3</v>
      </c>
      <c r="CK13" s="187" t="str" cm="1">
        <f t="array" ref="CK13:CL13">_xlfn.XLOOKUP(N13,'Material Metrics'!B:B,'Material Metrics'!C:D)</f>
        <v>Ferrous</v>
      </c>
      <c r="CL13" s="167" t="str">
        <v>Ferrous</v>
      </c>
      <c r="CM13" s="167" t="str">
        <f>_xlfn.XLOOKUP(AR13,Receivables!B:B,Receivables!D:D)</f>
        <v>Shadab</v>
      </c>
      <c r="CN13" s="167">
        <f t="shared" si="166"/>
        <v>-28727</v>
      </c>
      <c r="CO13" s="167">
        <f t="shared" si="167"/>
        <v>-28727</v>
      </c>
      <c r="CP13" s="167">
        <f t="shared" si="168"/>
        <v>0.5</v>
      </c>
      <c r="CQ13" s="167">
        <f t="shared" si="169"/>
        <v>980090.29999999993</v>
      </c>
      <c r="CR13" s="167">
        <f t="shared" si="170"/>
        <v>1013988.1599999999</v>
      </c>
      <c r="CS13" s="167">
        <f t="shared" si="171"/>
        <v>-1961.75</v>
      </c>
      <c r="CT13" s="167">
        <f t="shared" si="172"/>
        <v>-35860.199999999997</v>
      </c>
      <c r="CU13" s="167">
        <f t="shared" si="173"/>
        <v>-67796.309999999939</v>
      </c>
      <c r="CV13" s="167" t="s">
        <v>628</v>
      </c>
      <c r="CW13" s="167" t="s">
        <v>628</v>
      </c>
      <c r="CX13" s="182" t="str">
        <f t="shared" si="174"/>
        <v>AOBPK6586N</v>
      </c>
      <c r="CY13" s="182" t="str">
        <f t="shared" si="175"/>
        <v>AAACJ4323N</v>
      </c>
      <c r="CZ13" s="182" t="s">
        <v>701</v>
      </c>
      <c r="DA13" s="182">
        <v>0</v>
      </c>
      <c r="DB13" s="182">
        <v>0</v>
      </c>
      <c r="DC13" s="182">
        <v>0</v>
      </c>
      <c r="DD13" s="182">
        <v>0</v>
      </c>
      <c r="DE13" s="455">
        <f t="shared" si="176"/>
        <v>-30390</v>
      </c>
      <c r="DF13" s="182">
        <f t="shared" si="177"/>
        <v>-1662.5</v>
      </c>
    </row>
    <row r="14" spans="2:110" s="189" customFormat="1" ht="11.9" customHeight="1" x14ac:dyDescent="0.3">
      <c r="B14" s="160" t="str">
        <f t="shared" si="109"/>
        <v>Q1</v>
      </c>
      <c r="C14" s="161" t="str">
        <f t="shared" si="110"/>
        <v>Apr-26</v>
      </c>
      <c r="D14" s="378">
        <v>46130</v>
      </c>
      <c r="E14" s="163" t="s">
        <v>1611</v>
      </c>
      <c r="F14" s="163" t="s">
        <v>1587</v>
      </c>
      <c r="G14" s="163" t="s">
        <v>1588</v>
      </c>
      <c r="H14" s="164" t="s">
        <v>1612</v>
      </c>
      <c r="I14" s="162">
        <v>46130</v>
      </c>
      <c r="J14" s="163" t="s">
        <v>1613</v>
      </c>
      <c r="K14" s="162">
        <v>46130</v>
      </c>
      <c r="L14" s="163" t="s">
        <v>181</v>
      </c>
      <c r="M14" s="163" t="s">
        <v>1614</v>
      </c>
      <c r="N14" s="164" t="s">
        <v>555</v>
      </c>
      <c r="O14" s="163">
        <v>17690</v>
      </c>
      <c r="P14" s="319">
        <v>35.4</v>
      </c>
      <c r="Q14" s="165">
        <f t="shared" si="111"/>
        <v>626226</v>
      </c>
      <c r="R14" s="166">
        <v>17690</v>
      </c>
      <c r="S14" s="165">
        <f t="shared" si="112"/>
        <v>0</v>
      </c>
      <c r="T14" s="166">
        <v>0</v>
      </c>
      <c r="U14" s="167">
        <v>0</v>
      </c>
      <c r="V14" s="168">
        <v>0</v>
      </c>
      <c r="W14" s="167">
        <v>0</v>
      </c>
      <c r="X14" s="169">
        <v>0</v>
      </c>
      <c r="Y14" s="167">
        <v>0</v>
      </c>
      <c r="Z14" s="167">
        <v>0</v>
      </c>
      <c r="AA14" s="166">
        <v>0</v>
      </c>
      <c r="AB14" s="170">
        <f t="shared" si="113"/>
        <v>0</v>
      </c>
      <c r="AC14" s="169">
        <v>0</v>
      </c>
      <c r="AD14" s="165">
        <v>0</v>
      </c>
      <c r="AE14" s="184">
        <v>0</v>
      </c>
      <c r="AF14" s="167" t="s">
        <v>4485</v>
      </c>
      <c r="AG14" s="316">
        <v>46133</v>
      </c>
      <c r="AH14" s="171">
        <v>0</v>
      </c>
      <c r="AI14" s="483">
        <v>0</v>
      </c>
      <c r="AJ14" s="167">
        <v>-626226</v>
      </c>
      <c r="AK14" s="167">
        <v>0</v>
      </c>
      <c r="AL14" s="167">
        <v>0</v>
      </c>
      <c r="AM14" s="172">
        <f t="shared" si="114"/>
        <v>0</v>
      </c>
      <c r="AN14" s="173">
        <v>46130</v>
      </c>
      <c r="AO14" s="174" t="s">
        <v>1629</v>
      </c>
      <c r="AP14" s="175" t="s">
        <v>1620</v>
      </c>
      <c r="AQ14" s="176" t="s">
        <v>270</v>
      </c>
      <c r="AR14" s="176" t="s">
        <v>207</v>
      </c>
      <c r="AS14" s="163" t="s">
        <v>1630</v>
      </c>
      <c r="AT14" s="177" t="s">
        <v>1622</v>
      </c>
      <c r="AU14" s="177" t="s">
        <v>184</v>
      </c>
      <c r="AV14" s="178" t="s">
        <v>1642</v>
      </c>
      <c r="AW14" s="176">
        <v>17690</v>
      </c>
      <c r="AX14" s="178">
        <v>34.25</v>
      </c>
      <c r="AY14" s="176">
        <f t="shared" si="146"/>
        <v>605882.5</v>
      </c>
      <c r="AZ14" s="179" t="b">
        <f t="shared" si="147"/>
        <v>1</v>
      </c>
      <c r="BA14" s="165">
        <v>17690</v>
      </c>
      <c r="BB14" s="180">
        <f t="shared" si="148"/>
        <v>0</v>
      </c>
      <c r="BC14" s="181">
        <v>0</v>
      </c>
      <c r="BD14" s="180" t="s">
        <v>130</v>
      </c>
      <c r="BE14" s="181">
        <v>0</v>
      </c>
      <c r="BF14" s="180">
        <v>0</v>
      </c>
      <c r="BG14" s="181">
        <v>0</v>
      </c>
      <c r="BH14" s="171" t="s">
        <v>4489</v>
      </c>
      <c r="BI14" s="323">
        <v>46133</v>
      </c>
      <c r="BJ14" s="483">
        <v>0</v>
      </c>
      <c r="BK14" s="484">
        <v>0</v>
      </c>
      <c r="BL14" s="484">
        <v>0</v>
      </c>
      <c r="BM14" s="484">
        <v>0</v>
      </c>
      <c r="BN14" s="485">
        <v>-605882.5</v>
      </c>
      <c r="BO14" s="485">
        <v>0</v>
      </c>
      <c r="BP14" s="182">
        <v>0</v>
      </c>
      <c r="BQ14" s="166">
        <f t="shared" si="149"/>
        <v>0</v>
      </c>
      <c r="BR14" s="172">
        <f t="shared" si="150"/>
        <v>0</v>
      </c>
      <c r="BS14" s="181" t="str">
        <f t="shared" si="151"/>
        <v>Positive Margin</v>
      </c>
      <c r="BT14" s="183" t="s">
        <v>553</v>
      </c>
      <c r="BU14" s="165">
        <f t="shared" si="152"/>
        <v>-20343.5</v>
      </c>
      <c r="BV14" s="184" t="str">
        <f t="shared" si="153"/>
        <v>Negative Margin at Inception</v>
      </c>
      <c r="BW14" s="185" t="str">
        <f t="shared" si="154"/>
        <v>0</v>
      </c>
      <c r="BX14" s="184" t="str">
        <f t="shared" si="155"/>
        <v>More than 2%</v>
      </c>
      <c r="BY14" s="165">
        <f t="shared" si="156"/>
        <v>0</v>
      </c>
      <c r="BZ14" s="166">
        <f t="shared" si="157"/>
        <v>0</v>
      </c>
      <c r="CA14" s="165">
        <f t="shared" si="158"/>
        <v>0</v>
      </c>
      <c r="CB14" s="186">
        <f t="shared" si="159"/>
        <v>0</v>
      </c>
      <c r="CC14" s="186">
        <f t="shared" si="160"/>
        <v>0</v>
      </c>
      <c r="CD14" s="167">
        <f t="shared" si="161"/>
        <v>0</v>
      </c>
      <c r="CE14" s="186" t="s">
        <v>488</v>
      </c>
      <c r="CF14" s="167" t="str">
        <f>_xlfn.XLOOKUP(G14,'Supplier Metrics'!C:C,'Supplier Metrics'!H:H)</f>
        <v>Trader With Warehouse</v>
      </c>
      <c r="CG14" s="167" t="str">
        <f t="shared" si="162"/>
        <v>Apr-26</v>
      </c>
      <c r="CH14" s="167">
        <f t="shared" si="163"/>
        <v>0</v>
      </c>
      <c r="CI14" s="167">
        <f t="shared" si="164"/>
        <v>0</v>
      </c>
      <c r="CJ14" s="167">
        <f t="shared" si="165"/>
        <v>3</v>
      </c>
      <c r="CK14" s="187" t="str" cm="1">
        <f t="array" ref="CK14:CL14">_xlfn.XLOOKUP(N14,'Material Metrics'!B:B,'Material Metrics'!C:D)</f>
        <v>Ferrous</v>
      </c>
      <c r="CL14" s="167" t="str">
        <v>Ferrous</v>
      </c>
      <c r="CM14" s="167" t="str">
        <f>_xlfn.XLOOKUP(AR14,Receivables!B:B,Receivables!D:D)</f>
        <v>Shadab</v>
      </c>
      <c r="CN14" s="167">
        <f t="shared" si="166"/>
        <v>-20343.5</v>
      </c>
      <c r="CO14" s="167">
        <f t="shared" si="167"/>
        <v>-20343.5</v>
      </c>
      <c r="CP14" s="167">
        <f t="shared" si="168"/>
        <v>0</v>
      </c>
      <c r="CQ14" s="167">
        <f t="shared" si="169"/>
        <v>714941.35</v>
      </c>
      <c r="CR14" s="167">
        <f t="shared" si="170"/>
        <v>738946.67999999993</v>
      </c>
      <c r="CS14" s="167">
        <f t="shared" si="171"/>
        <v>0</v>
      </c>
      <c r="CT14" s="167">
        <f t="shared" si="172"/>
        <v>0</v>
      </c>
      <c r="CU14" s="167">
        <f t="shared" si="173"/>
        <v>-24005.329999999958</v>
      </c>
      <c r="CV14" s="167" t="s">
        <v>628</v>
      </c>
      <c r="CW14" s="167" t="s">
        <v>628</v>
      </c>
      <c r="CX14" s="182" t="str">
        <f t="shared" si="174"/>
        <v>AOBPK6586N</v>
      </c>
      <c r="CY14" s="182" t="str">
        <f t="shared" si="175"/>
        <v>AAACJ4323N</v>
      </c>
      <c r="CZ14" s="182" t="s">
        <v>701</v>
      </c>
      <c r="DA14" s="182">
        <v>0</v>
      </c>
      <c r="DB14" s="182">
        <v>0</v>
      </c>
      <c r="DC14" s="182">
        <v>0</v>
      </c>
      <c r="DD14" s="182">
        <v>0</v>
      </c>
      <c r="DE14" s="455">
        <f t="shared" si="176"/>
        <v>-626226</v>
      </c>
      <c r="DF14" s="182">
        <f t="shared" si="177"/>
        <v>-605882.5</v>
      </c>
    </row>
    <row r="15" spans="2:110" s="189" customFormat="1" ht="11.9" customHeight="1" x14ac:dyDescent="0.3">
      <c r="B15" s="160" t="str">
        <f t="shared" si="109"/>
        <v>Q1</v>
      </c>
      <c r="C15" s="161" t="str">
        <f t="shared" si="110"/>
        <v>Apr-26</v>
      </c>
      <c r="D15" s="378">
        <v>46130</v>
      </c>
      <c r="E15" s="163" t="s">
        <v>1615</v>
      </c>
      <c r="F15" s="163" t="s">
        <v>1587</v>
      </c>
      <c r="G15" s="163" t="s">
        <v>1588</v>
      </c>
      <c r="H15" s="164" t="s">
        <v>1616</v>
      </c>
      <c r="I15" s="162">
        <v>46130</v>
      </c>
      <c r="J15" s="163" t="s">
        <v>1617</v>
      </c>
      <c r="K15" s="162">
        <v>46131</v>
      </c>
      <c r="L15" s="163" t="s">
        <v>181</v>
      </c>
      <c r="M15" s="163" t="s">
        <v>1618</v>
      </c>
      <c r="N15" s="164" t="s">
        <v>334</v>
      </c>
      <c r="O15" s="163">
        <v>24530</v>
      </c>
      <c r="P15" s="319">
        <v>34.4</v>
      </c>
      <c r="Q15" s="165">
        <f t="shared" si="111"/>
        <v>843832</v>
      </c>
      <c r="R15" s="166">
        <v>0</v>
      </c>
      <c r="S15" s="165">
        <f t="shared" si="112"/>
        <v>24530</v>
      </c>
      <c r="T15" s="166">
        <v>0</v>
      </c>
      <c r="U15" s="167">
        <v>0</v>
      </c>
      <c r="V15" s="168">
        <v>0</v>
      </c>
      <c r="W15" s="167">
        <v>0</v>
      </c>
      <c r="X15" s="169">
        <v>0</v>
      </c>
      <c r="Y15" s="167">
        <v>0</v>
      </c>
      <c r="Z15" s="167">
        <v>0</v>
      </c>
      <c r="AA15" s="166">
        <v>0</v>
      </c>
      <c r="AB15" s="170">
        <f t="shared" si="113"/>
        <v>0</v>
      </c>
      <c r="AC15" s="169">
        <v>0</v>
      </c>
      <c r="AD15" s="165">
        <v>0</v>
      </c>
      <c r="AE15" s="184">
        <v>0</v>
      </c>
      <c r="AF15" s="167" t="s">
        <v>4600</v>
      </c>
      <c r="AG15" s="316">
        <v>46139</v>
      </c>
      <c r="AH15" s="171">
        <v>0</v>
      </c>
      <c r="AI15" s="483">
        <v>0</v>
      </c>
      <c r="AJ15" s="167">
        <v>0</v>
      </c>
      <c r="AK15" s="167">
        <v>-28210</v>
      </c>
      <c r="AL15" s="167">
        <v>0</v>
      </c>
      <c r="AM15" s="172">
        <f t="shared" si="114"/>
        <v>815622</v>
      </c>
      <c r="AN15" s="173">
        <v>46131</v>
      </c>
      <c r="AO15" s="174" t="s">
        <v>1631</v>
      </c>
      <c r="AP15" s="175" t="s">
        <v>1620</v>
      </c>
      <c r="AQ15" s="176" t="s">
        <v>270</v>
      </c>
      <c r="AR15" s="176" t="s">
        <v>207</v>
      </c>
      <c r="AS15" s="163" t="s">
        <v>1632</v>
      </c>
      <c r="AT15" s="177" t="s">
        <v>1622</v>
      </c>
      <c r="AU15" s="177" t="s">
        <v>184</v>
      </c>
      <c r="AV15" s="178" t="s">
        <v>1643</v>
      </c>
      <c r="AW15" s="176">
        <v>24530</v>
      </c>
      <c r="AX15" s="178">
        <v>33.25</v>
      </c>
      <c r="AY15" s="176">
        <f t="shared" si="146"/>
        <v>815622.5</v>
      </c>
      <c r="AZ15" s="179" t="b">
        <f t="shared" si="147"/>
        <v>1</v>
      </c>
      <c r="BA15" s="165">
        <v>0</v>
      </c>
      <c r="BB15" s="180">
        <f t="shared" si="148"/>
        <v>24530</v>
      </c>
      <c r="BC15" s="181">
        <v>0</v>
      </c>
      <c r="BD15" s="180" t="s">
        <v>130</v>
      </c>
      <c r="BE15" s="181">
        <v>0</v>
      </c>
      <c r="BF15" s="180">
        <v>0</v>
      </c>
      <c r="BG15" s="181">
        <v>0</v>
      </c>
      <c r="BH15" s="171">
        <v>0</v>
      </c>
      <c r="BI15" s="484">
        <v>0</v>
      </c>
      <c r="BJ15" s="483">
        <v>0</v>
      </c>
      <c r="BK15" s="484">
        <v>0</v>
      </c>
      <c r="BL15" s="484">
        <v>0</v>
      </c>
      <c r="BM15" s="484">
        <v>0</v>
      </c>
      <c r="BN15" s="485">
        <v>0</v>
      </c>
      <c r="BO15" s="485">
        <v>0</v>
      </c>
      <c r="BP15" s="182">
        <v>0</v>
      </c>
      <c r="BQ15" s="166">
        <f t="shared" si="149"/>
        <v>815622.5</v>
      </c>
      <c r="BR15" s="172">
        <f t="shared" si="150"/>
        <v>0.5</v>
      </c>
      <c r="BS15" s="181" t="str">
        <f t="shared" si="151"/>
        <v>Positive Margin</v>
      </c>
      <c r="BT15" s="183" t="s">
        <v>4496</v>
      </c>
      <c r="BU15" s="165">
        <f t="shared" si="152"/>
        <v>-28209.5</v>
      </c>
      <c r="BV15" s="184" t="str">
        <f t="shared" si="153"/>
        <v>Negative Margin at Inception</v>
      </c>
      <c r="BW15" s="185">
        <f t="shared" si="154"/>
        <v>6.1302869893854079E-7</v>
      </c>
      <c r="BX15" s="184" t="str">
        <f t="shared" si="155"/>
        <v>Less Than 1%</v>
      </c>
      <c r="BY15" s="165">
        <f t="shared" si="156"/>
        <v>0</v>
      </c>
      <c r="BZ15" s="166">
        <f t="shared" si="157"/>
        <v>-28210</v>
      </c>
      <c r="CA15" s="165">
        <f t="shared" si="158"/>
        <v>28210</v>
      </c>
      <c r="CB15" s="186">
        <f t="shared" si="159"/>
        <v>0</v>
      </c>
      <c r="CC15" s="186">
        <f t="shared" si="160"/>
        <v>-28210</v>
      </c>
      <c r="CD15" s="167">
        <f t="shared" si="161"/>
        <v>28210</v>
      </c>
      <c r="CE15" s="186" t="s">
        <v>488</v>
      </c>
      <c r="CF15" s="167" t="str">
        <f>_xlfn.XLOOKUP(G15,'Supplier Metrics'!C:C,'Supplier Metrics'!H:H)</f>
        <v>Trader With Warehouse</v>
      </c>
      <c r="CG15" s="167" t="str">
        <f t="shared" si="162"/>
        <v>Apr-26</v>
      </c>
      <c r="CH15" s="167">
        <f t="shared" si="163"/>
        <v>815622</v>
      </c>
      <c r="CI15" s="167">
        <f t="shared" si="164"/>
        <v>815622.5</v>
      </c>
      <c r="CJ15" s="167">
        <f t="shared" si="165"/>
        <v>3</v>
      </c>
      <c r="CK15" s="187" t="str" cm="1">
        <f t="array" ref="CK15:CL15">_xlfn.XLOOKUP(N15,'Material Metrics'!B:B,'Material Metrics'!C:D)</f>
        <v>Ferrous</v>
      </c>
      <c r="CL15" s="167" t="str">
        <v>Ferrous</v>
      </c>
      <c r="CM15" s="167" t="str">
        <f>_xlfn.XLOOKUP(AR15,Receivables!B:B,Receivables!D:D)</f>
        <v>Shadab</v>
      </c>
      <c r="CN15" s="167">
        <f t="shared" si="166"/>
        <v>-28209.5</v>
      </c>
      <c r="CO15" s="167">
        <f t="shared" si="167"/>
        <v>-28209.5</v>
      </c>
      <c r="CP15" s="167">
        <f t="shared" si="168"/>
        <v>0.5</v>
      </c>
      <c r="CQ15" s="167">
        <f t="shared" si="169"/>
        <v>962434.54999999993</v>
      </c>
      <c r="CR15" s="167">
        <f t="shared" si="170"/>
        <v>995721.75999999989</v>
      </c>
      <c r="CS15" s="167">
        <f t="shared" si="171"/>
        <v>0</v>
      </c>
      <c r="CT15" s="167">
        <f t="shared" si="172"/>
        <v>-33287.799999999996</v>
      </c>
      <c r="CU15" s="167">
        <f t="shared" si="173"/>
        <v>-66575.010000000009</v>
      </c>
      <c r="CV15" s="167" t="s">
        <v>628</v>
      </c>
      <c r="CW15" s="167" t="s">
        <v>628</v>
      </c>
      <c r="CX15" s="182" t="str">
        <f t="shared" si="174"/>
        <v>AOBPK6586N</v>
      </c>
      <c r="CY15" s="182" t="str">
        <f t="shared" si="175"/>
        <v>AAACJ4323N</v>
      </c>
      <c r="CZ15" s="182" t="s">
        <v>701</v>
      </c>
      <c r="DA15" s="182">
        <v>0</v>
      </c>
      <c r="DB15" s="182">
        <v>0</v>
      </c>
      <c r="DC15" s="182">
        <v>0</v>
      </c>
      <c r="DD15" s="182">
        <v>0</v>
      </c>
      <c r="DE15" s="455">
        <f t="shared" si="176"/>
        <v>-28210</v>
      </c>
      <c r="DF15" s="182">
        <f t="shared" si="177"/>
        <v>0</v>
      </c>
    </row>
    <row r="16" spans="2:110" s="189" customFormat="1" ht="11.9" customHeight="1" x14ac:dyDescent="0.3">
      <c r="B16" s="160" t="str">
        <f t="shared" ref="B16:B17" si="178">"Q" &amp; IF(ROUNDUP(MONTH(D16)/3,0)-1=0,4,ROUNDUP(MONTH(D16)/3,0)-1)</f>
        <v>Q1</v>
      </c>
      <c r="C16" s="161" t="str">
        <f t="shared" ref="C16:C17" si="179">TEXT(AN16,"mmm-yy")</f>
        <v>Apr-26</v>
      </c>
      <c r="D16" s="378">
        <v>46133</v>
      </c>
      <c r="E16" s="163" t="s">
        <v>4469</v>
      </c>
      <c r="F16" s="163" t="s">
        <v>1587</v>
      </c>
      <c r="G16" s="163" t="s">
        <v>1588</v>
      </c>
      <c r="H16" s="164" t="s">
        <v>4470</v>
      </c>
      <c r="I16" s="162">
        <v>46133</v>
      </c>
      <c r="J16" s="163" t="s">
        <v>4471</v>
      </c>
      <c r="K16" s="162">
        <v>46133</v>
      </c>
      <c r="L16" s="163" t="s">
        <v>181</v>
      </c>
      <c r="M16" s="163" t="s">
        <v>4472</v>
      </c>
      <c r="N16" s="164" t="s">
        <v>222</v>
      </c>
      <c r="O16" s="163">
        <v>16960</v>
      </c>
      <c r="P16" s="319">
        <v>33.049999999999997</v>
      </c>
      <c r="Q16" s="165">
        <f t="shared" ref="Q16:Q17" si="180">O16*P16</f>
        <v>560528</v>
      </c>
      <c r="R16" s="166">
        <v>0</v>
      </c>
      <c r="S16" s="165">
        <f t="shared" ref="S16:S17" si="181">O16-R16</f>
        <v>16960</v>
      </c>
      <c r="T16" s="166">
        <v>0</v>
      </c>
      <c r="U16" s="167">
        <v>0</v>
      </c>
      <c r="V16" s="168">
        <v>0</v>
      </c>
      <c r="W16" s="167">
        <v>0</v>
      </c>
      <c r="X16" s="169">
        <v>0</v>
      </c>
      <c r="Y16" s="167">
        <v>0</v>
      </c>
      <c r="Z16" s="167">
        <v>0</v>
      </c>
      <c r="AA16" s="166">
        <v>0</v>
      </c>
      <c r="AB16" s="170">
        <f t="shared" ref="AB16:AB17" si="182">Y16+AA16+Z16</f>
        <v>0</v>
      </c>
      <c r="AC16" s="169">
        <v>0</v>
      </c>
      <c r="AD16" s="165">
        <v>0</v>
      </c>
      <c r="AE16" s="184">
        <v>0</v>
      </c>
      <c r="AF16" s="167" t="s">
        <v>4515</v>
      </c>
      <c r="AG16" s="316">
        <v>46136</v>
      </c>
      <c r="AH16" s="171" t="s">
        <v>4688</v>
      </c>
      <c r="AI16" s="317">
        <v>46139</v>
      </c>
      <c r="AJ16" s="167">
        <v>0</v>
      </c>
      <c r="AK16" s="167">
        <f>-8563-992-29628</f>
        <v>-39183</v>
      </c>
      <c r="AL16" s="167">
        <v>0</v>
      </c>
      <c r="AM16" s="172">
        <f t="shared" ref="AM16:AM17" si="183">Q16+AB16+AL16+AK16+AJ16+T16+AE16</f>
        <v>521345</v>
      </c>
      <c r="AN16" s="173">
        <v>46133</v>
      </c>
      <c r="AO16" s="174" t="s">
        <v>4477</v>
      </c>
      <c r="AP16" s="175" t="s">
        <v>458</v>
      </c>
      <c r="AQ16" s="176" t="s">
        <v>416</v>
      </c>
      <c r="AR16" s="176" t="s">
        <v>381</v>
      </c>
      <c r="AS16" s="163" t="s">
        <v>4478</v>
      </c>
      <c r="AT16" s="177" t="s">
        <v>810</v>
      </c>
      <c r="AU16" s="177" t="s">
        <v>184</v>
      </c>
      <c r="AV16" s="178" t="s">
        <v>4480</v>
      </c>
      <c r="AW16" s="176">
        <v>16960</v>
      </c>
      <c r="AX16" s="178">
        <v>31.3</v>
      </c>
      <c r="AY16" s="176">
        <f t="shared" ref="AY16:AY17" si="184">AW16*AX16</f>
        <v>530848</v>
      </c>
      <c r="AZ16" s="179" t="b">
        <f t="shared" ref="AZ16:AZ17" si="185">AW16=O16</f>
        <v>1</v>
      </c>
      <c r="BA16" s="165">
        <v>0</v>
      </c>
      <c r="BB16" s="180">
        <f t="shared" ref="BB16:BB17" si="186">AW16-BA16</f>
        <v>16960</v>
      </c>
      <c r="BC16" s="181">
        <v>0</v>
      </c>
      <c r="BD16" s="180" t="s">
        <v>130</v>
      </c>
      <c r="BE16" s="181">
        <v>0</v>
      </c>
      <c r="BF16" s="180">
        <v>0</v>
      </c>
      <c r="BG16" s="181">
        <v>0</v>
      </c>
      <c r="BH16" s="171" t="s">
        <v>4516</v>
      </c>
      <c r="BI16" s="323">
        <v>46136</v>
      </c>
      <c r="BJ16" s="483" t="s">
        <v>4599</v>
      </c>
      <c r="BK16" s="323">
        <v>46139</v>
      </c>
      <c r="BL16" s="484">
        <v>0</v>
      </c>
      <c r="BM16" s="484">
        <v>0</v>
      </c>
      <c r="BN16" s="485">
        <v>0</v>
      </c>
      <c r="BO16" s="485">
        <f>-8110-939</f>
        <v>-9049</v>
      </c>
      <c r="BP16" s="182">
        <v>0</v>
      </c>
      <c r="BQ16" s="166">
        <f t="shared" ref="BQ16:BQ17" si="187">AY16+BN16+BO16+BP16+BC16+BG16+BM16+BL16</f>
        <v>521799</v>
      </c>
      <c r="BR16" s="172">
        <f t="shared" ref="BR16:BR17" si="188">BQ16-AM16</f>
        <v>454</v>
      </c>
      <c r="BS16" s="181" t="str">
        <f t="shared" ref="BS16:BS17" si="189">IF(BR16&gt;=0,"Positive Margin","Negative Margin")</f>
        <v>Positive Margin</v>
      </c>
      <c r="BT16" s="183" t="s">
        <v>552</v>
      </c>
      <c r="BU16" s="165">
        <f t="shared" ref="BU16:BU17" si="190">AY16-Y16-Q16-AA16-T16+BC16</f>
        <v>-29680</v>
      </c>
      <c r="BV16" s="184" t="str">
        <f t="shared" ref="BV16:BV17" si="191">IF(BU16&lt;0, "Negative Margin at Inception", "Positive Margin at Inception")</f>
        <v>Negative Margin at Inception</v>
      </c>
      <c r="BW16" s="185">
        <f t="shared" ref="BW16:BW17" si="192">IFERROR(BR16/BQ16,"0")</f>
        <v>8.7006682649832601E-4</v>
      </c>
      <c r="BX16" s="184" t="str">
        <f t="shared" ref="BX16:BX17" si="193">IF(BW16&lt;1%,"Less Than 1%",IF(BW16&gt;2%,"More than 2%",IF(BW16&gt;=1%,"1% - 2%")))</f>
        <v>Less Than 1%</v>
      </c>
      <c r="BY16" s="165">
        <f t="shared" ref="BY16:BY17" si="194">BO16+BP16</f>
        <v>-9049</v>
      </c>
      <c r="BZ16" s="166">
        <f t="shared" ref="BZ16:BZ17" si="195">AL16+AK16</f>
        <v>-39183</v>
      </c>
      <c r="CA16" s="165">
        <f t="shared" ref="CA16:CA17" si="196">BY16-BZ16</f>
        <v>30134</v>
      </c>
      <c r="CB16" s="186">
        <f t="shared" ref="CB16:CB17" si="197">BO16</f>
        <v>-9049</v>
      </c>
      <c r="CC16" s="186">
        <f t="shared" ref="CC16:CC17" si="198">AK16</f>
        <v>-39183</v>
      </c>
      <c r="CD16" s="167">
        <f t="shared" ref="CD16:CD17" si="199">CB16-CC16</f>
        <v>30134</v>
      </c>
      <c r="CE16" s="186" t="s">
        <v>488</v>
      </c>
      <c r="CF16" s="167" t="str">
        <f>_xlfn.XLOOKUP(G16,'Supplier Metrics'!C:C,'Supplier Metrics'!H:H)</f>
        <v>Trader With Warehouse</v>
      </c>
      <c r="CG16" s="167" t="str">
        <f t="shared" ref="CG16:CG17" si="200">TEXT(AN16,"mmm-yy")</f>
        <v>Apr-26</v>
      </c>
      <c r="CH16" s="167">
        <f t="shared" ref="CH16:CH17" si="201">AM16-AL16</f>
        <v>521345</v>
      </c>
      <c r="CI16" s="167">
        <f t="shared" ref="CI16:CI17" si="202">BQ16-BP16</f>
        <v>521799</v>
      </c>
      <c r="CJ16" s="167">
        <f t="shared" ref="CJ16:CJ17" si="203">INT((D16- IF(MONTH(D16) &gt;= 4, DATE(YEAR(D16), 4, 1), DATE(YEAR(D16)-1, 4, 1))) / 7) + 1</f>
        <v>3</v>
      </c>
      <c r="CK16" s="187" t="str" cm="1">
        <f t="array" ref="CK16:CL16">_xlfn.XLOOKUP(N16,'Material Metrics'!B:B,'Material Metrics'!C:D)</f>
        <v>Ferrous</v>
      </c>
      <c r="CL16" s="167" t="str">
        <v>Ferrous</v>
      </c>
      <c r="CM16" s="167" t="str">
        <f>_xlfn.XLOOKUP(AR16,Receivables!B:B,Receivables!D:D)</f>
        <v>Gaurav Uttam Kothimeere</v>
      </c>
      <c r="CN16" s="167">
        <f t="shared" ref="CN16:CN17" si="204">AY16-Q16</f>
        <v>-29680</v>
      </c>
      <c r="CO16" s="167">
        <f t="shared" ref="CO16:CO17" si="205">CN16-AB16</f>
        <v>-29680</v>
      </c>
      <c r="CP16" s="167">
        <f t="shared" ref="CP16:CP17" si="206">BQ16-AM16</f>
        <v>454</v>
      </c>
      <c r="CQ16" s="167">
        <f t="shared" ref="CQ16:CQ17" si="207">AY16*118%</f>
        <v>626400.64</v>
      </c>
      <c r="CR16" s="167">
        <f t="shared" ref="CR16:CR17" si="208">Q16*118%</f>
        <v>661423.03999999992</v>
      </c>
      <c r="CS16" s="167">
        <f t="shared" ref="CS16:CS17" si="209">CB16*118%</f>
        <v>-10677.82</v>
      </c>
      <c r="CT16" s="167">
        <f t="shared" ref="CT16:CT17" si="210">CC16*118%</f>
        <v>-46235.939999999995</v>
      </c>
      <c r="CU16" s="167">
        <f t="shared" ref="CU16:CU17" si="211">(CQ16-CS16)-(CR16-CT16)</f>
        <v>-70580.519999999902</v>
      </c>
      <c r="CV16" s="167" t="s">
        <v>628</v>
      </c>
      <c r="CW16" s="167" t="s">
        <v>628</v>
      </c>
      <c r="CX16" s="182" t="str">
        <f t="shared" ref="CX16:CX17" si="212">MID(G16,3,10)</f>
        <v>AOBPK6586N</v>
      </c>
      <c r="CY16" s="182" t="str">
        <f t="shared" ref="CY16:CY17" si="213">MID(AR16,3,10)</f>
        <v>AAACE1741P</v>
      </c>
      <c r="CZ16" s="182" t="s">
        <v>701</v>
      </c>
      <c r="DA16" s="182">
        <v>0</v>
      </c>
      <c r="DB16" s="182">
        <v>0</v>
      </c>
      <c r="DC16" s="182">
        <v>0</v>
      </c>
      <c r="DD16" s="182">
        <v>0</v>
      </c>
      <c r="DE16" s="455">
        <f t="shared" ref="DE16:DE17" si="214">AE16+AJ16+AK16</f>
        <v>-39183</v>
      </c>
      <c r="DF16" s="182">
        <f t="shared" ref="DF16:DF17" si="215">BN16+BO16+BC16</f>
        <v>-9049</v>
      </c>
    </row>
    <row r="17" spans="2:110" s="189" customFormat="1" ht="11.9" customHeight="1" x14ac:dyDescent="0.3">
      <c r="B17" s="160" t="str">
        <f t="shared" si="178"/>
        <v>Q1</v>
      </c>
      <c r="C17" s="161" t="str">
        <f t="shared" si="179"/>
        <v>Apr-26</v>
      </c>
      <c r="D17" s="378">
        <v>46134</v>
      </c>
      <c r="E17" s="163" t="s">
        <v>4473</v>
      </c>
      <c r="F17" s="163" t="s">
        <v>427</v>
      </c>
      <c r="G17" s="163" t="s">
        <v>428</v>
      </c>
      <c r="H17" s="164" t="s">
        <v>4474</v>
      </c>
      <c r="I17" s="162">
        <v>46134</v>
      </c>
      <c r="J17" s="163" t="s">
        <v>4475</v>
      </c>
      <c r="K17" s="162">
        <v>46134</v>
      </c>
      <c r="L17" s="163" t="s">
        <v>181</v>
      </c>
      <c r="M17" s="163" t="s">
        <v>4476</v>
      </c>
      <c r="N17" s="164" t="s">
        <v>222</v>
      </c>
      <c r="O17" s="163">
        <v>11560</v>
      </c>
      <c r="P17" s="319">
        <v>31.3</v>
      </c>
      <c r="Q17" s="165">
        <f t="shared" si="180"/>
        <v>361828</v>
      </c>
      <c r="R17" s="166">
        <v>0</v>
      </c>
      <c r="S17" s="165">
        <f t="shared" si="181"/>
        <v>11560</v>
      </c>
      <c r="T17" s="166">
        <v>0</v>
      </c>
      <c r="U17" s="167">
        <v>0</v>
      </c>
      <c r="V17" s="168">
        <v>0</v>
      </c>
      <c r="W17" s="167">
        <v>0</v>
      </c>
      <c r="X17" s="169">
        <v>0</v>
      </c>
      <c r="Y17" s="167">
        <v>0</v>
      </c>
      <c r="Z17" s="167">
        <v>0</v>
      </c>
      <c r="AA17" s="166">
        <v>0</v>
      </c>
      <c r="AB17" s="170">
        <f t="shared" si="182"/>
        <v>0</v>
      </c>
      <c r="AC17" s="169">
        <v>0</v>
      </c>
      <c r="AD17" s="165">
        <v>0</v>
      </c>
      <c r="AE17" s="184">
        <v>0</v>
      </c>
      <c r="AF17" s="167" t="s">
        <v>4517</v>
      </c>
      <c r="AG17" s="316">
        <v>46137</v>
      </c>
      <c r="AH17" s="167" t="s">
        <v>4517</v>
      </c>
      <c r="AI17" s="316">
        <v>46137</v>
      </c>
      <c r="AJ17" s="167">
        <v>0</v>
      </c>
      <c r="AK17" s="167">
        <f>-3831.1186440678-626</f>
        <v>-4457.1186440677993</v>
      </c>
      <c r="AL17" s="167">
        <v>0</v>
      </c>
      <c r="AM17" s="172">
        <f t="shared" si="183"/>
        <v>357370.88135593222</v>
      </c>
      <c r="AN17" s="173">
        <v>46134</v>
      </c>
      <c r="AO17" s="174" t="s">
        <v>4479</v>
      </c>
      <c r="AP17" s="175" t="s">
        <v>458</v>
      </c>
      <c r="AQ17" s="176" t="s">
        <v>416</v>
      </c>
      <c r="AR17" s="176" t="s">
        <v>381</v>
      </c>
      <c r="AS17" s="163" t="s">
        <v>421</v>
      </c>
      <c r="AT17" s="177" t="s">
        <v>810</v>
      </c>
      <c r="AU17" s="177" t="s">
        <v>184</v>
      </c>
      <c r="AV17" s="178" t="s">
        <v>4481</v>
      </c>
      <c r="AW17" s="176">
        <v>11560</v>
      </c>
      <c r="AX17" s="178">
        <v>31.3</v>
      </c>
      <c r="AY17" s="176">
        <f t="shared" si="184"/>
        <v>361828</v>
      </c>
      <c r="AZ17" s="179" t="b">
        <f t="shared" si="185"/>
        <v>1</v>
      </c>
      <c r="BA17" s="165">
        <v>0</v>
      </c>
      <c r="BB17" s="180">
        <f t="shared" si="186"/>
        <v>11560</v>
      </c>
      <c r="BC17" s="181">
        <v>0</v>
      </c>
      <c r="BD17" s="180" t="s">
        <v>130</v>
      </c>
      <c r="BE17" s="181">
        <v>0</v>
      </c>
      <c r="BF17" s="180">
        <v>0</v>
      </c>
      <c r="BG17" s="181">
        <v>0</v>
      </c>
      <c r="BH17" s="171" t="s">
        <v>4518</v>
      </c>
      <c r="BI17" s="323">
        <v>46137</v>
      </c>
      <c r="BJ17" s="171" t="s">
        <v>4519</v>
      </c>
      <c r="BK17" s="323">
        <v>46137</v>
      </c>
      <c r="BL17" s="484">
        <v>0</v>
      </c>
      <c r="BM17" s="484">
        <v>0</v>
      </c>
      <c r="BN17" s="485">
        <v>0</v>
      </c>
      <c r="BO17" s="485">
        <f>-3831.12-626</f>
        <v>-4457.12</v>
      </c>
      <c r="BP17" s="182">
        <v>0</v>
      </c>
      <c r="BQ17" s="166">
        <f t="shared" si="187"/>
        <v>357370.88</v>
      </c>
      <c r="BR17" s="172">
        <f t="shared" si="188"/>
        <v>-1.3559322105720639E-3</v>
      </c>
      <c r="BS17" s="181" t="str">
        <f t="shared" si="189"/>
        <v>Negative Margin</v>
      </c>
      <c r="BT17" s="183" t="s">
        <v>552</v>
      </c>
      <c r="BU17" s="165">
        <f t="shared" si="190"/>
        <v>0</v>
      </c>
      <c r="BV17" s="184" t="str">
        <f t="shared" si="191"/>
        <v>Positive Margin at Inception</v>
      </c>
      <c r="BW17" s="185">
        <f t="shared" si="192"/>
        <v>-3.7941877373222571E-9</v>
      </c>
      <c r="BX17" s="184" t="str">
        <f t="shared" si="193"/>
        <v>Less Than 1%</v>
      </c>
      <c r="BY17" s="165">
        <f t="shared" si="194"/>
        <v>-4457.12</v>
      </c>
      <c r="BZ17" s="166">
        <f t="shared" si="195"/>
        <v>-4457.1186440677993</v>
      </c>
      <c r="CA17" s="165">
        <f t="shared" si="196"/>
        <v>-1.3559322005676222E-3</v>
      </c>
      <c r="CB17" s="186">
        <f t="shared" si="197"/>
        <v>-4457.12</v>
      </c>
      <c r="CC17" s="186">
        <f t="shared" si="198"/>
        <v>-4457.1186440677993</v>
      </c>
      <c r="CD17" s="167">
        <f t="shared" si="199"/>
        <v>-1.3559322005676222E-3</v>
      </c>
      <c r="CE17" s="186" t="s">
        <v>488</v>
      </c>
      <c r="CF17" s="167" t="str">
        <f>_xlfn.XLOOKUP(G17,'Supplier Metrics'!C:C,'Supplier Metrics'!H:H)</f>
        <v>Trader With Warehouse</v>
      </c>
      <c r="CG17" s="167" t="str">
        <f t="shared" si="200"/>
        <v>Apr-26</v>
      </c>
      <c r="CH17" s="167">
        <f t="shared" si="201"/>
        <v>357370.88135593222</v>
      </c>
      <c r="CI17" s="167">
        <f t="shared" si="202"/>
        <v>357370.88</v>
      </c>
      <c r="CJ17" s="167">
        <f t="shared" si="203"/>
        <v>4</v>
      </c>
      <c r="CK17" s="187" t="str" cm="1">
        <f t="array" ref="CK17:CL17">_xlfn.XLOOKUP(N17,'Material Metrics'!B:B,'Material Metrics'!C:D)</f>
        <v>Ferrous</v>
      </c>
      <c r="CL17" s="167" t="str">
        <v>Ferrous</v>
      </c>
      <c r="CM17" s="167" t="str">
        <f>_xlfn.XLOOKUP(AR17,Receivables!B:B,Receivables!D:D)</f>
        <v>Gaurav Uttam Kothimeere</v>
      </c>
      <c r="CN17" s="167">
        <f t="shared" si="204"/>
        <v>0</v>
      </c>
      <c r="CO17" s="167">
        <f t="shared" si="205"/>
        <v>0</v>
      </c>
      <c r="CP17" s="167">
        <f t="shared" si="206"/>
        <v>-1.3559322105720639E-3</v>
      </c>
      <c r="CQ17" s="167">
        <f t="shared" si="207"/>
        <v>426957.04</v>
      </c>
      <c r="CR17" s="167">
        <f t="shared" si="208"/>
        <v>426957.04</v>
      </c>
      <c r="CS17" s="167">
        <f t="shared" si="209"/>
        <v>-5259.4015999999992</v>
      </c>
      <c r="CT17" s="167">
        <f t="shared" si="210"/>
        <v>-5259.4000000000033</v>
      </c>
      <c r="CU17" s="167">
        <f t="shared" si="211"/>
        <v>1.5999999595806003E-3</v>
      </c>
      <c r="CV17" s="167" t="s">
        <v>628</v>
      </c>
      <c r="CW17" s="167" t="s">
        <v>628</v>
      </c>
      <c r="CX17" s="182" t="str">
        <f t="shared" si="212"/>
        <v>CFUPK7292B</v>
      </c>
      <c r="CY17" s="182" t="str">
        <f t="shared" si="213"/>
        <v>AAACE1741P</v>
      </c>
      <c r="CZ17" s="182" t="s">
        <v>701</v>
      </c>
      <c r="DA17" s="182">
        <v>0</v>
      </c>
      <c r="DB17" s="182">
        <v>0</v>
      </c>
      <c r="DC17" s="182">
        <v>0</v>
      </c>
      <c r="DD17" s="182">
        <v>0</v>
      </c>
      <c r="DE17" s="455">
        <f t="shared" si="214"/>
        <v>-4457.1186440677993</v>
      </c>
      <c r="DF17" s="182">
        <f t="shared" si="215"/>
        <v>-4457.12</v>
      </c>
    </row>
    <row r="18" spans="2:110" s="189" customFormat="1" ht="11.9" customHeight="1" x14ac:dyDescent="0.3">
      <c r="B18" s="160" t="str">
        <f t="shared" ref="B18:B20" si="216">"Q" &amp; IF(ROUNDUP(MONTH(D18)/3,0)-1=0,4,ROUNDUP(MONTH(D18)/3,0)-1)</f>
        <v>Q1</v>
      </c>
      <c r="C18" s="161" t="str">
        <f t="shared" ref="C18:C20" si="217">TEXT(AN18,"mmm-yy")</f>
        <v>Apr-26</v>
      </c>
      <c r="D18" s="378">
        <v>46135</v>
      </c>
      <c r="E18" s="163" t="s">
        <v>4497</v>
      </c>
      <c r="F18" s="163" t="s">
        <v>1451</v>
      </c>
      <c r="G18" s="163" t="s">
        <v>1452</v>
      </c>
      <c r="H18" s="164" t="s">
        <v>705</v>
      </c>
      <c r="I18" s="162">
        <v>46135</v>
      </c>
      <c r="J18" s="163" t="s">
        <v>4498</v>
      </c>
      <c r="K18" s="162">
        <v>46135</v>
      </c>
      <c r="L18" s="163" t="s">
        <v>1454</v>
      </c>
      <c r="M18" s="163" t="s">
        <v>4499</v>
      </c>
      <c r="N18" s="164" t="s">
        <v>132</v>
      </c>
      <c r="O18" s="163">
        <v>5870</v>
      </c>
      <c r="P18" s="319">
        <v>323.81</v>
      </c>
      <c r="Q18" s="165">
        <f t="shared" ref="Q18:Q20" si="218">O18*P18</f>
        <v>1900764.7</v>
      </c>
      <c r="R18" s="166">
        <v>0</v>
      </c>
      <c r="S18" s="165">
        <f t="shared" ref="S18:S20" si="219">O18-R18</f>
        <v>5870</v>
      </c>
      <c r="T18" s="166">
        <v>0</v>
      </c>
      <c r="U18" s="167">
        <v>0</v>
      </c>
      <c r="V18" s="168">
        <v>0</v>
      </c>
      <c r="W18" s="167">
        <v>0</v>
      </c>
      <c r="X18" s="169">
        <v>0</v>
      </c>
      <c r="Y18" s="167">
        <v>0</v>
      </c>
      <c r="Z18" s="167">
        <v>0</v>
      </c>
      <c r="AA18" s="166">
        <v>0</v>
      </c>
      <c r="AB18" s="170">
        <f t="shared" ref="AB18:AB20" si="220">Y18+AA18+Z18</f>
        <v>0</v>
      </c>
      <c r="AC18" s="169">
        <v>0</v>
      </c>
      <c r="AD18" s="165">
        <v>0</v>
      </c>
      <c r="AE18" s="184">
        <v>0</v>
      </c>
      <c r="AF18" s="167">
        <v>0</v>
      </c>
      <c r="AG18" s="171">
        <v>0</v>
      </c>
      <c r="AH18" s="171">
        <v>0</v>
      </c>
      <c r="AI18" s="483">
        <v>0</v>
      </c>
      <c r="AJ18" s="167">
        <v>0</v>
      </c>
      <c r="AK18" s="167">
        <v>0</v>
      </c>
      <c r="AL18" s="167">
        <v>0</v>
      </c>
      <c r="AM18" s="172">
        <f t="shared" ref="AM18:AM20" si="221">Q18+AB18+AL18+AK18+AJ18+T18+AE18</f>
        <v>1900764.7</v>
      </c>
      <c r="AN18" s="173">
        <v>46135</v>
      </c>
      <c r="AO18" s="174" t="s">
        <v>4508</v>
      </c>
      <c r="AP18" s="175" t="s">
        <v>1445</v>
      </c>
      <c r="AQ18" s="176" t="s">
        <v>366</v>
      </c>
      <c r="AR18" s="176" t="s">
        <v>682</v>
      </c>
      <c r="AS18" s="163" t="s">
        <v>1625</v>
      </c>
      <c r="AT18" s="177" t="s">
        <v>1447</v>
      </c>
      <c r="AU18" s="177" t="s">
        <v>1448</v>
      </c>
      <c r="AV18" s="178" t="s">
        <v>562</v>
      </c>
      <c r="AW18" s="176">
        <v>5870</v>
      </c>
      <c r="AX18" s="178">
        <v>334</v>
      </c>
      <c r="AY18" s="176">
        <f t="shared" ref="AY18:AY20" si="222">AW18*AX18</f>
        <v>1960580</v>
      </c>
      <c r="AZ18" s="179" t="b">
        <f t="shared" ref="AZ18:AZ20" si="223">AW18=O18</f>
        <v>1</v>
      </c>
      <c r="BA18" s="165">
        <v>0</v>
      </c>
      <c r="BB18" s="180">
        <f t="shared" ref="BB18:BB20" si="224">AW18-BA18</f>
        <v>5870</v>
      </c>
      <c r="BC18" s="181">
        <v>0</v>
      </c>
      <c r="BD18" s="180" t="s">
        <v>130</v>
      </c>
      <c r="BE18" s="181">
        <v>0</v>
      </c>
      <c r="BF18" s="180">
        <v>0</v>
      </c>
      <c r="BG18" s="181">
        <v>0</v>
      </c>
      <c r="BH18" s="171">
        <v>0</v>
      </c>
      <c r="BI18" s="484">
        <v>0</v>
      </c>
      <c r="BJ18" s="483">
        <v>0</v>
      </c>
      <c r="BK18" s="484">
        <v>0</v>
      </c>
      <c r="BL18" s="484">
        <v>0</v>
      </c>
      <c r="BM18" s="484">
        <v>0</v>
      </c>
      <c r="BN18" s="485">
        <v>0</v>
      </c>
      <c r="BO18" s="485">
        <v>0</v>
      </c>
      <c r="BP18" s="182">
        <v>0</v>
      </c>
      <c r="BQ18" s="166">
        <f t="shared" ref="BQ18:BQ20" si="225">AY18+BN18+BO18+BP18+BC18+BG18+BM18+BL18</f>
        <v>1960580</v>
      </c>
      <c r="BR18" s="172">
        <f t="shared" ref="BR18:BR20" si="226">BQ18-AM18</f>
        <v>59815.300000000047</v>
      </c>
      <c r="BS18" s="181" t="str">
        <f t="shared" ref="BS18:BS20" si="227">IF(BR18&gt;=0,"Positive Margin","Negative Margin")</f>
        <v>Positive Margin</v>
      </c>
      <c r="BT18" s="183" t="s">
        <v>4496</v>
      </c>
      <c r="BU18" s="165">
        <f t="shared" ref="BU18:BU20" si="228">AY18-Y18-Q18-AA18-T18+BC18</f>
        <v>59815.300000000047</v>
      </c>
      <c r="BV18" s="184" t="str">
        <f t="shared" ref="BV18:BV20" si="229">IF(BU18&lt;0, "Negative Margin at Inception", "Positive Margin at Inception")</f>
        <v>Positive Margin at Inception</v>
      </c>
      <c r="BW18" s="185">
        <f t="shared" ref="BW18:BW20" si="230">IFERROR(BR18/BQ18,"0")</f>
        <v>3.0508982035928167E-2</v>
      </c>
      <c r="BX18" s="184" t="str">
        <f t="shared" ref="BX18:BX20" si="231">IF(BW18&lt;1%,"Less Than 1%",IF(BW18&gt;2%,"More than 2%",IF(BW18&gt;=1%,"1% - 2%")))</f>
        <v>More than 2%</v>
      </c>
      <c r="BY18" s="165">
        <f t="shared" ref="BY18:BY20" si="232">BO18+BP18</f>
        <v>0</v>
      </c>
      <c r="BZ18" s="166">
        <f t="shared" ref="BZ18:BZ20" si="233">AL18+AK18</f>
        <v>0</v>
      </c>
      <c r="CA18" s="165">
        <f t="shared" ref="CA18:CA20" si="234">BY18-BZ18</f>
        <v>0</v>
      </c>
      <c r="CB18" s="186">
        <f t="shared" ref="CB18:CB20" si="235">BO18</f>
        <v>0</v>
      </c>
      <c r="CC18" s="186">
        <f t="shared" ref="CC18:CC20" si="236">AK18</f>
        <v>0</v>
      </c>
      <c r="CD18" s="167">
        <f t="shared" ref="CD18:CD20" si="237">CB18-CC18</f>
        <v>0</v>
      </c>
      <c r="CE18" s="186" t="s">
        <v>488</v>
      </c>
      <c r="CF18" s="167" t="str">
        <f>_xlfn.XLOOKUP(G18,'Supplier Metrics'!C:C,'Supplier Metrics'!H:H)</f>
        <v>Processor</v>
      </c>
      <c r="CG18" s="167" t="str">
        <f t="shared" ref="CG18:CG20" si="238">TEXT(AN18,"mmm-yy")</f>
        <v>Apr-26</v>
      </c>
      <c r="CH18" s="167">
        <f t="shared" ref="CH18:CH20" si="239">AM18-AL18</f>
        <v>1900764.7</v>
      </c>
      <c r="CI18" s="167">
        <f t="shared" ref="CI18:CI20" si="240">BQ18-BP18</f>
        <v>1960580</v>
      </c>
      <c r="CJ18" s="167">
        <f t="shared" ref="CJ18:CJ20" si="241">INT((D18- IF(MONTH(D18) &gt;= 4, DATE(YEAR(D18), 4, 1), DATE(YEAR(D18)-1, 4, 1))) / 7) + 1</f>
        <v>4</v>
      </c>
      <c r="CK18" s="187" t="str" cm="1">
        <f t="array" ref="CK18:CL18">_xlfn.XLOOKUP(N18,'Material Metrics'!B:B,'Material Metrics'!C:D)</f>
        <v>Non-Ferrous</v>
      </c>
      <c r="CL18" s="167" t="str">
        <v>Aluminium</v>
      </c>
      <c r="CM18" s="167" t="str">
        <f>_xlfn.XLOOKUP(AR18,Receivables!B:B,Receivables!D:D)</f>
        <v>Daulat Biyani</v>
      </c>
      <c r="CN18" s="167">
        <f t="shared" ref="CN18:CN20" si="242">AY18-Q18</f>
        <v>59815.300000000047</v>
      </c>
      <c r="CO18" s="167">
        <f t="shared" ref="CO18:CO20" si="243">CN18-AB18</f>
        <v>59815.300000000047</v>
      </c>
      <c r="CP18" s="167">
        <f t="shared" ref="CP18:CP20" si="244">BQ18-AM18</f>
        <v>59815.300000000047</v>
      </c>
      <c r="CQ18" s="167">
        <f t="shared" ref="CQ18:CQ20" si="245">AY18*118%</f>
        <v>2313484.4</v>
      </c>
      <c r="CR18" s="167">
        <f t="shared" ref="CR18:CR20" si="246">Q18*118%</f>
        <v>2242902.3459999999</v>
      </c>
      <c r="CS18" s="167">
        <f t="shared" ref="CS18:CS20" si="247">CB18*118%</f>
        <v>0</v>
      </c>
      <c r="CT18" s="167">
        <f t="shared" ref="CT18:CT20" si="248">CC18*118%</f>
        <v>0</v>
      </c>
      <c r="CU18" s="167">
        <f t="shared" ref="CU18:CU20" si="249">(CQ18-CS18)-(CR18-CT18)</f>
        <v>70582.054000000004</v>
      </c>
      <c r="CV18" s="167" t="s">
        <v>628</v>
      </c>
      <c r="CW18" s="167" t="s">
        <v>628</v>
      </c>
      <c r="CX18" s="182" t="str">
        <f t="shared" ref="CX18:CX20" si="250">MID(G18,3,10)</f>
        <v>AIXPR2550B</v>
      </c>
      <c r="CY18" s="182" t="str">
        <f t="shared" ref="CY18:CY20" si="251">MID(AR18,3,10)</f>
        <v>AAACN0064G</v>
      </c>
      <c r="CZ18" s="182" t="s">
        <v>701</v>
      </c>
      <c r="DA18" s="182">
        <v>0</v>
      </c>
      <c r="DB18" s="182">
        <v>0</v>
      </c>
      <c r="DC18" s="182">
        <v>0</v>
      </c>
      <c r="DD18" s="182">
        <v>0</v>
      </c>
      <c r="DE18" s="455">
        <f t="shared" ref="DE18:DE20" si="252">AE18+AJ18+AK18</f>
        <v>0</v>
      </c>
      <c r="DF18" s="182">
        <f t="shared" ref="DF18:DF20" si="253">BN18+BO18+BC18</f>
        <v>0</v>
      </c>
    </row>
    <row r="19" spans="2:110" s="189" customFormat="1" ht="11.9" customHeight="1" x14ac:dyDescent="0.3">
      <c r="B19" s="160" t="str">
        <f t="shared" si="216"/>
        <v>Q1</v>
      </c>
      <c r="C19" s="161" t="str">
        <f t="shared" si="217"/>
        <v>Apr-26</v>
      </c>
      <c r="D19" s="378">
        <v>46135</v>
      </c>
      <c r="E19" s="163" t="s">
        <v>4500</v>
      </c>
      <c r="F19" s="163" t="s">
        <v>910</v>
      </c>
      <c r="G19" s="163" t="s">
        <v>4387</v>
      </c>
      <c r="H19" s="164" t="s">
        <v>4501</v>
      </c>
      <c r="I19" s="162">
        <v>46135</v>
      </c>
      <c r="J19" s="163" t="s">
        <v>4502</v>
      </c>
      <c r="K19" s="162">
        <v>46136</v>
      </c>
      <c r="L19" s="163" t="s">
        <v>181</v>
      </c>
      <c r="M19" s="163" t="s">
        <v>4503</v>
      </c>
      <c r="N19" s="164" t="s">
        <v>555</v>
      </c>
      <c r="O19" s="163">
        <v>22525</v>
      </c>
      <c r="P19" s="319">
        <v>35.700000000000003</v>
      </c>
      <c r="Q19" s="165">
        <f t="shared" si="218"/>
        <v>804142.50000000012</v>
      </c>
      <c r="R19" s="166">
        <v>0</v>
      </c>
      <c r="S19" s="165">
        <f t="shared" si="219"/>
        <v>22525</v>
      </c>
      <c r="T19" s="166">
        <v>0</v>
      </c>
      <c r="U19" s="167">
        <v>0</v>
      </c>
      <c r="V19" s="168">
        <v>0</v>
      </c>
      <c r="W19" s="167">
        <v>0</v>
      </c>
      <c r="X19" s="169">
        <v>0</v>
      </c>
      <c r="Y19" s="167">
        <v>0</v>
      </c>
      <c r="Z19" s="167">
        <v>0</v>
      </c>
      <c r="AA19" s="166">
        <v>0</v>
      </c>
      <c r="AB19" s="170">
        <f t="shared" si="220"/>
        <v>0</v>
      </c>
      <c r="AC19" s="169">
        <v>0</v>
      </c>
      <c r="AD19" s="165">
        <v>0</v>
      </c>
      <c r="AE19" s="184">
        <v>0</v>
      </c>
      <c r="AF19" s="167" t="s">
        <v>4605</v>
      </c>
      <c r="AG19" s="316">
        <v>46139</v>
      </c>
      <c r="AH19" s="171" t="s">
        <v>4706</v>
      </c>
      <c r="AI19" s="317">
        <v>46149</v>
      </c>
      <c r="AJ19" s="167">
        <v>0</v>
      </c>
      <c r="AK19" s="167">
        <f>-32567-2320.5</f>
        <v>-34887.5</v>
      </c>
      <c r="AL19" s="167">
        <v>0</v>
      </c>
      <c r="AM19" s="172">
        <f t="shared" si="221"/>
        <v>769255.00000000012</v>
      </c>
      <c r="AN19" s="173">
        <v>46136</v>
      </c>
      <c r="AO19" s="174" t="s">
        <v>4509</v>
      </c>
      <c r="AP19" s="175" t="s">
        <v>1620</v>
      </c>
      <c r="AQ19" s="176" t="s">
        <v>270</v>
      </c>
      <c r="AR19" s="176" t="s">
        <v>207</v>
      </c>
      <c r="AS19" s="163" t="s">
        <v>4510</v>
      </c>
      <c r="AT19" s="177" t="s">
        <v>1634</v>
      </c>
      <c r="AU19" s="177" t="s">
        <v>184</v>
      </c>
      <c r="AV19" s="178" t="s">
        <v>4511</v>
      </c>
      <c r="AW19" s="176">
        <v>22525</v>
      </c>
      <c r="AX19" s="178">
        <v>34.25</v>
      </c>
      <c r="AY19" s="176">
        <f t="shared" si="222"/>
        <v>771481.25</v>
      </c>
      <c r="AZ19" s="179" t="b">
        <f t="shared" si="223"/>
        <v>1</v>
      </c>
      <c r="BA19" s="165">
        <v>0</v>
      </c>
      <c r="BB19" s="180">
        <f t="shared" si="224"/>
        <v>22525</v>
      </c>
      <c r="BC19" s="181">
        <v>0</v>
      </c>
      <c r="BD19" s="180" t="s">
        <v>130</v>
      </c>
      <c r="BE19" s="181">
        <v>0</v>
      </c>
      <c r="BF19" s="180">
        <v>0</v>
      </c>
      <c r="BG19" s="181">
        <v>0</v>
      </c>
      <c r="BH19" s="171" t="s">
        <v>4707</v>
      </c>
      <c r="BI19" s="323">
        <v>46149</v>
      </c>
      <c r="BJ19" s="483">
        <v>0</v>
      </c>
      <c r="BK19" s="484">
        <v>0</v>
      </c>
      <c r="BL19" s="484">
        <v>0</v>
      </c>
      <c r="BM19" s="484">
        <v>0</v>
      </c>
      <c r="BN19" s="485">
        <v>0</v>
      </c>
      <c r="BO19" s="485">
        <v>-2226.25</v>
      </c>
      <c r="BP19" s="182">
        <v>0</v>
      </c>
      <c r="BQ19" s="166">
        <f t="shared" si="225"/>
        <v>769255</v>
      </c>
      <c r="BR19" s="172">
        <f t="shared" si="226"/>
        <v>0</v>
      </c>
      <c r="BS19" s="181" t="str">
        <f t="shared" si="227"/>
        <v>Positive Margin</v>
      </c>
      <c r="BT19" s="183" t="s">
        <v>552</v>
      </c>
      <c r="BU19" s="165">
        <f t="shared" si="228"/>
        <v>-32661.250000000116</v>
      </c>
      <c r="BV19" s="184" t="str">
        <f t="shared" si="229"/>
        <v>Negative Margin at Inception</v>
      </c>
      <c r="BW19" s="185">
        <f t="shared" si="230"/>
        <v>0</v>
      </c>
      <c r="BX19" s="184" t="str">
        <f t="shared" si="231"/>
        <v>Less Than 1%</v>
      </c>
      <c r="BY19" s="165">
        <f t="shared" si="232"/>
        <v>-2226.25</v>
      </c>
      <c r="BZ19" s="166">
        <f t="shared" si="233"/>
        <v>-34887.5</v>
      </c>
      <c r="CA19" s="165">
        <f t="shared" si="234"/>
        <v>32661.25</v>
      </c>
      <c r="CB19" s="186">
        <f t="shared" si="235"/>
        <v>-2226.25</v>
      </c>
      <c r="CC19" s="186">
        <f t="shared" si="236"/>
        <v>-34887.5</v>
      </c>
      <c r="CD19" s="167">
        <f t="shared" si="237"/>
        <v>32661.25</v>
      </c>
      <c r="CE19" s="186" t="s">
        <v>488</v>
      </c>
      <c r="CF19" s="167" t="str">
        <f>_xlfn.XLOOKUP(G19,'Supplier Metrics'!C:C,'Supplier Metrics'!H:H)</f>
        <v>Trader With Warehouse</v>
      </c>
      <c r="CG19" s="167" t="str">
        <f t="shared" si="238"/>
        <v>Apr-26</v>
      </c>
      <c r="CH19" s="167">
        <f t="shared" si="239"/>
        <v>769255.00000000012</v>
      </c>
      <c r="CI19" s="167">
        <f t="shared" si="240"/>
        <v>769255</v>
      </c>
      <c r="CJ19" s="167">
        <f t="shared" si="241"/>
        <v>4</v>
      </c>
      <c r="CK19" s="187" t="str" cm="1">
        <f t="array" ref="CK19:CL19">_xlfn.XLOOKUP(N19,'Material Metrics'!B:B,'Material Metrics'!C:D)</f>
        <v>Ferrous</v>
      </c>
      <c r="CL19" s="167" t="str">
        <v>Ferrous</v>
      </c>
      <c r="CM19" s="167" t="str">
        <f>_xlfn.XLOOKUP(AR19,Receivables!B:B,Receivables!D:D)</f>
        <v>Shadab</v>
      </c>
      <c r="CN19" s="167">
        <f t="shared" si="242"/>
        <v>-32661.250000000116</v>
      </c>
      <c r="CO19" s="167">
        <f t="shared" si="243"/>
        <v>-32661.250000000116</v>
      </c>
      <c r="CP19" s="167">
        <f t="shared" si="244"/>
        <v>0</v>
      </c>
      <c r="CQ19" s="167">
        <f t="shared" si="245"/>
        <v>910347.875</v>
      </c>
      <c r="CR19" s="167">
        <f t="shared" si="246"/>
        <v>948888.15000000014</v>
      </c>
      <c r="CS19" s="167">
        <f t="shared" si="247"/>
        <v>-2626.9749999999999</v>
      </c>
      <c r="CT19" s="167">
        <f t="shared" si="248"/>
        <v>-41167.25</v>
      </c>
      <c r="CU19" s="167">
        <f t="shared" si="249"/>
        <v>-77080.550000000163</v>
      </c>
      <c r="CV19" s="167" t="s">
        <v>628</v>
      </c>
      <c r="CW19" s="167" t="s">
        <v>628</v>
      </c>
      <c r="CX19" s="182" t="str">
        <f t="shared" si="250"/>
        <v>AADCA1895P</v>
      </c>
      <c r="CY19" s="182" t="str">
        <f t="shared" si="251"/>
        <v>AAACJ4323N</v>
      </c>
      <c r="CZ19" s="182" t="s">
        <v>701</v>
      </c>
      <c r="DA19" s="182">
        <v>0</v>
      </c>
      <c r="DB19" s="182">
        <v>0</v>
      </c>
      <c r="DC19" s="182">
        <v>0</v>
      </c>
      <c r="DD19" s="182">
        <v>0</v>
      </c>
      <c r="DE19" s="455">
        <f t="shared" si="252"/>
        <v>-34887.5</v>
      </c>
      <c r="DF19" s="182">
        <f t="shared" si="253"/>
        <v>-2226.25</v>
      </c>
    </row>
    <row r="20" spans="2:110" s="189" customFormat="1" ht="11.9" customHeight="1" x14ac:dyDescent="0.3">
      <c r="B20" s="160" t="str">
        <f t="shared" si="216"/>
        <v>Q1</v>
      </c>
      <c r="C20" s="161" t="str">
        <f t="shared" si="217"/>
        <v>Apr-26</v>
      </c>
      <c r="D20" s="378">
        <v>46138</v>
      </c>
      <c r="E20" s="163" t="s">
        <v>4504</v>
      </c>
      <c r="F20" s="163" t="s">
        <v>427</v>
      </c>
      <c r="G20" s="163" t="s">
        <v>428</v>
      </c>
      <c r="H20" s="164" t="s">
        <v>4505</v>
      </c>
      <c r="I20" s="162">
        <v>46138</v>
      </c>
      <c r="J20" s="163" t="s">
        <v>4506</v>
      </c>
      <c r="K20" s="162">
        <v>46138</v>
      </c>
      <c r="L20" s="163" t="s">
        <v>181</v>
      </c>
      <c r="M20" s="163" t="s">
        <v>4507</v>
      </c>
      <c r="N20" s="164" t="s">
        <v>222</v>
      </c>
      <c r="O20" s="163">
        <v>10150</v>
      </c>
      <c r="P20" s="319">
        <v>31.3</v>
      </c>
      <c r="Q20" s="165">
        <f t="shared" si="218"/>
        <v>317695</v>
      </c>
      <c r="R20" s="166">
        <v>0</v>
      </c>
      <c r="S20" s="165">
        <f t="shared" si="219"/>
        <v>10150</v>
      </c>
      <c r="T20" s="166">
        <v>0</v>
      </c>
      <c r="U20" s="167">
        <v>0</v>
      </c>
      <c r="V20" s="168">
        <v>0</v>
      </c>
      <c r="W20" s="167">
        <v>0</v>
      </c>
      <c r="X20" s="169">
        <v>0</v>
      </c>
      <c r="Y20" s="167">
        <v>0</v>
      </c>
      <c r="Z20" s="167">
        <v>0</v>
      </c>
      <c r="AA20" s="166">
        <v>0</v>
      </c>
      <c r="AB20" s="170">
        <f t="shared" si="220"/>
        <v>0</v>
      </c>
      <c r="AC20" s="169">
        <v>0</v>
      </c>
      <c r="AD20" s="165">
        <v>0</v>
      </c>
      <c r="AE20" s="184">
        <v>0</v>
      </c>
      <c r="AF20" s="167" t="s">
        <v>4587</v>
      </c>
      <c r="AG20" s="316">
        <v>46140</v>
      </c>
      <c r="AH20" s="171" t="s">
        <v>4588</v>
      </c>
      <c r="AI20" s="317">
        <v>46140</v>
      </c>
      <c r="AJ20" s="167">
        <v>0</v>
      </c>
      <c r="AK20" s="167">
        <f>-5947-5352</f>
        <v>-11299</v>
      </c>
      <c r="AL20" s="167">
        <f t="shared" ref="AL20" si="254">(BP20*P20/AX20)+AB20/O20*(BP20/AX20)</f>
        <v>0</v>
      </c>
      <c r="AM20" s="172">
        <f t="shared" si="221"/>
        <v>306396</v>
      </c>
      <c r="AN20" s="173">
        <v>46138</v>
      </c>
      <c r="AO20" s="174" t="s">
        <v>4512</v>
      </c>
      <c r="AP20" s="175" t="s">
        <v>458</v>
      </c>
      <c r="AQ20" s="176" t="s">
        <v>416</v>
      </c>
      <c r="AR20" s="176" t="s">
        <v>381</v>
      </c>
      <c r="AS20" s="163" t="s">
        <v>4513</v>
      </c>
      <c r="AT20" s="177" t="s">
        <v>810</v>
      </c>
      <c r="AU20" s="177" t="s">
        <v>184</v>
      </c>
      <c r="AV20" s="178" t="s">
        <v>4514</v>
      </c>
      <c r="AW20" s="176">
        <v>10150</v>
      </c>
      <c r="AX20" s="178">
        <v>31.3</v>
      </c>
      <c r="AY20" s="176">
        <f t="shared" si="222"/>
        <v>317695</v>
      </c>
      <c r="AZ20" s="179" t="b">
        <f t="shared" si="223"/>
        <v>1</v>
      </c>
      <c r="BA20" s="165">
        <v>0</v>
      </c>
      <c r="BB20" s="180">
        <f t="shared" si="224"/>
        <v>10150</v>
      </c>
      <c r="BC20" s="181">
        <v>0</v>
      </c>
      <c r="BD20" s="180" t="s">
        <v>130</v>
      </c>
      <c r="BE20" s="181">
        <v>0</v>
      </c>
      <c r="BF20" s="180">
        <v>0</v>
      </c>
      <c r="BG20" s="181">
        <v>0</v>
      </c>
      <c r="BH20" s="171" t="s">
        <v>4579</v>
      </c>
      <c r="BI20" s="323">
        <v>46140</v>
      </c>
      <c r="BJ20" s="483" t="s">
        <v>4597</v>
      </c>
      <c r="BK20" s="323">
        <v>46140</v>
      </c>
      <c r="BL20" s="484">
        <v>0</v>
      </c>
      <c r="BM20" s="484">
        <v>0</v>
      </c>
      <c r="BN20" s="485">
        <v>0</v>
      </c>
      <c r="BO20" s="485">
        <f>-5352.3-5947</f>
        <v>-11299.3</v>
      </c>
      <c r="BP20" s="182">
        <v>0</v>
      </c>
      <c r="BQ20" s="166">
        <f t="shared" si="225"/>
        <v>306395.7</v>
      </c>
      <c r="BR20" s="172">
        <f t="shared" si="226"/>
        <v>-0.29999999998835847</v>
      </c>
      <c r="BS20" s="181" t="str">
        <f t="shared" si="227"/>
        <v>Negative Margin</v>
      </c>
      <c r="BT20" s="183" t="s">
        <v>552</v>
      </c>
      <c r="BU20" s="165">
        <f t="shared" si="228"/>
        <v>0</v>
      </c>
      <c r="BV20" s="184" t="str">
        <f t="shared" si="229"/>
        <v>Positive Margin at Inception</v>
      </c>
      <c r="BW20" s="185">
        <f t="shared" si="230"/>
        <v>-9.791260125006926E-7</v>
      </c>
      <c r="BX20" s="184" t="str">
        <f t="shared" si="231"/>
        <v>Less Than 1%</v>
      </c>
      <c r="BY20" s="165">
        <f t="shared" si="232"/>
        <v>-11299.3</v>
      </c>
      <c r="BZ20" s="166">
        <f t="shared" si="233"/>
        <v>-11299</v>
      </c>
      <c r="CA20" s="165">
        <f t="shared" si="234"/>
        <v>-0.2999999999992724</v>
      </c>
      <c r="CB20" s="186">
        <f t="shared" si="235"/>
        <v>-11299.3</v>
      </c>
      <c r="CC20" s="186">
        <f t="shared" si="236"/>
        <v>-11299</v>
      </c>
      <c r="CD20" s="167">
        <f t="shared" si="237"/>
        <v>-0.2999999999992724</v>
      </c>
      <c r="CE20" s="186" t="s">
        <v>488</v>
      </c>
      <c r="CF20" s="167" t="str">
        <f>_xlfn.XLOOKUP(G20,'Supplier Metrics'!C:C,'Supplier Metrics'!H:H)</f>
        <v>Trader With Warehouse</v>
      </c>
      <c r="CG20" s="167" t="str">
        <f t="shared" si="238"/>
        <v>Apr-26</v>
      </c>
      <c r="CH20" s="167">
        <f t="shared" si="239"/>
        <v>306396</v>
      </c>
      <c r="CI20" s="167">
        <f t="shared" si="240"/>
        <v>306395.7</v>
      </c>
      <c r="CJ20" s="167">
        <f t="shared" si="241"/>
        <v>4</v>
      </c>
      <c r="CK20" s="187" t="str" cm="1">
        <f t="array" ref="CK20:CL20">_xlfn.XLOOKUP(N20,'Material Metrics'!B:B,'Material Metrics'!C:D)</f>
        <v>Ferrous</v>
      </c>
      <c r="CL20" s="167" t="str">
        <v>Ferrous</v>
      </c>
      <c r="CM20" s="167" t="str">
        <f>_xlfn.XLOOKUP(AR20,Receivables!B:B,Receivables!D:D)</f>
        <v>Gaurav Uttam Kothimeere</v>
      </c>
      <c r="CN20" s="167">
        <f t="shared" si="242"/>
        <v>0</v>
      </c>
      <c r="CO20" s="167">
        <f t="shared" si="243"/>
        <v>0</v>
      </c>
      <c r="CP20" s="167">
        <f t="shared" si="244"/>
        <v>-0.29999999998835847</v>
      </c>
      <c r="CQ20" s="167">
        <f t="shared" si="245"/>
        <v>374880.1</v>
      </c>
      <c r="CR20" s="167">
        <f t="shared" si="246"/>
        <v>374880.1</v>
      </c>
      <c r="CS20" s="167">
        <f t="shared" si="247"/>
        <v>-13333.173999999999</v>
      </c>
      <c r="CT20" s="167">
        <f t="shared" si="248"/>
        <v>-13332.82</v>
      </c>
      <c r="CU20" s="167">
        <f t="shared" si="249"/>
        <v>0.35399999999208376</v>
      </c>
      <c r="CV20" s="167" t="s">
        <v>628</v>
      </c>
      <c r="CW20" s="167" t="s">
        <v>628</v>
      </c>
      <c r="CX20" s="182" t="str">
        <f t="shared" si="250"/>
        <v>CFUPK7292B</v>
      </c>
      <c r="CY20" s="182" t="str">
        <f t="shared" si="251"/>
        <v>AAACE1741P</v>
      </c>
      <c r="CZ20" s="182" t="s">
        <v>701</v>
      </c>
      <c r="DA20" s="182">
        <v>0</v>
      </c>
      <c r="DB20" s="182">
        <v>0</v>
      </c>
      <c r="DC20" s="182">
        <v>0</v>
      </c>
      <c r="DD20" s="182">
        <v>0</v>
      </c>
      <c r="DE20" s="455">
        <f t="shared" si="252"/>
        <v>-11299</v>
      </c>
      <c r="DF20" s="182">
        <f t="shared" si="253"/>
        <v>-11299.3</v>
      </c>
    </row>
    <row r="21" spans="2:110" s="189" customFormat="1" ht="11.9" customHeight="1" x14ac:dyDescent="0.3">
      <c r="B21" s="160" t="str">
        <f t="shared" ref="B21" si="255">"Q" &amp; IF(ROUNDUP(MONTH(D21)/3,0)-1=0,4,ROUNDUP(MONTH(D21)/3,0)-1)</f>
        <v>Q1</v>
      </c>
      <c r="C21" s="161" t="str">
        <f t="shared" ref="C21" si="256">TEXT(AN21,"mmm-yy")</f>
        <v>Apr-26</v>
      </c>
      <c r="D21" s="378">
        <v>46139</v>
      </c>
      <c r="E21" s="163" t="s">
        <v>562</v>
      </c>
      <c r="F21" s="163" t="s">
        <v>3623</v>
      </c>
      <c r="G21" s="163" t="s">
        <v>3624</v>
      </c>
      <c r="H21" s="164" t="s">
        <v>4570</v>
      </c>
      <c r="I21" s="162">
        <v>46112</v>
      </c>
      <c r="J21" s="163" t="s">
        <v>4571</v>
      </c>
      <c r="K21" s="162">
        <v>46139</v>
      </c>
      <c r="L21" s="163" t="s">
        <v>4572</v>
      </c>
      <c r="M21" s="163" t="s">
        <v>562</v>
      </c>
      <c r="N21" s="164" t="s">
        <v>4573</v>
      </c>
      <c r="O21" s="163">
        <v>1</v>
      </c>
      <c r="P21" s="319">
        <v>6750</v>
      </c>
      <c r="Q21" s="165">
        <f t="shared" ref="Q21" si="257">O21*P21</f>
        <v>6750</v>
      </c>
      <c r="R21" s="166">
        <v>0</v>
      </c>
      <c r="S21" s="165">
        <f t="shared" ref="S21" si="258">O21-R21</f>
        <v>1</v>
      </c>
      <c r="T21" s="166">
        <v>0</v>
      </c>
      <c r="U21" s="167">
        <v>0</v>
      </c>
      <c r="V21" s="168">
        <v>0</v>
      </c>
      <c r="W21" s="167">
        <v>0</v>
      </c>
      <c r="X21" s="169">
        <v>0</v>
      </c>
      <c r="Y21" s="167">
        <v>0</v>
      </c>
      <c r="Z21" s="167">
        <v>0</v>
      </c>
      <c r="AA21" s="166">
        <v>0</v>
      </c>
      <c r="AB21" s="170">
        <f t="shared" ref="AB21" si="259">Y21+AA21+Z21</f>
        <v>0</v>
      </c>
      <c r="AC21" s="169">
        <v>0</v>
      </c>
      <c r="AD21" s="165">
        <v>0</v>
      </c>
      <c r="AE21" s="184">
        <v>0</v>
      </c>
      <c r="AF21" s="167">
        <v>0</v>
      </c>
      <c r="AG21" s="171">
        <v>0</v>
      </c>
      <c r="AH21" s="171">
        <v>0</v>
      </c>
      <c r="AI21" s="483">
        <v>0</v>
      </c>
      <c r="AJ21" s="167">
        <v>0</v>
      </c>
      <c r="AK21" s="167">
        <v>0</v>
      </c>
      <c r="AL21" s="167">
        <f t="shared" ref="AL21" si="260">(BP21*P21/AX21)+AB21/O21*(BP21/AX21)</f>
        <v>0</v>
      </c>
      <c r="AM21" s="172">
        <f>Q21+AB21+AL21+AK21+AJ21+T21+AE21</f>
        <v>6750</v>
      </c>
      <c r="AN21" s="173">
        <v>46139</v>
      </c>
      <c r="AO21" s="174" t="s">
        <v>4574</v>
      </c>
      <c r="AP21" s="175" t="s">
        <v>4575</v>
      </c>
      <c r="AQ21" s="176" t="s">
        <v>373</v>
      </c>
      <c r="AR21" s="176" t="s">
        <v>554</v>
      </c>
      <c r="AS21" s="163" t="s">
        <v>562</v>
      </c>
      <c r="AT21" s="177" t="s">
        <v>4576</v>
      </c>
      <c r="AU21" s="177" t="s">
        <v>4577</v>
      </c>
      <c r="AV21" s="178" t="s">
        <v>562</v>
      </c>
      <c r="AW21" s="176">
        <v>1</v>
      </c>
      <c r="AX21" s="178">
        <v>6750</v>
      </c>
      <c r="AY21" s="176">
        <f t="shared" ref="AY21" si="261">AW21*AX21</f>
        <v>6750</v>
      </c>
      <c r="AZ21" s="179" t="b">
        <f t="shared" ref="AZ21" si="262">AW21=O21</f>
        <v>1</v>
      </c>
      <c r="BA21" s="165">
        <v>0</v>
      </c>
      <c r="BB21" s="180">
        <f t="shared" ref="BB21" si="263">AW21-BA21</f>
        <v>1</v>
      </c>
      <c r="BC21" s="181">
        <v>0</v>
      </c>
      <c r="BD21" s="180" t="s">
        <v>130</v>
      </c>
      <c r="BE21" s="181">
        <v>0</v>
      </c>
      <c r="BF21" s="180">
        <v>0</v>
      </c>
      <c r="BG21" s="181">
        <v>0</v>
      </c>
      <c r="BH21" s="171">
        <v>0</v>
      </c>
      <c r="BI21" s="484">
        <v>0</v>
      </c>
      <c r="BJ21" s="483">
        <v>0</v>
      </c>
      <c r="BK21" s="484">
        <v>0</v>
      </c>
      <c r="BL21" s="484">
        <v>0</v>
      </c>
      <c r="BM21" s="484">
        <v>0</v>
      </c>
      <c r="BN21" s="485">
        <v>0</v>
      </c>
      <c r="BO21" s="485">
        <v>0</v>
      </c>
      <c r="BP21" s="182">
        <v>0</v>
      </c>
      <c r="BQ21" s="166">
        <f t="shared" ref="BQ21" si="264">AY21+BN21+BO21+BP21+BC21+BG21+BM21+BL21</f>
        <v>6750</v>
      </c>
      <c r="BR21" s="172">
        <f>BQ21-AM21</f>
        <v>0</v>
      </c>
      <c r="BS21" s="181" t="str">
        <f t="shared" ref="BS21" si="265">IF(BR21&gt;=0,"Positive Margin","Negative Margin")</f>
        <v>Positive Margin</v>
      </c>
      <c r="BT21" s="183" t="s">
        <v>552</v>
      </c>
      <c r="BU21" s="165">
        <f t="shared" ref="BU21" si="266">AY21-Y21-Q21-AA21-T21+BC21</f>
        <v>0</v>
      </c>
      <c r="BV21" s="184" t="str">
        <f t="shared" ref="BV21" si="267">IF(BU21&lt;0, "Negative Margin at Inception", "Positive Margin at Inception")</f>
        <v>Positive Margin at Inception</v>
      </c>
      <c r="BW21" s="185">
        <f t="shared" ref="BW21" si="268">IFERROR(BR21/BQ21,"0")</f>
        <v>0</v>
      </c>
      <c r="BX21" s="184" t="str">
        <f t="shared" ref="BX21" si="269">IF(BW21&lt;1%,"Less Than 1%",IF(BW21&gt;2%,"More than 2%",IF(BW21&gt;=1%,"1% - 2%")))</f>
        <v>Less Than 1%</v>
      </c>
      <c r="BY21" s="165">
        <f t="shared" ref="BY21" si="270">BO21+BP21</f>
        <v>0</v>
      </c>
      <c r="BZ21" s="166">
        <f t="shared" ref="BZ21" si="271">AL21+AK21</f>
        <v>0</v>
      </c>
      <c r="CA21" s="165">
        <f t="shared" ref="CA21" si="272">BY21-BZ21</f>
        <v>0</v>
      </c>
      <c r="CB21" s="186">
        <f t="shared" ref="CB21" si="273">BO21</f>
        <v>0</v>
      </c>
      <c r="CC21" s="186">
        <f t="shared" ref="CC21" si="274">AK21</f>
        <v>0</v>
      </c>
      <c r="CD21" s="167">
        <f t="shared" ref="CD21" si="275">CB21-CC21</f>
        <v>0</v>
      </c>
      <c r="CE21" s="186" t="s">
        <v>488</v>
      </c>
      <c r="CF21" s="167" t="str">
        <f>_xlfn.XLOOKUP(G21,'Supplier Metrics'!C:C,'Supplier Metrics'!H:H)</f>
        <v>Auction/RVSF</v>
      </c>
      <c r="CG21" s="167" t="str">
        <f t="shared" ref="CG21" si="276">TEXT(AN21,"mmm-yy")</f>
        <v>Apr-26</v>
      </c>
      <c r="CH21" s="167">
        <f t="shared" ref="CH21" si="277">AM21-AL21</f>
        <v>6750</v>
      </c>
      <c r="CI21" s="167">
        <f t="shared" ref="CI21" si="278">BQ21-BP21</f>
        <v>6750</v>
      </c>
      <c r="CJ21" s="167">
        <f t="shared" ref="CJ21" si="279">INT((D21- IF(MONTH(D21) &gt;= 4, DATE(YEAR(D21), 4, 1), DATE(YEAR(D21)-1, 4, 1))) / 7) + 1</f>
        <v>4</v>
      </c>
      <c r="CK21" s="187" t="e" cm="1">
        <f t="array" ref="CK21">_xlfn.XLOOKUP(N21,'Material Metrics'!B:B,'Material Metrics'!C:D)</f>
        <v>#N/A</v>
      </c>
      <c r="CL21" s="167"/>
      <c r="CM21" s="167" t="str">
        <f>_xlfn.XLOOKUP(AR21,Receivables!B:B,Receivables!D:D)</f>
        <v>Sunil Sharma</v>
      </c>
      <c r="CN21" s="167">
        <f t="shared" ref="CN21" si="280">AY21-Q21</f>
        <v>0</v>
      </c>
      <c r="CO21" s="167">
        <f t="shared" ref="CO21" si="281">CN21-AB21</f>
        <v>0</v>
      </c>
      <c r="CP21" s="167">
        <f t="shared" ref="CP21" si="282">BQ21-AM21</f>
        <v>0</v>
      </c>
      <c r="CQ21" s="167">
        <f t="shared" ref="CQ21" si="283">AY21*118%</f>
        <v>7965</v>
      </c>
      <c r="CR21" s="167">
        <f t="shared" ref="CR21" si="284">Q21*118%</f>
        <v>7965</v>
      </c>
      <c r="CS21" s="167">
        <f t="shared" ref="CS21" si="285">CB21*118%</f>
        <v>0</v>
      </c>
      <c r="CT21" s="167">
        <f t="shared" ref="CT21" si="286">CC21*118%</f>
        <v>0</v>
      </c>
      <c r="CU21" s="167">
        <f t="shared" ref="CU21" si="287">(CQ21-CS21)-(CR21-CT21)</f>
        <v>0</v>
      </c>
      <c r="CV21" s="167" t="s">
        <v>628</v>
      </c>
      <c r="CW21" s="167" t="s">
        <v>628</v>
      </c>
      <c r="CX21" s="182" t="str">
        <f t="shared" ref="CX21" si="288">MID(G21,3,10)</f>
        <v>AABCG1428Q</v>
      </c>
      <c r="CY21" s="182" t="str">
        <f t="shared" ref="CY21" si="289">MID(AR21,3,10)</f>
        <v>BNPPA0347H</v>
      </c>
      <c r="CZ21" s="182" t="s">
        <v>701</v>
      </c>
      <c r="DA21" s="182">
        <v>0</v>
      </c>
      <c r="DB21" s="182">
        <v>0</v>
      </c>
      <c r="DC21" s="182">
        <v>0</v>
      </c>
      <c r="DD21" s="182">
        <v>0</v>
      </c>
      <c r="DE21" s="455">
        <f t="shared" ref="DE21" si="290">AE21+AJ21+AK21</f>
        <v>0</v>
      </c>
      <c r="DF21" s="182">
        <f t="shared" ref="DF21" si="291">BN21+BO21+BC21</f>
        <v>0</v>
      </c>
    </row>
    <row r="22" spans="2:110" s="189" customFormat="1" ht="11.9" customHeight="1" x14ac:dyDescent="0.3">
      <c r="B22" s="160" t="str">
        <f t="shared" ref="B22:B26" si="292">"Q" &amp; IF(ROUNDUP(MONTH(D22)/3,0)-1=0,4,ROUNDUP(MONTH(D22)/3,0)-1)</f>
        <v>Q1</v>
      </c>
      <c r="C22" s="161" t="str">
        <f t="shared" ref="C22:C26" si="293">TEXT(AN22,"mmm-yy")</f>
        <v>Apr-26</v>
      </c>
      <c r="D22" s="378">
        <v>46138</v>
      </c>
      <c r="E22" s="163" t="s">
        <v>4541</v>
      </c>
      <c r="F22" s="163" t="s">
        <v>427</v>
      </c>
      <c r="G22" s="163" t="s">
        <v>428</v>
      </c>
      <c r="H22" s="164" t="s">
        <v>4542</v>
      </c>
      <c r="I22" s="162">
        <v>46138</v>
      </c>
      <c r="J22" s="163" t="s">
        <v>4543</v>
      </c>
      <c r="K22" s="162">
        <v>46139</v>
      </c>
      <c r="L22" s="163" t="s">
        <v>181</v>
      </c>
      <c r="M22" s="163" t="s">
        <v>4544</v>
      </c>
      <c r="N22" s="164" t="s">
        <v>222</v>
      </c>
      <c r="O22" s="163">
        <v>10240</v>
      </c>
      <c r="P22" s="319">
        <v>31.3</v>
      </c>
      <c r="Q22" s="165">
        <f t="shared" ref="Q22:Q26" si="294">O22*P22</f>
        <v>320512</v>
      </c>
      <c r="R22" s="166">
        <v>0</v>
      </c>
      <c r="S22" s="165">
        <f t="shared" ref="S22:S26" si="295">O22-R22</f>
        <v>10240</v>
      </c>
      <c r="T22" s="166">
        <v>0</v>
      </c>
      <c r="U22" s="167">
        <v>0</v>
      </c>
      <c r="V22" s="168">
        <v>0</v>
      </c>
      <c r="W22" s="167">
        <v>0</v>
      </c>
      <c r="X22" s="169">
        <v>0</v>
      </c>
      <c r="Y22" s="167">
        <v>0</v>
      </c>
      <c r="Z22" s="167">
        <v>0</v>
      </c>
      <c r="AA22" s="166">
        <v>0</v>
      </c>
      <c r="AB22" s="170">
        <f t="shared" ref="AB22:AB26" si="296">Y22+AA22+Z22</f>
        <v>0</v>
      </c>
      <c r="AC22" s="169">
        <v>0</v>
      </c>
      <c r="AD22" s="165">
        <v>0</v>
      </c>
      <c r="AE22" s="184">
        <v>0</v>
      </c>
      <c r="AF22" s="167" t="s">
        <v>4589</v>
      </c>
      <c r="AG22" s="316">
        <v>46140</v>
      </c>
      <c r="AH22" s="171" t="s">
        <v>4590</v>
      </c>
      <c r="AI22" s="317">
        <v>46140</v>
      </c>
      <c r="AJ22" s="167">
        <v>0</v>
      </c>
      <c r="AK22" s="167">
        <f>-5634-7673</f>
        <v>-13307</v>
      </c>
      <c r="AL22" s="167">
        <f t="shared" ref="AL22:AL24" si="297">(BP22*P22/AX22)+AB22/O22*(BP22/AX22)</f>
        <v>0</v>
      </c>
      <c r="AM22" s="172">
        <f t="shared" ref="AM22:AM26" si="298">Q22+AB22+AL22+AK22+AJ22+T22+AE22</f>
        <v>307205</v>
      </c>
      <c r="AN22" s="173">
        <v>46139</v>
      </c>
      <c r="AO22" s="174" t="s">
        <v>4557</v>
      </c>
      <c r="AP22" s="175" t="s">
        <v>458</v>
      </c>
      <c r="AQ22" s="176" t="s">
        <v>416</v>
      </c>
      <c r="AR22" s="176" t="s">
        <v>381</v>
      </c>
      <c r="AS22" s="163" t="s">
        <v>4558</v>
      </c>
      <c r="AT22" s="177" t="s">
        <v>810</v>
      </c>
      <c r="AU22" s="177" t="s">
        <v>184</v>
      </c>
      <c r="AV22" s="178" t="s">
        <v>4559</v>
      </c>
      <c r="AW22" s="176">
        <v>10240</v>
      </c>
      <c r="AX22" s="178">
        <v>31.3</v>
      </c>
      <c r="AY22" s="176">
        <f t="shared" ref="AY22:AY26" si="299">AW22*AX22</f>
        <v>320512</v>
      </c>
      <c r="AZ22" s="179" t="b">
        <f t="shared" ref="AZ22:AZ26" si="300">AW22=O22</f>
        <v>1</v>
      </c>
      <c r="BA22" s="165">
        <v>0</v>
      </c>
      <c r="BB22" s="180">
        <f t="shared" ref="BB22:BB26" si="301">AW22-BA22</f>
        <v>10240</v>
      </c>
      <c r="BC22" s="181">
        <v>0</v>
      </c>
      <c r="BD22" s="180" t="s">
        <v>130</v>
      </c>
      <c r="BE22" s="181">
        <v>0</v>
      </c>
      <c r="BF22" s="180">
        <v>0</v>
      </c>
      <c r="BG22" s="181">
        <v>0</v>
      </c>
      <c r="BH22" s="171" t="s">
        <v>4580</v>
      </c>
      <c r="BI22" s="323">
        <v>46140</v>
      </c>
      <c r="BJ22" s="483" t="s">
        <v>4596</v>
      </c>
      <c r="BK22" s="323">
        <v>46140</v>
      </c>
      <c r="BL22" s="484">
        <v>0</v>
      </c>
      <c r="BM22" s="484">
        <v>0</v>
      </c>
      <c r="BN22" s="485">
        <v>0</v>
      </c>
      <c r="BO22" s="485">
        <f>-5634-7673</f>
        <v>-13307</v>
      </c>
      <c r="BP22" s="182">
        <v>0</v>
      </c>
      <c r="BQ22" s="166">
        <f t="shared" ref="BQ22:BQ26" si="302">AY22+BN22+BO22+BP22+BC22+BG22+BM22+BL22</f>
        <v>307205</v>
      </c>
      <c r="BR22" s="172">
        <f t="shared" ref="BR22:BR26" si="303">BQ22-AM22</f>
        <v>0</v>
      </c>
      <c r="BS22" s="181" t="str">
        <f t="shared" ref="BS22:BS30" si="304">IF(BR22&gt;=0,"Positive Margin","Negative Margin")</f>
        <v>Positive Margin</v>
      </c>
      <c r="BT22" s="183" t="s">
        <v>552</v>
      </c>
      <c r="BU22" s="165">
        <f t="shared" ref="BU22:BU26" si="305">AY22-Y22-Q22-AA22-T22+BC22</f>
        <v>0</v>
      </c>
      <c r="BV22" s="184" t="str">
        <f t="shared" ref="BV22:BV26" si="306">IF(BU22&lt;0, "Negative Margin at Inception", "Positive Margin at Inception")</f>
        <v>Positive Margin at Inception</v>
      </c>
      <c r="BW22" s="185">
        <f t="shared" ref="BW22:BW26" si="307">IFERROR(BR22/BQ22,"0")</f>
        <v>0</v>
      </c>
      <c r="BX22" s="184" t="str">
        <f t="shared" ref="BX22:BX26" si="308">IF(BW22&lt;1%,"Less Than 1%",IF(BW22&gt;2%,"More than 2%",IF(BW22&gt;=1%,"1% - 2%")))</f>
        <v>Less Than 1%</v>
      </c>
      <c r="BY22" s="165">
        <f t="shared" ref="BY22:BY26" si="309">BO22+BP22</f>
        <v>-13307</v>
      </c>
      <c r="BZ22" s="166">
        <f t="shared" ref="BZ22:BZ26" si="310">AL22+AK22</f>
        <v>-13307</v>
      </c>
      <c r="CA22" s="165">
        <f t="shared" ref="CA22:CA26" si="311">BY22-BZ22</f>
        <v>0</v>
      </c>
      <c r="CB22" s="186">
        <f t="shared" ref="CB22:CB26" si="312">BO22</f>
        <v>-13307</v>
      </c>
      <c r="CC22" s="186">
        <f t="shared" ref="CC22:CC26" si="313">AK22</f>
        <v>-13307</v>
      </c>
      <c r="CD22" s="167">
        <f t="shared" ref="CD22:CD26" si="314">CB22-CC22</f>
        <v>0</v>
      </c>
      <c r="CE22" s="186" t="s">
        <v>488</v>
      </c>
      <c r="CF22" s="167" t="str">
        <f>_xlfn.XLOOKUP(G22,'Supplier Metrics'!C:C,'Supplier Metrics'!H:H)</f>
        <v>Trader With Warehouse</v>
      </c>
      <c r="CG22" s="167" t="str">
        <f t="shared" ref="CG22:CG26" si="315">TEXT(AN22,"mmm-yy")</f>
        <v>Apr-26</v>
      </c>
      <c r="CH22" s="167">
        <f t="shared" ref="CH22:CH26" si="316">AM22-AL22</f>
        <v>307205</v>
      </c>
      <c r="CI22" s="167">
        <f t="shared" ref="CI22:CI26" si="317">BQ22-BP22</f>
        <v>307205</v>
      </c>
      <c r="CJ22" s="167">
        <f t="shared" ref="CJ22:CJ26" si="318">INT((D22- IF(MONTH(D22) &gt;= 4, DATE(YEAR(D22), 4, 1), DATE(YEAR(D22)-1, 4, 1))) / 7) + 1</f>
        <v>4</v>
      </c>
      <c r="CK22" s="187" t="str" cm="1">
        <f t="array" ref="CK22:CL22">_xlfn.XLOOKUP(N22,'Material Metrics'!B:B,'Material Metrics'!C:D)</f>
        <v>Ferrous</v>
      </c>
      <c r="CL22" s="167" t="str">
        <v>Ferrous</v>
      </c>
      <c r="CM22" s="167" t="str">
        <f>_xlfn.XLOOKUP(AR22,Receivables!B:B,Receivables!D:D)</f>
        <v>Gaurav Uttam Kothimeere</v>
      </c>
      <c r="CN22" s="167">
        <f t="shared" ref="CN22:CN26" si="319">AY22-Q22</f>
        <v>0</v>
      </c>
      <c r="CO22" s="167">
        <f t="shared" ref="CO22:CO26" si="320">CN22-AB22</f>
        <v>0</v>
      </c>
      <c r="CP22" s="167">
        <f t="shared" ref="CP22:CP26" si="321">BQ22-AM22</f>
        <v>0</v>
      </c>
      <c r="CQ22" s="167">
        <f t="shared" ref="CQ22:CQ26" si="322">AY22*118%</f>
        <v>378204.15999999997</v>
      </c>
      <c r="CR22" s="167">
        <f t="shared" ref="CR22:CR26" si="323">Q22*118%</f>
        <v>378204.15999999997</v>
      </c>
      <c r="CS22" s="167">
        <f t="shared" ref="CS22:CS26" si="324">CB22*118%</f>
        <v>-15702.259999999998</v>
      </c>
      <c r="CT22" s="167">
        <f t="shared" ref="CT22:CT26" si="325">CC22*118%</f>
        <v>-15702.259999999998</v>
      </c>
      <c r="CU22" s="167">
        <f t="shared" ref="CU22:CU26" si="326">(CQ22-CS22)-(CR22-CT22)</f>
        <v>0</v>
      </c>
      <c r="CV22" s="167" t="s">
        <v>628</v>
      </c>
      <c r="CW22" s="167" t="s">
        <v>628</v>
      </c>
      <c r="CX22" s="182" t="str">
        <f t="shared" ref="CX22:CX26" si="327">MID(G22,3,10)</f>
        <v>CFUPK7292B</v>
      </c>
      <c r="CY22" s="182" t="str">
        <f t="shared" ref="CY22:CY26" si="328">MID(AR22,3,10)</f>
        <v>AAACE1741P</v>
      </c>
      <c r="CZ22" s="182" t="s">
        <v>701</v>
      </c>
      <c r="DA22" s="182">
        <v>0</v>
      </c>
      <c r="DB22" s="182">
        <v>0</v>
      </c>
      <c r="DC22" s="182">
        <v>0</v>
      </c>
      <c r="DD22" s="182">
        <v>0</v>
      </c>
      <c r="DE22" s="455">
        <f t="shared" ref="DE22:DE26" si="329">AE22+AJ22+AK22</f>
        <v>-13307</v>
      </c>
      <c r="DF22" s="182">
        <f t="shared" ref="DF22:DF26" si="330">BN22+BO22+BC22</f>
        <v>-13307</v>
      </c>
    </row>
    <row r="23" spans="2:110" s="189" customFormat="1" ht="11.9" customHeight="1" x14ac:dyDescent="0.3">
      <c r="B23" s="160" t="str">
        <f t="shared" si="292"/>
        <v>Q1</v>
      </c>
      <c r="C23" s="161" t="str">
        <f t="shared" si="293"/>
        <v>Apr-26</v>
      </c>
      <c r="D23" s="378">
        <v>46138</v>
      </c>
      <c r="E23" s="163" t="s">
        <v>4545</v>
      </c>
      <c r="F23" s="163" t="s">
        <v>427</v>
      </c>
      <c r="G23" s="163" t="s">
        <v>428</v>
      </c>
      <c r="H23" s="164" t="s">
        <v>4546</v>
      </c>
      <c r="I23" s="162">
        <v>46138</v>
      </c>
      <c r="J23" s="163" t="s">
        <v>4547</v>
      </c>
      <c r="K23" s="162">
        <v>46139</v>
      </c>
      <c r="L23" s="163" t="s">
        <v>181</v>
      </c>
      <c r="M23" s="163" t="s">
        <v>878</v>
      </c>
      <c r="N23" s="164" t="s">
        <v>222</v>
      </c>
      <c r="O23" s="163">
        <v>11570</v>
      </c>
      <c r="P23" s="319">
        <v>31.3</v>
      </c>
      <c r="Q23" s="165">
        <f t="shared" si="294"/>
        <v>362141</v>
      </c>
      <c r="R23" s="166">
        <v>0</v>
      </c>
      <c r="S23" s="165">
        <f t="shared" si="295"/>
        <v>11570</v>
      </c>
      <c r="T23" s="166">
        <v>0</v>
      </c>
      <c r="U23" s="167">
        <v>0</v>
      </c>
      <c r="V23" s="168">
        <v>0</v>
      </c>
      <c r="W23" s="167">
        <v>0</v>
      </c>
      <c r="X23" s="169">
        <v>0</v>
      </c>
      <c r="Y23" s="167">
        <v>0</v>
      </c>
      <c r="Z23" s="167">
        <v>0</v>
      </c>
      <c r="AA23" s="166">
        <v>0</v>
      </c>
      <c r="AB23" s="170">
        <f t="shared" si="296"/>
        <v>0</v>
      </c>
      <c r="AC23" s="169">
        <v>0</v>
      </c>
      <c r="AD23" s="165">
        <v>0</v>
      </c>
      <c r="AE23" s="184">
        <v>0</v>
      </c>
      <c r="AF23" s="167" t="s">
        <v>4591</v>
      </c>
      <c r="AG23" s="316">
        <v>46140</v>
      </c>
      <c r="AH23" s="171" t="s">
        <v>4592</v>
      </c>
      <c r="AI23" s="317">
        <v>46140</v>
      </c>
      <c r="AJ23" s="167">
        <v>0</v>
      </c>
      <c r="AK23" s="167">
        <f>-5321-10586</f>
        <v>-15907</v>
      </c>
      <c r="AL23" s="167">
        <f t="shared" si="297"/>
        <v>0</v>
      </c>
      <c r="AM23" s="172">
        <f t="shared" si="298"/>
        <v>346234</v>
      </c>
      <c r="AN23" s="173">
        <v>46139</v>
      </c>
      <c r="AO23" s="174" t="s">
        <v>4560</v>
      </c>
      <c r="AP23" s="175" t="s">
        <v>458</v>
      </c>
      <c r="AQ23" s="176" t="s">
        <v>416</v>
      </c>
      <c r="AR23" s="176" t="s">
        <v>381</v>
      </c>
      <c r="AS23" s="163" t="s">
        <v>4561</v>
      </c>
      <c r="AT23" s="177" t="s">
        <v>1622</v>
      </c>
      <c r="AU23" s="177" t="s">
        <v>184</v>
      </c>
      <c r="AV23" s="178" t="s">
        <v>4562</v>
      </c>
      <c r="AW23" s="176">
        <v>11570</v>
      </c>
      <c r="AX23" s="178">
        <v>31.3</v>
      </c>
      <c r="AY23" s="176">
        <f t="shared" si="299"/>
        <v>362141</v>
      </c>
      <c r="AZ23" s="179" t="b">
        <f t="shared" si="300"/>
        <v>1</v>
      </c>
      <c r="BA23" s="165">
        <v>0</v>
      </c>
      <c r="BB23" s="180">
        <f t="shared" si="301"/>
        <v>11570</v>
      </c>
      <c r="BC23" s="181">
        <v>0</v>
      </c>
      <c r="BD23" s="180" t="s">
        <v>130</v>
      </c>
      <c r="BE23" s="181">
        <v>0</v>
      </c>
      <c r="BF23" s="180">
        <v>0</v>
      </c>
      <c r="BG23" s="181">
        <v>0</v>
      </c>
      <c r="BH23" s="171" t="s">
        <v>4581</v>
      </c>
      <c r="BI23" s="323">
        <v>46140</v>
      </c>
      <c r="BJ23" s="483" t="s">
        <v>4598</v>
      </c>
      <c r="BK23" s="323">
        <v>46140</v>
      </c>
      <c r="BL23" s="484">
        <v>0</v>
      </c>
      <c r="BM23" s="484">
        <v>0</v>
      </c>
      <c r="BN23" s="485">
        <v>0</v>
      </c>
      <c r="BO23" s="485">
        <f>-10585.66-5321</f>
        <v>-15906.66</v>
      </c>
      <c r="BP23" s="182">
        <v>0</v>
      </c>
      <c r="BQ23" s="166">
        <f t="shared" si="302"/>
        <v>346234.34</v>
      </c>
      <c r="BR23" s="172">
        <f t="shared" si="303"/>
        <v>0.34000000002561137</v>
      </c>
      <c r="BS23" s="181" t="str">
        <f t="shared" si="304"/>
        <v>Positive Margin</v>
      </c>
      <c r="BT23" s="183" t="s">
        <v>552</v>
      </c>
      <c r="BU23" s="165">
        <f t="shared" si="305"/>
        <v>0</v>
      </c>
      <c r="BV23" s="184" t="str">
        <f t="shared" si="306"/>
        <v>Positive Margin at Inception</v>
      </c>
      <c r="BW23" s="185">
        <f t="shared" si="307"/>
        <v>9.8199387162351173E-7</v>
      </c>
      <c r="BX23" s="184" t="str">
        <f t="shared" si="308"/>
        <v>Less Than 1%</v>
      </c>
      <c r="BY23" s="165">
        <f t="shared" si="309"/>
        <v>-15906.66</v>
      </c>
      <c r="BZ23" s="166">
        <f t="shared" si="310"/>
        <v>-15907</v>
      </c>
      <c r="CA23" s="165">
        <f t="shared" si="311"/>
        <v>0.34000000000014552</v>
      </c>
      <c r="CB23" s="186">
        <f t="shared" si="312"/>
        <v>-15906.66</v>
      </c>
      <c r="CC23" s="186">
        <f t="shared" si="313"/>
        <v>-15907</v>
      </c>
      <c r="CD23" s="167">
        <f t="shared" si="314"/>
        <v>0.34000000000014552</v>
      </c>
      <c r="CE23" s="186" t="s">
        <v>488</v>
      </c>
      <c r="CF23" s="167" t="str">
        <f>_xlfn.XLOOKUP(G23,'Supplier Metrics'!C:C,'Supplier Metrics'!H:H)</f>
        <v>Trader With Warehouse</v>
      </c>
      <c r="CG23" s="167" t="str">
        <f t="shared" si="315"/>
        <v>Apr-26</v>
      </c>
      <c r="CH23" s="167">
        <f t="shared" si="316"/>
        <v>346234</v>
      </c>
      <c r="CI23" s="167">
        <f t="shared" si="317"/>
        <v>346234.34</v>
      </c>
      <c r="CJ23" s="167">
        <f t="shared" si="318"/>
        <v>4</v>
      </c>
      <c r="CK23" s="187" t="str" cm="1">
        <f t="array" ref="CK23:CL23">_xlfn.XLOOKUP(N23,'Material Metrics'!B:B,'Material Metrics'!C:D)</f>
        <v>Ferrous</v>
      </c>
      <c r="CL23" s="167" t="str">
        <v>Ferrous</v>
      </c>
      <c r="CM23" s="167" t="str">
        <f>_xlfn.XLOOKUP(AR23,Receivables!B:B,Receivables!D:D)</f>
        <v>Gaurav Uttam Kothimeere</v>
      </c>
      <c r="CN23" s="167">
        <f t="shared" si="319"/>
        <v>0</v>
      </c>
      <c r="CO23" s="167">
        <f t="shared" si="320"/>
        <v>0</v>
      </c>
      <c r="CP23" s="167">
        <f t="shared" si="321"/>
        <v>0.34000000002561137</v>
      </c>
      <c r="CQ23" s="167">
        <f t="shared" si="322"/>
        <v>427326.38</v>
      </c>
      <c r="CR23" s="167">
        <f t="shared" si="323"/>
        <v>427326.38</v>
      </c>
      <c r="CS23" s="167">
        <f t="shared" si="324"/>
        <v>-18769.858799999998</v>
      </c>
      <c r="CT23" s="167">
        <f t="shared" si="325"/>
        <v>-18770.259999999998</v>
      </c>
      <c r="CU23" s="167">
        <f t="shared" si="326"/>
        <v>-0.40120000002207235</v>
      </c>
      <c r="CV23" s="167" t="s">
        <v>628</v>
      </c>
      <c r="CW23" s="167" t="s">
        <v>628</v>
      </c>
      <c r="CX23" s="182" t="str">
        <f t="shared" si="327"/>
        <v>CFUPK7292B</v>
      </c>
      <c r="CY23" s="182" t="str">
        <f t="shared" si="328"/>
        <v>AAACE1741P</v>
      </c>
      <c r="CZ23" s="182" t="s">
        <v>701</v>
      </c>
      <c r="DA23" s="182">
        <v>0</v>
      </c>
      <c r="DB23" s="182">
        <v>0</v>
      </c>
      <c r="DC23" s="182">
        <v>0</v>
      </c>
      <c r="DD23" s="182">
        <v>0</v>
      </c>
      <c r="DE23" s="455">
        <f t="shared" si="329"/>
        <v>-15907</v>
      </c>
      <c r="DF23" s="182">
        <f t="shared" si="330"/>
        <v>-15906.66</v>
      </c>
    </row>
    <row r="24" spans="2:110" s="189" customFormat="1" ht="11.9" customHeight="1" x14ac:dyDescent="0.3">
      <c r="B24" s="160" t="str">
        <f t="shared" si="292"/>
        <v>Q1</v>
      </c>
      <c r="C24" s="161" t="str">
        <f t="shared" si="293"/>
        <v>Apr-26</v>
      </c>
      <c r="D24" s="378">
        <v>46139</v>
      </c>
      <c r="E24" s="163" t="s">
        <v>4548</v>
      </c>
      <c r="F24" s="163" t="s">
        <v>427</v>
      </c>
      <c r="G24" s="163" t="s">
        <v>428</v>
      </c>
      <c r="H24" s="164" t="s">
        <v>4549</v>
      </c>
      <c r="I24" s="162">
        <v>46139</v>
      </c>
      <c r="J24" s="163" t="s">
        <v>4550</v>
      </c>
      <c r="K24" s="162">
        <v>46139</v>
      </c>
      <c r="L24" s="163" t="s">
        <v>181</v>
      </c>
      <c r="M24" s="163" t="s">
        <v>4476</v>
      </c>
      <c r="N24" s="164" t="s">
        <v>222</v>
      </c>
      <c r="O24" s="163">
        <v>10230</v>
      </c>
      <c r="P24" s="319">
        <v>31.3</v>
      </c>
      <c r="Q24" s="165">
        <f t="shared" si="294"/>
        <v>320199</v>
      </c>
      <c r="R24" s="166">
        <v>0</v>
      </c>
      <c r="S24" s="165">
        <f t="shared" si="295"/>
        <v>10230</v>
      </c>
      <c r="T24" s="166">
        <v>0</v>
      </c>
      <c r="U24" s="167">
        <v>0</v>
      </c>
      <c r="V24" s="168">
        <v>0</v>
      </c>
      <c r="W24" s="167">
        <v>0</v>
      </c>
      <c r="X24" s="169">
        <v>0</v>
      </c>
      <c r="Y24" s="167">
        <v>0</v>
      </c>
      <c r="Z24" s="167">
        <v>0</v>
      </c>
      <c r="AA24" s="166">
        <v>0</v>
      </c>
      <c r="AB24" s="170">
        <f t="shared" si="296"/>
        <v>0</v>
      </c>
      <c r="AC24" s="169">
        <v>0</v>
      </c>
      <c r="AD24" s="165">
        <v>0</v>
      </c>
      <c r="AE24" s="184">
        <v>0</v>
      </c>
      <c r="AF24" s="167" t="s">
        <v>4593</v>
      </c>
      <c r="AG24" s="316">
        <v>46142</v>
      </c>
      <c r="AH24" s="171">
        <v>0</v>
      </c>
      <c r="AI24" s="483">
        <v>0</v>
      </c>
      <c r="AJ24" s="167">
        <v>0</v>
      </c>
      <c r="AK24" s="167">
        <v>-18806.610169491501</v>
      </c>
      <c r="AL24" s="167">
        <f t="shared" si="297"/>
        <v>0</v>
      </c>
      <c r="AM24" s="172">
        <f t="shared" si="298"/>
        <v>301392.3898305085</v>
      </c>
      <c r="AN24" s="173">
        <v>46139</v>
      </c>
      <c r="AO24" s="174" t="s">
        <v>4563</v>
      </c>
      <c r="AP24" s="175" t="s">
        <v>458</v>
      </c>
      <c r="AQ24" s="176" t="s">
        <v>416</v>
      </c>
      <c r="AR24" s="176" t="s">
        <v>381</v>
      </c>
      <c r="AS24" s="163" t="s">
        <v>4564</v>
      </c>
      <c r="AT24" s="177" t="s">
        <v>810</v>
      </c>
      <c r="AU24" s="177" t="s">
        <v>184</v>
      </c>
      <c r="AV24" s="178" t="s">
        <v>4565</v>
      </c>
      <c r="AW24" s="176">
        <v>10230</v>
      </c>
      <c r="AX24" s="178">
        <v>31.3</v>
      </c>
      <c r="AY24" s="176">
        <f t="shared" si="299"/>
        <v>320199</v>
      </c>
      <c r="AZ24" s="179" t="b">
        <f t="shared" si="300"/>
        <v>1</v>
      </c>
      <c r="BA24" s="165">
        <v>0</v>
      </c>
      <c r="BB24" s="180">
        <f t="shared" si="301"/>
        <v>10230</v>
      </c>
      <c r="BC24" s="181">
        <v>0</v>
      </c>
      <c r="BD24" s="180" t="s">
        <v>130</v>
      </c>
      <c r="BE24" s="181">
        <v>0</v>
      </c>
      <c r="BF24" s="180">
        <v>0</v>
      </c>
      <c r="BG24" s="181">
        <v>0</v>
      </c>
      <c r="BH24" s="171" t="s">
        <v>4582</v>
      </c>
      <c r="BI24" s="323">
        <v>46142</v>
      </c>
      <c r="BJ24" s="483">
        <v>0</v>
      </c>
      <c r="BK24" s="484">
        <v>0</v>
      </c>
      <c r="BL24" s="484">
        <v>0</v>
      </c>
      <c r="BM24" s="484">
        <v>0</v>
      </c>
      <c r="BN24" s="485">
        <v>0</v>
      </c>
      <c r="BO24" s="485">
        <v>-18806.61</v>
      </c>
      <c r="BP24" s="182">
        <v>0</v>
      </c>
      <c r="BQ24" s="166">
        <f t="shared" si="302"/>
        <v>301392.39</v>
      </c>
      <c r="BR24" s="172">
        <f t="shared" si="303"/>
        <v>1.6949151176959276E-4</v>
      </c>
      <c r="BS24" s="181" t="str">
        <f t="shared" si="304"/>
        <v>Positive Margin</v>
      </c>
      <c r="BT24" s="183" t="s">
        <v>552</v>
      </c>
      <c r="BU24" s="165">
        <f t="shared" si="305"/>
        <v>0</v>
      </c>
      <c r="BV24" s="184" t="str">
        <f t="shared" si="306"/>
        <v>Positive Margin at Inception</v>
      </c>
      <c r="BW24" s="185">
        <f t="shared" si="307"/>
        <v>5.6236161692600389E-10</v>
      </c>
      <c r="BX24" s="184" t="str">
        <f t="shared" si="308"/>
        <v>Less Than 1%</v>
      </c>
      <c r="BY24" s="165">
        <f t="shared" si="309"/>
        <v>-18806.61</v>
      </c>
      <c r="BZ24" s="166">
        <f t="shared" si="310"/>
        <v>-18806.610169491501</v>
      </c>
      <c r="CA24" s="165">
        <f t="shared" si="311"/>
        <v>1.6949150085565634E-4</v>
      </c>
      <c r="CB24" s="186">
        <f t="shared" si="312"/>
        <v>-18806.61</v>
      </c>
      <c r="CC24" s="186">
        <f t="shared" si="313"/>
        <v>-18806.610169491501</v>
      </c>
      <c r="CD24" s="167">
        <f t="shared" si="314"/>
        <v>1.6949150085565634E-4</v>
      </c>
      <c r="CE24" s="186" t="s">
        <v>488</v>
      </c>
      <c r="CF24" s="167" t="str">
        <f>_xlfn.XLOOKUP(G24,'Supplier Metrics'!C:C,'Supplier Metrics'!H:H)</f>
        <v>Trader With Warehouse</v>
      </c>
      <c r="CG24" s="167" t="str">
        <f t="shared" si="315"/>
        <v>Apr-26</v>
      </c>
      <c r="CH24" s="167">
        <f t="shared" si="316"/>
        <v>301392.3898305085</v>
      </c>
      <c r="CI24" s="167">
        <f t="shared" si="317"/>
        <v>301392.39</v>
      </c>
      <c r="CJ24" s="167">
        <f t="shared" si="318"/>
        <v>4</v>
      </c>
      <c r="CK24" s="187" t="str" cm="1">
        <f t="array" ref="CK24:CL24">_xlfn.XLOOKUP(N24,'Material Metrics'!B:B,'Material Metrics'!C:D)</f>
        <v>Ferrous</v>
      </c>
      <c r="CL24" s="167" t="str">
        <v>Ferrous</v>
      </c>
      <c r="CM24" s="167" t="str">
        <f>_xlfn.XLOOKUP(AR24,Receivables!B:B,Receivables!D:D)</f>
        <v>Gaurav Uttam Kothimeere</v>
      </c>
      <c r="CN24" s="167">
        <f t="shared" si="319"/>
        <v>0</v>
      </c>
      <c r="CO24" s="167">
        <f t="shared" si="320"/>
        <v>0</v>
      </c>
      <c r="CP24" s="167">
        <f t="shared" si="321"/>
        <v>1.6949151176959276E-4</v>
      </c>
      <c r="CQ24" s="167">
        <f t="shared" si="322"/>
        <v>377834.82</v>
      </c>
      <c r="CR24" s="167">
        <f t="shared" si="323"/>
        <v>377834.82</v>
      </c>
      <c r="CS24" s="167">
        <f t="shared" si="324"/>
        <v>-22191.799800000001</v>
      </c>
      <c r="CT24" s="167">
        <f t="shared" si="325"/>
        <v>-22191.79999999997</v>
      </c>
      <c r="CU24" s="167">
        <f t="shared" si="326"/>
        <v>-2.0000000949949026E-4</v>
      </c>
      <c r="CV24" s="167" t="s">
        <v>628</v>
      </c>
      <c r="CW24" s="167" t="s">
        <v>628</v>
      </c>
      <c r="CX24" s="182" t="str">
        <f t="shared" si="327"/>
        <v>CFUPK7292B</v>
      </c>
      <c r="CY24" s="182" t="str">
        <f t="shared" si="328"/>
        <v>AAACE1741P</v>
      </c>
      <c r="CZ24" s="182" t="s">
        <v>701</v>
      </c>
      <c r="DA24" s="182">
        <v>0</v>
      </c>
      <c r="DB24" s="182">
        <v>0</v>
      </c>
      <c r="DC24" s="182">
        <v>0</v>
      </c>
      <c r="DD24" s="182">
        <v>0</v>
      </c>
      <c r="DE24" s="455">
        <f t="shared" si="329"/>
        <v>-18806.610169491501</v>
      </c>
      <c r="DF24" s="182">
        <f t="shared" si="330"/>
        <v>-18806.61</v>
      </c>
    </row>
    <row r="25" spans="2:110" s="189" customFormat="1" ht="11.9" customHeight="1" x14ac:dyDescent="0.3">
      <c r="B25" s="160" t="str">
        <f t="shared" si="292"/>
        <v>Q1</v>
      </c>
      <c r="C25" s="161" t="str">
        <f t="shared" si="293"/>
        <v>Apr-26</v>
      </c>
      <c r="D25" s="378">
        <v>46139</v>
      </c>
      <c r="E25" s="163" t="s">
        <v>4551</v>
      </c>
      <c r="F25" s="163" t="s">
        <v>1451</v>
      </c>
      <c r="G25" s="163" t="s">
        <v>1452</v>
      </c>
      <c r="H25" s="164" t="s">
        <v>556</v>
      </c>
      <c r="I25" s="162">
        <v>46139</v>
      </c>
      <c r="J25" s="163" t="s">
        <v>4552</v>
      </c>
      <c r="K25" s="162">
        <v>46140</v>
      </c>
      <c r="L25" s="163" t="s">
        <v>1454</v>
      </c>
      <c r="M25" s="163" t="s">
        <v>4553</v>
      </c>
      <c r="N25" s="164" t="s">
        <v>132</v>
      </c>
      <c r="O25" s="163">
        <v>8765</v>
      </c>
      <c r="P25" s="319">
        <v>328.7</v>
      </c>
      <c r="Q25" s="165">
        <f t="shared" si="294"/>
        <v>2881055.5</v>
      </c>
      <c r="R25" s="166">
        <v>0</v>
      </c>
      <c r="S25" s="165">
        <f t="shared" si="295"/>
        <v>8765</v>
      </c>
      <c r="T25" s="166">
        <v>0</v>
      </c>
      <c r="U25" s="167">
        <v>0</v>
      </c>
      <c r="V25" s="168">
        <v>0</v>
      </c>
      <c r="W25" s="167">
        <v>0</v>
      </c>
      <c r="X25" s="169">
        <v>0</v>
      </c>
      <c r="Y25" s="167">
        <v>0</v>
      </c>
      <c r="Z25" s="167">
        <v>0</v>
      </c>
      <c r="AA25" s="166">
        <v>0</v>
      </c>
      <c r="AB25" s="170">
        <f t="shared" si="296"/>
        <v>0</v>
      </c>
      <c r="AC25" s="169">
        <v>0</v>
      </c>
      <c r="AD25" s="165">
        <v>0</v>
      </c>
      <c r="AE25" s="184">
        <v>0</v>
      </c>
      <c r="AF25" s="167" t="s">
        <v>4594</v>
      </c>
      <c r="AG25" s="316">
        <v>46140</v>
      </c>
      <c r="AH25" s="171">
        <v>0</v>
      </c>
      <c r="AI25" s="483">
        <v>0</v>
      </c>
      <c r="AJ25" s="167">
        <v>0</v>
      </c>
      <c r="AK25" s="167">
        <v>-5400</v>
      </c>
      <c r="AL25" s="167">
        <f>(BP25*P25/AX25)+AB25/O25*(BP25/AX25)</f>
        <v>0</v>
      </c>
      <c r="AM25" s="172">
        <f t="shared" si="298"/>
        <v>2875655.5</v>
      </c>
      <c r="AN25" s="173">
        <v>46140</v>
      </c>
      <c r="AO25" s="174" t="s">
        <v>4566</v>
      </c>
      <c r="AP25" s="175" t="s">
        <v>1445</v>
      </c>
      <c r="AQ25" s="176" t="s">
        <v>366</v>
      </c>
      <c r="AR25" s="176" t="s">
        <v>682</v>
      </c>
      <c r="AS25" s="163" t="s">
        <v>1446</v>
      </c>
      <c r="AT25" s="177" t="s">
        <v>1447</v>
      </c>
      <c r="AU25" s="177" t="s">
        <v>1448</v>
      </c>
      <c r="AV25" s="178" t="s">
        <v>562</v>
      </c>
      <c r="AW25" s="176">
        <v>8765</v>
      </c>
      <c r="AX25" s="178">
        <v>338</v>
      </c>
      <c r="AY25" s="176">
        <f t="shared" si="299"/>
        <v>2962570</v>
      </c>
      <c r="AZ25" s="179" t="b">
        <f t="shared" si="300"/>
        <v>1</v>
      </c>
      <c r="BA25" s="165">
        <v>0</v>
      </c>
      <c r="BB25" s="180">
        <f t="shared" si="301"/>
        <v>8765</v>
      </c>
      <c r="BC25" s="181">
        <v>0</v>
      </c>
      <c r="BD25" s="180" t="s">
        <v>130</v>
      </c>
      <c r="BE25" s="181">
        <v>0</v>
      </c>
      <c r="BF25" s="180">
        <v>0</v>
      </c>
      <c r="BG25" s="181">
        <v>0</v>
      </c>
      <c r="BH25" s="171" t="s">
        <v>4583</v>
      </c>
      <c r="BI25" s="323">
        <v>46140</v>
      </c>
      <c r="BJ25" s="483">
        <v>0</v>
      </c>
      <c r="BK25" s="484">
        <v>0</v>
      </c>
      <c r="BL25" s="484">
        <v>0</v>
      </c>
      <c r="BM25" s="484">
        <v>0</v>
      </c>
      <c r="BN25" s="485">
        <v>0</v>
      </c>
      <c r="BO25" s="485">
        <v>-5400</v>
      </c>
      <c r="BP25" s="182">
        <v>0</v>
      </c>
      <c r="BQ25" s="166">
        <f t="shared" si="302"/>
        <v>2957170</v>
      </c>
      <c r="BR25" s="172">
        <f t="shared" si="303"/>
        <v>81514.5</v>
      </c>
      <c r="BS25" s="181" t="str">
        <f t="shared" si="304"/>
        <v>Positive Margin</v>
      </c>
      <c r="BT25" s="183" t="s">
        <v>552</v>
      </c>
      <c r="BU25" s="165">
        <f t="shared" si="305"/>
        <v>81514.5</v>
      </c>
      <c r="BV25" s="184" t="str">
        <f t="shared" si="306"/>
        <v>Positive Margin at Inception</v>
      </c>
      <c r="BW25" s="185">
        <f t="shared" si="307"/>
        <v>2.7565036842657001E-2</v>
      </c>
      <c r="BX25" s="184" t="str">
        <f t="shared" si="308"/>
        <v>More than 2%</v>
      </c>
      <c r="BY25" s="165">
        <f t="shared" si="309"/>
        <v>-5400</v>
      </c>
      <c r="BZ25" s="166">
        <f t="shared" si="310"/>
        <v>-5400</v>
      </c>
      <c r="CA25" s="165">
        <f t="shared" si="311"/>
        <v>0</v>
      </c>
      <c r="CB25" s="186">
        <f t="shared" si="312"/>
        <v>-5400</v>
      </c>
      <c r="CC25" s="186">
        <f t="shared" si="313"/>
        <v>-5400</v>
      </c>
      <c r="CD25" s="167">
        <f t="shared" si="314"/>
        <v>0</v>
      </c>
      <c r="CE25" s="186" t="s">
        <v>488</v>
      </c>
      <c r="CF25" s="167" t="str">
        <f>_xlfn.XLOOKUP(G25,'Supplier Metrics'!C:C,'Supplier Metrics'!H:H)</f>
        <v>Processor</v>
      </c>
      <c r="CG25" s="167" t="str">
        <f t="shared" si="315"/>
        <v>Apr-26</v>
      </c>
      <c r="CH25" s="167">
        <f t="shared" si="316"/>
        <v>2875655.5</v>
      </c>
      <c r="CI25" s="167">
        <f t="shared" si="317"/>
        <v>2957170</v>
      </c>
      <c r="CJ25" s="167">
        <f t="shared" si="318"/>
        <v>4</v>
      </c>
      <c r="CK25" s="187" t="str" cm="1">
        <f t="array" ref="CK25:CL25">_xlfn.XLOOKUP(N25,'Material Metrics'!B:B,'Material Metrics'!C:D)</f>
        <v>Non-Ferrous</v>
      </c>
      <c r="CL25" s="167" t="str">
        <v>Aluminium</v>
      </c>
      <c r="CM25" s="167" t="str">
        <f>_xlfn.XLOOKUP(AR25,Receivables!B:B,Receivables!D:D)</f>
        <v>Daulat Biyani</v>
      </c>
      <c r="CN25" s="167">
        <f t="shared" si="319"/>
        <v>81514.5</v>
      </c>
      <c r="CO25" s="167">
        <f t="shared" si="320"/>
        <v>81514.5</v>
      </c>
      <c r="CP25" s="167">
        <f t="shared" si="321"/>
        <v>81514.5</v>
      </c>
      <c r="CQ25" s="167">
        <f t="shared" si="322"/>
        <v>3495832.5999999996</v>
      </c>
      <c r="CR25" s="167">
        <f t="shared" si="323"/>
        <v>3399645.4899999998</v>
      </c>
      <c r="CS25" s="167">
        <f t="shared" si="324"/>
        <v>-6372</v>
      </c>
      <c r="CT25" s="167">
        <f t="shared" si="325"/>
        <v>-6372</v>
      </c>
      <c r="CU25" s="167">
        <f t="shared" si="326"/>
        <v>96187.10999999987</v>
      </c>
      <c r="CV25" s="167" t="s">
        <v>628</v>
      </c>
      <c r="CW25" s="167" t="s">
        <v>628</v>
      </c>
      <c r="CX25" s="182" t="str">
        <f t="shared" si="327"/>
        <v>AIXPR2550B</v>
      </c>
      <c r="CY25" s="182" t="str">
        <f t="shared" si="328"/>
        <v>AAACN0064G</v>
      </c>
      <c r="CZ25" s="182" t="s">
        <v>701</v>
      </c>
      <c r="DA25" s="182">
        <v>0</v>
      </c>
      <c r="DB25" s="182">
        <v>0</v>
      </c>
      <c r="DC25" s="182">
        <v>0</v>
      </c>
      <c r="DD25" s="182">
        <v>0</v>
      </c>
      <c r="DE25" s="455">
        <f t="shared" si="329"/>
        <v>-5400</v>
      </c>
      <c r="DF25" s="182">
        <f t="shared" si="330"/>
        <v>-5400</v>
      </c>
    </row>
    <row r="26" spans="2:110" s="189" customFormat="1" ht="11.9" customHeight="1" x14ac:dyDescent="0.3">
      <c r="B26" s="160" t="str">
        <f t="shared" si="292"/>
        <v>Q1</v>
      </c>
      <c r="C26" s="161" t="str">
        <f t="shared" si="293"/>
        <v>Apr-26</v>
      </c>
      <c r="D26" s="378">
        <v>46140</v>
      </c>
      <c r="E26" s="163" t="s">
        <v>4554</v>
      </c>
      <c r="F26" s="163" t="s">
        <v>427</v>
      </c>
      <c r="G26" s="163" t="s">
        <v>428</v>
      </c>
      <c r="H26" s="164" t="s">
        <v>4555</v>
      </c>
      <c r="I26" s="162">
        <v>46140</v>
      </c>
      <c r="J26" s="163" t="s">
        <v>4556</v>
      </c>
      <c r="K26" s="162">
        <v>46141</v>
      </c>
      <c r="L26" s="163" t="s">
        <v>181</v>
      </c>
      <c r="M26" s="163" t="s">
        <v>4507</v>
      </c>
      <c r="N26" s="164" t="s">
        <v>222</v>
      </c>
      <c r="O26" s="163">
        <v>10820</v>
      </c>
      <c r="P26" s="319">
        <v>31.3</v>
      </c>
      <c r="Q26" s="165">
        <f t="shared" si="294"/>
        <v>338666</v>
      </c>
      <c r="R26" s="166">
        <v>0</v>
      </c>
      <c r="S26" s="165">
        <f t="shared" si="295"/>
        <v>10820</v>
      </c>
      <c r="T26" s="166">
        <v>0</v>
      </c>
      <c r="U26" s="167">
        <v>0</v>
      </c>
      <c r="V26" s="168">
        <v>0</v>
      </c>
      <c r="W26" s="167">
        <v>0</v>
      </c>
      <c r="X26" s="169">
        <v>0</v>
      </c>
      <c r="Y26" s="167">
        <v>0</v>
      </c>
      <c r="Z26" s="167">
        <v>0</v>
      </c>
      <c r="AA26" s="166">
        <v>0</v>
      </c>
      <c r="AB26" s="170">
        <f t="shared" si="296"/>
        <v>0</v>
      </c>
      <c r="AC26" s="169">
        <v>0</v>
      </c>
      <c r="AD26" s="165">
        <v>0</v>
      </c>
      <c r="AE26" s="184">
        <v>0</v>
      </c>
      <c r="AF26" s="167" t="s">
        <v>4595</v>
      </c>
      <c r="AG26" s="316">
        <v>46142</v>
      </c>
      <c r="AH26" s="171">
        <v>0</v>
      </c>
      <c r="AI26" s="483">
        <v>0</v>
      </c>
      <c r="AJ26" s="167">
        <v>0</v>
      </c>
      <c r="AK26" s="167">
        <v>-14159.4915254237</v>
      </c>
      <c r="AL26" s="167">
        <v>0</v>
      </c>
      <c r="AM26" s="172">
        <f t="shared" si="298"/>
        <v>324506.50847457629</v>
      </c>
      <c r="AN26" s="173">
        <v>46141</v>
      </c>
      <c r="AO26" s="174" t="s">
        <v>4567</v>
      </c>
      <c r="AP26" s="175" t="s">
        <v>458</v>
      </c>
      <c r="AQ26" s="176" t="s">
        <v>416</v>
      </c>
      <c r="AR26" s="176" t="s">
        <v>381</v>
      </c>
      <c r="AS26" s="163" t="s">
        <v>4568</v>
      </c>
      <c r="AT26" s="177" t="s">
        <v>810</v>
      </c>
      <c r="AU26" s="177" t="s">
        <v>184</v>
      </c>
      <c r="AV26" s="178" t="s">
        <v>4569</v>
      </c>
      <c r="AW26" s="176">
        <v>10820</v>
      </c>
      <c r="AX26" s="178">
        <v>31.3</v>
      </c>
      <c r="AY26" s="176">
        <f t="shared" si="299"/>
        <v>338666</v>
      </c>
      <c r="AZ26" s="179" t="b">
        <f t="shared" si="300"/>
        <v>1</v>
      </c>
      <c r="BA26" s="165">
        <v>0</v>
      </c>
      <c r="BB26" s="180">
        <f t="shared" si="301"/>
        <v>10820</v>
      </c>
      <c r="BC26" s="181">
        <v>0</v>
      </c>
      <c r="BD26" s="180" t="s">
        <v>130</v>
      </c>
      <c r="BE26" s="181">
        <v>0</v>
      </c>
      <c r="BF26" s="180">
        <v>0</v>
      </c>
      <c r="BG26" s="181">
        <v>0</v>
      </c>
      <c r="BH26" s="171" t="s">
        <v>4584</v>
      </c>
      <c r="BI26" s="323">
        <v>46142</v>
      </c>
      <c r="BJ26" s="483">
        <v>0</v>
      </c>
      <c r="BK26" s="484">
        <v>0</v>
      </c>
      <c r="BL26" s="484">
        <v>0</v>
      </c>
      <c r="BM26" s="484">
        <v>0</v>
      </c>
      <c r="BN26" s="485">
        <v>0</v>
      </c>
      <c r="BO26" s="485">
        <v>-14159.49</v>
      </c>
      <c r="BP26" s="182">
        <v>0</v>
      </c>
      <c r="BQ26" s="166">
        <f t="shared" si="302"/>
        <v>324506.51</v>
      </c>
      <c r="BR26" s="172">
        <f t="shared" si="303"/>
        <v>1.5254237223416567E-3</v>
      </c>
      <c r="BS26" s="181" t="str">
        <f t="shared" si="304"/>
        <v>Positive Margin</v>
      </c>
      <c r="BT26" s="183" t="s">
        <v>552</v>
      </c>
      <c r="BU26" s="165">
        <f t="shared" si="305"/>
        <v>0</v>
      </c>
      <c r="BV26" s="184" t="str">
        <f t="shared" si="306"/>
        <v>Positive Margin at Inception</v>
      </c>
      <c r="BW26" s="185">
        <f t="shared" si="307"/>
        <v>4.7007492156063576E-9</v>
      </c>
      <c r="BX26" s="184" t="str">
        <f t="shared" si="308"/>
        <v>Less Than 1%</v>
      </c>
      <c r="BY26" s="165">
        <f t="shared" si="309"/>
        <v>-14159.49</v>
      </c>
      <c r="BZ26" s="166">
        <f t="shared" si="310"/>
        <v>-14159.4915254237</v>
      </c>
      <c r="CA26" s="165">
        <f t="shared" si="311"/>
        <v>1.5254237005137838E-3</v>
      </c>
      <c r="CB26" s="186">
        <f t="shared" si="312"/>
        <v>-14159.49</v>
      </c>
      <c r="CC26" s="186">
        <f t="shared" si="313"/>
        <v>-14159.4915254237</v>
      </c>
      <c r="CD26" s="167">
        <f t="shared" si="314"/>
        <v>1.5254237005137838E-3</v>
      </c>
      <c r="CE26" s="186" t="s">
        <v>488</v>
      </c>
      <c r="CF26" s="167" t="str">
        <f>_xlfn.XLOOKUP(G26,'Supplier Metrics'!C:C,'Supplier Metrics'!H:H)</f>
        <v>Trader With Warehouse</v>
      </c>
      <c r="CG26" s="167" t="str">
        <f t="shared" si="315"/>
        <v>Apr-26</v>
      </c>
      <c r="CH26" s="167">
        <f t="shared" si="316"/>
        <v>324506.50847457629</v>
      </c>
      <c r="CI26" s="167">
        <f t="shared" si="317"/>
        <v>324506.51</v>
      </c>
      <c r="CJ26" s="167">
        <f t="shared" si="318"/>
        <v>4</v>
      </c>
      <c r="CK26" s="187" t="str" cm="1">
        <f t="array" ref="CK26:CL26">_xlfn.XLOOKUP(N26,'Material Metrics'!B:B,'Material Metrics'!C:D)</f>
        <v>Ferrous</v>
      </c>
      <c r="CL26" s="167" t="str">
        <v>Ferrous</v>
      </c>
      <c r="CM26" s="167" t="str">
        <f>_xlfn.XLOOKUP(AR26,Receivables!B:B,Receivables!D:D)</f>
        <v>Gaurav Uttam Kothimeere</v>
      </c>
      <c r="CN26" s="167">
        <f t="shared" si="319"/>
        <v>0</v>
      </c>
      <c r="CO26" s="167">
        <f t="shared" si="320"/>
        <v>0</v>
      </c>
      <c r="CP26" s="167">
        <f t="shared" si="321"/>
        <v>1.5254237223416567E-3</v>
      </c>
      <c r="CQ26" s="167">
        <f t="shared" si="322"/>
        <v>399625.88</v>
      </c>
      <c r="CR26" s="167">
        <f t="shared" si="323"/>
        <v>399625.88</v>
      </c>
      <c r="CS26" s="167">
        <f t="shared" si="324"/>
        <v>-16708.198199999999</v>
      </c>
      <c r="CT26" s="167">
        <f t="shared" si="325"/>
        <v>-16708.199999999964</v>
      </c>
      <c r="CU26" s="167">
        <f t="shared" si="326"/>
        <v>-1.7999999690800905E-3</v>
      </c>
      <c r="CV26" s="167" t="s">
        <v>628</v>
      </c>
      <c r="CW26" s="167" t="s">
        <v>628</v>
      </c>
      <c r="CX26" s="182" t="str">
        <f t="shared" si="327"/>
        <v>CFUPK7292B</v>
      </c>
      <c r="CY26" s="182" t="str">
        <f t="shared" si="328"/>
        <v>AAACE1741P</v>
      </c>
      <c r="CZ26" s="182" t="s">
        <v>701</v>
      </c>
      <c r="DA26" s="182">
        <v>0</v>
      </c>
      <c r="DB26" s="182">
        <v>0</v>
      </c>
      <c r="DC26" s="182">
        <v>0</v>
      </c>
      <c r="DD26" s="182">
        <v>0</v>
      </c>
      <c r="DE26" s="455">
        <f t="shared" si="329"/>
        <v>-14159.4915254237</v>
      </c>
      <c r="DF26" s="182">
        <f t="shared" si="330"/>
        <v>-14159.49</v>
      </c>
    </row>
    <row r="27" spans="2:110" s="189" customFormat="1" ht="11.9" customHeight="1" x14ac:dyDescent="0.3">
      <c r="B27" s="160" t="str">
        <f t="shared" ref="B27:B30" si="331">"Q" &amp; IF(ROUNDUP(MONTH(D27)/3,0)-1=0,4,ROUNDUP(MONTH(D27)/3,0)-1)</f>
        <v>Q1</v>
      </c>
      <c r="C27" s="161" t="str">
        <f t="shared" ref="C27:C30" si="332">TEXT(AN27,"mmm-yy")</f>
        <v>May-26</v>
      </c>
      <c r="D27" s="378">
        <v>46143</v>
      </c>
      <c r="E27" s="163" t="s">
        <v>4608</v>
      </c>
      <c r="F27" s="163" t="s">
        <v>427</v>
      </c>
      <c r="G27" s="163" t="s">
        <v>428</v>
      </c>
      <c r="H27" s="164" t="s">
        <v>4609</v>
      </c>
      <c r="I27" s="162">
        <v>46143</v>
      </c>
      <c r="J27" s="163" t="s">
        <v>4610</v>
      </c>
      <c r="K27" s="162">
        <v>46143</v>
      </c>
      <c r="L27" s="163" t="s">
        <v>181</v>
      </c>
      <c r="M27" s="163" t="s">
        <v>4611</v>
      </c>
      <c r="N27" s="164" t="s">
        <v>222</v>
      </c>
      <c r="O27" s="163">
        <v>10505</v>
      </c>
      <c r="P27" s="319">
        <v>31.3</v>
      </c>
      <c r="Q27" s="165">
        <f t="shared" ref="Q27:Q30" si="333">O27*P27</f>
        <v>328806.5</v>
      </c>
      <c r="R27" s="166">
        <v>0</v>
      </c>
      <c r="S27" s="165">
        <f t="shared" ref="S27:S30" si="334">O27-R27</f>
        <v>10505</v>
      </c>
      <c r="T27" s="166">
        <v>0</v>
      </c>
      <c r="U27" s="167">
        <v>0</v>
      </c>
      <c r="V27" s="168">
        <v>0</v>
      </c>
      <c r="W27" s="167">
        <v>0</v>
      </c>
      <c r="X27" s="169">
        <v>0</v>
      </c>
      <c r="Y27" s="167">
        <v>0</v>
      </c>
      <c r="Z27" s="167">
        <v>0</v>
      </c>
      <c r="AA27" s="166">
        <v>0</v>
      </c>
      <c r="AB27" s="170">
        <f t="shared" ref="AB27:AB30" si="335">Y27+AA27+Z27</f>
        <v>0</v>
      </c>
      <c r="AC27" s="169">
        <v>0</v>
      </c>
      <c r="AD27" s="165">
        <v>0</v>
      </c>
      <c r="AE27" s="184">
        <v>0</v>
      </c>
      <c r="AF27" s="167" t="s">
        <v>4657</v>
      </c>
      <c r="AG27" s="316">
        <v>46146</v>
      </c>
      <c r="AH27" s="171" t="s">
        <v>4665</v>
      </c>
      <c r="AI27" s="316">
        <v>46146</v>
      </c>
      <c r="AJ27" s="167">
        <v>0</v>
      </c>
      <c r="AK27" s="167">
        <f>-3599.5-6936</f>
        <v>-10535.5</v>
      </c>
      <c r="AL27" s="167">
        <v>0</v>
      </c>
      <c r="AM27" s="172">
        <f t="shared" ref="AM27:AM30" si="336">Q27+AB27+AL27+AK27+AJ27+T27+AE27</f>
        <v>318271</v>
      </c>
      <c r="AN27" s="173">
        <v>46143</v>
      </c>
      <c r="AO27" s="174" t="s">
        <v>4626</v>
      </c>
      <c r="AP27" s="175" t="s">
        <v>458</v>
      </c>
      <c r="AQ27" s="176" t="s">
        <v>416</v>
      </c>
      <c r="AR27" s="176" t="s">
        <v>381</v>
      </c>
      <c r="AS27" s="163" t="s">
        <v>4627</v>
      </c>
      <c r="AT27" s="177" t="s">
        <v>810</v>
      </c>
      <c r="AU27" s="177" t="s">
        <v>184</v>
      </c>
      <c r="AV27" s="178" t="s">
        <v>4632</v>
      </c>
      <c r="AW27" s="176">
        <v>10505</v>
      </c>
      <c r="AX27" s="178">
        <v>31.3</v>
      </c>
      <c r="AY27" s="176">
        <f t="shared" ref="AY27:AY30" si="337">AW27*AX27</f>
        <v>328806.5</v>
      </c>
      <c r="AZ27" s="179" t="b">
        <f t="shared" ref="AZ27:AZ30" si="338">AW27=O27</f>
        <v>1</v>
      </c>
      <c r="BA27" s="165">
        <v>0</v>
      </c>
      <c r="BB27" s="180">
        <f t="shared" ref="BB27:BB30" si="339">AW27-BA27</f>
        <v>10505</v>
      </c>
      <c r="BC27" s="181">
        <v>0</v>
      </c>
      <c r="BD27" s="180" t="s">
        <v>130</v>
      </c>
      <c r="BE27" s="181">
        <v>0</v>
      </c>
      <c r="BF27" s="180">
        <v>0</v>
      </c>
      <c r="BG27" s="181">
        <v>0</v>
      </c>
      <c r="BH27" s="171" t="s">
        <v>4671</v>
      </c>
      <c r="BI27" s="316">
        <v>46146</v>
      </c>
      <c r="BJ27" s="483" t="s">
        <v>4679</v>
      </c>
      <c r="BK27" s="316">
        <v>46146</v>
      </c>
      <c r="BL27" s="484">
        <v>0</v>
      </c>
      <c r="BM27" s="484">
        <v>0</v>
      </c>
      <c r="BN27" s="485">
        <v>0</v>
      </c>
      <c r="BO27" s="485">
        <f>-6935.77-3600</f>
        <v>-10535.77</v>
      </c>
      <c r="BP27" s="182">
        <v>0</v>
      </c>
      <c r="BQ27" s="166">
        <f t="shared" ref="BQ27:BQ30" si="340">AY27+BN27+BO27+BP27+BC27+BG27+BM27+BL27</f>
        <v>318270.73</v>
      </c>
      <c r="BR27" s="172">
        <f t="shared" ref="BR27:BR30" si="341">BQ27-AM27</f>
        <v>-0.27000000001862645</v>
      </c>
      <c r="BS27" s="181" t="str">
        <f t="shared" si="304"/>
        <v>Negative Margin</v>
      </c>
      <c r="BT27" s="183" t="s">
        <v>552</v>
      </c>
      <c r="BU27" s="165">
        <f t="shared" ref="BU27:BU30" si="342">AY27-Y27-Q27-AA27-T27+BC27</f>
        <v>0</v>
      </c>
      <c r="BV27" s="184" t="str">
        <f t="shared" ref="BV27:BV30" si="343">IF(BU27&lt;0, "Negative Margin at Inception", "Positive Margin at Inception")</f>
        <v>Positive Margin at Inception</v>
      </c>
      <c r="BW27" s="185">
        <f t="shared" ref="BW27:BW30" si="344">IFERROR(BR27/BQ27,"0")</f>
        <v>-8.4833437249673088E-7</v>
      </c>
      <c r="BX27" s="184" t="str">
        <f t="shared" ref="BX27:BX30" si="345">IF(BW27&lt;1%,"Less Than 1%",IF(BW27&gt;2%,"More than 2%",IF(BW27&gt;=1%,"1% - 2%")))</f>
        <v>Less Than 1%</v>
      </c>
      <c r="BY27" s="165">
        <f t="shared" ref="BY27:BY30" si="346">BO27+BP27</f>
        <v>-10535.77</v>
      </c>
      <c r="BZ27" s="166">
        <f t="shared" ref="BZ27:BZ30" si="347">AL27+AK27</f>
        <v>-10535.5</v>
      </c>
      <c r="CA27" s="165">
        <f t="shared" ref="CA27:CA30" si="348">BY27-BZ27</f>
        <v>-0.27000000000043656</v>
      </c>
      <c r="CB27" s="186">
        <f t="shared" ref="CB27:CB30" si="349">BO27</f>
        <v>-10535.77</v>
      </c>
      <c r="CC27" s="186">
        <f t="shared" ref="CC27:CC30" si="350">AK27</f>
        <v>-10535.5</v>
      </c>
      <c r="CD27" s="167">
        <f t="shared" ref="CD27:CD30" si="351">CB27-CC27</f>
        <v>-0.27000000000043656</v>
      </c>
      <c r="CE27" s="186" t="s">
        <v>488</v>
      </c>
      <c r="CF27" s="167" t="str">
        <f>_xlfn.XLOOKUP(G27,'Supplier Metrics'!C:C,'Supplier Metrics'!H:H)</f>
        <v>Trader With Warehouse</v>
      </c>
      <c r="CG27" s="167" t="str">
        <f t="shared" ref="CG27:CG30" si="352">TEXT(AN27,"mmm-yy")</f>
        <v>May-26</v>
      </c>
      <c r="CH27" s="167">
        <f t="shared" ref="CH27:CH30" si="353">AM27-AL27</f>
        <v>318271</v>
      </c>
      <c r="CI27" s="167">
        <f t="shared" ref="CI27:CI30" si="354">BQ27-BP27</f>
        <v>318270.73</v>
      </c>
      <c r="CJ27" s="167">
        <f t="shared" ref="CJ27:CJ30" si="355">INT((D27- IF(MONTH(D27) &gt;= 4, DATE(YEAR(D27), 4, 1), DATE(YEAR(D27)-1, 4, 1))) / 7) + 1</f>
        <v>5</v>
      </c>
      <c r="CK27" s="187" t="str" cm="1">
        <f t="array" ref="CK27:CL27">_xlfn.XLOOKUP(N27,'Material Metrics'!B:B,'Material Metrics'!C:D)</f>
        <v>Ferrous</v>
      </c>
      <c r="CL27" s="167" t="str">
        <v>Ferrous</v>
      </c>
      <c r="CM27" s="167" t="str">
        <f>_xlfn.XLOOKUP(AR27,Receivables!B:B,Receivables!D:D)</f>
        <v>Gaurav Uttam Kothimeere</v>
      </c>
      <c r="CN27" s="167">
        <f t="shared" ref="CN27:CN30" si="356">AY27-Q27</f>
        <v>0</v>
      </c>
      <c r="CO27" s="167">
        <f t="shared" ref="CO27:CO30" si="357">CN27-AB27</f>
        <v>0</v>
      </c>
      <c r="CP27" s="167">
        <f t="shared" ref="CP27:CP30" si="358">BQ27-AM27</f>
        <v>-0.27000000001862645</v>
      </c>
      <c r="CQ27" s="167">
        <f t="shared" ref="CQ27:CQ30" si="359">AY27*118%</f>
        <v>387991.67</v>
      </c>
      <c r="CR27" s="167">
        <f t="shared" ref="CR27:CR30" si="360">Q27*118%</f>
        <v>387991.67</v>
      </c>
      <c r="CS27" s="167">
        <f t="shared" ref="CS27:CS30" si="361">CB27*118%</f>
        <v>-12432.2086</v>
      </c>
      <c r="CT27" s="167">
        <f t="shared" ref="CT27:CT30" si="362">CC27*118%</f>
        <v>-12431.89</v>
      </c>
      <c r="CU27" s="167">
        <f t="shared" ref="CU27:CU30" si="363">(CQ27-CS27)-(CR27-CT27)</f>
        <v>0.31859999999869615</v>
      </c>
      <c r="CV27" s="167" t="s">
        <v>628</v>
      </c>
      <c r="CW27" s="167" t="s">
        <v>628</v>
      </c>
      <c r="CX27" s="182" t="str">
        <f t="shared" ref="CX27:CX30" si="364">MID(G27,3,10)</f>
        <v>CFUPK7292B</v>
      </c>
      <c r="CY27" s="182" t="str">
        <f t="shared" ref="CY27:CY30" si="365">MID(AR27,3,10)</f>
        <v>AAACE1741P</v>
      </c>
      <c r="CZ27" s="182" t="s">
        <v>701</v>
      </c>
      <c r="DA27" s="182">
        <v>0</v>
      </c>
      <c r="DB27" s="182">
        <v>0</v>
      </c>
      <c r="DC27" s="182">
        <v>0</v>
      </c>
      <c r="DD27" s="182">
        <v>0</v>
      </c>
      <c r="DE27" s="455">
        <f t="shared" ref="DE27:DE30" si="366">AE27+AJ27+AK27</f>
        <v>-10535.5</v>
      </c>
      <c r="DF27" s="182">
        <f t="shared" ref="DF27:DF30" si="367">BN27+BO27+BC27</f>
        <v>-10535.77</v>
      </c>
    </row>
    <row r="28" spans="2:110" s="189" customFormat="1" ht="11.9" customHeight="1" x14ac:dyDescent="0.3">
      <c r="B28" s="160" t="str">
        <f t="shared" si="331"/>
        <v>Q1</v>
      </c>
      <c r="C28" s="161" t="str">
        <f t="shared" si="332"/>
        <v>May-26</v>
      </c>
      <c r="D28" s="378">
        <v>46143</v>
      </c>
      <c r="E28" s="163" t="s">
        <v>4612</v>
      </c>
      <c r="F28" s="163" t="s">
        <v>427</v>
      </c>
      <c r="G28" s="163" t="s">
        <v>428</v>
      </c>
      <c r="H28" s="164" t="s">
        <v>4613</v>
      </c>
      <c r="I28" s="162">
        <v>46143</v>
      </c>
      <c r="J28" s="163" t="s">
        <v>4614</v>
      </c>
      <c r="K28" s="162">
        <v>46143</v>
      </c>
      <c r="L28" s="163" t="s">
        <v>181</v>
      </c>
      <c r="M28" s="163" t="s">
        <v>4615</v>
      </c>
      <c r="N28" s="164" t="s">
        <v>222</v>
      </c>
      <c r="O28" s="163">
        <v>12340</v>
      </c>
      <c r="P28" s="319">
        <v>31.3</v>
      </c>
      <c r="Q28" s="165">
        <f t="shared" si="333"/>
        <v>386242</v>
      </c>
      <c r="R28" s="166">
        <v>0</v>
      </c>
      <c r="S28" s="165">
        <f t="shared" si="334"/>
        <v>12340</v>
      </c>
      <c r="T28" s="166">
        <v>0</v>
      </c>
      <c r="U28" s="167">
        <v>0</v>
      </c>
      <c r="V28" s="168">
        <v>0</v>
      </c>
      <c r="W28" s="167">
        <v>0</v>
      </c>
      <c r="X28" s="169">
        <v>0</v>
      </c>
      <c r="Y28" s="167">
        <v>0</v>
      </c>
      <c r="Z28" s="167">
        <v>0</v>
      </c>
      <c r="AA28" s="166">
        <v>0</v>
      </c>
      <c r="AB28" s="170">
        <f t="shared" si="335"/>
        <v>0</v>
      </c>
      <c r="AC28" s="169">
        <v>0</v>
      </c>
      <c r="AD28" s="165">
        <v>0</v>
      </c>
      <c r="AE28" s="184">
        <v>0</v>
      </c>
      <c r="AF28" s="167" t="s">
        <v>4658</v>
      </c>
      <c r="AG28" s="316">
        <v>46146</v>
      </c>
      <c r="AH28" s="171" t="s">
        <v>4666</v>
      </c>
      <c r="AI28" s="316">
        <v>46147</v>
      </c>
      <c r="AJ28" s="167">
        <v>0</v>
      </c>
      <c r="AK28" s="167">
        <f>-18967.7966101695-8638</f>
        <v>-27605.796610169498</v>
      </c>
      <c r="AL28" s="167">
        <v>0</v>
      </c>
      <c r="AM28" s="172">
        <f t="shared" si="336"/>
        <v>358636.20338983048</v>
      </c>
      <c r="AN28" s="173">
        <v>46143</v>
      </c>
      <c r="AO28" s="174" t="s">
        <v>4628</v>
      </c>
      <c r="AP28" s="175" t="s">
        <v>458</v>
      </c>
      <c r="AQ28" s="176" t="s">
        <v>416</v>
      </c>
      <c r="AR28" s="176" t="s">
        <v>381</v>
      </c>
      <c r="AS28" s="163" t="s">
        <v>4629</v>
      </c>
      <c r="AT28" s="177" t="s">
        <v>810</v>
      </c>
      <c r="AU28" s="177" t="s">
        <v>184</v>
      </c>
      <c r="AV28" s="178" t="s">
        <v>4633</v>
      </c>
      <c r="AW28" s="176">
        <v>12340</v>
      </c>
      <c r="AX28" s="178">
        <v>31.3</v>
      </c>
      <c r="AY28" s="176">
        <f t="shared" si="337"/>
        <v>386242</v>
      </c>
      <c r="AZ28" s="179" t="b">
        <f t="shared" si="338"/>
        <v>1</v>
      </c>
      <c r="BA28" s="165">
        <v>0</v>
      </c>
      <c r="BB28" s="180">
        <f t="shared" si="339"/>
        <v>12340</v>
      </c>
      <c r="BC28" s="181">
        <v>0</v>
      </c>
      <c r="BD28" s="180" t="s">
        <v>130</v>
      </c>
      <c r="BE28" s="181">
        <v>0</v>
      </c>
      <c r="BF28" s="180">
        <v>0</v>
      </c>
      <c r="BG28" s="181">
        <v>0</v>
      </c>
      <c r="BH28" s="171" t="s">
        <v>4672</v>
      </c>
      <c r="BI28" s="316">
        <v>46146</v>
      </c>
      <c r="BJ28" s="483">
        <v>0</v>
      </c>
      <c r="BK28" s="484">
        <v>0</v>
      </c>
      <c r="BL28" s="484">
        <v>0</v>
      </c>
      <c r="BM28" s="484">
        <v>0</v>
      </c>
      <c r="BN28" s="485">
        <v>0</v>
      </c>
      <c r="BO28" s="485">
        <v>-18967.8</v>
      </c>
      <c r="BP28" s="182">
        <v>0</v>
      </c>
      <c r="BQ28" s="166">
        <f t="shared" si="340"/>
        <v>367274.2</v>
      </c>
      <c r="BR28" s="172">
        <f t="shared" si="341"/>
        <v>8637.9966101695318</v>
      </c>
      <c r="BS28" s="181" t="str">
        <f t="shared" si="304"/>
        <v>Positive Margin</v>
      </c>
      <c r="BT28" s="183" t="s">
        <v>552</v>
      </c>
      <c r="BU28" s="165">
        <f t="shared" si="342"/>
        <v>0</v>
      </c>
      <c r="BV28" s="184" t="str">
        <f t="shared" si="343"/>
        <v>Positive Margin at Inception</v>
      </c>
      <c r="BW28" s="185">
        <f t="shared" si="344"/>
        <v>2.3519203391279681E-2</v>
      </c>
      <c r="BX28" s="184" t="str">
        <f t="shared" si="345"/>
        <v>More than 2%</v>
      </c>
      <c r="BY28" s="165">
        <f t="shared" si="346"/>
        <v>-18967.8</v>
      </c>
      <c r="BZ28" s="166">
        <f t="shared" si="347"/>
        <v>-27605.796610169498</v>
      </c>
      <c r="CA28" s="165">
        <f t="shared" si="348"/>
        <v>8637.996610169499</v>
      </c>
      <c r="CB28" s="186">
        <f t="shared" si="349"/>
        <v>-18967.8</v>
      </c>
      <c r="CC28" s="186">
        <f t="shared" si="350"/>
        <v>-27605.796610169498</v>
      </c>
      <c r="CD28" s="167">
        <f t="shared" si="351"/>
        <v>8637.996610169499</v>
      </c>
      <c r="CE28" s="186" t="s">
        <v>488</v>
      </c>
      <c r="CF28" s="167" t="str">
        <f>_xlfn.XLOOKUP(G28,'Supplier Metrics'!C:C,'Supplier Metrics'!H:H)</f>
        <v>Trader With Warehouse</v>
      </c>
      <c r="CG28" s="167" t="str">
        <f t="shared" si="352"/>
        <v>May-26</v>
      </c>
      <c r="CH28" s="167">
        <f t="shared" si="353"/>
        <v>358636.20338983048</v>
      </c>
      <c r="CI28" s="167">
        <f t="shared" si="354"/>
        <v>367274.2</v>
      </c>
      <c r="CJ28" s="167">
        <f t="shared" si="355"/>
        <v>5</v>
      </c>
      <c r="CK28" s="187" t="str" cm="1">
        <f t="array" ref="CK28:CL28">_xlfn.XLOOKUP(N28,'Material Metrics'!B:B,'Material Metrics'!C:D)</f>
        <v>Ferrous</v>
      </c>
      <c r="CL28" s="167" t="str">
        <v>Ferrous</v>
      </c>
      <c r="CM28" s="167" t="str">
        <f>_xlfn.XLOOKUP(AR28,Receivables!B:B,Receivables!D:D)</f>
        <v>Gaurav Uttam Kothimeere</v>
      </c>
      <c r="CN28" s="167">
        <f t="shared" si="356"/>
        <v>0</v>
      </c>
      <c r="CO28" s="167">
        <f t="shared" si="357"/>
        <v>0</v>
      </c>
      <c r="CP28" s="167">
        <f t="shared" si="358"/>
        <v>8637.9966101695318</v>
      </c>
      <c r="CQ28" s="167">
        <f t="shared" si="359"/>
        <v>455765.56</v>
      </c>
      <c r="CR28" s="167">
        <f t="shared" si="360"/>
        <v>455765.56</v>
      </c>
      <c r="CS28" s="167">
        <f t="shared" si="361"/>
        <v>-22382.003999999997</v>
      </c>
      <c r="CT28" s="167">
        <f t="shared" si="362"/>
        <v>-32574.840000000007</v>
      </c>
      <c r="CU28" s="167">
        <f t="shared" si="363"/>
        <v>-10192.83600000001</v>
      </c>
      <c r="CV28" s="167" t="s">
        <v>628</v>
      </c>
      <c r="CW28" s="167" t="s">
        <v>628</v>
      </c>
      <c r="CX28" s="182" t="str">
        <f t="shared" si="364"/>
        <v>CFUPK7292B</v>
      </c>
      <c r="CY28" s="182" t="str">
        <f t="shared" si="365"/>
        <v>AAACE1741P</v>
      </c>
      <c r="CZ28" s="182" t="s">
        <v>701</v>
      </c>
      <c r="DA28" s="182">
        <v>0</v>
      </c>
      <c r="DB28" s="182">
        <v>0</v>
      </c>
      <c r="DC28" s="182">
        <v>0</v>
      </c>
      <c r="DD28" s="182">
        <v>0</v>
      </c>
      <c r="DE28" s="455">
        <f t="shared" si="366"/>
        <v>-27605.796610169498</v>
      </c>
      <c r="DF28" s="182">
        <f t="shared" si="367"/>
        <v>-18967.8</v>
      </c>
    </row>
    <row r="29" spans="2:110" s="189" customFormat="1" ht="11.9" customHeight="1" x14ac:dyDescent="0.3">
      <c r="B29" s="160" t="str">
        <f t="shared" si="331"/>
        <v>Q1</v>
      </c>
      <c r="C29" s="161" t="str">
        <f t="shared" si="332"/>
        <v>May-26</v>
      </c>
      <c r="D29" s="378">
        <v>46143</v>
      </c>
      <c r="E29" s="163" t="s">
        <v>4616</v>
      </c>
      <c r="F29" s="163" t="s">
        <v>427</v>
      </c>
      <c r="G29" s="163" t="s">
        <v>428</v>
      </c>
      <c r="H29" s="164" t="s">
        <v>4617</v>
      </c>
      <c r="I29" s="162">
        <v>46143</v>
      </c>
      <c r="J29" s="163" t="s">
        <v>4618</v>
      </c>
      <c r="K29" s="162">
        <v>46143</v>
      </c>
      <c r="L29" s="163" t="s">
        <v>181</v>
      </c>
      <c r="M29" s="163" t="s">
        <v>4619</v>
      </c>
      <c r="N29" s="164" t="s">
        <v>222</v>
      </c>
      <c r="O29" s="163">
        <v>11100</v>
      </c>
      <c r="P29" s="319">
        <v>31.3</v>
      </c>
      <c r="Q29" s="165">
        <f t="shared" si="333"/>
        <v>347430</v>
      </c>
      <c r="R29" s="166">
        <v>0</v>
      </c>
      <c r="S29" s="165">
        <f t="shared" si="334"/>
        <v>11100</v>
      </c>
      <c r="T29" s="166">
        <v>0</v>
      </c>
      <c r="U29" s="167">
        <v>0</v>
      </c>
      <c r="V29" s="168">
        <v>0</v>
      </c>
      <c r="W29" s="167">
        <v>0</v>
      </c>
      <c r="X29" s="169">
        <v>0</v>
      </c>
      <c r="Y29" s="167">
        <v>0</v>
      </c>
      <c r="Z29" s="167">
        <v>0</v>
      </c>
      <c r="AA29" s="166">
        <v>0</v>
      </c>
      <c r="AB29" s="170">
        <f t="shared" si="335"/>
        <v>0</v>
      </c>
      <c r="AC29" s="169">
        <v>0</v>
      </c>
      <c r="AD29" s="165">
        <v>0</v>
      </c>
      <c r="AE29" s="184">
        <v>0</v>
      </c>
      <c r="AF29" s="167" t="s">
        <v>4659</v>
      </c>
      <c r="AG29" s="316">
        <v>46146</v>
      </c>
      <c r="AH29" s="171" t="s">
        <v>4667</v>
      </c>
      <c r="AI29" s="316">
        <v>46147</v>
      </c>
      <c r="AJ29" s="167">
        <v>0</v>
      </c>
      <c r="AK29" s="167">
        <f>-3361.6186440678-7770</f>
        <v>-11131.618644067799</v>
      </c>
      <c r="AL29" s="167">
        <v>0</v>
      </c>
      <c r="AM29" s="172">
        <f t="shared" si="336"/>
        <v>336298.38135593222</v>
      </c>
      <c r="AN29" s="173">
        <v>46143</v>
      </c>
      <c r="AO29" s="174" t="s">
        <v>4630</v>
      </c>
      <c r="AP29" s="175" t="s">
        <v>458</v>
      </c>
      <c r="AQ29" s="176" t="s">
        <v>416</v>
      </c>
      <c r="AR29" s="176" t="s">
        <v>381</v>
      </c>
      <c r="AS29" s="163" t="s">
        <v>4629</v>
      </c>
      <c r="AT29" s="177" t="s">
        <v>810</v>
      </c>
      <c r="AU29" s="177" t="s">
        <v>184</v>
      </c>
      <c r="AV29" s="178" t="s">
        <v>4634</v>
      </c>
      <c r="AW29" s="176">
        <v>11100</v>
      </c>
      <c r="AX29" s="178">
        <v>31.3</v>
      </c>
      <c r="AY29" s="176">
        <f t="shared" si="337"/>
        <v>347430</v>
      </c>
      <c r="AZ29" s="179" t="b">
        <f t="shared" si="338"/>
        <v>1</v>
      </c>
      <c r="BA29" s="165">
        <v>0</v>
      </c>
      <c r="BB29" s="180">
        <f t="shared" si="339"/>
        <v>11100</v>
      </c>
      <c r="BC29" s="181">
        <v>0</v>
      </c>
      <c r="BD29" s="180" t="s">
        <v>130</v>
      </c>
      <c r="BE29" s="181">
        <v>0</v>
      </c>
      <c r="BF29" s="180">
        <v>0</v>
      </c>
      <c r="BG29" s="181">
        <v>0</v>
      </c>
      <c r="BH29" s="171" t="s">
        <v>4673</v>
      </c>
      <c r="BI29" s="316">
        <v>46146</v>
      </c>
      <c r="BJ29" s="483">
        <v>0</v>
      </c>
      <c r="BK29" s="484">
        <v>0</v>
      </c>
      <c r="BL29" s="484">
        <v>0</v>
      </c>
      <c r="BM29" s="484">
        <v>0</v>
      </c>
      <c r="BN29" s="485">
        <v>0</v>
      </c>
      <c r="BO29" s="485">
        <v>-3361.62</v>
      </c>
      <c r="BP29" s="182">
        <v>0</v>
      </c>
      <c r="BQ29" s="166">
        <f t="shared" si="340"/>
        <v>344068.38</v>
      </c>
      <c r="BR29" s="172">
        <f t="shared" si="341"/>
        <v>7769.9986440677894</v>
      </c>
      <c r="BS29" s="181" t="str">
        <f t="shared" si="304"/>
        <v>Positive Margin</v>
      </c>
      <c r="BT29" s="183" t="s">
        <v>552</v>
      </c>
      <c r="BU29" s="165">
        <f t="shared" si="342"/>
        <v>0</v>
      </c>
      <c r="BV29" s="184" t="str">
        <f t="shared" si="343"/>
        <v>Positive Margin at Inception</v>
      </c>
      <c r="BW29" s="185">
        <f t="shared" si="344"/>
        <v>2.258271638930549E-2</v>
      </c>
      <c r="BX29" s="184" t="str">
        <f t="shared" si="345"/>
        <v>More than 2%</v>
      </c>
      <c r="BY29" s="165">
        <f t="shared" si="346"/>
        <v>-3361.62</v>
      </c>
      <c r="BZ29" s="166">
        <f t="shared" si="347"/>
        <v>-11131.618644067799</v>
      </c>
      <c r="CA29" s="165">
        <f t="shared" si="348"/>
        <v>7769.9986440677994</v>
      </c>
      <c r="CB29" s="186">
        <f t="shared" si="349"/>
        <v>-3361.62</v>
      </c>
      <c r="CC29" s="186">
        <f t="shared" si="350"/>
        <v>-11131.618644067799</v>
      </c>
      <c r="CD29" s="167">
        <f t="shared" si="351"/>
        <v>7769.9986440677994</v>
      </c>
      <c r="CE29" s="186" t="s">
        <v>488</v>
      </c>
      <c r="CF29" s="167" t="str">
        <f>_xlfn.XLOOKUP(G29,'Supplier Metrics'!C:C,'Supplier Metrics'!H:H)</f>
        <v>Trader With Warehouse</v>
      </c>
      <c r="CG29" s="167" t="str">
        <f t="shared" si="352"/>
        <v>May-26</v>
      </c>
      <c r="CH29" s="167">
        <f t="shared" si="353"/>
        <v>336298.38135593222</v>
      </c>
      <c r="CI29" s="167">
        <f t="shared" si="354"/>
        <v>344068.38</v>
      </c>
      <c r="CJ29" s="167">
        <f t="shared" si="355"/>
        <v>5</v>
      </c>
      <c r="CK29" s="187" t="str" cm="1">
        <f t="array" ref="CK29:CL29">_xlfn.XLOOKUP(N29,'Material Metrics'!B:B,'Material Metrics'!C:D)</f>
        <v>Ferrous</v>
      </c>
      <c r="CL29" s="167" t="str">
        <v>Ferrous</v>
      </c>
      <c r="CM29" s="167" t="str">
        <f>_xlfn.XLOOKUP(AR29,Receivables!B:B,Receivables!D:D)</f>
        <v>Gaurav Uttam Kothimeere</v>
      </c>
      <c r="CN29" s="167">
        <f t="shared" si="356"/>
        <v>0</v>
      </c>
      <c r="CO29" s="167">
        <f t="shared" si="357"/>
        <v>0</v>
      </c>
      <c r="CP29" s="167">
        <f t="shared" si="358"/>
        <v>7769.9986440677894</v>
      </c>
      <c r="CQ29" s="167">
        <f t="shared" si="359"/>
        <v>409967.39999999997</v>
      </c>
      <c r="CR29" s="167">
        <f t="shared" si="360"/>
        <v>409967.39999999997</v>
      </c>
      <c r="CS29" s="167">
        <f t="shared" si="361"/>
        <v>-3966.7115999999996</v>
      </c>
      <c r="CT29" s="167">
        <f t="shared" si="362"/>
        <v>-13135.310000000003</v>
      </c>
      <c r="CU29" s="167">
        <f t="shared" si="363"/>
        <v>-9168.5984000000171</v>
      </c>
      <c r="CV29" s="167" t="s">
        <v>628</v>
      </c>
      <c r="CW29" s="167" t="s">
        <v>628</v>
      </c>
      <c r="CX29" s="182" t="str">
        <f t="shared" si="364"/>
        <v>CFUPK7292B</v>
      </c>
      <c r="CY29" s="182" t="str">
        <f t="shared" si="365"/>
        <v>AAACE1741P</v>
      </c>
      <c r="CZ29" s="182" t="s">
        <v>701</v>
      </c>
      <c r="DA29" s="182">
        <v>0</v>
      </c>
      <c r="DB29" s="182">
        <v>0</v>
      </c>
      <c r="DC29" s="182">
        <v>0</v>
      </c>
      <c r="DD29" s="182">
        <v>0</v>
      </c>
      <c r="DE29" s="455">
        <f t="shared" si="366"/>
        <v>-11131.618644067799</v>
      </c>
      <c r="DF29" s="182">
        <f t="shared" si="367"/>
        <v>-3361.62</v>
      </c>
    </row>
    <row r="30" spans="2:110" s="189" customFormat="1" ht="11.9" customHeight="1" x14ac:dyDescent="0.3">
      <c r="B30" s="160" t="str">
        <f t="shared" si="331"/>
        <v>Q1</v>
      </c>
      <c r="C30" s="161" t="str">
        <f t="shared" si="332"/>
        <v>May-26</v>
      </c>
      <c r="D30" s="378">
        <v>46145</v>
      </c>
      <c r="E30" s="163" t="s">
        <v>4622</v>
      </c>
      <c r="F30" s="163" t="s">
        <v>427</v>
      </c>
      <c r="G30" s="163" t="s">
        <v>428</v>
      </c>
      <c r="H30" s="164" t="s">
        <v>4623</v>
      </c>
      <c r="I30" s="162">
        <v>46145</v>
      </c>
      <c r="J30" s="163" t="s">
        <v>4624</v>
      </c>
      <c r="K30" s="162">
        <v>46145</v>
      </c>
      <c r="L30" s="163" t="s">
        <v>181</v>
      </c>
      <c r="M30" s="163" t="s">
        <v>4625</v>
      </c>
      <c r="N30" s="164" t="s">
        <v>222</v>
      </c>
      <c r="O30" s="163">
        <v>9210</v>
      </c>
      <c r="P30" s="319">
        <v>31.3</v>
      </c>
      <c r="Q30" s="165">
        <f t="shared" si="333"/>
        <v>288273</v>
      </c>
      <c r="R30" s="166">
        <v>0</v>
      </c>
      <c r="S30" s="165">
        <f t="shared" si="334"/>
        <v>9210</v>
      </c>
      <c r="T30" s="166">
        <v>0</v>
      </c>
      <c r="U30" s="167">
        <v>0</v>
      </c>
      <c r="V30" s="168">
        <v>0</v>
      </c>
      <c r="W30" s="167">
        <v>0</v>
      </c>
      <c r="X30" s="169">
        <v>0</v>
      </c>
      <c r="Y30" s="167">
        <v>0</v>
      </c>
      <c r="Z30" s="167">
        <v>0</v>
      </c>
      <c r="AA30" s="166">
        <v>0</v>
      </c>
      <c r="AB30" s="170">
        <f t="shared" si="335"/>
        <v>0</v>
      </c>
      <c r="AC30" s="169">
        <v>0</v>
      </c>
      <c r="AD30" s="165">
        <v>0</v>
      </c>
      <c r="AE30" s="184">
        <v>0</v>
      </c>
      <c r="AF30" s="167" t="s">
        <v>4660</v>
      </c>
      <c r="AG30" s="316">
        <v>46146</v>
      </c>
      <c r="AH30" s="171" t="s">
        <v>4668</v>
      </c>
      <c r="AI30" s="316">
        <v>46147</v>
      </c>
      <c r="AJ30" s="167">
        <v>0</v>
      </c>
      <c r="AK30" s="167">
        <f>-1252-6419-4841</f>
        <v>-12512</v>
      </c>
      <c r="AL30" s="167">
        <v>0</v>
      </c>
      <c r="AM30" s="172">
        <f t="shared" si="336"/>
        <v>275761</v>
      </c>
      <c r="AN30" s="173">
        <v>46145</v>
      </c>
      <c r="AO30" s="174" t="s">
        <v>4631</v>
      </c>
      <c r="AP30" s="175" t="s">
        <v>458</v>
      </c>
      <c r="AQ30" s="176" t="s">
        <v>416</v>
      </c>
      <c r="AR30" s="176" t="s">
        <v>381</v>
      </c>
      <c r="AS30" s="163" t="s">
        <v>4629</v>
      </c>
      <c r="AT30" s="177" t="s">
        <v>810</v>
      </c>
      <c r="AU30" s="177" t="s">
        <v>184</v>
      </c>
      <c r="AV30" s="178" t="s">
        <v>4635</v>
      </c>
      <c r="AW30" s="176">
        <v>9210</v>
      </c>
      <c r="AX30" s="178">
        <v>31.3</v>
      </c>
      <c r="AY30" s="176">
        <f t="shared" si="337"/>
        <v>288273</v>
      </c>
      <c r="AZ30" s="179" t="b">
        <f t="shared" si="338"/>
        <v>1</v>
      </c>
      <c r="BA30" s="165">
        <v>0</v>
      </c>
      <c r="BB30" s="180">
        <f t="shared" si="339"/>
        <v>9210</v>
      </c>
      <c r="BC30" s="181">
        <v>0</v>
      </c>
      <c r="BD30" s="180" t="s">
        <v>130</v>
      </c>
      <c r="BE30" s="181">
        <v>0</v>
      </c>
      <c r="BF30" s="180">
        <v>0</v>
      </c>
      <c r="BG30" s="181">
        <v>0</v>
      </c>
      <c r="BH30" s="171" t="s">
        <v>4674</v>
      </c>
      <c r="BI30" s="316">
        <v>46146</v>
      </c>
      <c r="BJ30" s="483" t="s">
        <v>4680</v>
      </c>
      <c r="BK30" s="323">
        <v>46148</v>
      </c>
      <c r="BL30" s="484">
        <v>0</v>
      </c>
      <c r="BM30" s="484">
        <v>0</v>
      </c>
      <c r="BN30" s="485">
        <v>0</v>
      </c>
      <c r="BO30" s="485">
        <f>-1252-4841</f>
        <v>-6093</v>
      </c>
      <c r="BP30" s="182">
        <v>0</v>
      </c>
      <c r="BQ30" s="166">
        <f t="shared" si="340"/>
        <v>282180</v>
      </c>
      <c r="BR30" s="172">
        <f t="shared" si="341"/>
        <v>6419</v>
      </c>
      <c r="BS30" s="181" t="str">
        <f t="shared" si="304"/>
        <v>Positive Margin</v>
      </c>
      <c r="BT30" s="183" t="s">
        <v>552</v>
      </c>
      <c r="BU30" s="165">
        <f t="shared" si="342"/>
        <v>0</v>
      </c>
      <c r="BV30" s="184" t="str">
        <f t="shared" si="343"/>
        <v>Positive Margin at Inception</v>
      </c>
      <c r="BW30" s="185">
        <f t="shared" si="344"/>
        <v>2.2747891416826139E-2</v>
      </c>
      <c r="BX30" s="184" t="str">
        <f t="shared" si="345"/>
        <v>More than 2%</v>
      </c>
      <c r="BY30" s="165">
        <f t="shared" si="346"/>
        <v>-6093</v>
      </c>
      <c r="BZ30" s="166">
        <f t="shared" si="347"/>
        <v>-12512</v>
      </c>
      <c r="CA30" s="165">
        <f t="shared" si="348"/>
        <v>6419</v>
      </c>
      <c r="CB30" s="186">
        <f t="shared" si="349"/>
        <v>-6093</v>
      </c>
      <c r="CC30" s="186">
        <f t="shared" si="350"/>
        <v>-12512</v>
      </c>
      <c r="CD30" s="167">
        <f t="shared" si="351"/>
        <v>6419</v>
      </c>
      <c r="CE30" s="186" t="s">
        <v>488</v>
      </c>
      <c r="CF30" s="167" t="str">
        <f>_xlfn.XLOOKUP(G30,'Supplier Metrics'!C:C,'Supplier Metrics'!H:H)</f>
        <v>Trader With Warehouse</v>
      </c>
      <c r="CG30" s="167" t="str">
        <f t="shared" si="352"/>
        <v>May-26</v>
      </c>
      <c r="CH30" s="167">
        <f t="shared" si="353"/>
        <v>275761</v>
      </c>
      <c r="CI30" s="167">
        <f t="shared" si="354"/>
        <v>282180</v>
      </c>
      <c r="CJ30" s="167">
        <f t="shared" si="355"/>
        <v>5</v>
      </c>
      <c r="CK30" s="187" t="str" cm="1">
        <f t="array" ref="CK30:CL30">_xlfn.XLOOKUP(N30,'Material Metrics'!B:B,'Material Metrics'!C:D)</f>
        <v>Ferrous</v>
      </c>
      <c r="CL30" s="167" t="str">
        <v>Ferrous</v>
      </c>
      <c r="CM30" s="167" t="str">
        <f>_xlfn.XLOOKUP(AR30,Receivables!B:B,Receivables!D:D)</f>
        <v>Gaurav Uttam Kothimeere</v>
      </c>
      <c r="CN30" s="167">
        <f t="shared" si="356"/>
        <v>0</v>
      </c>
      <c r="CO30" s="167">
        <f t="shared" si="357"/>
        <v>0</v>
      </c>
      <c r="CP30" s="167">
        <f t="shared" si="358"/>
        <v>6419</v>
      </c>
      <c r="CQ30" s="167">
        <f t="shared" si="359"/>
        <v>340162.13999999996</v>
      </c>
      <c r="CR30" s="167">
        <f t="shared" si="360"/>
        <v>340162.13999999996</v>
      </c>
      <c r="CS30" s="167">
        <f t="shared" si="361"/>
        <v>-7189.74</v>
      </c>
      <c r="CT30" s="167">
        <f t="shared" si="362"/>
        <v>-14764.16</v>
      </c>
      <c r="CU30" s="167">
        <f t="shared" si="363"/>
        <v>-7574.4199999999837</v>
      </c>
      <c r="CV30" s="167" t="s">
        <v>628</v>
      </c>
      <c r="CW30" s="167" t="s">
        <v>628</v>
      </c>
      <c r="CX30" s="182" t="str">
        <f t="shared" si="364"/>
        <v>CFUPK7292B</v>
      </c>
      <c r="CY30" s="182" t="str">
        <f t="shared" si="365"/>
        <v>AAACE1741P</v>
      </c>
      <c r="CZ30" s="182" t="s">
        <v>701</v>
      </c>
      <c r="DA30" s="182">
        <v>0</v>
      </c>
      <c r="DB30" s="182">
        <v>0</v>
      </c>
      <c r="DC30" s="182">
        <v>0</v>
      </c>
      <c r="DD30" s="182">
        <v>0</v>
      </c>
      <c r="DE30" s="455">
        <f t="shared" si="366"/>
        <v>-12512</v>
      </c>
      <c r="DF30" s="182">
        <f t="shared" si="367"/>
        <v>-6093</v>
      </c>
    </row>
    <row r="31" spans="2:110" s="189" customFormat="1" ht="11.9" customHeight="1" x14ac:dyDescent="0.3">
      <c r="B31" s="160" t="str">
        <f t="shared" ref="B31:B34" si="368">"Q" &amp; IF(ROUNDUP(MONTH(D31)/3,0)-1=0,4,ROUNDUP(MONTH(D31)/3,0)-1)</f>
        <v>Q1</v>
      </c>
      <c r="C31" s="161" t="str">
        <f t="shared" ref="C31:C34" si="369">TEXT(AN31,"mmm-yy")</f>
        <v>May-26</v>
      </c>
      <c r="D31" s="378">
        <v>46145</v>
      </c>
      <c r="E31" s="163" t="s">
        <v>4620</v>
      </c>
      <c r="F31" s="163" t="s">
        <v>427</v>
      </c>
      <c r="G31" s="163" t="s">
        <v>428</v>
      </c>
      <c r="H31" s="164" t="s">
        <v>4638</v>
      </c>
      <c r="I31" s="162">
        <v>46145</v>
      </c>
      <c r="J31" s="163" t="s">
        <v>4639</v>
      </c>
      <c r="K31" s="162">
        <v>46146</v>
      </c>
      <c r="L31" s="163" t="s">
        <v>181</v>
      </c>
      <c r="M31" s="163" t="s">
        <v>4640</v>
      </c>
      <c r="N31" s="164" t="s">
        <v>222</v>
      </c>
      <c r="O31" s="163">
        <v>10410</v>
      </c>
      <c r="P31" s="319">
        <v>31.3</v>
      </c>
      <c r="Q31" s="165">
        <f t="shared" ref="Q31:Q34" si="370">O31*P31</f>
        <v>325833</v>
      </c>
      <c r="R31" s="166">
        <v>0</v>
      </c>
      <c r="S31" s="165">
        <f t="shared" ref="S31:S34" si="371">O31-R31</f>
        <v>10410</v>
      </c>
      <c r="T31" s="166">
        <v>0</v>
      </c>
      <c r="U31" s="167">
        <v>0</v>
      </c>
      <c r="V31" s="168">
        <v>0</v>
      </c>
      <c r="W31" s="167">
        <v>0</v>
      </c>
      <c r="X31" s="169">
        <v>0</v>
      </c>
      <c r="Y31" s="167">
        <v>0</v>
      </c>
      <c r="Z31" s="167">
        <v>0</v>
      </c>
      <c r="AA31" s="166">
        <v>0</v>
      </c>
      <c r="AB31" s="170">
        <f t="shared" ref="AB31:AB34" si="372">Y31+AA31+Z31</f>
        <v>0</v>
      </c>
      <c r="AC31" s="169">
        <v>0</v>
      </c>
      <c r="AD31" s="165">
        <v>0</v>
      </c>
      <c r="AE31" s="184">
        <v>0</v>
      </c>
      <c r="AF31" s="167" t="s">
        <v>4661</v>
      </c>
      <c r="AG31" s="316">
        <v>46147</v>
      </c>
      <c r="AH31" s="171" t="s">
        <v>4669</v>
      </c>
      <c r="AI31" s="316">
        <v>46148</v>
      </c>
      <c r="AJ31" s="167">
        <v>0</v>
      </c>
      <c r="AK31" s="167">
        <f>-7280-313-6240</f>
        <v>-13833</v>
      </c>
      <c r="AL31" s="167">
        <v>0</v>
      </c>
      <c r="AM31" s="172">
        <f t="shared" ref="AM31:AM34" si="373">Q31+AB31+AL31+AK31+AJ31+T31+AE31</f>
        <v>312000</v>
      </c>
      <c r="AN31" s="173">
        <v>46146</v>
      </c>
      <c r="AO31" s="174" t="s">
        <v>4649</v>
      </c>
      <c r="AP31" s="175" t="s">
        <v>458</v>
      </c>
      <c r="AQ31" s="176" t="s">
        <v>416</v>
      </c>
      <c r="AR31" s="176" t="s">
        <v>381</v>
      </c>
      <c r="AS31" s="163" t="s">
        <v>4650</v>
      </c>
      <c r="AT31" s="177" t="s">
        <v>810</v>
      </c>
      <c r="AU31" s="177" t="s">
        <v>184</v>
      </c>
      <c r="AV31" s="178" t="s">
        <v>4651</v>
      </c>
      <c r="AW31" s="176">
        <v>10410</v>
      </c>
      <c r="AX31" s="178">
        <v>31.3</v>
      </c>
      <c r="AY31" s="176">
        <f t="shared" ref="AY31:AY34" si="374">AW31*AX31</f>
        <v>325833</v>
      </c>
      <c r="AZ31" s="179" t="b">
        <f t="shared" ref="AZ31:AZ34" si="375">AW31=O31</f>
        <v>1</v>
      </c>
      <c r="BA31" s="165">
        <v>0</v>
      </c>
      <c r="BB31" s="180">
        <f t="shared" ref="BB31:BB34" si="376">AW31-BA31</f>
        <v>10410</v>
      </c>
      <c r="BC31" s="181">
        <v>0</v>
      </c>
      <c r="BD31" s="180" t="s">
        <v>130</v>
      </c>
      <c r="BE31" s="181">
        <v>0</v>
      </c>
      <c r="BF31" s="180">
        <v>0</v>
      </c>
      <c r="BG31" s="181">
        <v>0</v>
      </c>
      <c r="BH31" s="171" t="s">
        <v>4675</v>
      </c>
      <c r="BI31" s="316">
        <v>46148</v>
      </c>
      <c r="BJ31" s="483" t="s">
        <v>4682</v>
      </c>
      <c r="BK31" s="323">
        <v>46148</v>
      </c>
      <c r="BL31" s="484">
        <v>0</v>
      </c>
      <c r="BM31" s="484">
        <v>0</v>
      </c>
      <c r="BN31" s="485">
        <v>0</v>
      </c>
      <c r="BO31" s="485">
        <f>-313-6240</f>
        <v>-6553</v>
      </c>
      <c r="BP31" s="182">
        <v>0</v>
      </c>
      <c r="BQ31" s="166">
        <f t="shared" ref="BQ31:BQ34" si="377">AY31+BN31+BO31+BP31+BC31+BG31+BM31+BL31</f>
        <v>319280</v>
      </c>
      <c r="BR31" s="172">
        <f t="shared" ref="BR31:BR33" si="378">BQ31-AM31</f>
        <v>7280</v>
      </c>
      <c r="BS31" s="181" t="str">
        <f t="shared" ref="BS31:BS34" si="379">IF(BR31&gt;=0,"Positive Margin","Negative Margin")</f>
        <v>Positive Margin</v>
      </c>
      <c r="BT31" s="183" t="s">
        <v>552</v>
      </c>
      <c r="BU31" s="165">
        <f t="shared" ref="BU31:BU34" si="380">AY31-Y31-Q31-AA31-T31+BC31</f>
        <v>0</v>
      </c>
      <c r="BV31" s="184" t="str">
        <f t="shared" ref="BV31:BV34" si="381">IF(BU31&lt;0, "Negative Margin at Inception", "Positive Margin at Inception")</f>
        <v>Positive Margin at Inception</v>
      </c>
      <c r="BW31" s="185">
        <f t="shared" ref="BW31:BW34" si="382">IFERROR(BR31/BQ31,"0")</f>
        <v>2.2801302931596091E-2</v>
      </c>
      <c r="BX31" s="184" t="str">
        <f t="shared" ref="BX31:BX34" si="383">IF(BW31&lt;1%,"Less Than 1%",IF(BW31&gt;2%,"More than 2%",IF(BW31&gt;=1%,"1% - 2%")))</f>
        <v>More than 2%</v>
      </c>
      <c r="BY31" s="165">
        <f t="shared" ref="BY31:BY34" si="384">BO31+BP31</f>
        <v>-6553</v>
      </c>
      <c r="BZ31" s="166">
        <f t="shared" ref="BZ31:BZ34" si="385">AL31+AK31</f>
        <v>-13833</v>
      </c>
      <c r="CA31" s="165">
        <f t="shared" ref="CA31:CA34" si="386">BY31-BZ31</f>
        <v>7280</v>
      </c>
      <c r="CB31" s="186">
        <f t="shared" ref="CB31:CB34" si="387">BO31</f>
        <v>-6553</v>
      </c>
      <c r="CC31" s="186">
        <f t="shared" ref="CC31:CC34" si="388">AK31</f>
        <v>-13833</v>
      </c>
      <c r="CD31" s="167">
        <f t="shared" ref="CD31:CD34" si="389">CB31-CC31</f>
        <v>7280</v>
      </c>
      <c r="CE31" s="186" t="s">
        <v>488</v>
      </c>
      <c r="CF31" s="167" t="str">
        <f>_xlfn.XLOOKUP(G31,'Supplier Metrics'!C:C,'Supplier Metrics'!H:H)</f>
        <v>Trader With Warehouse</v>
      </c>
      <c r="CG31" s="167" t="str">
        <f t="shared" ref="CG31:CG34" si="390">TEXT(AN31,"mmm-yy")</f>
        <v>May-26</v>
      </c>
      <c r="CH31" s="167">
        <f t="shared" ref="CH31:CH34" si="391">AM31-AL31</f>
        <v>312000</v>
      </c>
      <c r="CI31" s="167">
        <f t="shared" ref="CI31:CI34" si="392">BQ31-BP31</f>
        <v>319280</v>
      </c>
      <c r="CJ31" s="167">
        <f t="shared" ref="CJ31:CJ34" si="393">INT((D31- IF(MONTH(D31) &gt;= 4, DATE(YEAR(D31), 4, 1), DATE(YEAR(D31)-1, 4, 1))) / 7) + 1</f>
        <v>5</v>
      </c>
      <c r="CK31" s="187" t="str" cm="1">
        <f t="array" ref="CK31:CL31">_xlfn.XLOOKUP(N31,'Material Metrics'!B:B,'Material Metrics'!C:D)</f>
        <v>Ferrous</v>
      </c>
      <c r="CL31" s="167" t="str">
        <v>Ferrous</v>
      </c>
      <c r="CM31" s="167" t="str">
        <f>_xlfn.XLOOKUP(AR31,Receivables!B:B,Receivables!D:D)</f>
        <v>Gaurav Uttam Kothimeere</v>
      </c>
      <c r="CN31" s="167">
        <f t="shared" ref="CN31:CN34" si="394">AY31-Q31</f>
        <v>0</v>
      </c>
      <c r="CO31" s="167">
        <f t="shared" ref="CO31:CO34" si="395">CN31-AB31</f>
        <v>0</v>
      </c>
      <c r="CP31" s="167">
        <f t="shared" ref="CP31:CP34" si="396">BQ31-AM31</f>
        <v>7280</v>
      </c>
      <c r="CQ31" s="167">
        <f t="shared" ref="CQ31:CQ34" si="397">AY31*118%</f>
        <v>384482.94</v>
      </c>
      <c r="CR31" s="167">
        <f t="shared" ref="CR31:CR34" si="398">Q31*118%</f>
        <v>384482.94</v>
      </c>
      <c r="CS31" s="167">
        <f t="shared" ref="CS31:CS34" si="399">CB31*118%</f>
        <v>-7732.54</v>
      </c>
      <c r="CT31" s="167">
        <f t="shared" ref="CT31:CT34" si="400">CC31*118%</f>
        <v>-16322.939999999999</v>
      </c>
      <c r="CU31" s="167">
        <f t="shared" ref="CU31:CU34" si="401">(CQ31-CS31)-(CR31-CT31)</f>
        <v>-8590.4000000000233</v>
      </c>
      <c r="CV31" s="167" t="s">
        <v>628</v>
      </c>
      <c r="CW31" s="167" t="s">
        <v>628</v>
      </c>
      <c r="CX31" s="182" t="str">
        <f t="shared" ref="CX31:CX34" si="402">MID(G31,3,10)</f>
        <v>CFUPK7292B</v>
      </c>
      <c r="CY31" s="182" t="str">
        <f t="shared" ref="CY31:CY34" si="403">MID(AR31,3,10)</f>
        <v>AAACE1741P</v>
      </c>
      <c r="CZ31" s="182" t="s">
        <v>701</v>
      </c>
      <c r="DA31" s="182">
        <v>0</v>
      </c>
      <c r="DB31" s="182">
        <v>0</v>
      </c>
      <c r="DC31" s="182">
        <v>0</v>
      </c>
      <c r="DD31" s="182">
        <v>0</v>
      </c>
      <c r="DE31" s="455">
        <f t="shared" ref="DE31:DE34" si="404">AE31+AJ31+AK31</f>
        <v>-13833</v>
      </c>
      <c r="DF31" s="182">
        <f t="shared" ref="DF31:DF34" si="405">BN31+BO31+BC31</f>
        <v>-6553</v>
      </c>
    </row>
    <row r="32" spans="2:110" s="189" customFormat="1" ht="11.9" customHeight="1" x14ac:dyDescent="0.3">
      <c r="B32" s="160" t="str">
        <f t="shared" si="368"/>
        <v>Q1</v>
      </c>
      <c r="C32" s="161" t="str">
        <f t="shared" si="369"/>
        <v>May-26</v>
      </c>
      <c r="D32" s="378">
        <v>46145</v>
      </c>
      <c r="E32" s="163" t="s">
        <v>4621</v>
      </c>
      <c r="F32" s="163" t="s">
        <v>427</v>
      </c>
      <c r="G32" s="163" t="s">
        <v>428</v>
      </c>
      <c r="H32" s="164" t="s">
        <v>4641</v>
      </c>
      <c r="I32" s="162">
        <v>46145</v>
      </c>
      <c r="J32" s="163" t="s">
        <v>4642</v>
      </c>
      <c r="K32" s="162">
        <v>46146</v>
      </c>
      <c r="L32" s="163" t="s">
        <v>181</v>
      </c>
      <c r="M32" s="163" t="s">
        <v>4643</v>
      </c>
      <c r="N32" s="164" t="s">
        <v>222</v>
      </c>
      <c r="O32" s="163">
        <v>9830</v>
      </c>
      <c r="P32" s="319">
        <v>31.3</v>
      </c>
      <c r="Q32" s="165">
        <f t="shared" si="370"/>
        <v>307679</v>
      </c>
      <c r="R32" s="166">
        <v>0</v>
      </c>
      <c r="S32" s="165">
        <f t="shared" si="371"/>
        <v>9830</v>
      </c>
      <c r="T32" s="166">
        <v>0</v>
      </c>
      <c r="U32" s="167">
        <v>0</v>
      </c>
      <c r="V32" s="168">
        <v>0</v>
      </c>
      <c r="W32" s="167">
        <v>0</v>
      </c>
      <c r="X32" s="169">
        <v>0</v>
      </c>
      <c r="Y32" s="167">
        <v>0</v>
      </c>
      <c r="Z32" s="167">
        <v>0</v>
      </c>
      <c r="AA32" s="166">
        <v>0</v>
      </c>
      <c r="AB32" s="170">
        <f t="shared" si="372"/>
        <v>0</v>
      </c>
      <c r="AC32" s="169">
        <v>0</v>
      </c>
      <c r="AD32" s="165">
        <v>0</v>
      </c>
      <c r="AE32" s="184">
        <v>0</v>
      </c>
      <c r="AF32" s="167" t="s">
        <v>4662</v>
      </c>
      <c r="AG32" s="316">
        <v>46146</v>
      </c>
      <c r="AH32" s="171" t="s">
        <v>4670</v>
      </c>
      <c r="AI32" s="316">
        <v>46148</v>
      </c>
      <c r="AJ32" s="167">
        <v>0</v>
      </c>
      <c r="AK32" s="167">
        <f>-939-6860-6229</f>
        <v>-14028</v>
      </c>
      <c r="AL32" s="167">
        <v>0</v>
      </c>
      <c r="AM32" s="172">
        <f t="shared" si="373"/>
        <v>293651</v>
      </c>
      <c r="AN32" s="173">
        <v>46146</v>
      </c>
      <c r="AO32" s="174" t="s">
        <v>4652</v>
      </c>
      <c r="AP32" s="175" t="s">
        <v>458</v>
      </c>
      <c r="AQ32" s="176" t="s">
        <v>416</v>
      </c>
      <c r="AR32" s="176" t="s">
        <v>381</v>
      </c>
      <c r="AS32" s="163" t="s">
        <v>421</v>
      </c>
      <c r="AT32" s="177" t="s">
        <v>810</v>
      </c>
      <c r="AU32" s="177" t="s">
        <v>184</v>
      </c>
      <c r="AV32" s="178" t="s">
        <v>4653</v>
      </c>
      <c r="AW32" s="176">
        <v>9830</v>
      </c>
      <c r="AX32" s="178">
        <v>31.3</v>
      </c>
      <c r="AY32" s="176">
        <f t="shared" si="374"/>
        <v>307679</v>
      </c>
      <c r="AZ32" s="179" t="b">
        <f t="shared" si="375"/>
        <v>1</v>
      </c>
      <c r="BA32" s="165">
        <v>0</v>
      </c>
      <c r="BB32" s="180">
        <f t="shared" si="376"/>
        <v>9830</v>
      </c>
      <c r="BC32" s="181">
        <v>0</v>
      </c>
      <c r="BD32" s="180" t="s">
        <v>130</v>
      </c>
      <c r="BE32" s="181">
        <v>0</v>
      </c>
      <c r="BF32" s="180">
        <v>0</v>
      </c>
      <c r="BG32" s="181">
        <v>0</v>
      </c>
      <c r="BH32" s="171" t="s">
        <v>4676</v>
      </c>
      <c r="BI32" s="316">
        <v>46146</v>
      </c>
      <c r="BJ32" s="483" t="s">
        <v>4681</v>
      </c>
      <c r="BK32" s="323">
        <v>46148</v>
      </c>
      <c r="BL32" s="484">
        <v>0</v>
      </c>
      <c r="BM32" s="484">
        <v>0</v>
      </c>
      <c r="BN32" s="485">
        <v>0</v>
      </c>
      <c r="BO32" s="485">
        <f>-939-6229</f>
        <v>-7168</v>
      </c>
      <c r="BP32" s="182">
        <v>0</v>
      </c>
      <c r="BQ32" s="166">
        <f t="shared" si="377"/>
        <v>300511</v>
      </c>
      <c r="BR32" s="172">
        <f t="shared" si="378"/>
        <v>6860</v>
      </c>
      <c r="BS32" s="181" t="str">
        <f t="shared" si="379"/>
        <v>Positive Margin</v>
      </c>
      <c r="BT32" s="183" t="s">
        <v>552</v>
      </c>
      <c r="BU32" s="165">
        <f t="shared" si="380"/>
        <v>0</v>
      </c>
      <c r="BV32" s="184" t="str">
        <f t="shared" si="381"/>
        <v>Positive Margin at Inception</v>
      </c>
      <c r="BW32" s="185">
        <f t="shared" si="382"/>
        <v>2.2827783342373491E-2</v>
      </c>
      <c r="BX32" s="184" t="str">
        <f t="shared" si="383"/>
        <v>More than 2%</v>
      </c>
      <c r="BY32" s="165">
        <f t="shared" si="384"/>
        <v>-7168</v>
      </c>
      <c r="BZ32" s="166">
        <f t="shared" si="385"/>
        <v>-14028</v>
      </c>
      <c r="CA32" s="165">
        <f t="shared" si="386"/>
        <v>6860</v>
      </c>
      <c r="CB32" s="186">
        <f t="shared" si="387"/>
        <v>-7168</v>
      </c>
      <c r="CC32" s="186">
        <f t="shared" si="388"/>
        <v>-14028</v>
      </c>
      <c r="CD32" s="167">
        <f t="shared" si="389"/>
        <v>6860</v>
      </c>
      <c r="CE32" s="186" t="s">
        <v>488</v>
      </c>
      <c r="CF32" s="167" t="str">
        <f>_xlfn.XLOOKUP(G32,'Supplier Metrics'!C:C,'Supplier Metrics'!H:H)</f>
        <v>Trader With Warehouse</v>
      </c>
      <c r="CG32" s="167" t="str">
        <f t="shared" si="390"/>
        <v>May-26</v>
      </c>
      <c r="CH32" s="167">
        <f t="shared" si="391"/>
        <v>293651</v>
      </c>
      <c r="CI32" s="167">
        <f t="shared" si="392"/>
        <v>300511</v>
      </c>
      <c r="CJ32" s="167">
        <f t="shared" si="393"/>
        <v>5</v>
      </c>
      <c r="CK32" s="187" t="str" cm="1">
        <f t="array" ref="CK32:CL32">_xlfn.XLOOKUP(N32,'Material Metrics'!B:B,'Material Metrics'!C:D)</f>
        <v>Ferrous</v>
      </c>
      <c r="CL32" s="167" t="str">
        <v>Ferrous</v>
      </c>
      <c r="CM32" s="167" t="str">
        <f>_xlfn.XLOOKUP(AR32,Receivables!B:B,Receivables!D:D)</f>
        <v>Gaurav Uttam Kothimeere</v>
      </c>
      <c r="CN32" s="167">
        <f t="shared" si="394"/>
        <v>0</v>
      </c>
      <c r="CO32" s="167">
        <f t="shared" si="395"/>
        <v>0</v>
      </c>
      <c r="CP32" s="167">
        <f t="shared" si="396"/>
        <v>6860</v>
      </c>
      <c r="CQ32" s="167">
        <f t="shared" si="397"/>
        <v>363061.22</v>
      </c>
      <c r="CR32" s="167">
        <f t="shared" si="398"/>
        <v>363061.22</v>
      </c>
      <c r="CS32" s="167">
        <f t="shared" si="399"/>
        <v>-8458.24</v>
      </c>
      <c r="CT32" s="167">
        <f t="shared" si="400"/>
        <v>-16553.04</v>
      </c>
      <c r="CU32" s="167">
        <f t="shared" si="401"/>
        <v>-8094.7999999999884</v>
      </c>
      <c r="CV32" s="167" t="s">
        <v>628</v>
      </c>
      <c r="CW32" s="167" t="s">
        <v>628</v>
      </c>
      <c r="CX32" s="182" t="str">
        <f t="shared" si="402"/>
        <v>CFUPK7292B</v>
      </c>
      <c r="CY32" s="182" t="str">
        <f t="shared" si="403"/>
        <v>AAACE1741P</v>
      </c>
      <c r="CZ32" s="182" t="s">
        <v>701</v>
      </c>
      <c r="DA32" s="182">
        <v>0</v>
      </c>
      <c r="DB32" s="182">
        <v>0</v>
      </c>
      <c r="DC32" s="182">
        <v>0</v>
      </c>
      <c r="DD32" s="182">
        <v>0</v>
      </c>
      <c r="DE32" s="455">
        <f t="shared" si="404"/>
        <v>-14028</v>
      </c>
      <c r="DF32" s="182">
        <f t="shared" si="405"/>
        <v>-7168</v>
      </c>
    </row>
    <row r="33" spans="2:110" s="189" customFormat="1" ht="11.9" customHeight="1" x14ac:dyDescent="0.3">
      <c r="B33" s="160" t="str">
        <f t="shared" si="368"/>
        <v>Q1</v>
      </c>
      <c r="C33" s="161" t="str">
        <f t="shared" si="369"/>
        <v>May-26</v>
      </c>
      <c r="D33" s="378">
        <v>46146</v>
      </c>
      <c r="E33" s="163" t="s">
        <v>4644</v>
      </c>
      <c r="F33" s="163" t="s">
        <v>1451</v>
      </c>
      <c r="G33" s="163" t="s">
        <v>1452</v>
      </c>
      <c r="H33" s="164" t="s">
        <v>704</v>
      </c>
      <c r="I33" s="162">
        <v>46146</v>
      </c>
      <c r="J33" s="163" t="s">
        <v>4645</v>
      </c>
      <c r="K33" s="162">
        <v>46147</v>
      </c>
      <c r="L33" s="163" t="s">
        <v>1454</v>
      </c>
      <c r="M33" s="163" t="s">
        <v>4553</v>
      </c>
      <c r="N33" s="164" t="s">
        <v>132</v>
      </c>
      <c r="O33" s="163">
        <v>7615</v>
      </c>
      <c r="P33" s="319">
        <v>328.65</v>
      </c>
      <c r="Q33" s="165">
        <f t="shared" si="370"/>
        <v>2502669.75</v>
      </c>
      <c r="R33" s="166">
        <v>0</v>
      </c>
      <c r="S33" s="165">
        <f t="shared" si="371"/>
        <v>7615</v>
      </c>
      <c r="T33" s="166">
        <v>0</v>
      </c>
      <c r="U33" s="167">
        <v>0</v>
      </c>
      <c r="V33" s="168">
        <v>0</v>
      </c>
      <c r="W33" s="167">
        <v>0</v>
      </c>
      <c r="X33" s="169">
        <v>0</v>
      </c>
      <c r="Y33" s="167">
        <v>0</v>
      </c>
      <c r="Z33" s="167">
        <v>0</v>
      </c>
      <c r="AA33" s="166">
        <v>0</v>
      </c>
      <c r="AB33" s="170">
        <f t="shared" si="372"/>
        <v>0</v>
      </c>
      <c r="AC33" s="169">
        <v>0</v>
      </c>
      <c r="AD33" s="165">
        <v>0</v>
      </c>
      <c r="AE33" s="184">
        <v>0</v>
      </c>
      <c r="AF33" s="167" t="s">
        <v>4663</v>
      </c>
      <c r="AG33" s="316">
        <v>46147</v>
      </c>
      <c r="AH33" s="171">
        <v>0</v>
      </c>
      <c r="AI33" s="483">
        <v>0</v>
      </c>
      <c r="AJ33" s="167">
        <v>0</v>
      </c>
      <c r="AK33" s="167">
        <v>-8216.2542372881362</v>
      </c>
      <c r="AL33" s="167">
        <f t="shared" ref="AL33" si="406">(BP33*P33/AX33)+AB33/O33*(BP33/AX33)</f>
        <v>0</v>
      </c>
      <c r="AM33" s="172">
        <f t="shared" si="373"/>
        <v>2494453.4957627119</v>
      </c>
      <c r="AN33" s="173">
        <v>46147</v>
      </c>
      <c r="AO33" s="174" t="s">
        <v>4654</v>
      </c>
      <c r="AP33" s="175" t="s">
        <v>1445</v>
      </c>
      <c r="AQ33" s="176" t="s">
        <v>366</v>
      </c>
      <c r="AR33" s="176" t="s">
        <v>682</v>
      </c>
      <c r="AS33" s="163" t="s">
        <v>1625</v>
      </c>
      <c r="AT33" s="177" t="s">
        <v>1447</v>
      </c>
      <c r="AU33" s="177" t="s">
        <v>1448</v>
      </c>
      <c r="AV33" s="178" t="s">
        <v>562</v>
      </c>
      <c r="AW33" s="176">
        <v>7615</v>
      </c>
      <c r="AX33" s="178">
        <v>339</v>
      </c>
      <c r="AY33" s="176">
        <f t="shared" si="374"/>
        <v>2581485</v>
      </c>
      <c r="AZ33" s="179" t="b">
        <f t="shared" si="375"/>
        <v>1</v>
      </c>
      <c r="BA33" s="165">
        <v>0</v>
      </c>
      <c r="BB33" s="180">
        <f t="shared" si="376"/>
        <v>7615</v>
      </c>
      <c r="BC33" s="181">
        <v>0</v>
      </c>
      <c r="BD33" s="180" t="s">
        <v>130</v>
      </c>
      <c r="BE33" s="181">
        <v>0</v>
      </c>
      <c r="BF33" s="180">
        <v>0</v>
      </c>
      <c r="BG33" s="181">
        <v>0</v>
      </c>
      <c r="BH33" s="171" t="s">
        <v>4677</v>
      </c>
      <c r="BI33" s="316">
        <v>46147</v>
      </c>
      <c r="BJ33" s="483">
        <v>0</v>
      </c>
      <c r="BK33" s="484">
        <v>0</v>
      </c>
      <c r="BL33" s="484">
        <v>0</v>
      </c>
      <c r="BM33" s="484">
        <v>0</v>
      </c>
      <c r="BN33" s="485">
        <v>0</v>
      </c>
      <c r="BO33" s="485">
        <v>-8475</v>
      </c>
      <c r="BP33" s="182">
        <v>0</v>
      </c>
      <c r="BQ33" s="166">
        <f t="shared" si="377"/>
        <v>2573010</v>
      </c>
      <c r="BR33" s="172">
        <f t="shared" si="378"/>
        <v>78556.504237288143</v>
      </c>
      <c r="BS33" s="181" t="str">
        <f t="shared" si="379"/>
        <v>Positive Margin</v>
      </c>
      <c r="BT33" s="183" t="s">
        <v>552</v>
      </c>
      <c r="BU33" s="165">
        <f t="shared" si="380"/>
        <v>78815.25</v>
      </c>
      <c r="BV33" s="184" t="str">
        <f t="shared" si="381"/>
        <v>Positive Margin at Inception</v>
      </c>
      <c r="BW33" s="185">
        <f t="shared" si="382"/>
        <v>3.0530975098148918E-2</v>
      </c>
      <c r="BX33" s="184" t="str">
        <f t="shared" si="383"/>
        <v>More than 2%</v>
      </c>
      <c r="BY33" s="165">
        <f t="shared" si="384"/>
        <v>-8475</v>
      </c>
      <c r="BZ33" s="166">
        <f t="shared" si="385"/>
        <v>-8216.2542372881362</v>
      </c>
      <c r="CA33" s="165">
        <f t="shared" si="386"/>
        <v>-258.74576271186379</v>
      </c>
      <c r="CB33" s="186">
        <f t="shared" si="387"/>
        <v>-8475</v>
      </c>
      <c r="CC33" s="186">
        <f t="shared" si="388"/>
        <v>-8216.2542372881362</v>
      </c>
      <c r="CD33" s="167">
        <f t="shared" si="389"/>
        <v>-258.74576271186379</v>
      </c>
      <c r="CE33" s="186" t="s">
        <v>488</v>
      </c>
      <c r="CF33" s="167" t="str">
        <f>_xlfn.XLOOKUP(G33,'Supplier Metrics'!C:C,'Supplier Metrics'!H:H)</f>
        <v>Processor</v>
      </c>
      <c r="CG33" s="167" t="str">
        <f t="shared" si="390"/>
        <v>May-26</v>
      </c>
      <c r="CH33" s="167">
        <f t="shared" si="391"/>
        <v>2494453.4957627119</v>
      </c>
      <c r="CI33" s="167">
        <f t="shared" si="392"/>
        <v>2573010</v>
      </c>
      <c r="CJ33" s="167">
        <f t="shared" si="393"/>
        <v>5</v>
      </c>
      <c r="CK33" s="187" t="str" cm="1">
        <f t="array" ref="CK33:CL33">_xlfn.XLOOKUP(N33,'Material Metrics'!B:B,'Material Metrics'!C:D)</f>
        <v>Non-Ferrous</v>
      </c>
      <c r="CL33" s="167" t="str">
        <v>Aluminium</v>
      </c>
      <c r="CM33" s="167" t="str">
        <f>_xlfn.XLOOKUP(AR33,Receivables!B:B,Receivables!D:D)</f>
        <v>Daulat Biyani</v>
      </c>
      <c r="CN33" s="167">
        <f t="shared" si="394"/>
        <v>78815.25</v>
      </c>
      <c r="CO33" s="167">
        <f t="shared" si="395"/>
        <v>78815.25</v>
      </c>
      <c r="CP33" s="167">
        <f t="shared" si="396"/>
        <v>78556.504237288143</v>
      </c>
      <c r="CQ33" s="167">
        <f t="shared" si="397"/>
        <v>3046152.3</v>
      </c>
      <c r="CR33" s="167">
        <f t="shared" si="398"/>
        <v>2953150.3049999997</v>
      </c>
      <c r="CS33" s="167">
        <f t="shared" si="399"/>
        <v>-10000.5</v>
      </c>
      <c r="CT33" s="167">
        <f t="shared" si="400"/>
        <v>-9695.18</v>
      </c>
      <c r="CU33" s="167">
        <f t="shared" si="401"/>
        <v>93307.314999999944</v>
      </c>
      <c r="CV33" s="167" t="s">
        <v>628</v>
      </c>
      <c r="CW33" s="167" t="s">
        <v>628</v>
      </c>
      <c r="CX33" s="182" t="str">
        <f t="shared" si="402"/>
        <v>AIXPR2550B</v>
      </c>
      <c r="CY33" s="182" t="str">
        <f t="shared" si="403"/>
        <v>AAACN0064G</v>
      </c>
      <c r="CZ33" s="182" t="s">
        <v>701</v>
      </c>
      <c r="DA33" s="182">
        <v>0</v>
      </c>
      <c r="DB33" s="182">
        <v>0</v>
      </c>
      <c r="DC33" s="182">
        <v>0</v>
      </c>
      <c r="DD33" s="182">
        <v>0</v>
      </c>
      <c r="DE33" s="455">
        <f t="shared" si="404"/>
        <v>-8216.2542372881362</v>
      </c>
      <c r="DF33" s="182">
        <f t="shared" si="405"/>
        <v>-8475</v>
      </c>
    </row>
    <row r="34" spans="2:110" s="189" customFormat="1" ht="11.9" customHeight="1" x14ac:dyDescent="0.3">
      <c r="B34" s="160" t="str">
        <f t="shared" si="368"/>
        <v>Q1</v>
      </c>
      <c r="C34" s="161" t="str">
        <f t="shared" si="369"/>
        <v>May-26</v>
      </c>
      <c r="D34" s="378">
        <v>46147</v>
      </c>
      <c r="E34" s="163" t="s">
        <v>4646</v>
      </c>
      <c r="F34" s="163" t="s">
        <v>427</v>
      </c>
      <c r="G34" s="163" t="s">
        <v>428</v>
      </c>
      <c r="H34" s="164" t="s">
        <v>4647</v>
      </c>
      <c r="I34" s="162">
        <v>46147</v>
      </c>
      <c r="J34" s="163" t="s">
        <v>4648</v>
      </c>
      <c r="K34" s="162">
        <v>46148</v>
      </c>
      <c r="L34" s="163" t="s">
        <v>181</v>
      </c>
      <c r="M34" s="163" t="s">
        <v>4625</v>
      </c>
      <c r="N34" s="164" t="s">
        <v>222</v>
      </c>
      <c r="O34" s="163">
        <v>9675</v>
      </c>
      <c r="P34" s="319">
        <v>31.3</v>
      </c>
      <c r="Q34" s="165">
        <f t="shared" si="370"/>
        <v>302827.5</v>
      </c>
      <c r="R34" s="166">
        <v>0</v>
      </c>
      <c r="S34" s="165">
        <f t="shared" si="371"/>
        <v>9675</v>
      </c>
      <c r="T34" s="166">
        <v>0</v>
      </c>
      <c r="U34" s="167">
        <v>0</v>
      </c>
      <c r="V34" s="168">
        <v>0</v>
      </c>
      <c r="W34" s="167">
        <v>0</v>
      </c>
      <c r="X34" s="169">
        <v>0</v>
      </c>
      <c r="Y34" s="167">
        <v>0</v>
      </c>
      <c r="Z34" s="167">
        <v>0</v>
      </c>
      <c r="AA34" s="166">
        <v>0</v>
      </c>
      <c r="AB34" s="170">
        <f t="shared" si="372"/>
        <v>0</v>
      </c>
      <c r="AC34" s="169">
        <v>0</v>
      </c>
      <c r="AD34" s="165">
        <v>0</v>
      </c>
      <c r="AE34" s="184">
        <v>0</v>
      </c>
      <c r="AF34" s="167" t="s">
        <v>4664</v>
      </c>
      <c r="AG34" s="316">
        <v>46148</v>
      </c>
      <c r="AH34" s="171" t="s">
        <v>4708</v>
      </c>
      <c r="AI34" s="317">
        <v>46149</v>
      </c>
      <c r="AJ34" s="167">
        <v>0</v>
      </c>
      <c r="AK34" s="167">
        <f>-782.5-8496.067797</f>
        <v>-9278.5677969999997</v>
      </c>
      <c r="AL34" s="167">
        <v>0</v>
      </c>
      <c r="AM34" s="172">
        <f t="shared" si="373"/>
        <v>293548.932203</v>
      </c>
      <c r="AN34" s="173">
        <v>46148</v>
      </c>
      <c r="AO34" s="174" t="s">
        <v>4655</v>
      </c>
      <c r="AP34" s="175" t="s">
        <v>458</v>
      </c>
      <c r="AQ34" s="176" t="s">
        <v>416</v>
      </c>
      <c r="AR34" s="176" t="s">
        <v>381</v>
      </c>
      <c r="AS34" s="163" t="s">
        <v>4629</v>
      </c>
      <c r="AT34" s="177" t="s">
        <v>1622</v>
      </c>
      <c r="AU34" s="177" t="s">
        <v>184</v>
      </c>
      <c r="AV34" s="178" t="s">
        <v>4656</v>
      </c>
      <c r="AW34" s="176">
        <v>9675</v>
      </c>
      <c r="AX34" s="178">
        <v>31.3</v>
      </c>
      <c r="AY34" s="176">
        <f t="shared" si="374"/>
        <v>302827.5</v>
      </c>
      <c r="AZ34" s="179" t="b">
        <f t="shared" si="375"/>
        <v>1</v>
      </c>
      <c r="BA34" s="165">
        <v>0</v>
      </c>
      <c r="BB34" s="180">
        <f t="shared" si="376"/>
        <v>9675</v>
      </c>
      <c r="BC34" s="181">
        <v>0</v>
      </c>
      <c r="BD34" s="180" t="s">
        <v>130</v>
      </c>
      <c r="BE34" s="181">
        <v>0</v>
      </c>
      <c r="BF34" s="180">
        <v>0</v>
      </c>
      <c r="BG34" s="181">
        <v>0</v>
      </c>
      <c r="BH34" s="171" t="s">
        <v>4678</v>
      </c>
      <c r="BI34" s="316">
        <v>46148</v>
      </c>
      <c r="BJ34" s="483" t="s">
        <v>4709</v>
      </c>
      <c r="BK34" s="323">
        <v>46149</v>
      </c>
      <c r="BL34" s="484">
        <v>0</v>
      </c>
      <c r="BM34" s="484">
        <v>0</v>
      </c>
      <c r="BN34" s="485">
        <v>0</v>
      </c>
      <c r="BO34" s="485">
        <f>-782.5-8496.07</f>
        <v>-9278.57</v>
      </c>
      <c r="BP34" s="182">
        <v>0</v>
      </c>
      <c r="BQ34" s="166">
        <f t="shared" si="377"/>
        <v>293548.93</v>
      </c>
      <c r="BR34" s="172">
        <f>BQ34-AM34</f>
        <v>-2.2030000109225512E-3</v>
      </c>
      <c r="BS34" s="181" t="str">
        <f t="shared" si="379"/>
        <v>Negative Margin</v>
      </c>
      <c r="BT34" s="183" t="s">
        <v>552</v>
      </c>
      <c r="BU34" s="165">
        <f t="shared" si="380"/>
        <v>0</v>
      </c>
      <c r="BV34" s="184" t="str">
        <f t="shared" si="381"/>
        <v>Positive Margin at Inception</v>
      </c>
      <c r="BW34" s="185">
        <f t="shared" si="382"/>
        <v>-7.5047114323412836E-9</v>
      </c>
      <c r="BX34" s="184" t="str">
        <f t="shared" si="383"/>
        <v>Less Than 1%</v>
      </c>
      <c r="BY34" s="165">
        <f t="shared" si="384"/>
        <v>-9278.57</v>
      </c>
      <c r="BZ34" s="166">
        <f t="shared" si="385"/>
        <v>-9278.5677969999997</v>
      </c>
      <c r="CA34" s="165">
        <f t="shared" si="386"/>
        <v>-2.2030000000086147E-3</v>
      </c>
      <c r="CB34" s="186">
        <f t="shared" si="387"/>
        <v>-9278.57</v>
      </c>
      <c r="CC34" s="186">
        <f t="shared" si="388"/>
        <v>-9278.5677969999997</v>
      </c>
      <c r="CD34" s="167">
        <f t="shared" si="389"/>
        <v>-2.2030000000086147E-3</v>
      </c>
      <c r="CE34" s="186" t="s">
        <v>488</v>
      </c>
      <c r="CF34" s="167" t="str">
        <f>_xlfn.XLOOKUP(G34,'Supplier Metrics'!C:C,'Supplier Metrics'!H:H)</f>
        <v>Trader With Warehouse</v>
      </c>
      <c r="CG34" s="167" t="str">
        <f t="shared" si="390"/>
        <v>May-26</v>
      </c>
      <c r="CH34" s="167">
        <f t="shared" si="391"/>
        <v>293548.932203</v>
      </c>
      <c r="CI34" s="167">
        <f t="shared" si="392"/>
        <v>293548.93</v>
      </c>
      <c r="CJ34" s="167">
        <f t="shared" si="393"/>
        <v>5</v>
      </c>
      <c r="CK34" s="187" t="str" cm="1">
        <f t="array" ref="CK34:CL34">_xlfn.XLOOKUP(N34,'Material Metrics'!B:B,'Material Metrics'!C:D)</f>
        <v>Ferrous</v>
      </c>
      <c r="CL34" s="167" t="str">
        <v>Ferrous</v>
      </c>
      <c r="CM34" s="167" t="str">
        <f>_xlfn.XLOOKUP(AR34,Receivables!B:B,Receivables!D:D)</f>
        <v>Gaurav Uttam Kothimeere</v>
      </c>
      <c r="CN34" s="167">
        <f t="shared" si="394"/>
        <v>0</v>
      </c>
      <c r="CO34" s="167">
        <f t="shared" si="395"/>
        <v>0</v>
      </c>
      <c r="CP34" s="167">
        <f t="shared" si="396"/>
        <v>-2.2030000109225512E-3</v>
      </c>
      <c r="CQ34" s="167">
        <f t="shared" si="397"/>
        <v>357336.44999999995</v>
      </c>
      <c r="CR34" s="167">
        <f t="shared" si="398"/>
        <v>357336.44999999995</v>
      </c>
      <c r="CS34" s="167">
        <f t="shared" si="399"/>
        <v>-10948.712599999999</v>
      </c>
      <c r="CT34" s="167">
        <f t="shared" si="400"/>
        <v>-10948.71000046</v>
      </c>
      <c r="CU34" s="167">
        <f t="shared" si="401"/>
        <v>2.5995399919338524E-3</v>
      </c>
      <c r="CV34" s="167" t="s">
        <v>628</v>
      </c>
      <c r="CW34" s="167" t="s">
        <v>628</v>
      </c>
      <c r="CX34" s="182" t="str">
        <f t="shared" si="402"/>
        <v>CFUPK7292B</v>
      </c>
      <c r="CY34" s="182" t="str">
        <f t="shared" si="403"/>
        <v>AAACE1741P</v>
      </c>
      <c r="CZ34" s="182" t="s">
        <v>701</v>
      </c>
      <c r="DA34" s="182">
        <v>0</v>
      </c>
      <c r="DB34" s="182">
        <v>0</v>
      </c>
      <c r="DC34" s="182">
        <v>0</v>
      </c>
      <c r="DD34" s="182">
        <v>0</v>
      </c>
      <c r="DE34" s="455">
        <f t="shared" si="404"/>
        <v>-9278.5677969999997</v>
      </c>
      <c r="DF34" s="182">
        <f t="shared" si="405"/>
        <v>-9278.57</v>
      </c>
    </row>
    <row r="35" spans="2:110" s="189" customFormat="1" ht="11.9" customHeight="1" x14ac:dyDescent="0.3">
      <c r="B35" s="160" t="str">
        <f t="shared" ref="B35:B37" si="407">"Q" &amp; IF(ROUNDUP(MONTH(D35)/3,0)-1=0,4,ROUNDUP(MONTH(D35)/3,0)-1)</f>
        <v>Q1</v>
      </c>
      <c r="C35" s="161" t="str">
        <f t="shared" ref="C35:C37" si="408">TEXT(AN35,"mmm-yy")</f>
        <v>May-26</v>
      </c>
      <c r="D35" s="378">
        <v>46149</v>
      </c>
      <c r="E35" s="163" t="s">
        <v>4691</v>
      </c>
      <c r="F35" s="163" t="s">
        <v>427</v>
      </c>
      <c r="G35" s="163" t="s">
        <v>428</v>
      </c>
      <c r="H35" s="164" t="s">
        <v>4692</v>
      </c>
      <c r="I35" s="162">
        <v>46149</v>
      </c>
      <c r="J35" s="163" t="s">
        <v>4693</v>
      </c>
      <c r="K35" s="162">
        <v>46150</v>
      </c>
      <c r="L35" s="163" t="s">
        <v>181</v>
      </c>
      <c r="M35" s="163" t="s">
        <v>4507</v>
      </c>
      <c r="N35" s="164" t="s">
        <v>222</v>
      </c>
      <c r="O35" s="163">
        <v>10580</v>
      </c>
      <c r="P35" s="319">
        <v>31.3</v>
      </c>
      <c r="Q35" s="165">
        <f t="shared" ref="Q35:Q37" si="409">O35*P35</f>
        <v>331154</v>
      </c>
      <c r="R35" s="166">
        <v>0</v>
      </c>
      <c r="S35" s="165">
        <f t="shared" ref="S35:S37" si="410">O35-R35</f>
        <v>10580</v>
      </c>
      <c r="T35" s="166">
        <v>0</v>
      </c>
      <c r="U35" s="167">
        <v>0</v>
      </c>
      <c r="V35" s="168">
        <v>0</v>
      </c>
      <c r="W35" s="167">
        <v>0</v>
      </c>
      <c r="X35" s="169">
        <v>0</v>
      </c>
      <c r="Y35" s="167">
        <v>0</v>
      </c>
      <c r="Z35" s="167">
        <v>0</v>
      </c>
      <c r="AA35" s="166">
        <v>0</v>
      </c>
      <c r="AB35" s="170">
        <f t="shared" ref="AB35:AB37" si="411">Y35+AA35+Z35</f>
        <v>0</v>
      </c>
      <c r="AC35" s="169">
        <v>0</v>
      </c>
      <c r="AD35" s="165">
        <v>0</v>
      </c>
      <c r="AE35" s="184">
        <v>0</v>
      </c>
      <c r="AF35" s="167" t="s">
        <v>4710</v>
      </c>
      <c r="AG35" s="316">
        <v>46151</v>
      </c>
      <c r="AH35" s="171" t="s">
        <v>4711</v>
      </c>
      <c r="AI35" s="316">
        <v>46151</v>
      </c>
      <c r="AJ35" s="167">
        <v>0</v>
      </c>
      <c r="AK35" s="167">
        <f>-8138-6842.177966</f>
        <v>-14980.177965999999</v>
      </c>
      <c r="AL35" s="167">
        <v>0</v>
      </c>
      <c r="AM35" s="172">
        <f t="shared" ref="AM35:AM37" si="412">Q35+AB35+AL35+AK35+AJ35+T35+AE35</f>
        <v>316173.82203400001</v>
      </c>
      <c r="AN35" s="173">
        <v>46150</v>
      </c>
      <c r="AO35" s="174" t="s">
        <v>4700</v>
      </c>
      <c r="AP35" s="175" t="s">
        <v>458</v>
      </c>
      <c r="AQ35" s="176" t="s">
        <v>416</v>
      </c>
      <c r="AR35" s="176" t="s">
        <v>381</v>
      </c>
      <c r="AS35" s="163" t="s">
        <v>421</v>
      </c>
      <c r="AT35" s="177" t="s">
        <v>810</v>
      </c>
      <c r="AU35" s="177" t="s">
        <v>184</v>
      </c>
      <c r="AV35" s="178" t="s">
        <v>4701</v>
      </c>
      <c r="AW35" s="176">
        <v>10580</v>
      </c>
      <c r="AX35" s="178">
        <v>31.3</v>
      </c>
      <c r="AY35" s="176">
        <f t="shared" ref="AY35:AY37" si="413">AW35*AX35</f>
        <v>331154</v>
      </c>
      <c r="AZ35" s="179" t="b">
        <f t="shared" ref="AZ35:AZ37" si="414">AW35=O35</f>
        <v>1</v>
      </c>
      <c r="BA35" s="165">
        <v>0</v>
      </c>
      <c r="BB35" s="180">
        <f t="shared" ref="BB35:BB37" si="415">AW35-BA35</f>
        <v>10580</v>
      </c>
      <c r="BC35" s="181">
        <v>0</v>
      </c>
      <c r="BD35" s="180" t="s">
        <v>130</v>
      </c>
      <c r="BE35" s="181">
        <v>0</v>
      </c>
      <c r="BF35" s="180">
        <v>0</v>
      </c>
      <c r="BG35" s="181">
        <v>0</v>
      </c>
      <c r="BH35" s="171" t="s">
        <v>4712</v>
      </c>
      <c r="BI35" s="316">
        <v>46151</v>
      </c>
      <c r="BJ35" s="483" t="s">
        <v>4713</v>
      </c>
      <c r="BK35" s="316">
        <v>46151</v>
      </c>
      <c r="BL35" s="484">
        <v>0</v>
      </c>
      <c r="BM35" s="484">
        <v>0</v>
      </c>
      <c r="BN35" s="485">
        <v>0</v>
      </c>
      <c r="BO35" s="485">
        <f>-8138-6842.18</f>
        <v>-14980.18</v>
      </c>
      <c r="BP35" s="182">
        <v>0</v>
      </c>
      <c r="BQ35" s="166">
        <f t="shared" ref="BQ35:BQ37" si="416">AY35+BN35+BO35+BP35+BC35+BG35+BM35+BL35</f>
        <v>316173.82</v>
      </c>
      <c r="BR35" s="172">
        <f t="shared" ref="BR35:BR37" si="417">BQ35-AM35</f>
        <v>-2.0340000046417117E-3</v>
      </c>
      <c r="BS35" s="181" t="str">
        <f t="shared" ref="BS35:BS37" si="418">IF(BR35&gt;=0,"Positive Margin","Negative Margin")</f>
        <v>Negative Margin</v>
      </c>
      <c r="BT35" s="183" t="s">
        <v>552</v>
      </c>
      <c r="BU35" s="165">
        <f t="shared" ref="BU35:BU37" si="419">AY35-Y35-Q35-AA35-T35+BC35</f>
        <v>0</v>
      </c>
      <c r="BV35" s="184" t="str">
        <f t="shared" ref="BV35:BV37" si="420">IF(BU35&lt;0, "Negative Margin at Inception", "Positive Margin at Inception")</f>
        <v>Positive Margin at Inception</v>
      </c>
      <c r="BW35" s="185">
        <f t="shared" ref="BW35:BW37" si="421">IFERROR(BR35/BQ35,"0")</f>
        <v>-6.433170224662218E-9</v>
      </c>
      <c r="BX35" s="184" t="str">
        <f t="shared" ref="BX35:BX37" si="422">IF(BW35&lt;1%,"Less Than 1%",IF(BW35&gt;2%,"More than 2%",IF(BW35&gt;=1%,"1% - 2%")))</f>
        <v>Less Than 1%</v>
      </c>
      <c r="BY35" s="165">
        <f t="shared" ref="BY35:BY37" si="423">BO35+BP35</f>
        <v>-14980.18</v>
      </c>
      <c r="BZ35" s="166">
        <f t="shared" ref="BZ35:BZ37" si="424">AL35+AK35</f>
        <v>-14980.177965999999</v>
      </c>
      <c r="CA35" s="165">
        <f t="shared" ref="CA35:CA37" si="425">BY35-BZ35</f>
        <v>-2.0340000010037329E-3</v>
      </c>
      <c r="CB35" s="186">
        <f t="shared" ref="CB35:CB37" si="426">BO35</f>
        <v>-14980.18</v>
      </c>
      <c r="CC35" s="186">
        <f t="shared" ref="CC35:CC37" si="427">AK35</f>
        <v>-14980.177965999999</v>
      </c>
      <c r="CD35" s="167">
        <f t="shared" ref="CD35:CD37" si="428">CB35-CC35</f>
        <v>-2.0340000010037329E-3</v>
      </c>
      <c r="CE35" s="186" t="s">
        <v>488</v>
      </c>
      <c r="CF35" s="167" t="str">
        <f>_xlfn.XLOOKUP(G35,'Supplier Metrics'!C:C,'Supplier Metrics'!H:H)</f>
        <v>Trader With Warehouse</v>
      </c>
      <c r="CG35" s="167" t="str">
        <f t="shared" ref="CG35:CG37" si="429">TEXT(AN35,"mmm-yy")</f>
        <v>May-26</v>
      </c>
      <c r="CH35" s="167">
        <f t="shared" ref="CH35:CH37" si="430">AM35-AL35</f>
        <v>316173.82203400001</v>
      </c>
      <c r="CI35" s="167">
        <f t="shared" ref="CI35:CI37" si="431">BQ35-BP35</f>
        <v>316173.82</v>
      </c>
      <c r="CJ35" s="167">
        <f t="shared" ref="CJ35:CJ37" si="432">INT((D35- IF(MONTH(D35) &gt;= 4, DATE(YEAR(D35), 4, 1), DATE(YEAR(D35)-1, 4, 1))) / 7) + 1</f>
        <v>6</v>
      </c>
      <c r="CK35" s="187" t="str" cm="1">
        <f t="array" ref="CK35:CL35">_xlfn.XLOOKUP(N35,'Material Metrics'!B:B,'Material Metrics'!C:D)</f>
        <v>Ferrous</v>
      </c>
      <c r="CL35" s="167" t="str">
        <v>Ferrous</v>
      </c>
      <c r="CM35" s="167" t="str">
        <f>_xlfn.XLOOKUP(AR35,Receivables!B:B,Receivables!D:D)</f>
        <v>Gaurav Uttam Kothimeere</v>
      </c>
      <c r="CN35" s="167">
        <f t="shared" ref="CN35:CN37" si="433">AY35-Q35</f>
        <v>0</v>
      </c>
      <c r="CO35" s="167">
        <f t="shared" ref="CO35:CO37" si="434">CN35-AB35</f>
        <v>0</v>
      </c>
      <c r="CP35" s="167">
        <f t="shared" ref="CP35:CP37" si="435">BQ35-AM35</f>
        <v>-2.0340000046417117E-3</v>
      </c>
      <c r="CQ35" s="167">
        <f t="shared" ref="CQ35:CQ37" si="436">AY35*118%</f>
        <v>390761.72</v>
      </c>
      <c r="CR35" s="167">
        <f t="shared" ref="CR35:CR37" si="437">Q35*118%</f>
        <v>390761.72</v>
      </c>
      <c r="CS35" s="167">
        <f t="shared" ref="CS35:CS37" si="438">CB35*118%</f>
        <v>-17676.612399999998</v>
      </c>
      <c r="CT35" s="167">
        <f t="shared" ref="CT35:CT37" si="439">CC35*118%</f>
        <v>-17676.609999879998</v>
      </c>
      <c r="CU35" s="167">
        <f t="shared" ref="CU35:CU37" si="440">(CQ35-CS35)-(CR35-CT35)</f>
        <v>2.400119963567704E-3</v>
      </c>
      <c r="CV35" s="167" t="s">
        <v>628</v>
      </c>
      <c r="CW35" s="167" t="s">
        <v>628</v>
      </c>
      <c r="CX35" s="182" t="str">
        <f t="shared" ref="CX35:CX37" si="441">MID(G35,3,10)</f>
        <v>CFUPK7292B</v>
      </c>
      <c r="CY35" s="182" t="str">
        <f t="shared" ref="CY35:CY37" si="442">MID(AR35,3,10)</f>
        <v>AAACE1741P</v>
      </c>
      <c r="CZ35" s="182" t="s">
        <v>701</v>
      </c>
      <c r="DA35" s="182">
        <v>0</v>
      </c>
      <c r="DB35" s="182">
        <v>0</v>
      </c>
      <c r="DC35" s="182">
        <v>0</v>
      </c>
      <c r="DD35" s="182">
        <v>0</v>
      </c>
      <c r="DE35" s="455">
        <f t="shared" ref="DE35:DE37" si="443">AE35+AJ35+AK35</f>
        <v>-14980.177965999999</v>
      </c>
      <c r="DF35" s="182">
        <f t="shared" ref="DF35:DF37" si="444">BN35+BO35+BC35</f>
        <v>-14980.18</v>
      </c>
    </row>
    <row r="36" spans="2:110" s="189" customFormat="1" ht="11.9" customHeight="1" x14ac:dyDescent="0.3">
      <c r="B36" s="160" t="str">
        <f t="shared" si="407"/>
        <v>Q1</v>
      </c>
      <c r="C36" s="161" t="str">
        <f t="shared" si="408"/>
        <v>May-26</v>
      </c>
      <c r="D36" s="378">
        <v>46150</v>
      </c>
      <c r="E36" s="163" t="s">
        <v>4694</v>
      </c>
      <c r="F36" s="163" t="s">
        <v>427</v>
      </c>
      <c r="G36" s="163" t="s">
        <v>428</v>
      </c>
      <c r="H36" s="164" t="s">
        <v>4695</v>
      </c>
      <c r="I36" s="162">
        <v>46150</v>
      </c>
      <c r="J36" s="163" t="s">
        <v>4696</v>
      </c>
      <c r="K36" s="162">
        <v>46150</v>
      </c>
      <c r="L36" s="163" t="s">
        <v>181</v>
      </c>
      <c r="M36" s="163" t="s">
        <v>4476</v>
      </c>
      <c r="N36" s="164" t="s">
        <v>222</v>
      </c>
      <c r="O36" s="163">
        <v>9220</v>
      </c>
      <c r="P36" s="319">
        <v>31.3</v>
      </c>
      <c r="Q36" s="165">
        <f t="shared" si="409"/>
        <v>288586</v>
      </c>
      <c r="R36" s="166">
        <v>0</v>
      </c>
      <c r="S36" s="165">
        <f t="shared" si="410"/>
        <v>9220</v>
      </c>
      <c r="T36" s="166">
        <v>0</v>
      </c>
      <c r="U36" s="167">
        <v>0</v>
      </c>
      <c r="V36" s="168">
        <v>0</v>
      </c>
      <c r="W36" s="167">
        <v>0</v>
      </c>
      <c r="X36" s="169">
        <v>0</v>
      </c>
      <c r="Y36" s="167">
        <v>0</v>
      </c>
      <c r="Z36" s="167">
        <v>0</v>
      </c>
      <c r="AA36" s="166">
        <v>0</v>
      </c>
      <c r="AB36" s="170">
        <f t="shared" si="411"/>
        <v>0</v>
      </c>
      <c r="AC36" s="169">
        <v>0</v>
      </c>
      <c r="AD36" s="165">
        <v>0</v>
      </c>
      <c r="AE36" s="184">
        <v>0</v>
      </c>
      <c r="AF36" s="167" t="s">
        <v>4714</v>
      </c>
      <c r="AG36" s="316">
        <v>46151</v>
      </c>
      <c r="AH36" s="171">
        <v>0</v>
      </c>
      <c r="AI36" s="483">
        <v>0</v>
      </c>
      <c r="AJ36" s="167">
        <v>0</v>
      </c>
      <c r="AK36" s="167">
        <v>-31212.355932203402</v>
      </c>
      <c r="AL36" s="167">
        <v>0</v>
      </c>
      <c r="AM36" s="172">
        <f t="shared" si="412"/>
        <v>257373.64406779659</v>
      </c>
      <c r="AN36" s="173">
        <v>46150</v>
      </c>
      <c r="AO36" s="174" t="s">
        <v>4702</v>
      </c>
      <c r="AP36" s="175" t="s">
        <v>458</v>
      </c>
      <c r="AQ36" s="176" t="s">
        <v>416</v>
      </c>
      <c r="AR36" s="176" t="s">
        <v>381</v>
      </c>
      <c r="AS36" s="163" t="s">
        <v>4629</v>
      </c>
      <c r="AT36" s="177" t="s">
        <v>810</v>
      </c>
      <c r="AU36" s="177" t="s">
        <v>184</v>
      </c>
      <c r="AV36" s="178" t="s">
        <v>4703</v>
      </c>
      <c r="AW36" s="176">
        <v>9220</v>
      </c>
      <c r="AX36" s="178">
        <v>31.3</v>
      </c>
      <c r="AY36" s="176">
        <f t="shared" si="413"/>
        <v>288586</v>
      </c>
      <c r="AZ36" s="179" t="b">
        <f t="shared" si="414"/>
        <v>1</v>
      </c>
      <c r="BA36" s="165">
        <v>0</v>
      </c>
      <c r="BB36" s="180">
        <f t="shared" si="415"/>
        <v>9220</v>
      </c>
      <c r="BC36" s="181">
        <v>0</v>
      </c>
      <c r="BD36" s="180" t="s">
        <v>130</v>
      </c>
      <c r="BE36" s="181">
        <v>0</v>
      </c>
      <c r="BF36" s="180">
        <v>0</v>
      </c>
      <c r="BG36" s="181">
        <v>0</v>
      </c>
      <c r="BH36" s="171" t="s">
        <v>4715</v>
      </c>
      <c r="BI36" s="316">
        <v>46151</v>
      </c>
      <c r="BJ36" s="483">
        <v>0</v>
      </c>
      <c r="BK36" s="484">
        <v>0</v>
      </c>
      <c r="BL36" s="484">
        <v>0</v>
      </c>
      <c r="BM36" s="484">
        <v>0</v>
      </c>
      <c r="BN36" s="485">
        <v>0</v>
      </c>
      <c r="BO36" s="485">
        <v>-31212.36</v>
      </c>
      <c r="BP36" s="182">
        <v>0</v>
      </c>
      <c r="BQ36" s="166">
        <f t="shared" si="416"/>
        <v>257373.64</v>
      </c>
      <c r="BR36" s="172">
        <f t="shared" si="417"/>
        <v>-4.0677965735085309E-3</v>
      </c>
      <c r="BS36" s="181" t="str">
        <f t="shared" si="418"/>
        <v>Negative Margin</v>
      </c>
      <c r="BT36" s="183" t="s">
        <v>552</v>
      </c>
      <c r="BU36" s="165">
        <f t="shared" si="419"/>
        <v>0</v>
      </c>
      <c r="BV36" s="184" t="str">
        <f t="shared" si="420"/>
        <v>Positive Margin at Inception</v>
      </c>
      <c r="BW36" s="185">
        <f t="shared" si="421"/>
        <v>-1.5805024063492014E-8</v>
      </c>
      <c r="BX36" s="184" t="str">
        <f t="shared" si="422"/>
        <v>Less Than 1%</v>
      </c>
      <c r="BY36" s="165">
        <f t="shared" si="423"/>
        <v>-31212.36</v>
      </c>
      <c r="BZ36" s="166">
        <f t="shared" si="424"/>
        <v>-31212.355932203402</v>
      </c>
      <c r="CA36" s="165">
        <f t="shared" si="425"/>
        <v>-4.0677965989743825E-3</v>
      </c>
      <c r="CB36" s="186">
        <f t="shared" si="426"/>
        <v>-31212.36</v>
      </c>
      <c r="CC36" s="186">
        <f t="shared" si="427"/>
        <v>-31212.355932203402</v>
      </c>
      <c r="CD36" s="167">
        <f t="shared" si="428"/>
        <v>-4.0677965989743825E-3</v>
      </c>
      <c r="CE36" s="186" t="s">
        <v>488</v>
      </c>
      <c r="CF36" s="167" t="str">
        <f>_xlfn.XLOOKUP(G36,'Supplier Metrics'!C:C,'Supplier Metrics'!H:H)</f>
        <v>Trader With Warehouse</v>
      </c>
      <c r="CG36" s="167" t="str">
        <f t="shared" si="429"/>
        <v>May-26</v>
      </c>
      <c r="CH36" s="167">
        <f t="shared" si="430"/>
        <v>257373.64406779659</v>
      </c>
      <c r="CI36" s="167">
        <f t="shared" si="431"/>
        <v>257373.64</v>
      </c>
      <c r="CJ36" s="167">
        <f t="shared" si="432"/>
        <v>6</v>
      </c>
      <c r="CK36" s="187" t="str" cm="1">
        <f t="array" ref="CK36:CL36">_xlfn.XLOOKUP(N36,'Material Metrics'!B:B,'Material Metrics'!C:D)</f>
        <v>Ferrous</v>
      </c>
      <c r="CL36" s="167" t="str">
        <v>Ferrous</v>
      </c>
      <c r="CM36" s="167" t="str">
        <f>_xlfn.XLOOKUP(AR36,Receivables!B:B,Receivables!D:D)</f>
        <v>Gaurav Uttam Kothimeere</v>
      </c>
      <c r="CN36" s="167">
        <f t="shared" si="433"/>
        <v>0</v>
      </c>
      <c r="CO36" s="167">
        <f t="shared" si="434"/>
        <v>0</v>
      </c>
      <c r="CP36" s="167">
        <f t="shared" si="435"/>
        <v>-4.0677965735085309E-3</v>
      </c>
      <c r="CQ36" s="167">
        <f t="shared" si="436"/>
        <v>340531.48</v>
      </c>
      <c r="CR36" s="167">
        <f t="shared" si="437"/>
        <v>340531.48</v>
      </c>
      <c r="CS36" s="167">
        <f t="shared" si="438"/>
        <v>-36830.584799999997</v>
      </c>
      <c r="CT36" s="167">
        <f t="shared" si="439"/>
        <v>-36830.580000000009</v>
      </c>
      <c r="CU36" s="167">
        <f t="shared" si="440"/>
        <v>4.7999999951571226E-3</v>
      </c>
      <c r="CV36" s="167" t="s">
        <v>628</v>
      </c>
      <c r="CW36" s="167" t="s">
        <v>628</v>
      </c>
      <c r="CX36" s="182" t="str">
        <f t="shared" si="441"/>
        <v>CFUPK7292B</v>
      </c>
      <c r="CY36" s="182" t="str">
        <f t="shared" si="442"/>
        <v>AAACE1741P</v>
      </c>
      <c r="CZ36" s="182" t="s">
        <v>701</v>
      </c>
      <c r="DA36" s="182">
        <v>0</v>
      </c>
      <c r="DB36" s="182">
        <v>0</v>
      </c>
      <c r="DC36" s="182">
        <v>0</v>
      </c>
      <c r="DD36" s="182">
        <v>0</v>
      </c>
      <c r="DE36" s="455">
        <f t="shared" si="443"/>
        <v>-31212.355932203402</v>
      </c>
      <c r="DF36" s="182">
        <f t="shared" si="444"/>
        <v>-31212.36</v>
      </c>
    </row>
    <row r="37" spans="2:110" s="189" customFormat="1" ht="11.9" customHeight="1" x14ac:dyDescent="0.3">
      <c r="B37" s="160" t="str">
        <f t="shared" si="407"/>
        <v>Q1</v>
      </c>
      <c r="C37" s="161" t="str">
        <f t="shared" si="408"/>
        <v>May-26</v>
      </c>
      <c r="D37" s="378">
        <v>46150</v>
      </c>
      <c r="E37" s="163" t="s">
        <v>4697</v>
      </c>
      <c r="F37" s="163" t="s">
        <v>427</v>
      </c>
      <c r="G37" s="163" t="s">
        <v>428</v>
      </c>
      <c r="H37" s="164" t="s">
        <v>4698</v>
      </c>
      <c r="I37" s="162">
        <v>46150</v>
      </c>
      <c r="J37" s="163" t="s">
        <v>4699</v>
      </c>
      <c r="K37" s="162">
        <v>46151</v>
      </c>
      <c r="L37" s="163" t="s">
        <v>181</v>
      </c>
      <c r="M37" s="163" t="s">
        <v>878</v>
      </c>
      <c r="N37" s="164" t="s">
        <v>222</v>
      </c>
      <c r="O37" s="163">
        <v>10850</v>
      </c>
      <c r="P37" s="319">
        <v>31.3</v>
      </c>
      <c r="Q37" s="165">
        <f t="shared" si="409"/>
        <v>339605</v>
      </c>
      <c r="R37" s="166">
        <v>0</v>
      </c>
      <c r="S37" s="165">
        <f t="shared" si="410"/>
        <v>10850</v>
      </c>
      <c r="T37" s="166">
        <v>0</v>
      </c>
      <c r="U37" s="167">
        <v>0</v>
      </c>
      <c r="V37" s="168">
        <v>0</v>
      </c>
      <c r="W37" s="167">
        <v>0</v>
      </c>
      <c r="X37" s="169">
        <v>0</v>
      </c>
      <c r="Y37" s="167">
        <v>0</v>
      </c>
      <c r="Z37" s="167">
        <v>0</v>
      </c>
      <c r="AA37" s="166">
        <v>0</v>
      </c>
      <c r="AB37" s="170">
        <f t="shared" si="411"/>
        <v>0</v>
      </c>
      <c r="AC37" s="169">
        <v>0</v>
      </c>
      <c r="AD37" s="165">
        <v>0</v>
      </c>
      <c r="AE37" s="184">
        <v>0</v>
      </c>
      <c r="AF37" s="167" t="s">
        <v>4727</v>
      </c>
      <c r="AG37" s="316">
        <v>46153</v>
      </c>
      <c r="AH37" s="171" t="s">
        <v>4729</v>
      </c>
      <c r="AI37" s="316">
        <v>46153</v>
      </c>
      <c r="AJ37" s="167">
        <v>0</v>
      </c>
      <c r="AK37" s="167">
        <f>-2817-11189.75424</f>
        <v>-14006.75424</v>
      </c>
      <c r="AL37" s="167">
        <v>0</v>
      </c>
      <c r="AM37" s="172">
        <f t="shared" si="412"/>
        <v>325598.24576000002</v>
      </c>
      <c r="AN37" s="173">
        <v>46151</v>
      </c>
      <c r="AO37" s="174" t="s">
        <v>4704</v>
      </c>
      <c r="AP37" s="175" t="s">
        <v>458</v>
      </c>
      <c r="AQ37" s="176" t="s">
        <v>416</v>
      </c>
      <c r="AR37" s="176" t="s">
        <v>381</v>
      </c>
      <c r="AS37" s="163" t="s">
        <v>4558</v>
      </c>
      <c r="AT37" s="177" t="s">
        <v>810</v>
      </c>
      <c r="AU37" s="177" t="s">
        <v>184</v>
      </c>
      <c r="AV37" s="178" t="s">
        <v>4705</v>
      </c>
      <c r="AW37" s="176">
        <v>10850</v>
      </c>
      <c r="AX37" s="178">
        <v>31.3</v>
      </c>
      <c r="AY37" s="176">
        <f t="shared" si="413"/>
        <v>339605</v>
      </c>
      <c r="AZ37" s="179" t="b">
        <f t="shared" si="414"/>
        <v>1</v>
      </c>
      <c r="BA37" s="165">
        <v>0</v>
      </c>
      <c r="BB37" s="180">
        <f t="shared" si="415"/>
        <v>10850</v>
      </c>
      <c r="BC37" s="181">
        <v>0</v>
      </c>
      <c r="BD37" s="180" t="s">
        <v>130</v>
      </c>
      <c r="BE37" s="181">
        <v>0</v>
      </c>
      <c r="BF37" s="180">
        <v>0</v>
      </c>
      <c r="BG37" s="181">
        <v>0</v>
      </c>
      <c r="BH37" s="171" t="s">
        <v>4728</v>
      </c>
      <c r="BI37" s="316">
        <v>46153</v>
      </c>
      <c r="BJ37" s="483" t="s">
        <v>4730</v>
      </c>
      <c r="BK37" s="316">
        <v>46153</v>
      </c>
      <c r="BL37" s="484">
        <v>0</v>
      </c>
      <c r="BM37" s="484">
        <v>0</v>
      </c>
      <c r="BN37" s="485">
        <v>0</v>
      </c>
      <c r="BO37" s="485">
        <f>-2817-11189.75</f>
        <v>-14006.75</v>
      </c>
      <c r="BP37" s="182">
        <v>0</v>
      </c>
      <c r="BQ37" s="166">
        <f t="shared" si="416"/>
        <v>325598.25</v>
      </c>
      <c r="BR37" s="172">
        <f t="shared" si="417"/>
        <v>4.2399999802000821E-3</v>
      </c>
      <c r="BS37" s="181" t="str">
        <f t="shared" si="418"/>
        <v>Positive Margin</v>
      </c>
      <c r="BT37" s="183" t="s">
        <v>552</v>
      </c>
      <c r="BU37" s="165">
        <f t="shared" si="419"/>
        <v>0</v>
      </c>
      <c r="BV37" s="184" t="str">
        <f t="shared" si="420"/>
        <v>Positive Margin at Inception</v>
      </c>
      <c r="BW37" s="185">
        <f t="shared" si="421"/>
        <v>1.3022182951536386E-8</v>
      </c>
      <c r="BX37" s="184" t="str">
        <f t="shared" si="422"/>
        <v>Less Than 1%</v>
      </c>
      <c r="BY37" s="165">
        <f t="shared" si="423"/>
        <v>-14006.75</v>
      </c>
      <c r="BZ37" s="166">
        <f t="shared" si="424"/>
        <v>-14006.75424</v>
      </c>
      <c r="CA37" s="165">
        <f t="shared" si="425"/>
        <v>4.2400000002089655E-3</v>
      </c>
      <c r="CB37" s="186">
        <f t="shared" si="426"/>
        <v>-14006.75</v>
      </c>
      <c r="CC37" s="186">
        <f t="shared" si="427"/>
        <v>-14006.75424</v>
      </c>
      <c r="CD37" s="167">
        <f t="shared" si="428"/>
        <v>4.2400000002089655E-3</v>
      </c>
      <c r="CE37" s="186" t="s">
        <v>488</v>
      </c>
      <c r="CF37" s="167" t="str">
        <f>_xlfn.XLOOKUP(G37,'Supplier Metrics'!C:C,'Supplier Metrics'!H:H)</f>
        <v>Trader With Warehouse</v>
      </c>
      <c r="CG37" s="167" t="str">
        <f t="shared" si="429"/>
        <v>May-26</v>
      </c>
      <c r="CH37" s="167">
        <f t="shared" si="430"/>
        <v>325598.24576000002</v>
      </c>
      <c r="CI37" s="167">
        <f t="shared" si="431"/>
        <v>325598.25</v>
      </c>
      <c r="CJ37" s="167">
        <f t="shared" si="432"/>
        <v>6</v>
      </c>
      <c r="CK37" s="187" t="str" cm="1">
        <f t="array" ref="CK37:CL37">_xlfn.XLOOKUP(N37,'Material Metrics'!B:B,'Material Metrics'!C:D)</f>
        <v>Ferrous</v>
      </c>
      <c r="CL37" s="167" t="str">
        <v>Ferrous</v>
      </c>
      <c r="CM37" s="167" t="str">
        <f>_xlfn.XLOOKUP(AR37,Receivables!B:B,Receivables!D:D)</f>
        <v>Gaurav Uttam Kothimeere</v>
      </c>
      <c r="CN37" s="167">
        <f t="shared" si="433"/>
        <v>0</v>
      </c>
      <c r="CO37" s="167">
        <f t="shared" si="434"/>
        <v>0</v>
      </c>
      <c r="CP37" s="167">
        <f t="shared" si="435"/>
        <v>4.2399999802000821E-3</v>
      </c>
      <c r="CQ37" s="167">
        <f t="shared" si="436"/>
        <v>400733.89999999997</v>
      </c>
      <c r="CR37" s="167">
        <f t="shared" si="437"/>
        <v>400733.89999999997</v>
      </c>
      <c r="CS37" s="167">
        <f t="shared" si="438"/>
        <v>-16527.965</v>
      </c>
      <c r="CT37" s="167">
        <f t="shared" si="439"/>
        <v>-16527.9700032</v>
      </c>
      <c r="CU37" s="167">
        <f t="shared" si="440"/>
        <v>-5.0031999708153307E-3</v>
      </c>
      <c r="CV37" s="167" t="s">
        <v>628</v>
      </c>
      <c r="CW37" s="167" t="s">
        <v>628</v>
      </c>
      <c r="CX37" s="182" t="str">
        <f t="shared" si="441"/>
        <v>CFUPK7292B</v>
      </c>
      <c r="CY37" s="182" t="str">
        <f t="shared" si="442"/>
        <v>AAACE1741P</v>
      </c>
      <c r="CZ37" s="182" t="s">
        <v>701</v>
      </c>
      <c r="DA37" s="182">
        <v>0</v>
      </c>
      <c r="DB37" s="182">
        <v>0</v>
      </c>
      <c r="DC37" s="182">
        <v>0</v>
      </c>
      <c r="DD37" s="182">
        <v>0</v>
      </c>
      <c r="DE37" s="455">
        <f t="shared" si="443"/>
        <v>-14006.75424</v>
      </c>
      <c r="DF37" s="182">
        <f t="shared" si="444"/>
        <v>-14006.75</v>
      </c>
    </row>
    <row r="38" spans="2:110" s="189" customFormat="1" ht="11.9" customHeight="1" x14ac:dyDescent="0.3">
      <c r="B38" s="160" t="str">
        <f t="shared" ref="B38" si="445">"Q" &amp; IF(ROUNDUP(MONTH(D38)/3,0)-1=0,4,ROUNDUP(MONTH(D38)/3,0)-1)</f>
        <v>Q1</v>
      </c>
      <c r="C38" s="161" t="str">
        <f t="shared" ref="C38" si="446">TEXT(AN38,"mmm-yy")</f>
        <v>May-26</v>
      </c>
      <c r="D38" s="378">
        <v>46154</v>
      </c>
      <c r="E38" s="163" t="s">
        <v>4717</v>
      </c>
      <c r="F38" s="163" t="s">
        <v>1451</v>
      </c>
      <c r="G38" s="163" t="s">
        <v>1452</v>
      </c>
      <c r="H38" s="164" t="s">
        <v>4689</v>
      </c>
      <c r="I38" s="162">
        <v>46154</v>
      </c>
      <c r="J38" s="163" t="s">
        <v>4718</v>
      </c>
      <c r="K38" s="162">
        <v>46155</v>
      </c>
      <c r="L38" s="163" t="s">
        <v>1454</v>
      </c>
      <c r="M38" s="163" t="s">
        <v>4719</v>
      </c>
      <c r="N38" s="164" t="s">
        <v>132</v>
      </c>
      <c r="O38" s="163">
        <v>10040</v>
      </c>
      <c r="P38" s="319">
        <v>329</v>
      </c>
      <c r="Q38" s="165">
        <f t="shared" ref="Q38" si="447">O38*P38</f>
        <v>3303160</v>
      </c>
      <c r="R38" s="166">
        <v>0</v>
      </c>
      <c r="S38" s="165">
        <f t="shared" ref="S38" si="448">O38-R38</f>
        <v>10040</v>
      </c>
      <c r="T38" s="166">
        <v>0</v>
      </c>
      <c r="U38" s="167">
        <v>0</v>
      </c>
      <c r="V38" s="168">
        <v>0</v>
      </c>
      <c r="W38" s="167">
        <v>0</v>
      </c>
      <c r="X38" s="169">
        <v>0</v>
      </c>
      <c r="Y38" s="167">
        <v>0</v>
      </c>
      <c r="Z38" s="167">
        <v>0</v>
      </c>
      <c r="AA38" s="166">
        <v>0</v>
      </c>
      <c r="AB38" s="170">
        <f t="shared" ref="AB38" si="449">Y38+AA38+Z38</f>
        <v>0</v>
      </c>
      <c r="AC38" s="169">
        <v>0</v>
      </c>
      <c r="AD38" s="165">
        <v>0</v>
      </c>
      <c r="AE38" s="184">
        <v>0</v>
      </c>
      <c r="AF38" s="167">
        <v>0</v>
      </c>
      <c r="AG38" s="167">
        <v>0</v>
      </c>
      <c r="AH38" s="171">
        <v>0</v>
      </c>
      <c r="AI38" s="483">
        <v>0</v>
      </c>
      <c r="AJ38" s="167">
        <v>0</v>
      </c>
      <c r="AK38" s="167">
        <v>0</v>
      </c>
      <c r="AL38" s="167">
        <v>0</v>
      </c>
      <c r="AM38" s="172">
        <f t="shared" ref="AM38" si="450">Q38+AB38+AL38+AK38+AJ38+T38+AE38</f>
        <v>3303160</v>
      </c>
      <c r="AN38" s="173">
        <v>46155</v>
      </c>
      <c r="AO38" s="174" t="s">
        <v>4723</v>
      </c>
      <c r="AP38" s="175" t="s">
        <v>4724</v>
      </c>
      <c r="AQ38" s="176" t="s">
        <v>390</v>
      </c>
      <c r="AR38" s="176" t="s">
        <v>686</v>
      </c>
      <c r="AS38" s="163" t="s">
        <v>1446</v>
      </c>
      <c r="AT38" s="177" t="s">
        <v>4725</v>
      </c>
      <c r="AU38" s="177" t="s">
        <v>4726</v>
      </c>
      <c r="AV38" s="178" t="s">
        <v>562</v>
      </c>
      <c r="AW38" s="176">
        <v>10040</v>
      </c>
      <c r="AX38" s="178">
        <v>340</v>
      </c>
      <c r="AY38" s="176">
        <f t="shared" ref="AY38" si="451">AW38*AX38</f>
        <v>3413600</v>
      </c>
      <c r="AZ38" s="179" t="b">
        <f t="shared" ref="AZ38" si="452">AW38=O38</f>
        <v>1</v>
      </c>
      <c r="BA38" s="165">
        <v>0</v>
      </c>
      <c r="BB38" s="180">
        <f t="shared" ref="BB38" si="453">AW38-BA38</f>
        <v>10040</v>
      </c>
      <c r="BC38" s="181">
        <v>0</v>
      </c>
      <c r="BD38" s="180" t="s">
        <v>130</v>
      </c>
      <c r="BE38" s="181">
        <v>0</v>
      </c>
      <c r="BF38" s="180">
        <v>0</v>
      </c>
      <c r="BG38" s="181">
        <v>0</v>
      </c>
      <c r="BH38" s="171">
        <v>0</v>
      </c>
      <c r="BI38" s="171">
        <v>0</v>
      </c>
      <c r="BJ38" s="483">
        <v>0</v>
      </c>
      <c r="BK38" s="484">
        <v>0</v>
      </c>
      <c r="BL38" s="484">
        <v>0</v>
      </c>
      <c r="BM38" s="484">
        <v>0</v>
      </c>
      <c r="BN38" s="485">
        <v>0</v>
      </c>
      <c r="BO38" s="485">
        <v>0</v>
      </c>
      <c r="BP38" s="182">
        <v>0</v>
      </c>
      <c r="BQ38" s="166">
        <f t="shared" ref="BQ38" si="454">AY38+BN38+BO38+BP38+BC38+BG38+BM38+BL38</f>
        <v>3413600</v>
      </c>
      <c r="BR38" s="172">
        <f t="shared" ref="BR38" si="455">BQ38-AM38</f>
        <v>110440</v>
      </c>
      <c r="BS38" s="181" t="str">
        <f t="shared" ref="BS38" si="456">IF(BR38&gt;=0,"Positive Margin","Negative Margin")</f>
        <v>Positive Margin</v>
      </c>
      <c r="BT38" s="183" t="s">
        <v>4496</v>
      </c>
      <c r="BU38" s="165">
        <f t="shared" ref="BU38" si="457">AY38-Y38-Q38-AA38-T38+BC38</f>
        <v>110440</v>
      </c>
      <c r="BV38" s="184" t="str">
        <f t="shared" ref="BV38" si="458">IF(BU38&lt;0, "Negative Margin at Inception", "Positive Margin at Inception")</f>
        <v>Positive Margin at Inception</v>
      </c>
      <c r="BW38" s="185">
        <f t="shared" ref="BW38" si="459">IFERROR(BR38/BQ38,"0")</f>
        <v>3.2352941176470591E-2</v>
      </c>
      <c r="BX38" s="184" t="str">
        <f t="shared" ref="BX38" si="460">IF(BW38&lt;1%,"Less Than 1%",IF(BW38&gt;2%,"More than 2%",IF(BW38&gt;=1%,"1% - 2%")))</f>
        <v>More than 2%</v>
      </c>
      <c r="BY38" s="165">
        <f t="shared" ref="BY38" si="461">BO38+BP38</f>
        <v>0</v>
      </c>
      <c r="BZ38" s="166">
        <f t="shared" ref="BZ38" si="462">AL38+AK38</f>
        <v>0</v>
      </c>
      <c r="CA38" s="165">
        <f t="shared" ref="CA38" si="463">BY38-BZ38</f>
        <v>0</v>
      </c>
      <c r="CB38" s="186">
        <f t="shared" ref="CB38" si="464">BO38</f>
        <v>0</v>
      </c>
      <c r="CC38" s="186">
        <f t="shared" ref="CC38" si="465">AK38</f>
        <v>0</v>
      </c>
      <c r="CD38" s="167">
        <f t="shared" ref="CD38" si="466">CB38-CC38</f>
        <v>0</v>
      </c>
      <c r="CE38" s="186" t="s">
        <v>488</v>
      </c>
      <c r="CF38" s="167" t="str">
        <f>_xlfn.XLOOKUP(G38,'Supplier Metrics'!C:C,'Supplier Metrics'!H:H)</f>
        <v>Processor</v>
      </c>
      <c r="CG38" s="167" t="str">
        <f t="shared" ref="CG38" si="467">TEXT(AN38,"mmm-yy")</f>
        <v>May-26</v>
      </c>
      <c r="CH38" s="167">
        <f t="shared" ref="CH38" si="468">AM38-AL38</f>
        <v>3303160</v>
      </c>
      <c r="CI38" s="167">
        <f t="shared" ref="CI38" si="469">BQ38-BP38</f>
        <v>3413600</v>
      </c>
      <c r="CJ38" s="167">
        <f t="shared" ref="CJ38" si="470">INT((D38- IF(MONTH(D38) &gt;= 4, DATE(YEAR(D38), 4, 1), DATE(YEAR(D38)-1, 4, 1))) / 7) + 1</f>
        <v>6</v>
      </c>
      <c r="CK38" s="187" t="str" cm="1">
        <f t="array" ref="CK38:CL38">_xlfn.XLOOKUP(N38,'Material Metrics'!B:B,'Material Metrics'!C:D)</f>
        <v>Non-Ferrous</v>
      </c>
      <c r="CL38" s="167" t="str">
        <v>Aluminium</v>
      </c>
      <c r="CM38" s="167" t="str">
        <f>_xlfn.XLOOKUP(AR38,Receivables!B:B,Receivables!D:D)</f>
        <v>Daulat Biyani</v>
      </c>
      <c r="CN38" s="167">
        <f t="shared" ref="CN38" si="471">AY38-Q38</f>
        <v>110440</v>
      </c>
      <c r="CO38" s="167">
        <f t="shared" ref="CO38" si="472">CN38-AB38</f>
        <v>110440</v>
      </c>
      <c r="CP38" s="167">
        <f t="shared" ref="CP38" si="473">BQ38-AM38</f>
        <v>110440</v>
      </c>
      <c r="CQ38" s="167">
        <f t="shared" ref="CQ38" si="474">AY38*118%</f>
        <v>4028048</v>
      </c>
      <c r="CR38" s="167">
        <f t="shared" ref="CR38" si="475">Q38*118%</f>
        <v>3897728.8</v>
      </c>
      <c r="CS38" s="167">
        <f t="shared" ref="CS38" si="476">CB38*118%</f>
        <v>0</v>
      </c>
      <c r="CT38" s="167">
        <f t="shared" ref="CT38" si="477">CC38*118%</f>
        <v>0</v>
      </c>
      <c r="CU38" s="167">
        <f t="shared" ref="CU38" si="478">(CQ38-CS38)-(CR38-CT38)</f>
        <v>130319.20000000019</v>
      </c>
      <c r="CV38" s="167" t="s">
        <v>628</v>
      </c>
      <c r="CW38" s="167" t="s">
        <v>628</v>
      </c>
      <c r="CX38" s="182" t="str">
        <f t="shared" ref="CX38" si="479">MID(G38,3,10)</f>
        <v>AIXPR2550B</v>
      </c>
      <c r="CY38" s="182" t="str">
        <f t="shared" ref="CY38" si="480">MID(AR38,3,10)</f>
        <v>AAACU7707M</v>
      </c>
      <c r="CZ38" s="182" t="s">
        <v>701</v>
      </c>
      <c r="DA38" s="182">
        <v>0</v>
      </c>
      <c r="DB38" s="182">
        <v>0</v>
      </c>
      <c r="DC38" s="182">
        <v>0</v>
      </c>
      <c r="DD38" s="182">
        <v>0</v>
      </c>
      <c r="DE38" s="455">
        <f t="shared" ref="DE38" si="481">AE38+AJ38+AK38</f>
        <v>0</v>
      </c>
      <c r="DF38" s="182">
        <f t="shared" ref="DF38" si="482">BN38+BO38+BC38</f>
        <v>0</v>
      </c>
    </row>
    <row r="39" spans="2:110" s="189" customFormat="1" ht="11.9" customHeight="1" x14ac:dyDescent="0.3">
      <c r="B39" s="160" t="str">
        <f t="shared" ref="B39:B42" si="483">"Q" &amp; IF(ROUNDUP(MONTH(D39)/3,0)-1=0,4,ROUNDUP(MONTH(D39)/3,0)-1)</f>
        <v>Q1</v>
      </c>
      <c r="C39" s="161" t="str">
        <f t="shared" ref="C39:C42" si="484">TEXT(AN39,"mmm-yy")</f>
        <v>May-26</v>
      </c>
      <c r="D39" s="378">
        <v>46155</v>
      </c>
      <c r="E39" s="163" t="s">
        <v>4720</v>
      </c>
      <c r="F39" s="163" t="s">
        <v>4739</v>
      </c>
      <c r="G39" s="163" t="s">
        <v>4391</v>
      </c>
      <c r="H39" s="164" t="s">
        <v>4740</v>
      </c>
      <c r="I39" s="162">
        <v>46112</v>
      </c>
      <c r="J39" s="163" t="s">
        <v>4741</v>
      </c>
      <c r="K39" s="162">
        <v>46155</v>
      </c>
      <c r="L39" s="163" t="s">
        <v>181</v>
      </c>
      <c r="M39" s="163" t="s">
        <v>4742</v>
      </c>
      <c r="N39" s="164" t="s">
        <v>206</v>
      </c>
      <c r="O39" s="163">
        <v>300</v>
      </c>
      <c r="P39" s="319">
        <v>30.9</v>
      </c>
      <c r="Q39" s="165">
        <f t="shared" ref="Q39:Q42" si="485">O39*P39</f>
        <v>9270</v>
      </c>
      <c r="R39" s="166">
        <v>0</v>
      </c>
      <c r="S39" s="165">
        <f t="shared" ref="S39:S42" si="486">O39-R39</f>
        <v>300</v>
      </c>
      <c r="T39" s="166">
        <v>0</v>
      </c>
      <c r="U39" s="167">
        <v>0</v>
      </c>
      <c r="V39" s="168">
        <v>0</v>
      </c>
      <c r="W39" s="167">
        <v>0</v>
      </c>
      <c r="X39" s="169">
        <v>0</v>
      </c>
      <c r="Y39" s="167">
        <v>0</v>
      </c>
      <c r="Z39" s="167">
        <v>0</v>
      </c>
      <c r="AA39" s="166">
        <v>0</v>
      </c>
      <c r="AB39" s="170">
        <f t="shared" ref="AB39:AB42" si="487">Y39+AA39+Z39</f>
        <v>0</v>
      </c>
      <c r="AC39" s="169">
        <v>0</v>
      </c>
      <c r="AD39" s="165">
        <v>0</v>
      </c>
      <c r="AE39" s="184">
        <v>0</v>
      </c>
      <c r="AF39" s="167" t="s">
        <v>4734</v>
      </c>
      <c r="AG39" s="316">
        <v>46155</v>
      </c>
      <c r="AH39" s="487" t="s">
        <v>4787</v>
      </c>
      <c r="AI39" s="488">
        <v>46161</v>
      </c>
      <c r="AJ39" s="167">
        <v>0</v>
      </c>
      <c r="AK39" s="167">
        <f>-27169.5-21737</f>
        <v>-48906.5</v>
      </c>
      <c r="AL39" s="167">
        <v>0</v>
      </c>
      <c r="AM39" s="172">
        <f t="shared" ref="AM39:AM52" si="488">Q39+AB39+AL39+AK39+AJ39+T39+AE39</f>
        <v>-39636.5</v>
      </c>
      <c r="AN39" s="173">
        <v>46155</v>
      </c>
      <c r="AO39" s="174">
        <v>0</v>
      </c>
      <c r="AP39" s="175">
        <v>0</v>
      </c>
      <c r="AQ39" s="176">
        <v>0</v>
      </c>
      <c r="AR39" s="176">
        <v>0</v>
      </c>
      <c r="AS39" s="163">
        <v>0</v>
      </c>
      <c r="AT39" s="177">
        <v>0</v>
      </c>
      <c r="AU39" s="177">
        <v>0</v>
      </c>
      <c r="AV39" s="178">
        <v>0</v>
      </c>
      <c r="AW39" s="176">
        <v>0</v>
      </c>
      <c r="AX39" s="178">
        <v>0</v>
      </c>
      <c r="AY39" s="176">
        <f t="shared" ref="AY39:AY42" si="489">AW39*AX39</f>
        <v>0</v>
      </c>
      <c r="AZ39" s="179" t="b">
        <f t="shared" ref="AZ39:AZ42" si="490">AW39=O39</f>
        <v>0</v>
      </c>
      <c r="BA39" s="165">
        <v>0</v>
      </c>
      <c r="BB39" s="180">
        <f t="shared" ref="BB39:BB42" si="491">AW39-BA39</f>
        <v>0</v>
      </c>
      <c r="BC39" s="181">
        <v>0</v>
      </c>
      <c r="BD39" s="180" t="s">
        <v>130</v>
      </c>
      <c r="BE39" s="181">
        <v>0</v>
      </c>
      <c r="BF39" s="180">
        <v>0</v>
      </c>
      <c r="BG39" s="181">
        <v>0</v>
      </c>
      <c r="BH39" s="171">
        <v>0</v>
      </c>
      <c r="BI39" s="171">
        <v>0</v>
      </c>
      <c r="BJ39" s="483">
        <v>0</v>
      </c>
      <c r="BK39" s="484">
        <v>0</v>
      </c>
      <c r="BL39" s="484">
        <v>0</v>
      </c>
      <c r="BM39" s="484">
        <v>0</v>
      </c>
      <c r="BN39" s="485">
        <v>0</v>
      </c>
      <c r="BO39" s="485">
        <v>0</v>
      </c>
      <c r="BP39" s="182">
        <f t="shared" ref="BP39:BP41" si="492">AY39*$BO$3</f>
        <v>0</v>
      </c>
      <c r="BQ39" s="166">
        <f t="shared" ref="BQ39:BQ42" si="493">AY39+BN39+BO39+BP39+BC39+BG39+BM39+BL39</f>
        <v>0</v>
      </c>
      <c r="BR39" s="172">
        <f t="shared" ref="BR39:BR42" si="494">BQ39-AM39</f>
        <v>39636.5</v>
      </c>
      <c r="BS39" s="181" t="str">
        <f t="shared" ref="BS39:BS46" si="495">IF(BR39&gt;=0,"Positive Margin","Negative Margin")</f>
        <v>Positive Margin</v>
      </c>
      <c r="BT39" s="183" t="s">
        <v>4755</v>
      </c>
      <c r="BU39" s="165">
        <f t="shared" ref="BU39:BU46" si="496">AY39-Y39-Q39-AA39-T39+BC39</f>
        <v>-9270</v>
      </c>
      <c r="BV39" s="184" t="str">
        <f t="shared" ref="BV39:BV42" si="497">IF(BU39&lt;0, "Negative Margin at Inception", "Positive Margin at Inception")</f>
        <v>Negative Margin at Inception</v>
      </c>
      <c r="BW39" s="185" t="str">
        <f t="shared" ref="BW39:BW42" si="498">IFERROR(BR39/BQ39,"0")</f>
        <v>0</v>
      </c>
      <c r="BX39" s="184" t="str">
        <f t="shared" ref="BX39:BX42" si="499">IF(BW39&lt;1%,"Less Than 1%",IF(BW39&gt;2%,"More than 2%",IF(BW39&gt;=1%,"1% - 2%")))</f>
        <v>More than 2%</v>
      </c>
      <c r="BY39" s="165">
        <f t="shared" ref="BY39:BY42" si="500">BO39+BP39</f>
        <v>0</v>
      </c>
      <c r="BZ39" s="166">
        <f t="shared" ref="BZ39:BZ42" si="501">AL39+AK39</f>
        <v>-48906.5</v>
      </c>
      <c r="CA39" s="165">
        <f t="shared" ref="CA39:CA42" si="502">BY39-BZ39</f>
        <v>48906.5</v>
      </c>
      <c r="CB39" s="186">
        <f t="shared" ref="CB39:CB42" si="503">BO39</f>
        <v>0</v>
      </c>
      <c r="CC39" s="186">
        <f t="shared" ref="CC39:CC42" si="504">AK39</f>
        <v>-48906.5</v>
      </c>
      <c r="CD39" s="167">
        <f t="shared" ref="CD39:CD42" si="505">CB39-CC39</f>
        <v>48906.5</v>
      </c>
      <c r="CE39" s="186" t="s">
        <v>488</v>
      </c>
      <c r="CF39" s="167" t="str">
        <f>_xlfn.XLOOKUP(G39,'Supplier Metrics'!C:C,'Supplier Metrics'!H:H)</f>
        <v>Trader With Warehouse</v>
      </c>
      <c r="CG39" s="167" t="str">
        <f t="shared" ref="CG39:CG42" si="506">TEXT(AN39,"mmm-yy")</f>
        <v>May-26</v>
      </c>
      <c r="CH39" s="167">
        <f t="shared" ref="CH39:CH42" si="507">AM39-AL39</f>
        <v>-39636.5</v>
      </c>
      <c r="CI39" s="167">
        <f t="shared" ref="CI39:CI42" si="508">BQ39-BP39</f>
        <v>0</v>
      </c>
      <c r="CJ39" s="167">
        <f t="shared" ref="CJ39:CJ42" si="509">INT((D39- IF(MONTH(D39) &gt;= 4, DATE(YEAR(D39), 4, 1), DATE(YEAR(D39)-1, 4, 1))) / 7) + 1</f>
        <v>7</v>
      </c>
      <c r="CK39" s="187" t="str" cm="1">
        <f t="array" ref="CK39:CL39">_xlfn.XLOOKUP(N39,'Material Metrics'!B:B,'Material Metrics'!C:D)</f>
        <v>Ferrous</v>
      </c>
      <c r="CL39" s="167" t="str">
        <v>Ferrous</v>
      </c>
      <c r="CM39" s="167" t="e">
        <f>_xlfn.XLOOKUP(AR39,Receivables!B:B,Receivables!D:D)</f>
        <v>#N/A</v>
      </c>
      <c r="CN39" s="167">
        <f t="shared" ref="CN39:CN42" si="510">AY39-Q39</f>
        <v>-9270</v>
      </c>
      <c r="CO39" s="167">
        <f t="shared" ref="CO39:CO42" si="511">CN39-AB39</f>
        <v>-9270</v>
      </c>
      <c r="CP39" s="167">
        <f t="shared" ref="CP39:CP42" si="512">BQ39-AM39</f>
        <v>39636.5</v>
      </c>
      <c r="CQ39" s="167">
        <f t="shared" ref="CQ39:CQ42" si="513">AY39*118%</f>
        <v>0</v>
      </c>
      <c r="CR39" s="167">
        <f t="shared" ref="CR39:CR42" si="514">Q39*118%</f>
        <v>10938.599999999999</v>
      </c>
      <c r="CS39" s="167">
        <f t="shared" ref="CS39:CS42" si="515">CB39*118%</f>
        <v>0</v>
      </c>
      <c r="CT39" s="167">
        <f t="shared" ref="CT39:CT42" si="516">CC39*118%</f>
        <v>-57709.67</v>
      </c>
      <c r="CU39" s="167">
        <f t="shared" ref="CU39:CU42" si="517">(CQ39-CS39)-(CR39-CT39)</f>
        <v>-68648.26999999999</v>
      </c>
      <c r="CV39" s="167" t="s">
        <v>628</v>
      </c>
      <c r="CW39" s="167" t="s">
        <v>628</v>
      </c>
      <c r="CX39" s="182" t="str">
        <f t="shared" ref="CX39:CX42" si="518">MID(G39,3,10)</f>
        <v>AAFCG2133G</v>
      </c>
      <c r="CY39" s="182" t="str">
        <f t="shared" ref="CY39:CY42" si="519">MID(AR39,3,10)</f>
        <v/>
      </c>
      <c r="CZ39" s="182" t="s">
        <v>701</v>
      </c>
      <c r="DA39" s="182">
        <v>0</v>
      </c>
      <c r="DB39" s="182">
        <v>0</v>
      </c>
      <c r="DC39" s="182">
        <v>0</v>
      </c>
      <c r="DD39" s="182">
        <v>0</v>
      </c>
      <c r="DE39" s="455">
        <f t="shared" ref="DE39:DE42" si="520">AE39+AJ39+AK39</f>
        <v>-48906.5</v>
      </c>
      <c r="DF39" s="182">
        <f t="shared" ref="DF39:DF42" si="521">BN39+BO39+BC39</f>
        <v>0</v>
      </c>
    </row>
    <row r="40" spans="2:110" s="189" customFormat="1" ht="11.9" customHeight="1" x14ac:dyDescent="0.3">
      <c r="B40" s="160" t="str">
        <f t="shared" si="483"/>
        <v>Q1</v>
      </c>
      <c r="C40" s="161" t="str">
        <f t="shared" si="484"/>
        <v>May-26</v>
      </c>
      <c r="D40" s="378">
        <v>46155</v>
      </c>
      <c r="E40" s="163" t="s">
        <v>4721</v>
      </c>
      <c r="F40" s="163" t="s">
        <v>4739</v>
      </c>
      <c r="G40" s="163" t="s">
        <v>4391</v>
      </c>
      <c r="H40" s="164" t="s">
        <v>4743</v>
      </c>
      <c r="I40" s="162">
        <v>46112</v>
      </c>
      <c r="J40" s="163" t="s">
        <v>4744</v>
      </c>
      <c r="K40" s="162">
        <v>46155</v>
      </c>
      <c r="L40" s="163" t="s">
        <v>181</v>
      </c>
      <c r="M40" s="163" t="s">
        <v>4745</v>
      </c>
      <c r="N40" s="164" t="s">
        <v>206</v>
      </c>
      <c r="O40" s="163">
        <v>150</v>
      </c>
      <c r="P40" s="319">
        <v>29.9</v>
      </c>
      <c r="Q40" s="165">
        <f t="shared" si="485"/>
        <v>4485</v>
      </c>
      <c r="R40" s="166">
        <v>0</v>
      </c>
      <c r="S40" s="165">
        <f t="shared" si="486"/>
        <v>150</v>
      </c>
      <c r="T40" s="166">
        <v>0</v>
      </c>
      <c r="U40" s="167">
        <v>0</v>
      </c>
      <c r="V40" s="168">
        <v>0</v>
      </c>
      <c r="W40" s="167">
        <v>0</v>
      </c>
      <c r="X40" s="169">
        <v>0</v>
      </c>
      <c r="Y40" s="167">
        <v>0</v>
      </c>
      <c r="Z40" s="167">
        <v>0</v>
      </c>
      <c r="AA40" s="166">
        <v>0</v>
      </c>
      <c r="AB40" s="170">
        <f t="shared" si="487"/>
        <v>0</v>
      </c>
      <c r="AC40" s="169">
        <v>0</v>
      </c>
      <c r="AD40" s="165">
        <v>0</v>
      </c>
      <c r="AE40" s="184">
        <v>0</v>
      </c>
      <c r="AF40" s="167" t="s">
        <v>4734</v>
      </c>
      <c r="AG40" s="316">
        <v>46155</v>
      </c>
      <c r="AH40" s="171">
        <v>0</v>
      </c>
      <c r="AI40" s="483">
        <v>0</v>
      </c>
      <c r="AJ40" s="167">
        <v>0</v>
      </c>
      <c r="AK40" s="167">
        <v>0</v>
      </c>
      <c r="AL40" s="167">
        <v>0</v>
      </c>
      <c r="AM40" s="172">
        <f t="shared" si="488"/>
        <v>4485</v>
      </c>
      <c r="AN40" s="173">
        <v>46155</v>
      </c>
      <c r="AO40" s="174">
        <v>0</v>
      </c>
      <c r="AP40" s="175">
        <v>0</v>
      </c>
      <c r="AQ40" s="176">
        <v>0</v>
      </c>
      <c r="AR40" s="176">
        <v>0</v>
      </c>
      <c r="AS40" s="163">
        <v>0</v>
      </c>
      <c r="AT40" s="177">
        <v>0</v>
      </c>
      <c r="AU40" s="177">
        <v>0</v>
      </c>
      <c r="AV40" s="178">
        <v>0</v>
      </c>
      <c r="AW40" s="176">
        <v>0</v>
      </c>
      <c r="AX40" s="178">
        <v>0</v>
      </c>
      <c r="AY40" s="176">
        <f t="shared" si="489"/>
        <v>0</v>
      </c>
      <c r="AZ40" s="179" t="b">
        <f t="shared" si="490"/>
        <v>0</v>
      </c>
      <c r="BA40" s="165">
        <v>0</v>
      </c>
      <c r="BB40" s="180">
        <f t="shared" si="491"/>
        <v>0</v>
      </c>
      <c r="BC40" s="181">
        <v>0</v>
      </c>
      <c r="BD40" s="180" t="s">
        <v>130</v>
      </c>
      <c r="BE40" s="181">
        <v>0</v>
      </c>
      <c r="BF40" s="180">
        <v>0</v>
      </c>
      <c r="BG40" s="181">
        <v>0</v>
      </c>
      <c r="BH40" s="171">
        <v>0</v>
      </c>
      <c r="BI40" s="171">
        <v>0</v>
      </c>
      <c r="BJ40" s="483">
        <v>0</v>
      </c>
      <c r="BK40" s="484">
        <v>0</v>
      </c>
      <c r="BL40" s="484">
        <v>0</v>
      </c>
      <c r="BM40" s="484">
        <v>0</v>
      </c>
      <c r="BN40" s="485">
        <v>0</v>
      </c>
      <c r="BO40" s="485">
        <v>0</v>
      </c>
      <c r="BP40" s="182">
        <f t="shared" si="492"/>
        <v>0</v>
      </c>
      <c r="BQ40" s="166">
        <f t="shared" si="493"/>
        <v>0</v>
      </c>
      <c r="BR40" s="172">
        <f t="shared" si="494"/>
        <v>-4485</v>
      </c>
      <c r="BS40" s="181" t="str">
        <f t="shared" si="495"/>
        <v>Negative Margin</v>
      </c>
      <c r="BT40" s="183" t="s">
        <v>4755</v>
      </c>
      <c r="BU40" s="165">
        <f t="shared" si="496"/>
        <v>-4485</v>
      </c>
      <c r="BV40" s="184" t="str">
        <f t="shared" si="497"/>
        <v>Negative Margin at Inception</v>
      </c>
      <c r="BW40" s="185" t="str">
        <f t="shared" si="498"/>
        <v>0</v>
      </c>
      <c r="BX40" s="184" t="str">
        <f t="shared" si="499"/>
        <v>More than 2%</v>
      </c>
      <c r="BY40" s="165">
        <f t="shared" si="500"/>
        <v>0</v>
      </c>
      <c r="BZ40" s="166">
        <f t="shared" si="501"/>
        <v>0</v>
      </c>
      <c r="CA40" s="165">
        <f t="shared" si="502"/>
        <v>0</v>
      </c>
      <c r="CB40" s="186">
        <f t="shared" si="503"/>
        <v>0</v>
      </c>
      <c r="CC40" s="186">
        <f t="shared" si="504"/>
        <v>0</v>
      </c>
      <c r="CD40" s="167">
        <f t="shared" si="505"/>
        <v>0</v>
      </c>
      <c r="CE40" s="186" t="s">
        <v>488</v>
      </c>
      <c r="CF40" s="167" t="str">
        <f>_xlfn.XLOOKUP(G40,'Supplier Metrics'!C:C,'Supplier Metrics'!H:H)</f>
        <v>Trader With Warehouse</v>
      </c>
      <c r="CG40" s="167" t="str">
        <f t="shared" si="506"/>
        <v>May-26</v>
      </c>
      <c r="CH40" s="167">
        <f t="shared" si="507"/>
        <v>4485</v>
      </c>
      <c r="CI40" s="167">
        <f t="shared" si="508"/>
        <v>0</v>
      </c>
      <c r="CJ40" s="167">
        <f t="shared" si="509"/>
        <v>7</v>
      </c>
      <c r="CK40" s="187" t="str" cm="1">
        <f t="array" ref="CK40:CL40">_xlfn.XLOOKUP(N40,'Material Metrics'!B:B,'Material Metrics'!C:D)</f>
        <v>Ferrous</v>
      </c>
      <c r="CL40" s="167" t="str">
        <v>Ferrous</v>
      </c>
      <c r="CM40" s="167" t="e">
        <f>_xlfn.XLOOKUP(AR40,Receivables!B:B,Receivables!D:D)</f>
        <v>#N/A</v>
      </c>
      <c r="CN40" s="167">
        <f t="shared" si="510"/>
        <v>-4485</v>
      </c>
      <c r="CO40" s="167">
        <f t="shared" si="511"/>
        <v>-4485</v>
      </c>
      <c r="CP40" s="167">
        <f t="shared" si="512"/>
        <v>-4485</v>
      </c>
      <c r="CQ40" s="167">
        <f t="shared" si="513"/>
        <v>0</v>
      </c>
      <c r="CR40" s="167">
        <f t="shared" si="514"/>
        <v>5292.2999999999993</v>
      </c>
      <c r="CS40" s="167">
        <f t="shared" si="515"/>
        <v>0</v>
      </c>
      <c r="CT40" s="167">
        <f t="shared" si="516"/>
        <v>0</v>
      </c>
      <c r="CU40" s="167">
        <f t="shared" si="517"/>
        <v>-5292.2999999999993</v>
      </c>
      <c r="CV40" s="167" t="s">
        <v>628</v>
      </c>
      <c r="CW40" s="167" t="s">
        <v>628</v>
      </c>
      <c r="CX40" s="182" t="str">
        <f t="shared" si="518"/>
        <v>AAFCG2133G</v>
      </c>
      <c r="CY40" s="182" t="str">
        <f t="shared" si="519"/>
        <v/>
      </c>
      <c r="CZ40" s="182" t="s">
        <v>701</v>
      </c>
      <c r="DA40" s="182">
        <v>0</v>
      </c>
      <c r="DB40" s="182">
        <v>0</v>
      </c>
      <c r="DC40" s="182">
        <v>0</v>
      </c>
      <c r="DD40" s="182">
        <v>0</v>
      </c>
      <c r="DE40" s="455">
        <f t="shared" si="520"/>
        <v>0</v>
      </c>
      <c r="DF40" s="182">
        <f t="shared" si="521"/>
        <v>0</v>
      </c>
    </row>
    <row r="41" spans="2:110" s="189" customFormat="1" ht="11.9" customHeight="1" x14ac:dyDescent="0.3">
      <c r="B41" s="160" t="str">
        <f t="shared" si="483"/>
        <v>Q1</v>
      </c>
      <c r="C41" s="161" t="str">
        <f t="shared" si="484"/>
        <v>May-26</v>
      </c>
      <c r="D41" s="378">
        <v>46155</v>
      </c>
      <c r="E41" s="163" t="s">
        <v>4722</v>
      </c>
      <c r="F41" s="163" t="s">
        <v>4739</v>
      </c>
      <c r="G41" s="163" t="s">
        <v>4391</v>
      </c>
      <c r="H41" s="164" t="s">
        <v>4746</v>
      </c>
      <c r="I41" s="162">
        <v>46112</v>
      </c>
      <c r="J41" s="163" t="s">
        <v>4747</v>
      </c>
      <c r="K41" s="162">
        <v>46155</v>
      </c>
      <c r="L41" s="163" t="s">
        <v>181</v>
      </c>
      <c r="M41" s="163" t="s">
        <v>4748</v>
      </c>
      <c r="N41" s="164" t="s">
        <v>206</v>
      </c>
      <c r="O41" s="163">
        <v>300</v>
      </c>
      <c r="P41" s="319">
        <v>30.9</v>
      </c>
      <c r="Q41" s="165">
        <f t="shared" si="485"/>
        <v>9270</v>
      </c>
      <c r="R41" s="166">
        <v>0</v>
      </c>
      <c r="S41" s="165">
        <f t="shared" si="486"/>
        <v>300</v>
      </c>
      <c r="T41" s="166">
        <v>0</v>
      </c>
      <c r="U41" s="167">
        <v>0</v>
      </c>
      <c r="V41" s="168">
        <v>0</v>
      </c>
      <c r="W41" s="167">
        <v>0</v>
      </c>
      <c r="X41" s="169">
        <v>0</v>
      </c>
      <c r="Y41" s="167">
        <v>0</v>
      </c>
      <c r="Z41" s="167">
        <v>0</v>
      </c>
      <c r="AA41" s="166">
        <v>0</v>
      </c>
      <c r="AB41" s="170">
        <f t="shared" si="487"/>
        <v>0</v>
      </c>
      <c r="AC41" s="169">
        <v>0</v>
      </c>
      <c r="AD41" s="165">
        <v>0</v>
      </c>
      <c r="AE41" s="184">
        <v>0</v>
      </c>
      <c r="AF41" s="167" t="s">
        <v>4734</v>
      </c>
      <c r="AG41" s="316">
        <v>46155</v>
      </c>
      <c r="AH41" s="171">
        <v>0</v>
      </c>
      <c r="AI41" s="483">
        <v>0</v>
      </c>
      <c r="AJ41" s="167">
        <v>0</v>
      </c>
      <c r="AK41" s="167">
        <v>0</v>
      </c>
      <c r="AL41" s="167">
        <v>0</v>
      </c>
      <c r="AM41" s="172">
        <f t="shared" si="488"/>
        <v>9270</v>
      </c>
      <c r="AN41" s="173">
        <v>46155</v>
      </c>
      <c r="AO41" s="174">
        <v>0</v>
      </c>
      <c r="AP41" s="175">
        <v>0</v>
      </c>
      <c r="AQ41" s="176">
        <v>0</v>
      </c>
      <c r="AR41" s="176">
        <v>0</v>
      </c>
      <c r="AS41" s="163">
        <v>0</v>
      </c>
      <c r="AT41" s="177">
        <v>0</v>
      </c>
      <c r="AU41" s="177">
        <v>0</v>
      </c>
      <c r="AV41" s="178">
        <v>0</v>
      </c>
      <c r="AW41" s="176">
        <v>0</v>
      </c>
      <c r="AX41" s="178">
        <v>0</v>
      </c>
      <c r="AY41" s="176">
        <f t="shared" si="489"/>
        <v>0</v>
      </c>
      <c r="AZ41" s="179" t="b">
        <f t="shared" si="490"/>
        <v>0</v>
      </c>
      <c r="BA41" s="165">
        <v>0</v>
      </c>
      <c r="BB41" s="180">
        <f t="shared" si="491"/>
        <v>0</v>
      </c>
      <c r="BC41" s="181">
        <v>0</v>
      </c>
      <c r="BD41" s="180" t="s">
        <v>130</v>
      </c>
      <c r="BE41" s="181">
        <v>0</v>
      </c>
      <c r="BF41" s="180">
        <v>0</v>
      </c>
      <c r="BG41" s="181">
        <v>0</v>
      </c>
      <c r="BH41" s="171">
        <v>0</v>
      </c>
      <c r="BI41" s="171">
        <v>0</v>
      </c>
      <c r="BJ41" s="483">
        <v>0</v>
      </c>
      <c r="BK41" s="484">
        <v>0</v>
      </c>
      <c r="BL41" s="484">
        <v>0</v>
      </c>
      <c r="BM41" s="484">
        <v>0</v>
      </c>
      <c r="BN41" s="485">
        <v>0</v>
      </c>
      <c r="BO41" s="485">
        <v>0</v>
      </c>
      <c r="BP41" s="182">
        <f t="shared" si="492"/>
        <v>0</v>
      </c>
      <c r="BQ41" s="166">
        <f t="shared" si="493"/>
        <v>0</v>
      </c>
      <c r="BR41" s="172">
        <f t="shared" si="494"/>
        <v>-9270</v>
      </c>
      <c r="BS41" s="181" t="str">
        <f t="shared" si="495"/>
        <v>Negative Margin</v>
      </c>
      <c r="BT41" s="183" t="s">
        <v>4755</v>
      </c>
      <c r="BU41" s="165">
        <f t="shared" si="496"/>
        <v>-9270</v>
      </c>
      <c r="BV41" s="184" t="str">
        <f t="shared" si="497"/>
        <v>Negative Margin at Inception</v>
      </c>
      <c r="BW41" s="185" t="str">
        <f t="shared" si="498"/>
        <v>0</v>
      </c>
      <c r="BX41" s="184" t="str">
        <f t="shared" si="499"/>
        <v>More than 2%</v>
      </c>
      <c r="BY41" s="165">
        <f t="shared" si="500"/>
        <v>0</v>
      </c>
      <c r="BZ41" s="166">
        <f t="shared" si="501"/>
        <v>0</v>
      </c>
      <c r="CA41" s="165">
        <f t="shared" si="502"/>
        <v>0</v>
      </c>
      <c r="CB41" s="186">
        <f t="shared" si="503"/>
        <v>0</v>
      </c>
      <c r="CC41" s="186">
        <f t="shared" si="504"/>
        <v>0</v>
      </c>
      <c r="CD41" s="167">
        <f t="shared" si="505"/>
        <v>0</v>
      </c>
      <c r="CE41" s="186" t="s">
        <v>488</v>
      </c>
      <c r="CF41" s="167" t="str">
        <f>_xlfn.XLOOKUP(G41,'Supplier Metrics'!C:C,'Supplier Metrics'!H:H)</f>
        <v>Trader With Warehouse</v>
      </c>
      <c r="CG41" s="167" t="str">
        <f t="shared" si="506"/>
        <v>May-26</v>
      </c>
      <c r="CH41" s="167">
        <f t="shared" si="507"/>
        <v>9270</v>
      </c>
      <c r="CI41" s="167">
        <f t="shared" si="508"/>
        <v>0</v>
      </c>
      <c r="CJ41" s="167">
        <f t="shared" si="509"/>
        <v>7</v>
      </c>
      <c r="CK41" s="187" t="str" cm="1">
        <f t="array" ref="CK41:CL41">_xlfn.XLOOKUP(N41,'Material Metrics'!B:B,'Material Metrics'!C:D)</f>
        <v>Ferrous</v>
      </c>
      <c r="CL41" s="167" t="str">
        <v>Ferrous</v>
      </c>
      <c r="CM41" s="167" t="e">
        <f>_xlfn.XLOOKUP(AR41,Receivables!B:B,Receivables!D:D)</f>
        <v>#N/A</v>
      </c>
      <c r="CN41" s="167">
        <f t="shared" si="510"/>
        <v>-9270</v>
      </c>
      <c r="CO41" s="167">
        <f t="shared" si="511"/>
        <v>-9270</v>
      </c>
      <c r="CP41" s="167">
        <f t="shared" si="512"/>
        <v>-9270</v>
      </c>
      <c r="CQ41" s="167">
        <f t="shared" si="513"/>
        <v>0</v>
      </c>
      <c r="CR41" s="167">
        <f t="shared" si="514"/>
        <v>10938.599999999999</v>
      </c>
      <c r="CS41" s="167">
        <f t="shared" si="515"/>
        <v>0</v>
      </c>
      <c r="CT41" s="167">
        <f t="shared" si="516"/>
        <v>0</v>
      </c>
      <c r="CU41" s="167">
        <f t="shared" si="517"/>
        <v>-10938.599999999999</v>
      </c>
      <c r="CV41" s="167" t="s">
        <v>628</v>
      </c>
      <c r="CW41" s="167" t="s">
        <v>628</v>
      </c>
      <c r="CX41" s="182" t="str">
        <f t="shared" si="518"/>
        <v>AAFCG2133G</v>
      </c>
      <c r="CY41" s="182" t="str">
        <f t="shared" si="519"/>
        <v/>
      </c>
      <c r="CZ41" s="182" t="s">
        <v>701</v>
      </c>
      <c r="DA41" s="182">
        <v>0</v>
      </c>
      <c r="DB41" s="182">
        <v>0</v>
      </c>
      <c r="DC41" s="182">
        <v>0</v>
      </c>
      <c r="DD41" s="182">
        <v>0</v>
      </c>
      <c r="DE41" s="455">
        <f t="shared" si="520"/>
        <v>0</v>
      </c>
      <c r="DF41" s="182">
        <f t="shared" si="521"/>
        <v>0</v>
      </c>
    </row>
    <row r="42" spans="2:110" s="189" customFormat="1" ht="11.9" customHeight="1" x14ac:dyDescent="0.3">
      <c r="B42" s="160" t="str">
        <f t="shared" si="483"/>
        <v>Q1</v>
      </c>
      <c r="C42" s="161" t="str">
        <f t="shared" si="484"/>
        <v>May-26</v>
      </c>
      <c r="D42" s="378">
        <v>46158</v>
      </c>
      <c r="E42" s="163" t="s">
        <v>4749</v>
      </c>
      <c r="F42" s="163" t="s">
        <v>1451</v>
      </c>
      <c r="G42" s="163" t="s">
        <v>1452</v>
      </c>
      <c r="H42" s="164" t="s">
        <v>4736</v>
      </c>
      <c r="I42" s="162">
        <v>46158</v>
      </c>
      <c r="J42" s="163" t="s">
        <v>4750</v>
      </c>
      <c r="K42" s="162">
        <v>46158</v>
      </c>
      <c r="L42" s="163" t="s">
        <v>1454</v>
      </c>
      <c r="M42" s="163" t="s">
        <v>4751</v>
      </c>
      <c r="N42" s="164" t="s">
        <v>132</v>
      </c>
      <c r="O42" s="163">
        <v>7775</v>
      </c>
      <c r="P42" s="319">
        <v>344</v>
      </c>
      <c r="Q42" s="165">
        <f t="shared" si="485"/>
        <v>2674600</v>
      </c>
      <c r="R42" s="166">
        <v>0</v>
      </c>
      <c r="S42" s="165">
        <f t="shared" si="486"/>
        <v>7775</v>
      </c>
      <c r="T42" s="166">
        <v>0</v>
      </c>
      <c r="U42" s="167">
        <v>0</v>
      </c>
      <c r="V42" s="168">
        <v>0</v>
      </c>
      <c r="W42" s="167">
        <v>0</v>
      </c>
      <c r="X42" s="169">
        <v>0</v>
      </c>
      <c r="Y42" s="167">
        <v>0</v>
      </c>
      <c r="Z42" s="167">
        <v>0</v>
      </c>
      <c r="AA42" s="166">
        <v>0</v>
      </c>
      <c r="AB42" s="170">
        <f t="shared" si="487"/>
        <v>0</v>
      </c>
      <c r="AC42" s="169">
        <v>0</v>
      </c>
      <c r="AD42" s="165">
        <v>0</v>
      </c>
      <c r="AE42" s="184">
        <v>0</v>
      </c>
      <c r="AF42" s="167" t="s">
        <v>4786</v>
      </c>
      <c r="AG42" s="316">
        <v>46160</v>
      </c>
      <c r="AH42" s="171">
        <v>0</v>
      </c>
      <c r="AI42" s="483">
        <v>0</v>
      </c>
      <c r="AJ42" s="167">
        <v>0</v>
      </c>
      <c r="AK42" s="167">
        <v>-6327</v>
      </c>
      <c r="AL42" s="167">
        <v>0</v>
      </c>
      <c r="AM42" s="172">
        <f t="shared" si="488"/>
        <v>2668273</v>
      </c>
      <c r="AN42" s="173">
        <v>46158</v>
      </c>
      <c r="AO42" s="174" t="s">
        <v>4738</v>
      </c>
      <c r="AP42" s="175" t="s">
        <v>1445</v>
      </c>
      <c r="AQ42" s="176" t="s">
        <v>366</v>
      </c>
      <c r="AR42" s="176" t="s">
        <v>682</v>
      </c>
      <c r="AS42" s="163" t="s">
        <v>1625</v>
      </c>
      <c r="AT42" s="177" t="s">
        <v>1447</v>
      </c>
      <c r="AU42" s="177" t="s">
        <v>1448</v>
      </c>
      <c r="AV42" s="178">
        <v>0</v>
      </c>
      <c r="AW42" s="176">
        <v>7775</v>
      </c>
      <c r="AX42" s="178">
        <v>351</v>
      </c>
      <c r="AY42" s="176">
        <f t="shared" si="489"/>
        <v>2729025</v>
      </c>
      <c r="AZ42" s="179" t="b">
        <f t="shared" si="490"/>
        <v>1</v>
      </c>
      <c r="BA42" s="165">
        <v>0</v>
      </c>
      <c r="BB42" s="180">
        <f t="shared" si="491"/>
        <v>7775</v>
      </c>
      <c r="BC42" s="181">
        <v>0</v>
      </c>
      <c r="BD42" s="180" t="s">
        <v>130</v>
      </c>
      <c r="BE42" s="181">
        <v>0</v>
      </c>
      <c r="BF42" s="180">
        <v>0</v>
      </c>
      <c r="BG42" s="181">
        <v>0</v>
      </c>
      <c r="BH42" s="171" t="s">
        <v>4785</v>
      </c>
      <c r="BI42" s="316">
        <v>46161</v>
      </c>
      <c r="BJ42" s="483">
        <v>0</v>
      </c>
      <c r="BK42" s="484">
        <v>0</v>
      </c>
      <c r="BL42" s="484">
        <v>0</v>
      </c>
      <c r="BM42" s="484">
        <v>0</v>
      </c>
      <c r="BN42" s="485">
        <v>0</v>
      </c>
      <c r="BO42" s="485">
        <v>-6327</v>
      </c>
      <c r="BP42" s="182">
        <v>0</v>
      </c>
      <c r="BQ42" s="166">
        <f t="shared" si="493"/>
        <v>2722698</v>
      </c>
      <c r="BR42" s="172">
        <f t="shared" si="494"/>
        <v>54425</v>
      </c>
      <c r="BS42" s="181" t="str">
        <f t="shared" si="495"/>
        <v>Positive Margin</v>
      </c>
      <c r="BT42" s="183" t="s">
        <v>552</v>
      </c>
      <c r="BU42" s="165">
        <f t="shared" si="496"/>
        <v>54425</v>
      </c>
      <c r="BV42" s="184" t="str">
        <f t="shared" si="497"/>
        <v>Positive Margin at Inception</v>
      </c>
      <c r="BW42" s="185">
        <f t="shared" si="498"/>
        <v>1.9989363491654234E-2</v>
      </c>
      <c r="BX42" s="184" t="str">
        <f t="shared" si="499"/>
        <v>1% - 2%</v>
      </c>
      <c r="BY42" s="165">
        <f t="shared" si="500"/>
        <v>-6327</v>
      </c>
      <c r="BZ42" s="166">
        <f t="shared" si="501"/>
        <v>-6327</v>
      </c>
      <c r="CA42" s="165">
        <f t="shared" si="502"/>
        <v>0</v>
      </c>
      <c r="CB42" s="186">
        <f t="shared" si="503"/>
        <v>-6327</v>
      </c>
      <c r="CC42" s="186">
        <f t="shared" si="504"/>
        <v>-6327</v>
      </c>
      <c r="CD42" s="167">
        <f t="shared" si="505"/>
        <v>0</v>
      </c>
      <c r="CE42" s="186" t="s">
        <v>488</v>
      </c>
      <c r="CF42" s="167" t="str">
        <f>_xlfn.XLOOKUP(G42,'Supplier Metrics'!C:C,'Supplier Metrics'!H:H)</f>
        <v>Processor</v>
      </c>
      <c r="CG42" s="167" t="str">
        <f t="shared" si="506"/>
        <v>May-26</v>
      </c>
      <c r="CH42" s="167">
        <f t="shared" si="507"/>
        <v>2668273</v>
      </c>
      <c r="CI42" s="167">
        <f t="shared" si="508"/>
        <v>2722698</v>
      </c>
      <c r="CJ42" s="167">
        <f t="shared" si="509"/>
        <v>7</v>
      </c>
      <c r="CK42" s="187" t="str" cm="1">
        <f t="array" ref="CK42:CL42">_xlfn.XLOOKUP(N42,'Material Metrics'!B:B,'Material Metrics'!C:D)</f>
        <v>Non-Ferrous</v>
      </c>
      <c r="CL42" s="167" t="str">
        <v>Aluminium</v>
      </c>
      <c r="CM42" s="167" t="str">
        <f>_xlfn.XLOOKUP(AR42,Receivables!B:B,Receivables!D:D)</f>
        <v>Daulat Biyani</v>
      </c>
      <c r="CN42" s="167">
        <f t="shared" si="510"/>
        <v>54425</v>
      </c>
      <c r="CO42" s="167">
        <f t="shared" si="511"/>
        <v>54425</v>
      </c>
      <c r="CP42" s="167">
        <f t="shared" si="512"/>
        <v>54425</v>
      </c>
      <c r="CQ42" s="167">
        <f t="shared" si="513"/>
        <v>3220249.5</v>
      </c>
      <c r="CR42" s="167">
        <f t="shared" si="514"/>
        <v>3156028</v>
      </c>
      <c r="CS42" s="167">
        <f t="shared" si="515"/>
        <v>-7465.86</v>
      </c>
      <c r="CT42" s="167">
        <f t="shared" si="516"/>
        <v>-7465.86</v>
      </c>
      <c r="CU42" s="167">
        <f t="shared" si="517"/>
        <v>64221.5</v>
      </c>
      <c r="CV42" s="167" t="s">
        <v>628</v>
      </c>
      <c r="CW42" s="167" t="s">
        <v>628</v>
      </c>
      <c r="CX42" s="182" t="str">
        <f t="shared" si="518"/>
        <v>AIXPR2550B</v>
      </c>
      <c r="CY42" s="182" t="str">
        <f t="shared" si="519"/>
        <v>AAACN0064G</v>
      </c>
      <c r="CZ42" s="182" t="s">
        <v>701</v>
      </c>
      <c r="DA42" s="182">
        <v>0</v>
      </c>
      <c r="DB42" s="182">
        <v>0</v>
      </c>
      <c r="DC42" s="182">
        <v>0</v>
      </c>
      <c r="DD42" s="182">
        <v>0</v>
      </c>
      <c r="DE42" s="455">
        <f t="shared" si="520"/>
        <v>-6327</v>
      </c>
      <c r="DF42" s="182">
        <f t="shared" si="521"/>
        <v>-6327</v>
      </c>
    </row>
    <row r="43" spans="2:110" s="189" customFormat="1" ht="11.9" customHeight="1" x14ac:dyDescent="0.3">
      <c r="B43" s="160" t="str">
        <f t="shared" ref="B43:B44" si="522">"Q" &amp; IF(ROUNDUP(MONTH(D43)/3,0)-1=0,4,ROUNDUP(MONTH(D43)/3,0)-1)</f>
        <v>Q1</v>
      </c>
      <c r="C43" s="161" t="str">
        <f t="shared" ref="C43:C44" si="523">TEXT(AN43,"mmm-yy")</f>
        <v>Jun-26</v>
      </c>
      <c r="D43" s="378">
        <v>46177</v>
      </c>
      <c r="E43" s="163" t="s">
        <v>4822</v>
      </c>
      <c r="F43" s="163" t="s">
        <v>1451</v>
      </c>
      <c r="G43" s="163" t="s">
        <v>1452</v>
      </c>
      <c r="H43" s="164" t="s">
        <v>4814</v>
      </c>
      <c r="I43" s="162">
        <v>46177</v>
      </c>
      <c r="J43" s="163" t="s">
        <v>4823</v>
      </c>
      <c r="K43" s="162">
        <v>46177</v>
      </c>
      <c r="L43" s="163" t="s">
        <v>1454</v>
      </c>
      <c r="M43" s="163" t="s">
        <v>4824</v>
      </c>
      <c r="N43" s="164" t="s">
        <v>132</v>
      </c>
      <c r="O43" s="163">
        <v>2145</v>
      </c>
      <c r="P43" s="319">
        <v>335.62</v>
      </c>
      <c r="Q43" s="165">
        <f t="shared" ref="Q43:Q45" si="524">O43*P43</f>
        <v>719904.9</v>
      </c>
      <c r="R43" s="166">
        <v>0</v>
      </c>
      <c r="S43" s="165">
        <f t="shared" ref="S43:S44" si="525">O43-R43</f>
        <v>2145</v>
      </c>
      <c r="T43" s="166">
        <v>0</v>
      </c>
      <c r="U43" s="167">
        <v>0</v>
      </c>
      <c r="V43" s="168">
        <v>0</v>
      </c>
      <c r="W43" s="167">
        <v>0</v>
      </c>
      <c r="X43" s="169">
        <v>0</v>
      </c>
      <c r="Y43" s="167">
        <v>0</v>
      </c>
      <c r="Z43" s="167">
        <v>0</v>
      </c>
      <c r="AA43" s="166">
        <v>0</v>
      </c>
      <c r="AB43" s="170">
        <f t="shared" ref="AB43" si="526">Y43+AA43+Z43</f>
        <v>0</v>
      </c>
      <c r="AC43" s="169">
        <v>0</v>
      </c>
      <c r="AD43" s="165">
        <v>0</v>
      </c>
      <c r="AE43" s="184">
        <v>0</v>
      </c>
      <c r="AF43" s="167">
        <v>0</v>
      </c>
      <c r="AG43" s="167">
        <v>0</v>
      </c>
      <c r="AH43" s="167">
        <v>0</v>
      </c>
      <c r="AI43" s="167">
        <v>0</v>
      </c>
      <c r="AJ43" s="167">
        <v>0</v>
      </c>
      <c r="AK43" s="167">
        <v>0</v>
      </c>
      <c r="AL43" s="167">
        <v>0</v>
      </c>
      <c r="AM43" s="172">
        <f t="shared" si="488"/>
        <v>719904.9</v>
      </c>
      <c r="AN43" s="173">
        <v>46177</v>
      </c>
      <c r="AO43" s="174" t="s">
        <v>4829</v>
      </c>
      <c r="AP43" s="175" t="s">
        <v>4724</v>
      </c>
      <c r="AQ43" s="176" t="s">
        <v>390</v>
      </c>
      <c r="AR43" s="176" t="s">
        <v>686</v>
      </c>
      <c r="AS43" s="163" t="s">
        <v>1625</v>
      </c>
      <c r="AT43" s="177" t="s">
        <v>4726</v>
      </c>
      <c r="AU43" s="177" t="s">
        <v>4726</v>
      </c>
      <c r="AV43" s="178">
        <v>0</v>
      </c>
      <c r="AW43" s="176">
        <v>2145</v>
      </c>
      <c r="AX43" s="178">
        <v>346</v>
      </c>
      <c r="AY43" s="176">
        <f t="shared" ref="AY43:AY46" si="527">AW43*AX43</f>
        <v>742170</v>
      </c>
      <c r="AZ43" s="179" t="b">
        <f t="shared" ref="AZ43:AZ46" si="528">AW43=O43</f>
        <v>1</v>
      </c>
      <c r="BA43" s="165">
        <v>0</v>
      </c>
      <c r="BB43" s="180">
        <f t="shared" ref="BB43:BB44" si="529">AW43-BA43</f>
        <v>2145</v>
      </c>
      <c r="BC43" s="181">
        <v>0</v>
      </c>
      <c r="BD43" s="180" t="s">
        <v>130</v>
      </c>
      <c r="BE43" s="181">
        <v>0</v>
      </c>
      <c r="BF43" s="180">
        <v>0</v>
      </c>
      <c r="BG43" s="181">
        <v>0</v>
      </c>
      <c r="BH43" s="171">
        <v>0</v>
      </c>
      <c r="BI43" s="171">
        <v>0</v>
      </c>
      <c r="BJ43" s="483">
        <v>0</v>
      </c>
      <c r="BK43" s="484">
        <v>0</v>
      </c>
      <c r="BL43" s="484">
        <v>0</v>
      </c>
      <c r="BM43" s="484">
        <v>0</v>
      </c>
      <c r="BN43" s="485">
        <v>0</v>
      </c>
      <c r="BO43" s="485">
        <v>0</v>
      </c>
      <c r="BP43" s="182">
        <v>0</v>
      </c>
      <c r="BQ43" s="166">
        <f t="shared" ref="BQ43:BQ45" si="530">AY43+BN43+BO43+BP43+BC43+BG43+BM43+BL43</f>
        <v>742170</v>
      </c>
      <c r="BR43" s="172">
        <f t="shared" ref="BR43:BR44" si="531">BQ43-AM43</f>
        <v>22265.099999999977</v>
      </c>
      <c r="BS43" s="181" t="str">
        <f t="shared" si="495"/>
        <v>Positive Margin</v>
      </c>
      <c r="BT43" s="183" t="s">
        <v>4496</v>
      </c>
      <c r="BU43" s="165">
        <f t="shared" si="496"/>
        <v>22265.099999999977</v>
      </c>
      <c r="BV43" s="184" t="str">
        <f t="shared" ref="BV43:BV46" si="532">IF(BU43&lt;0, "Negative Margin at Inception", "Positive Margin at Inception")</f>
        <v>Positive Margin at Inception</v>
      </c>
      <c r="BW43" s="185">
        <f t="shared" ref="BW43:BW44" si="533">IFERROR(BR43/BQ43,"0")</f>
        <v>2.9999999999999968E-2</v>
      </c>
      <c r="BX43" s="184" t="str">
        <f t="shared" ref="BX43:BX44" si="534">IF(BW43&lt;1%,"Less Than 1%",IF(BW43&gt;2%,"More than 2%",IF(BW43&gt;=1%,"1% - 2%")))</f>
        <v>More than 2%</v>
      </c>
      <c r="BY43" s="165">
        <f t="shared" ref="BY43:BY44" si="535">BO43+BP43</f>
        <v>0</v>
      </c>
      <c r="BZ43" s="166">
        <f t="shared" ref="BZ43:BZ44" si="536">AL43+AK43</f>
        <v>0</v>
      </c>
      <c r="CA43" s="165">
        <f t="shared" ref="CA43:CA44" si="537">BY43-BZ43</f>
        <v>0</v>
      </c>
      <c r="CB43" s="186">
        <f t="shared" ref="CB43:CB44" si="538">BO43</f>
        <v>0</v>
      </c>
      <c r="CC43" s="186">
        <f t="shared" ref="CC43:CC44" si="539">AK43</f>
        <v>0</v>
      </c>
      <c r="CD43" s="167">
        <f t="shared" ref="CD43:CD44" si="540">CB43-CC43</f>
        <v>0</v>
      </c>
      <c r="CE43" s="186" t="s">
        <v>488</v>
      </c>
      <c r="CF43" s="167" t="str">
        <f>_xlfn.XLOOKUP(G43,'Supplier Metrics'!C:C,'Supplier Metrics'!H:H)</f>
        <v>Processor</v>
      </c>
      <c r="CG43" s="167" t="str">
        <f t="shared" ref="CG43:CG44" si="541">TEXT(AN43,"mmm-yy")</f>
        <v>Jun-26</v>
      </c>
      <c r="CH43" s="167">
        <f t="shared" ref="CH43:CH44" si="542">AM43-AL43</f>
        <v>719904.9</v>
      </c>
      <c r="CI43" s="167">
        <f t="shared" ref="CI43:CI44" si="543">BQ43-BP43</f>
        <v>742170</v>
      </c>
      <c r="CJ43" s="167">
        <f t="shared" ref="CJ43:CJ44" si="544">INT((D43- IF(MONTH(D43) &gt;= 4, DATE(YEAR(D43), 4, 1), DATE(YEAR(D43)-1, 4, 1))) / 7) + 1</f>
        <v>10</v>
      </c>
      <c r="CK43" s="187" t="str" cm="1">
        <f t="array" ref="CK43:CL43">_xlfn.XLOOKUP(N43,'Material Metrics'!B:B,'Material Metrics'!C:D)</f>
        <v>Non-Ferrous</v>
      </c>
      <c r="CL43" s="167" t="str">
        <v>Aluminium</v>
      </c>
      <c r="CM43" s="167" t="str">
        <f>_xlfn.XLOOKUP(AR43,Receivables!B:B,Receivables!D:D)</f>
        <v>Daulat Biyani</v>
      </c>
      <c r="CN43" s="167">
        <f t="shared" ref="CN43:CN44" si="545">AY43-Q43</f>
        <v>22265.099999999977</v>
      </c>
      <c r="CO43" s="167">
        <f t="shared" ref="CO43:CO44" si="546">CN43-AB43</f>
        <v>22265.099999999977</v>
      </c>
      <c r="CP43" s="167">
        <f t="shared" ref="CP43:CP44" si="547">BQ43-AM43</f>
        <v>22265.099999999977</v>
      </c>
      <c r="CQ43" s="167">
        <f t="shared" ref="CQ43:CQ44" si="548">AY43*118%</f>
        <v>875760.6</v>
      </c>
      <c r="CR43" s="167">
        <f t="shared" ref="CR43:CR44" si="549">Q43*118%</f>
        <v>849487.78200000001</v>
      </c>
      <c r="CS43" s="167">
        <f t="shared" ref="CS43:CS44" si="550">CB43*118%</f>
        <v>0</v>
      </c>
      <c r="CT43" s="167">
        <f t="shared" ref="CT43:CT44" si="551">CC43*118%</f>
        <v>0</v>
      </c>
      <c r="CU43" s="167">
        <f t="shared" ref="CU43:CU44" si="552">(CQ43-CS43)-(CR43-CT43)</f>
        <v>26272.81799999997</v>
      </c>
      <c r="CV43" s="167" t="s">
        <v>628</v>
      </c>
      <c r="CW43" s="167" t="s">
        <v>628</v>
      </c>
      <c r="CX43" s="182" t="str">
        <f t="shared" ref="CX43:CX44" si="553">MID(G43,3,10)</f>
        <v>AIXPR2550B</v>
      </c>
      <c r="CY43" s="182" t="str">
        <f t="shared" ref="CY43:CY44" si="554">MID(AR43,3,10)</f>
        <v>AAACU7707M</v>
      </c>
      <c r="CZ43" s="182" t="s">
        <v>701</v>
      </c>
      <c r="DA43" s="182">
        <v>0</v>
      </c>
      <c r="DB43" s="182">
        <v>0</v>
      </c>
      <c r="DC43" s="182">
        <v>0</v>
      </c>
      <c r="DD43" s="182">
        <v>0</v>
      </c>
      <c r="DE43" s="455">
        <f t="shared" ref="DE43:DE44" si="555">AE43+AJ43+AK43</f>
        <v>0</v>
      </c>
      <c r="DF43" s="182">
        <f t="shared" ref="DF43:DF44" si="556">BN43+BO43+BC43</f>
        <v>0</v>
      </c>
    </row>
    <row r="44" spans="2:110" s="189" customFormat="1" ht="11.9" customHeight="1" x14ac:dyDescent="0.3">
      <c r="B44" s="160" t="str">
        <f t="shared" si="522"/>
        <v>Q1</v>
      </c>
      <c r="C44" s="161" t="str">
        <f t="shared" si="523"/>
        <v>Jun-26</v>
      </c>
      <c r="D44" s="378">
        <v>46179</v>
      </c>
      <c r="E44" s="163" t="s">
        <v>4885</v>
      </c>
      <c r="F44" s="163" t="s">
        <v>4257</v>
      </c>
      <c r="G44" s="163" t="s">
        <v>4258</v>
      </c>
      <c r="H44" s="164" t="s">
        <v>4825</v>
      </c>
      <c r="I44" s="162">
        <v>46179</v>
      </c>
      <c r="J44" s="163" t="s">
        <v>4826</v>
      </c>
      <c r="K44" s="162">
        <v>46179</v>
      </c>
      <c r="L44" s="163" t="s">
        <v>4827</v>
      </c>
      <c r="M44" s="163" t="s">
        <v>4828</v>
      </c>
      <c r="N44" s="164" t="s">
        <v>89</v>
      </c>
      <c r="O44" s="163">
        <v>27790</v>
      </c>
      <c r="P44" s="319">
        <v>35.5</v>
      </c>
      <c r="Q44" s="165">
        <f t="shared" si="524"/>
        <v>986545</v>
      </c>
      <c r="R44" s="166">
        <v>27790</v>
      </c>
      <c r="S44" s="165">
        <f t="shared" si="525"/>
        <v>0</v>
      </c>
      <c r="T44" s="166">
        <v>0</v>
      </c>
      <c r="U44" s="167">
        <v>0</v>
      </c>
      <c r="V44" s="168">
        <v>0</v>
      </c>
      <c r="W44" s="167">
        <v>0</v>
      </c>
      <c r="X44" s="169">
        <v>0</v>
      </c>
      <c r="Y44" s="167">
        <v>0</v>
      </c>
      <c r="Z44" s="167">
        <v>0</v>
      </c>
      <c r="AA44" s="166">
        <v>0</v>
      </c>
      <c r="AB44" s="170">
        <f t="shared" ref="AB44:AB45" si="557">Y44+AA44+Z44</f>
        <v>0</v>
      </c>
      <c r="AC44" s="169">
        <v>0</v>
      </c>
      <c r="AD44" s="165">
        <v>0</v>
      </c>
      <c r="AE44" s="184">
        <v>-986545</v>
      </c>
      <c r="AF44" s="167" t="s">
        <v>4881</v>
      </c>
      <c r="AG44" s="316">
        <v>46181</v>
      </c>
      <c r="AH44" s="167">
        <v>0</v>
      </c>
      <c r="AI44" s="167">
        <v>0</v>
      </c>
      <c r="AJ44" s="167">
        <v>0</v>
      </c>
      <c r="AK44" s="167">
        <v>0</v>
      </c>
      <c r="AL44" s="167">
        <f t="shared" ref="AL44" si="558">(BP44*P44/AX44)+AB44/O44*(BP44/AX44)</f>
        <v>0</v>
      </c>
      <c r="AM44" s="172">
        <f t="shared" ref="AM44:AM45" si="559">Q44+AB44+AL44+AK44+AJ44+T44+AE44</f>
        <v>0</v>
      </c>
      <c r="AN44" s="173">
        <v>46179</v>
      </c>
      <c r="AO44" s="174" t="s">
        <v>4830</v>
      </c>
      <c r="AP44" s="175" t="s">
        <v>4831</v>
      </c>
      <c r="AQ44" s="176" t="s">
        <v>4832</v>
      </c>
      <c r="AR44" s="176" t="s">
        <v>4833</v>
      </c>
      <c r="AS44" s="163" t="s">
        <v>4834</v>
      </c>
      <c r="AT44" s="177" t="s">
        <v>4835</v>
      </c>
      <c r="AU44" s="177" t="s">
        <v>4836</v>
      </c>
      <c r="AV44" s="178">
        <v>0</v>
      </c>
      <c r="AW44" s="176">
        <v>27790</v>
      </c>
      <c r="AX44" s="178">
        <v>36.299999999999997</v>
      </c>
      <c r="AY44" s="176">
        <f t="shared" si="527"/>
        <v>1008776.9999999999</v>
      </c>
      <c r="AZ44" s="179" t="b">
        <f t="shared" si="528"/>
        <v>1</v>
      </c>
      <c r="BA44" s="165">
        <v>27790</v>
      </c>
      <c r="BB44" s="180">
        <f t="shared" si="529"/>
        <v>0</v>
      </c>
      <c r="BC44" s="485">
        <v>-1008777</v>
      </c>
      <c r="BD44" s="180" t="s">
        <v>4888</v>
      </c>
      <c r="BE44" s="181">
        <v>0</v>
      </c>
      <c r="BF44" s="180">
        <v>0</v>
      </c>
      <c r="BG44" s="181">
        <v>0</v>
      </c>
      <c r="BH44" s="171" t="s">
        <v>4882</v>
      </c>
      <c r="BI44" s="316">
        <v>46181</v>
      </c>
      <c r="BJ44" s="483">
        <v>0</v>
      </c>
      <c r="BK44" s="484">
        <v>0</v>
      </c>
      <c r="BL44" s="484">
        <v>0</v>
      </c>
      <c r="BM44" s="484">
        <v>0</v>
      </c>
      <c r="BN44" s="485">
        <v>0</v>
      </c>
      <c r="BO44" s="485">
        <v>0</v>
      </c>
      <c r="BP44" s="182">
        <v>0</v>
      </c>
      <c r="BQ44" s="166">
        <f t="shared" si="530"/>
        <v>-1.1641532182693481E-10</v>
      </c>
      <c r="BR44" s="172">
        <f t="shared" si="531"/>
        <v>-1.1641532182693481E-10</v>
      </c>
      <c r="BS44" s="181" t="str">
        <f t="shared" si="495"/>
        <v>Negative Margin</v>
      </c>
      <c r="BT44" s="183" t="s">
        <v>4888</v>
      </c>
      <c r="BU44" s="165">
        <f t="shared" si="496"/>
        <v>-986545.00000000012</v>
      </c>
      <c r="BV44" s="184" t="str">
        <f t="shared" si="532"/>
        <v>Negative Margin at Inception</v>
      </c>
      <c r="BW44" s="185">
        <f t="shared" si="533"/>
        <v>1</v>
      </c>
      <c r="BX44" s="184" t="str">
        <f t="shared" si="534"/>
        <v>More than 2%</v>
      </c>
      <c r="BY44" s="165">
        <f t="shared" si="535"/>
        <v>0</v>
      </c>
      <c r="BZ44" s="166">
        <f t="shared" si="536"/>
        <v>0</v>
      </c>
      <c r="CA44" s="165">
        <f t="shared" si="537"/>
        <v>0</v>
      </c>
      <c r="CB44" s="186">
        <f t="shared" si="538"/>
        <v>0</v>
      </c>
      <c r="CC44" s="186">
        <f t="shared" si="539"/>
        <v>0</v>
      </c>
      <c r="CD44" s="167">
        <f t="shared" si="540"/>
        <v>0</v>
      </c>
      <c r="CE44" s="186" t="s">
        <v>488</v>
      </c>
      <c r="CF44" s="167" t="str">
        <f>_xlfn.XLOOKUP(G44,'Supplier Metrics'!C:C,'Supplier Metrics'!H:H)</f>
        <v>Trader With Warehouse</v>
      </c>
      <c r="CG44" s="167" t="str">
        <f t="shared" si="541"/>
        <v>Jun-26</v>
      </c>
      <c r="CH44" s="167">
        <f t="shared" si="542"/>
        <v>0</v>
      </c>
      <c r="CI44" s="167">
        <f t="shared" si="543"/>
        <v>-1.1641532182693481E-10</v>
      </c>
      <c r="CJ44" s="167">
        <f t="shared" si="544"/>
        <v>10</v>
      </c>
      <c r="CK44" s="187" t="str" cm="1">
        <f t="array" ref="CK44:CL44">_xlfn.XLOOKUP(N44,'Material Metrics'!B:B,'Material Metrics'!C:D)</f>
        <v>Ferrous</v>
      </c>
      <c r="CL44" s="167" t="str">
        <v>Ferrous</v>
      </c>
      <c r="CM44" s="167">
        <f>_xlfn.XLOOKUP(AR44,Receivables!B:B,Receivables!D:D)</f>
        <v>0</v>
      </c>
      <c r="CN44" s="167">
        <f t="shared" si="545"/>
        <v>22231.999999999884</v>
      </c>
      <c r="CO44" s="167">
        <f t="shared" si="546"/>
        <v>22231.999999999884</v>
      </c>
      <c r="CP44" s="167">
        <f t="shared" si="547"/>
        <v>-1.1641532182693481E-10</v>
      </c>
      <c r="CQ44" s="167">
        <f t="shared" si="548"/>
        <v>1190356.8599999999</v>
      </c>
      <c r="CR44" s="167">
        <f t="shared" si="549"/>
        <v>1164123.0999999999</v>
      </c>
      <c r="CS44" s="167">
        <f t="shared" si="550"/>
        <v>0</v>
      </c>
      <c r="CT44" s="167">
        <f t="shared" si="551"/>
        <v>0</v>
      </c>
      <c r="CU44" s="167">
        <f t="shared" si="552"/>
        <v>26233.760000000009</v>
      </c>
      <c r="CV44" s="167" t="s">
        <v>628</v>
      </c>
      <c r="CW44" s="167" t="s">
        <v>628</v>
      </c>
      <c r="CX44" s="182" t="str">
        <f t="shared" si="553"/>
        <v>AAYPA3587C</v>
      </c>
      <c r="CY44" s="182" t="str">
        <f t="shared" si="554"/>
        <v>AACCG1590N</v>
      </c>
      <c r="CZ44" s="182" t="s">
        <v>701</v>
      </c>
      <c r="DA44" s="182">
        <v>0</v>
      </c>
      <c r="DB44" s="182">
        <v>0</v>
      </c>
      <c r="DC44" s="182">
        <v>0</v>
      </c>
      <c r="DD44" s="182">
        <v>0</v>
      </c>
      <c r="DE44" s="455">
        <f t="shared" si="555"/>
        <v>-986545</v>
      </c>
      <c r="DF44" s="182">
        <f t="shared" si="556"/>
        <v>-1008777</v>
      </c>
    </row>
    <row r="45" spans="2:110" s="189" customFormat="1" ht="11.9" customHeight="1" x14ac:dyDescent="0.3">
      <c r="B45" s="160" t="str">
        <f t="shared" ref="B45" si="560">"Q" &amp; IF(ROUNDUP(MONTH(D45)/3,0)-1=0,4,ROUNDUP(MONTH(D45)/3,0)-1)</f>
        <v>Q1</v>
      </c>
      <c r="C45" s="161" t="str">
        <f t="shared" ref="C45" si="561">TEXT(AN45,"mmm-yy")</f>
        <v>Jun-26</v>
      </c>
      <c r="D45" s="378">
        <v>46179</v>
      </c>
      <c r="E45" s="163" t="s">
        <v>4885</v>
      </c>
      <c r="F45" s="163" t="s">
        <v>4257</v>
      </c>
      <c r="G45" s="163" t="s">
        <v>4258</v>
      </c>
      <c r="H45" s="164" t="s">
        <v>4889</v>
      </c>
      <c r="I45" s="162">
        <v>46181</v>
      </c>
      <c r="J45" s="163" t="s">
        <v>4890</v>
      </c>
      <c r="K45" s="162">
        <v>46188</v>
      </c>
      <c r="L45" s="163" t="s">
        <v>4827</v>
      </c>
      <c r="M45" s="163" t="s">
        <v>4828</v>
      </c>
      <c r="N45" s="164" t="s">
        <v>89</v>
      </c>
      <c r="O45" s="163">
        <v>27790</v>
      </c>
      <c r="P45" s="319">
        <v>35.200000000000003</v>
      </c>
      <c r="Q45" s="165">
        <f t="shared" si="524"/>
        <v>978208.00000000012</v>
      </c>
      <c r="R45" s="166">
        <v>0</v>
      </c>
      <c r="S45" s="165">
        <f t="shared" ref="S45" si="562">O45-R45</f>
        <v>27790</v>
      </c>
      <c r="T45" s="166">
        <v>0</v>
      </c>
      <c r="U45" s="167">
        <v>0</v>
      </c>
      <c r="V45" s="168">
        <v>0</v>
      </c>
      <c r="W45" s="167">
        <v>0</v>
      </c>
      <c r="X45" s="169">
        <v>0</v>
      </c>
      <c r="Y45" s="167">
        <v>0</v>
      </c>
      <c r="Z45" s="167">
        <v>0</v>
      </c>
      <c r="AA45" s="166">
        <v>0</v>
      </c>
      <c r="AB45" s="170">
        <f t="shared" si="557"/>
        <v>0</v>
      </c>
      <c r="AC45" s="169">
        <v>0</v>
      </c>
      <c r="AD45" s="165">
        <v>0</v>
      </c>
      <c r="AE45" s="184">
        <v>0</v>
      </c>
      <c r="AF45" s="167" t="s">
        <v>4881</v>
      </c>
      <c r="AG45" s="316">
        <v>46181</v>
      </c>
      <c r="AH45" s="167">
        <v>0</v>
      </c>
      <c r="AI45" s="167">
        <v>0</v>
      </c>
      <c r="AJ45" s="167">
        <v>0</v>
      </c>
      <c r="AK45" s="167">
        <v>0</v>
      </c>
      <c r="AL45" s="167">
        <f>(BP45*P45/AX45)+AB45/O45*(BP45/AX45)</f>
        <v>-44508.464</v>
      </c>
      <c r="AM45" s="172">
        <f t="shared" si="559"/>
        <v>933699.53600000008</v>
      </c>
      <c r="AN45" s="173">
        <v>46182</v>
      </c>
      <c r="AO45" s="174" t="s">
        <v>4886</v>
      </c>
      <c r="AP45" s="175" t="s">
        <v>4877</v>
      </c>
      <c r="AQ45" s="176" t="s">
        <v>986</v>
      </c>
      <c r="AR45" s="176" t="s">
        <v>987</v>
      </c>
      <c r="AS45" s="163" t="s">
        <v>4887</v>
      </c>
      <c r="AT45" s="177" t="s">
        <v>4879</v>
      </c>
      <c r="AU45" s="177" t="s">
        <v>4836</v>
      </c>
      <c r="AV45" s="178" t="s">
        <v>562</v>
      </c>
      <c r="AW45" s="176">
        <v>27790</v>
      </c>
      <c r="AX45" s="178">
        <v>36</v>
      </c>
      <c r="AY45" s="176">
        <f t="shared" ref="AY45" si="563">AW45*AX45</f>
        <v>1000440</v>
      </c>
      <c r="AZ45" s="179" t="b">
        <f t="shared" ref="AZ45" si="564">AW45=O45</f>
        <v>1</v>
      </c>
      <c r="BA45" s="165">
        <v>0</v>
      </c>
      <c r="BB45" s="180">
        <f t="shared" ref="BB45" si="565">AW45-BA45</f>
        <v>27790</v>
      </c>
      <c r="BC45" s="485">
        <v>0</v>
      </c>
      <c r="BD45" s="180" t="s">
        <v>130</v>
      </c>
      <c r="BE45" s="181">
        <v>0</v>
      </c>
      <c r="BF45" s="180">
        <v>0</v>
      </c>
      <c r="BG45" s="181">
        <v>0</v>
      </c>
      <c r="BH45" s="171">
        <v>0</v>
      </c>
      <c r="BI45" s="171">
        <v>0</v>
      </c>
      <c r="BJ45" s="483">
        <v>0</v>
      </c>
      <c r="BK45" s="484">
        <v>0</v>
      </c>
      <c r="BL45" s="484">
        <v>0</v>
      </c>
      <c r="BM45" s="484">
        <v>0</v>
      </c>
      <c r="BN45" s="484">
        <v>0</v>
      </c>
      <c r="BO45" s="484">
        <v>0</v>
      </c>
      <c r="BP45" s="182">
        <f t="shared" ref="BP45" si="566">AY45*$BO$3</f>
        <v>-45520.02</v>
      </c>
      <c r="BQ45" s="166">
        <f t="shared" si="530"/>
        <v>954919.98</v>
      </c>
      <c r="BR45" s="172">
        <f t="shared" ref="BR45" si="567">BQ45-AM45</f>
        <v>21220.443999999901</v>
      </c>
      <c r="BS45" s="181" t="str">
        <f t="shared" ref="BS45" si="568">IF(BR45&gt;=0,"Positive Margin","Negative Margin")</f>
        <v>Positive Margin</v>
      </c>
      <c r="BT45" s="183" t="s">
        <v>1460</v>
      </c>
      <c r="BU45" s="165">
        <f t="shared" ref="BU45" si="569">AY45-Y45-Q45-AA45-T45+BC45</f>
        <v>22231.999999999884</v>
      </c>
      <c r="BV45" s="184" t="str">
        <f t="shared" ref="BV45" si="570">IF(BU45&lt;0, "Negative Margin at Inception", "Positive Margin at Inception")</f>
        <v>Positive Margin at Inception</v>
      </c>
      <c r="BW45" s="185">
        <f t="shared" ref="BW45" si="571">IFERROR(BR45/BQ45,"0")</f>
        <v>2.2222222222222119E-2</v>
      </c>
      <c r="BX45" s="184" t="str">
        <f t="shared" ref="BX45" si="572">IF(BW45&lt;1%,"Less Than 1%",IF(BW45&gt;2%,"More than 2%",IF(BW45&gt;=1%,"1% - 2%")))</f>
        <v>More than 2%</v>
      </c>
      <c r="BY45" s="165">
        <f t="shared" ref="BY45" si="573">BO45+BP45</f>
        <v>-45520.02</v>
      </c>
      <c r="BZ45" s="166">
        <f t="shared" ref="BZ45" si="574">AL45+AK45</f>
        <v>-44508.464</v>
      </c>
      <c r="CA45" s="165">
        <f t="shared" ref="CA45" si="575">BY45-BZ45</f>
        <v>-1011.5559999999969</v>
      </c>
      <c r="CB45" s="186">
        <f t="shared" ref="CB45" si="576">BO45</f>
        <v>0</v>
      </c>
      <c r="CC45" s="186">
        <f t="shared" ref="CC45" si="577">AK45</f>
        <v>0</v>
      </c>
      <c r="CD45" s="167">
        <f t="shared" ref="CD45" si="578">CB45-CC45</f>
        <v>0</v>
      </c>
      <c r="CE45" s="186" t="s">
        <v>488</v>
      </c>
      <c r="CF45" s="167" t="str">
        <f>_xlfn.XLOOKUP(G45,'Supplier Metrics'!C:C,'Supplier Metrics'!H:H)</f>
        <v>Trader With Warehouse</v>
      </c>
      <c r="CG45" s="167" t="str">
        <f t="shared" ref="CG45" si="579">TEXT(AN45,"mmm-yy")</f>
        <v>Jun-26</v>
      </c>
      <c r="CH45" s="167">
        <f t="shared" ref="CH45" si="580">AM45-AL45</f>
        <v>978208.00000000012</v>
      </c>
      <c r="CI45" s="167">
        <f t="shared" ref="CI45" si="581">BQ45-BP45</f>
        <v>1000440</v>
      </c>
      <c r="CJ45" s="167">
        <f t="shared" ref="CJ45" si="582">INT((D45- IF(MONTH(D45) &gt;= 4, DATE(YEAR(D45), 4, 1), DATE(YEAR(D45)-1, 4, 1))) / 7) + 1</f>
        <v>10</v>
      </c>
      <c r="CK45" s="187" t="str" cm="1">
        <f t="array" ref="CK45:CL45">_xlfn.XLOOKUP(N45,'Material Metrics'!B:B,'Material Metrics'!C:D)</f>
        <v>Ferrous</v>
      </c>
      <c r="CL45" s="167" t="str">
        <v>Ferrous</v>
      </c>
      <c r="CM45" s="167" t="str">
        <f>_xlfn.XLOOKUP(AR45,Receivables!B:B,Receivables!D:D)</f>
        <v>Avilash Mukherjee</v>
      </c>
      <c r="CN45" s="167">
        <f t="shared" ref="CN45" si="583">AY45-Q45</f>
        <v>22231.999999999884</v>
      </c>
      <c r="CO45" s="167">
        <f t="shared" ref="CO45" si="584">CN45-AB45</f>
        <v>22231.999999999884</v>
      </c>
      <c r="CP45" s="167">
        <f t="shared" ref="CP45" si="585">BQ45-AM45</f>
        <v>21220.443999999901</v>
      </c>
      <c r="CQ45" s="167">
        <f t="shared" ref="CQ45" si="586">AY45*118%</f>
        <v>1180519.2</v>
      </c>
      <c r="CR45" s="167">
        <f t="shared" ref="CR45" si="587">Q45*118%</f>
        <v>1154285.4400000002</v>
      </c>
      <c r="CS45" s="167">
        <f t="shared" ref="CS45" si="588">CB45*118%</f>
        <v>0</v>
      </c>
      <c r="CT45" s="167">
        <f t="shared" ref="CT45" si="589">CC45*118%</f>
        <v>0</v>
      </c>
      <c r="CU45" s="167">
        <f t="shared" ref="CU45" si="590">(CQ45-CS45)-(CR45-CT45)</f>
        <v>26233.759999999776</v>
      </c>
      <c r="CV45" s="167" t="s">
        <v>628</v>
      </c>
      <c r="CW45" s="167" t="s">
        <v>628</v>
      </c>
      <c r="CX45" s="182" t="str">
        <f t="shared" ref="CX45" si="591">MID(G45,3,10)</f>
        <v>AAYPA3587C</v>
      </c>
      <c r="CY45" s="182" t="str">
        <f t="shared" ref="CY45" si="592">MID(AR45,3,10)</f>
        <v>AAGCS3838R</v>
      </c>
      <c r="CZ45" s="182" t="s">
        <v>701</v>
      </c>
      <c r="DA45" s="182">
        <v>0</v>
      </c>
      <c r="DB45" s="182">
        <v>0</v>
      </c>
      <c r="DC45" s="182">
        <v>0</v>
      </c>
      <c r="DD45" s="182">
        <v>0</v>
      </c>
      <c r="DE45" s="455">
        <f t="shared" ref="DE45" si="593">AE45+AJ45+AK45</f>
        <v>0</v>
      </c>
      <c r="DF45" s="182">
        <f t="shared" ref="DF45" si="594">BN45+BO45+BC45</f>
        <v>0</v>
      </c>
    </row>
    <row r="46" spans="2:110" s="189" customFormat="1" ht="11.9" customHeight="1" x14ac:dyDescent="0.3">
      <c r="B46" s="160" t="str">
        <f t="shared" ref="B46" si="595">"Q" &amp; IF(ROUNDUP(MONTH(D46)/3,0)-1=0,4,ROUNDUP(MONTH(D46)/3,0)-1)</f>
        <v>Q1</v>
      </c>
      <c r="C46" s="161" t="str">
        <f t="shared" ref="C46" si="596">TEXT(AN46,"mmm-yy")</f>
        <v>Jun-26</v>
      </c>
      <c r="D46" s="378">
        <v>46177</v>
      </c>
      <c r="E46" s="163" t="s">
        <v>4818</v>
      </c>
      <c r="F46" s="163" t="s">
        <v>735</v>
      </c>
      <c r="G46" s="163" t="s">
        <v>736</v>
      </c>
      <c r="H46" s="164" t="s">
        <v>4819</v>
      </c>
      <c r="I46" s="162">
        <v>46112</v>
      </c>
      <c r="J46" s="163" t="s">
        <v>4820</v>
      </c>
      <c r="K46" s="162">
        <v>46177</v>
      </c>
      <c r="L46" s="163" t="s">
        <v>4572</v>
      </c>
      <c r="M46" s="163" t="s">
        <v>4821</v>
      </c>
      <c r="N46" s="164" t="s">
        <v>290</v>
      </c>
      <c r="O46" s="163">
        <v>1</v>
      </c>
      <c r="P46" s="319">
        <v>50000</v>
      </c>
      <c r="Q46" s="165">
        <f t="shared" ref="Q46" si="597">O46*P46</f>
        <v>50000</v>
      </c>
      <c r="R46" s="166">
        <v>0</v>
      </c>
      <c r="S46" s="165">
        <f t="shared" ref="S46" si="598">O46-R46</f>
        <v>1</v>
      </c>
      <c r="T46" s="166">
        <v>0</v>
      </c>
      <c r="U46" s="167">
        <v>0</v>
      </c>
      <c r="V46" s="168">
        <v>0</v>
      </c>
      <c r="W46" s="167">
        <v>0</v>
      </c>
      <c r="X46" s="169">
        <v>0</v>
      </c>
      <c r="Y46" s="167">
        <v>0</v>
      </c>
      <c r="Z46" s="167">
        <v>0</v>
      </c>
      <c r="AA46" s="166">
        <v>0</v>
      </c>
      <c r="AB46" s="170">
        <f t="shared" ref="AB46" si="599">Y46+AA46+Z46</f>
        <v>0</v>
      </c>
      <c r="AC46" s="169">
        <v>0</v>
      </c>
      <c r="AD46" s="165">
        <v>0</v>
      </c>
      <c r="AE46" s="184">
        <v>0</v>
      </c>
      <c r="AF46" s="167" t="s">
        <v>4837</v>
      </c>
      <c r="AG46" s="316">
        <v>46177</v>
      </c>
      <c r="AH46" s="167">
        <v>0</v>
      </c>
      <c r="AI46" s="167">
        <v>0</v>
      </c>
      <c r="AJ46" s="167">
        <v>0</v>
      </c>
      <c r="AK46" s="167">
        <v>-50000</v>
      </c>
      <c r="AL46" s="167">
        <v>0</v>
      </c>
      <c r="AM46" s="172">
        <f t="shared" si="488"/>
        <v>0</v>
      </c>
      <c r="AN46" s="173">
        <v>46177</v>
      </c>
      <c r="AO46" s="174">
        <v>0</v>
      </c>
      <c r="AP46" s="175">
        <v>0</v>
      </c>
      <c r="AQ46" s="176">
        <v>0</v>
      </c>
      <c r="AR46" s="176">
        <v>0</v>
      </c>
      <c r="AS46" s="163">
        <v>0</v>
      </c>
      <c r="AT46" s="177">
        <v>0</v>
      </c>
      <c r="AU46" s="177">
        <v>0</v>
      </c>
      <c r="AV46" s="178">
        <v>0</v>
      </c>
      <c r="AW46" s="176">
        <v>0</v>
      </c>
      <c r="AX46" s="178">
        <v>0</v>
      </c>
      <c r="AY46" s="176">
        <f t="shared" si="527"/>
        <v>0</v>
      </c>
      <c r="AZ46" s="179" t="b">
        <f t="shared" si="528"/>
        <v>0</v>
      </c>
      <c r="BA46" s="165">
        <v>0</v>
      </c>
      <c r="BB46" s="180">
        <f t="shared" ref="BB46" si="600">AW46-BA46</f>
        <v>0</v>
      </c>
      <c r="BC46" s="181">
        <v>0</v>
      </c>
      <c r="BD46" s="180" t="s">
        <v>130</v>
      </c>
      <c r="BE46" s="181">
        <v>0</v>
      </c>
      <c r="BF46" s="180">
        <v>0</v>
      </c>
      <c r="BG46" s="181">
        <v>0</v>
      </c>
      <c r="BH46" s="171">
        <v>0</v>
      </c>
      <c r="BI46" s="171">
        <v>0</v>
      </c>
      <c r="BJ46" s="483">
        <v>0</v>
      </c>
      <c r="BK46" s="484">
        <v>0</v>
      </c>
      <c r="BL46" s="484">
        <v>0</v>
      </c>
      <c r="BM46" s="484">
        <v>0</v>
      </c>
      <c r="BN46" s="485">
        <v>0</v>
      </c>
      <c r="BO46" s="485">
        <v>0</v>
      </c>
      <c r="BP46" s="182">
        <f t="shared" ref="BP46" si="601">AY46*$BO$3</f>
        <v>0</v>
      </c>
      <c r="BQ46" s="166">
        <f t="shared" ref="BQ46" si="602">AY46+BN46+BO46+BP46+BC46+BG46+BM46+BL46</f>
        <v>0</v>
      </c>
      <c r="BR46" s="172">
        <f t="shared" ref="BR46" si="603">BQ46-AM46</f>
        <v>0</v>
      </c>
      <c r="BS46" s="181" t="str">
        <f t="shared" si="495"/>
        <v>Positive Margin</v>
      </c>
      <c r="BT46" s="183" t="s">
        <v>4755</v>
      </c>
      <c r="BU46" s="165">
        <f t="shared" si="496"/>
        <v>-50000</v>
      </c>
      <c r="BV46" s="184" t="str">
        <f t="shared" si="532"/>
        <v>Negative Margin at Inception</v>
      </c>
      <c r="BW46" s="185" t="str">
        <f t="shared" ref="BW46" si="604">IFERROR(BR46/BQ46,"0")</f>
        <v>0</v>
      </c>
      <c r="BX46" s="184" t="str">
        <f t="shared" ref="BX46" si="605">IF(BW46&lt;1%,"Less Than 1%",IF(BW46&gt;2%,"More than 2%",IF(BW46&gt;=1%,"1% - 2%")))</f>
        <v>More than 2%</v>
      </c>
      <c r="BY46" s="165">
        <f t="shared" ref="BY46" si="606">BO46+BP46</f>
        <v>0</v>
      </c>
      <c r="BZ46" s="166">
        <f t="shared" ref="BZ46" si="607">AL46+AK46</f>
        <v>-50000</v>
      </c>
      <c r="CA46" s="165">
        <f t="shared" ref="CA46" si="608">BY46-BZ46</f>
        <v>50000</v>
      </c>
      <c r="CB46" s="186">
        <f t="shared" ref="CB46" si="609">BO46</f>
        <v>0</v>
      </c>
      <c r="CC46" s="186">
        <f t="shared" ref="CC46" si="610">AK46</f>
        <v>-50000</v>
      </c>
      <c r="CD46" s="167">
        <f t="shared" ref="CD46" si="611">CB46-CC46</f>
        <v>50000</v>
      </c>
      <c r="CE46" s="186" t="s">
        <v>488</v>
      </c>
      <c r="CF46" s="167" t="str">
        <f>_xlfn.XLOOKUP(G46,'Supplier Metrics'!C:C,'Supplier Metrics'!H:H)</f>
        <v>Trader With Warehouse</v>
      </c>
      <c r="CG46" s="167" t="str">
        <f t="shared" ref="CG46" si="612">TEXT(AN46,"mmm-yy")</f>
        <v>Jun-26</v>
      </c>
      <c r="CH46" s="167">
        <f t="shared" ref="CH46" si="613">AM46-AL46</f>
        <v>0</v>
      </c>
      <c r="CI46" s="167">
        <f t="shared" ref="CI46" si="614">BQ46-BP46</f>
        <v>0</v>
      </c>
      <c r="CJ46" s="167">
        <f t="shared" ref="CJ46" si="615">INT((D46- IF(MONTH(D46) &gt;= 4, DATE(YEAR(D46), 4, 1), DATE(YEAR(D46)-1, 4, 1))) / 7) + 1</f>
        <v>10</v>
      </c>
      <c r="CK46" s="187" t="str" cm="1">
        <f t="array" ref="CK46:CL46">_xlfn.XLOOKUP(N46,'Material Metrics'!B:B,'Material Metrics'!C:D)</f>
        <v>Ferrous</v>
      </c>
      <c r="CL46" s="167" t="str">
        <v>Ferrous</v>
      </c>
      <c r="CM46" s="167" t="e">
        <f>_xlfn.XLOOKUP(AR46,Receivables!B:B,Receivables!D:D)</f>
        <v>#N/A</v>
      </c>
      <c r="CN46" s="167">
        <f t="shared" ref="CN46" si="616">AY46-Q46</f>
        <v>-50000</v>
      </c>
      <c r="CO46" s="167">
        <f t="shared" ref="CO46" si="617">CN46-AB46</f>
        <v>-50000</v>
      </c>
      <c r="CP46" s="167">
        <f t="shared" ref="CP46" si="618">BQ46-AM46</f>
        <v>0</v>
      </c>
      <c r="CQ46" s="167">
        <f t="shared" ref="CQ46" si="619">AY46*118%</f>
        <v>0</v>
      </c>
      <c r="CR46" s="167">
        <f t="shared" ref="CR46" si="620">Q46*118%</f>
        <v>59000</v>
      </c>
      <c r="CS46" s="167">
        <f t="shared" ref="CS46" si="621">CB46*118%</f>
        <v>0</v>
      </c>
      <c r="CT46" s="167">
        <f t="shared" ref="CT46" si="622">CC46*118%</f>
        <v>-59000</v>
      </c>
      <c r="CU46" s="167">
        <f t="shared" ref="CU46" si="623">(CQ46-CS46)-(CR46-CT46)</f>
        <v>-118000</v>
      </c>
      <c r="CV46" s="167" t="s">
        <v>628</v>
      </c>
      <c r="CW46" s="167" t="s">
        <v>628</v>
      </c>
      <c r="CX46" s="182" t="str">
        <f t="shared" ref="CX46" si="624">MID(G46,3,10)</f>
        <v>AAGCF2376M</v>
      </c>
      <c r="CY46" s="182" t="str">
        <f t="shared" ref="CY46" si="625">MID(AR46,3,10)</f>
        <v/>
      </c>
      <c r="CZ46" s="182" t="s">
        <v>701</v>
      </c>
      <c r="DA46" s="182">
        <v>0</v>
      </c>
      <c r="DB46" s="182">
        <v>0</v>
      </c>
      <c r="DC46" s="182">
        <v>0</v>
      </c>
      <c r="DD46" s="182">
        <v>0</v>
      </c>
      <c r="DE46" s="455">
        <f t="shared" ref="DE46" si="626">AE46+AJ46+AK46</f>
        <v>-50000</v>
      </c>
      <c r="DF46" s="182">
        <f t="shared" ref="DF46" si="627">BN46+BO46+BC46</f>
        <v>0</v>
      </c>
    </row>
    <row r="47" spans="2:110" s="189" customFormat="1" ht="11.9" customHeight="1" x14ac:dyDescent="0.3">
      <c r="B47" s="160" t="str">
        <f t="shared" ref="B47:B48" si="628">"Q" &amp; IF(ROUNDUP(MONTH(D47)/3,0)-1=0,4,ROUNDUP(MONTH(D47)/3,0)-1)</f>
        <v>Q1</v>
      </c>
      <c r="C47" s="161" t="str">
        <f t="shared" ref="C47:C48" si="629">TEXT(AN47,"mmm-yy")</f>
        <v>Jun-26</v>
      </c>
      <c r="D47" s="378">
        <v>46184</v>
      </c>
      <c r="E47" s="163" t="s">
        <v>4870</v>
      </c>
      <c r="F47" s="163" t="s">
        <v>4257</v>
      </c>
      <c r="G47" s="163" t="s">
        <v>4258</v>
      </c>
      <c r="H47" s="164" t="s">
        <v>4871</v>
      </c>
      <c r="I47" s="162">
        <v>46184</v>
      </c>
      <c r="J47" s="163" t="s">
        <v>4872</v>
      </c>
      <c r="K47" s="162">
        <v>46184</v>
      </c>
      <c r="L47" s="163" t="s">
        <v>4827</v>
      </c>
      <c r="M47" s="163" t="s">
        <v>4873</v>
      </c>
      <c r="N47" s="164" t="s">
        <v>89</v>
      </c>
      <c r="O47" s="163">
        <v>31350</v>
      </c>
      <c r="P47" s="319">
        <v>35.200000000000003</v>
      </c>
      <c r="Q47" s="165">
        <f t="shared" ref="Q47:Q48" si="630">O47*P47</f>
        <v>1103520</v>
      </c>
      <c r="R47" s="166">
        <v>0</v>
      </c>
      <c r="S47" s="165">
        <f t="shared" ref="S47:S48" si="631">O47-R47</f>
        <v>31350</v>
      </c>
      <c r="T47" s="166">
        <v>0</v>
      </c>
      <c r="U47" s="167">
        <v>0</v>
      </c>
      <c r="V47" s="168">
        <v>0</v>
      </c>
      <c r="W47" s="167">
        <v>0</v>
      </c>
      <c r="X47" s="169">
        <v>0</v>
      </c>
      <c r="Y47" s="167">
        <v>0</v>
      </c>
      <c r="Z47" s="167">
        <v>0</v>
      </c>
      <c r="AA47" s="166">
        <v>0</v>
      </c>
      <c r="AB47" s="170">
        <f t="shared" ref="AB47:AB48" si="632">Y47+AA47+Z47</f>
        <v>0</v>
      </c>
      <c r="AC47" s="169">
        <v>0</v>
      </c>
      <c r="AD47" s="165">
        <v>0</v>
      </c>
      <c r="AE47" s="184">
        <v>0</v>
      </c>
      <c r="AF47" s="167">
        <v>0</v>
      </c>
      <c r="AG47" s="167">
        <v>0</v>
      </c>
      <c r="AH47" s="167">
        <v>0</v>
      </c>
      <c r="AI47" s="167">
        <v>0</v>
      </c>
      <c r="AJ47" s="167">
        <v>0</v>
      </c>
      <c r="AK47" s="167">
        <v>0</v>
      </c>
      <c r="AL47" s="167">
        <f t="shared" ref="AL47" si="633">(BP47*P47/AX47)+AB47/O47*(BP47/AX47)</f>
        <v>-50210.16</v>
      </c>
      <c r="AM47" s="172">
        <f t="shared" si="488"/>
        <v>1053309.8400000001</v>
      </c>
      <c r="AN47" s="173">
        <v>46184</v>
      </c>
      <c r="AO47" s="174" t="s">
        <v>4876</v>
      </c>
      <c r="AP47" s="175" t="s">
        <v>4877</v>
      </c>
      <c r="AQ47" s="176" t="s">
        <v>986</v>
      </c>
      <c r="AR47" s="176" t="s">
        <v>987</v>
      </c>
      <c r="AS47" s="163" t="s">
        <v>4878</v>
      </c>
      <c r="AT47" s="177" t="s">
        <v>4879</v>
      </c>
      <c r="AU47" s="177" t="s">
        <v>4836</v>
      </c>
      <c r="AV47" s="178">
        <v>0</v>
      </c>
      <c r="AW47" s="176">
        <v>31350</v>
      </c>
      <c r="AX47" s="178">
        <v>36</v>
      </c>
      <c r="AY47" s="176">
        <f t="shared" ref="AY47:AY48" si="634">AW47*AX47</f>
        <v>1128600</v>
      </c>
      <c r="AZ47" s="179" t="b">
        <f t="shared" ref="AZ47:AZ48" si="635">AW47=O47</f>
        <v>1</v>
      </c>
      <c r="BA47" s="165">
        <v>0</v>
      </c>
      <c r="BB47" s="180">
        <f t="shared" ref="BB47:BB48" si="636">AW47-BA47</f>
        <v>31350</v>
      </c>
      <c r="BC47" s="181">
        <v>0</v>
      </c>
      <c r="BD47" s="180" t="s">
        <v>130</v>
      </c>
      <c r="BE47" s="181">
        <v>0</v>
      </c>
      <c r="BF47" s="180">
        <v>0</v>
      </c>
      <c r="BG47" s="181">
        <v>0</v>
      </c>
      <c r="BH47" s="171">
        <v>0</v>
      </c>
      <c r="BI47" s="171">
        <v>0</v>
      </c>
      <c r="BJ47" s="483">
        <v>0</v>
      </c>
      <c r="BK47" s="484">
        <v>0</v>
      </c>
      <c r="BL47" s="484">
        <v>0</v>
      </c>
      <c r="BM47" s="484">
        <v>0</v>
      </c>
      <c r="BN47" s="485">
        <v>0</v>
      </c>
      <c r="BO47" s="485">
        <v>0</v>
      </c>
      <c r="BP47" s="182">
        <f t="shared" ref="BP47:BP52" si="637">AY47*$BO$3</f>
        <v>-51351.299999999996</v>
      </c>
      <c r="BQ47" s="166">
        <f t="shared" ref="BQ47:BQ52" si="638">AY47+BN47+BO47+BP47+BC47+BG47+BM47+BL47</f>
        <v>1077248.7</v>
      </c>
      <c r="BR47" s="172">
        <f t="shared" ref="BR47:BR52" si="639">BQ47-AM47</f>
        <v>23938.85999999987</v>
      </c>
      <c r="BS47" s="181" t="str">
        <f t="shared" ref="BS47:BS52" si="640">IF(BR47&gt;=0,"Positive Margin","Negative Margin")</f>
        <v>Positive Margin</v>
      </c>
      <c r="BT47" s="183" t="s">
        <v>1460</v>
      </c>
      <c r="BU47" s="165">
        <f t="shared" ref="BU47:BU48" si="641">AY47-Y47-Q47-AA47-T47+BC47</f>
        <v>25080</v>
      </c>
      <c r="BV47" s="184" t="str">
        <f t="shared" ref="BV47:BV48" si="642">IF(BU47&lt;0, "Negative Margin at Inception", "Positive Margin at Inception")</f>
        <v>Positive Margin at Inception</v>
      </c>
      <c r="BW47" s="185">
        <f t="shared" ref="BW47:BW48" si="643">IFERROR(BR47/BQ47,"0")</f>
        <v>2.2222222222222102E-2</v>
      </c>
      <c r="BX47" s="184" t="str">
        <f t="shared" ref="BX47:BX48" si="644">IF(BW47&lt;1%,"Less Than 1%",IF(BW47&gt;2%,"More than 2%",IF(BW47&gt;=1%,"1% - 2%")))</f>
        <v>More than 2%</v>
      </c>
      <c r="BY47" s="165">
        <f t="shared" ref="BY47:BY48" si="645">BO47+BP47</f>
        <v>-51351.299999999996</v>
      </c>
      <c r="BZ47" s="166">
        <f t="shared" ref="BZ47:BZ48" si="646">AL47+AK47</f>
        <v>-50210.16</v>
      </c>
      <c r="CA47" s="165">
        <f t="shared" ref="CA47:CA48" si="647">BY47-BZ47</f>
        <v>-1141.1399999999921</v>
      </c>
      <c r="CB47" s="186">
        <f t="shared" ref="CB47:CB48" si="648">BO47</f>
        <v>0</v>
      </c>
      <c r="CC47" s="186">
        <f t="shared" ref="CC47:CC48" si="649">AK47</f>
        <v>0</v>
      </c>
      <c r="CD47" s="167">
        <f t="shared" ref="CD47:CD48" si="650">CB47-CC47</f>
        <v>0</v>
      </c>
      <c r="CE47" s="186" t="s">
        <v>488</v>
      </c>
      <c r="CF47" s="167" t="str">
        <f>_xlfn.XLOOKUP(G47,'Supplier Metrics'!C:C,'Supplier Metrics'!H:H)</f>
        <v>Trader With Warehouse</v>
      </c>
      <c r="CG47" s="167" t="str">
        <f t="shared" ref="CG47:CG48" si="651">TEXT(AN47,"mmm-yy")</f>
        <v>Jun-26</v>
      </c>
      <c r="CH47" s="167">
        <f t="shared" ref="CH47:CH48" si="652">AM47-AL47</f>
        <v>1103520</v>
      </c>
      <c r="CI47" s="167">
        <f t="shared" ref="CI47:CI48" si="653">BQ47-BP47</f>
        <v>1128600</v>
      </c>
      <c r="CJ47" s="167">
        <f t="shared" ref="CJ47:CJ48" si="654">INT((D47- IF(MONTH(D47) &gt;= 4, DATE(YEAR(D47), 4, 1), DATE(YEAR(D47)-1, 4, 1))) / 7) + 1</f>
        <v>11</v>
      </c>
      <c r="CK47" s="187" t="str" cm="1">
        <f t="array" ref="CK47:CL47">_xlfn.XLOOKUP(N47,'Material Metrics'!B:B,'Material Metrics'!C:D)</f>
        <v>Ferrous</v>
      </c>
      <c r="CL47" s="167" t="str">
        <v>Ferrous</v>
      </c>
      <c r="CM47" s="167" t="str">
        <f>_xlfn.XLOOKUP(AR47,Receivables!B:B,Receivables!D:D)</f>
        <v>Avilash Mukherjee</v>
      </c>
      <c r="CN47" s="167">
        <f t="shared" ref="CN47:CN48" si="655">AY47-Q47</f>
        <v>25080</v>
      </c>
      <c r="CO47" s="167">
        <f t="shared" ref="CO47:CO48" si="656">CN47-AB47</f>
        <v>25080</v>
      </c>
      <c r="CP47" s="167">
        <f t="shared" ref="CP47:CP48" si="657">BQ47-AM47</f>
        <v>23938.85999999987</v>
      </c>
      <c r="CQ47" s="167">
        <f t="shared" ref="CQ47:CQ48" si="658">AY47*118%</f>
        <v>1331748</v>
      </c>
      <c r="CR47" s="167">
        <f t="shared" ref="CR47:CR48" si="659">Q47*118%</f>
        <v>1302153.5999999999</v>
      </c>
      <c r="CS47" s="167">
        <f t="shared" ref="CS47:CS48" si="660">CB47*118%</f>
        <v>0</v>
      </c>
      <c r="CT47" s="167">
        <f t="shared" ref="CT47:CT48" si="661">CC47*118%</f>
        <v>0</v>
      </c>
      <c r="CU47" s="167">
        <f t="shared" ref="CU47:CU48" si="662">(CQ47-CS47)-(CR47-CT47)</f>
        <v>29594.40000000014</v>
      </c>
      <c r="CV47" s="167" t="s">
        <v>628</v>
      </c>
      <c r="CW47" s="167" t="s">
        <v>628</v>
      </c>
      <c r="CX47" s="182" t="str">
        <f t="shared" ref="CX47:CX48" si="663">MID(G47,3,10)</f>
        <v>AAYPA3587C</v>
      </c>
      <c r="CY47" s="182" t="str">
        <f t="shared" ref="CY47:CY48" si="664">MID(AR47,3,10)</f>
        <v>AAGCS3838R</v>
      </c>
      <c r="CZ47" s="182" t="s">
        <v>701</v>
      </c>
      <c r="DA47" s="182">
        <v>0</v>
      </c>
      <c r="DB47" s="182">
        <v>0</v>
      </c>
      <c r="DC47" s="182">
        <v>0</v>
      </c>
      <c r="DD47" s="182">
        <v>0</v>
      </c>
      <c r="DE47" s="455">
        <f t="shared" ref="DE47:DE48" si="665">AE47+AJ47+AK47</f>
        <v>0</v>
      </c>
      <c r="DF47" s="182">
        <f t="shared" ref="DF47:DF48" si="666">BN47+BO47+BC47</f>
        <v>0</v>
      </c>
    </row>
    <row r="48" spans="2:110" s="189" customFormat="1" ht="11.9" customHeight="1" x14ac:dyDescent="0.3">
      <c r="B48" s="160" t="str">
        <f t="shared" si="628"/>
        <v>Q1</v>
      </c>
      <c r="C48" s="161" t="str">
        <f t="shared" si="629"/>
        <v>Jun-26</v>
      </c>
      <c r="D48" s="378">
        <v>46184</v>
      </c>
      <c r="E48" s="163" t="s">
        <v>4874</v>
      </c>
      <c r="F48" s="163" t="s">
        <v>1451</v>
      </c>
      <c r="G48" s="163" t="s">
        <v>1452</v>
      </c>
      <c r="H48" s="164" t="s">
        <v>4797</v>
      </c>
      <c r="I48" s="162">
        <v>46184</v>
      </c>
      <c r="J48" s="163" t="s">
        <v>4875</v>
      </c>
      <c r="K48" s="162">
        <v>46185</v>
      </c>
      <c r="L48" s="163" t="s">
        <v>1454</v>
      </c>
      <c r="M48" s="163" t="s">
        <v>4719</v>
      </c>
      <c r="N48" s="164" t="s">
        <v>132</v>
      </c>
      <c r="O48" s="163">
        <v>5625</v>
      </c>
      <c r="P48" s="319">
        <v>348.23</v>
      </c>
      <c r="Q48" s="165">
        <f t="shared" si="630"/>
        <v>1958793.75</v>
      </c>
      <c r="R48" s="166">
        <v>0</v>
      </c>
      <c r="S48" s="165">
        <f t="shared" si="631"/>
        <v>5625</v>
      </c>
      <c r="T48" s="166">
        <v>0</v>
      </c>
      <c r="U48" s="167">
        <v>0</v>
      </c>
      <c r="V48" s="168">
        <v>0</v>
      </c>
      <c r="W48" s="167">
        <v>0</v>
      </c>
      <c r="X48" s="169">
        <v>0</v>
      </c>
      <c r="Y48" s="167">
        <v>0</v>
      </c>
      <c r="Z48" s="167">
        <v>0</v>
      </c>
      <c r="AA48" s="166">
        <v>0</v>
      </c>
      <c r="AB48" s="170">
        <f t="shared" si="632"/>
        <v>0</v>
      </c>
      <c r="AC48" s="169">
        <v>0</v>
      </c>
      <c r="AD48" s="165">
        <v>0</v>
      </c>
      <c r="AE48" s="184">
        <v>0</v>
      </c>
      <c r="AF48" s="167" t="s">
        <v>4883</v>
      </c>
      <c r="AG48" s="316">
        <v>46187</v>
      </c>
      <c r="AH48" s="167">
        <v>0</v>
      </c>
      <c r="AI48" s="167">
        <v>0</v>
      </c>
      <c r="AJ48" s="167">
        <v>0</v>
      </c>
      <c r="AK48" s="167">
        <v>-5490</v>
      </c>
      <c r="AL48" s="167">
        <v>0</v>
      </c>
      <c r="AM48" s="172">
        <f t="shared" si="488"/>
        <v>1953303.75</v>
      </c>
      <c r="AN48" s="173">
        <v>46185</v>
      </c>
      <c r="AO48" s="174" t="s">
        <v>4880</v>
      </c>
      <c r="AP48" s="175" t="s">
        <v>1445</v>
      </c>
      <c r="AQ48" s="176" t="s">
        <v>366</v>
      </c>
      <c r="AR48" s="176" t="s">
        <v>682</v>
      </c>
      <c r="AS48" s="163" t="s">
        <v>1446</v>
      </c>
      <c r="AT48" s="177" t="s">
        <v>1447</v>
      </c>
      <c r="AU48" s="177" t="s">
        <v>1448</v>
      </c>
      <c r="AV48" s="178">
        <v>0</v>
      </c>
      <c r="AW48" s="176">
        <v>5625</v>
      </c>
      <c r="AX48" s="178">
        <v>359</v>
      </c>
      <c r="AY48" s="176">
        <f t="shared" si="634"/>
        <v>2019375</v>
      </c>
      <c r="AZ48" s="179" t="b">
        <f t="shared" si="635"/>
        <v>1</v>
      </c>
      <c r="BA48" s="165">
        <v>0</v>
      </c>
      <c r="BB48" s="180">
        <f t="shared" si="636"/>
        <v>5625</v>
      </c>
      <c r="BC48" s="181">
        <v>0</v>
      </c>
      <c r="BD48" s="180" t="s">
        <v>130</v>
      </c>
      <c r="BE48" s="181">
        <v>0</v>
      </c>
      <c r="BF48" s="180">
        <v>0</v>
      </c>
      <c r="BG48" s="181">
        <v>0</v>
      </c>
      <c r="BH48" s="171" t="s">
        <v>4884</v>
      </c>
      <c r="BI48" s="316">
        <v>46187</v>
      </c>
      <c r="BJ48" s="483">
        <v>0</v>
      </c>
      <c r="BK48" s="484">
        <v>0</v>
      </c>
      <c r="BL48" s="484">
        <v>0</v>
      </c>
      <c r="BM48" s="484">
        <v>0</v>
      </c>
      <c r="BN48" s="485">
        <v>0</v>
      </c>
      <c r="BO48" s="485">
        <v>-5490</v>
      </c>
      <c r="BP48" s="182">
        <v>0</v>
      </c>
      <c r="BQ48" s="166">
        <f t="shared" si="638"/>
        <v>2013885</v>
      </c>
      <c r="BR48" s="172">
        <f t="shared" si="639"/>
        <v>60581.25</v>
      </c>
      <c r="BS48" s="181" t="str">
        <f t="shared" si="640"/>
        <v>Positive Margin</v>
      </c>
      <c r="BT48" s="183" t="s">
        <v>552</v>
      </c>
      <c r="BU48" s="165">
        <f t="shared" si="641"/>
        <v>60581.25</v>
      </c>
      <c r="BV48" s="184" t="str">
        <f t="shared" si="642"/>
        <v>Positive Margin at Inception</v>
      </c>
      <c r="BW48" s="185">
        <f t="shared" si="643"/>
        <v>3.0081782226889817E-2</v>
      </c>
      <c r="BX48" s="184" t="str">
        <f t="shared" si="644"/>
        <v>More than 2%</v>
      </c>
      <c r="BY48" s="165">
        <f t="shared" si="645"/>
        <v>-5490</v>
      </c>
      <c r="BZ48" s="166">
        <f t="shared" si="646"/>
        <v>-5490</v>
      </c>
      <c r="CA48" s="165">
        <f t="shared" si="647"/>
        <v>0</v>
      </c>
      <c r="CB48" s="186">
        <f t="shared" si="648"/>
        <v>-5490</v>
      </c>
      <c r="CC48" s="186">
        <f t="shared" si="649"/>
        <v>-5490</v>
      </c>
      <c r="CD48" s="167">
        <f t="shared" si="650"/>
        <v>0</v>
      </c>
      <c r="CE48" s="186" t="s">
        <v>488</v>
      </c>
      <c r="CF48" s="167" t="str">
        <f>_xlfn.XLOOKUP(G48,'Supplier Metrics'!C:C,'Supplier Metrics'!H:H)</f>
        <v>Processor</v>
      </c>
      <c r="CG48" s="167" t="str">
        <f t="shared" si="651"/>
        <v>Jun-26</v>
      </c>
      <c r="CH48" s="167">
        <f t="shared" si="652"/>
        <v>1953303.75</v>
      </c>
      <c r="CI48" s="167">
        <f t="shared" si="653"/>
        <v>2013885</v>
      </c>
      <c r="CJ48" s="167">
        <f t="shared" si="654"/>
        <v>11</v>
      </c>
      <c r="CK48" s="187" t="str" cm="1">
        <f t="array" ref="CK48:CL48">_xlfn.XLOOKUP(N48,'Material Metrics'!B:B,'Material Metrics'!C:D)</f>
        <v>Non-Ferrous</v>
      </c>
      <c r="CL48" s="167" t="str">
        <v>Aluminium</v>
      </c>
      <c r="CM48" s="167" t="str">
        <f>_xlfn.XLOOKUP(AR48,Receivables!B:B,Receivables!D:D)</f>
        <v>Daulat Biyani</v>
      </c>
      <c r="CN48" s="167">
        <f t="shared" si="655"/>
        <v>60581.25</v>
      </c>
      <c r="CO48" s="167">
        <f t="shared" si="656"/>
        <v>60581.25</v>
      </c>
      <c r="CP48" s="167">
        <f t="shared" si="657"/>
        <v>60581.25</v>
      </c>
      <c r="CQ48" s="167">
        <f t="shared" si="658"/>
        <v>2382862.5</v>
      </c>
      <c r="CR48" s="167">
        <f t="shared" si="659"/>
        <v>2311376.625</v>
      </c>
      <c r="CS48" s="167">
        <f t="shared" si="660"/>
        <v>-6478.2</v>
      </c>
      <c r="CT48" s="167">
        <f t="shared" si="661"/>
        <v>-6478.2</v>
      </c>
      <c r="CU48" s="167">
        <f t="shared" si="662"/>
        <v>71485.875</v>
      </c>
      <c r="CV48" s="167" t="s">
        <v>628</v>
      </c>
      <c r="CW48" s="167" t="s">
        <v>628</v>
      </c>
      <c r="CX48" s="182" t="str">
        <f t="shared" si="663"/>
        <v>AIXPR2550B</v>
      </c>
      <c r="CY48" s="182" t="str">
        <f t="shared" si="664"/>
        <v>AAACN0064G</v>
      </c>
      <c r="CZ48" s="182" t="s">
        <v>701</v>
      </c>
      <c r="DA48" s="182">
        <v>0</v>
      </c>
      <c r="DB48" s="182">
        <v>0</v>
      </c>
      <c r="DC48" s="182">
        <v>0</v>
      </c>
      <c r="DD48" s="182">
        <v>0</v>
      </c>
      <c r="DE48" s="455">
        <f t="shared" si="665"/>
        <v>-5490</v>
      </c>
      <c r="DF48" s="182">
        <f t="shared" si="666"/>
        <v>-5490</v>
      </c>
    </row>
    <row r="49" spans="2:110" s="189" customFormat="1" ht="11.9" customHeight="1" x14ac:dyDescent="0.3">
      <c r="B49" s="160" t="str">
        <f t="shared" ref="B49:B52" si="667">"Q" &amp; IF(ROUNDUP(MONTH(D49)/3,0)-1=0,4,ROUNDUP(MONTH(D49)/3,0)-1)</f>
        <v>Q1</v>
      </c>
      <c r="C49" s="161" t="str">
        <f t="shared" ref="C49:C52" si="668">TEXT(AN49,"mmm-yy")</f>
        <v>Jun-26</v>
      </c>
      <c r="D49" s="378">
        <v>46190</v>
      </c>
      <c r="E49" s="163" t="s">
        <v>4892</v>
      </c>
      <c r="F49" s="163" t="s">
        <v>4893</v>
      </c>
      <c r="G49" s="163" t="s">
        <v>4894</v>
      </c>
      <c r="H49" s="164" t="s">
        <v>4895</v>
      </c>
      <c r="I49" s="162">
        <v>46190</v>
      </c>
      <c r="J49" s="163" t="s">
        <v>4896</v>
      </c>
      <c r="K49" s="162">
        <v>46190</v>
      </c>
      <c r="L49" s="163" t="s">
        <v>4897</v>
      </c>
      <c r="M49" s="163" t="s">
        <v>4898</v>
      </c>
      <c r="N49" s="164" t="s">
        <v>221</v>
      </c>
      <c r="O49" s="163">
        <v>19630</v>
      </c>
      <c r="P49" s="319">
        <v>36.450000000000003</v>
      </c>
      <c r="Q49" s="165">
        <f t="shared" ref="Q49:Q52" si="669">O49*P49</f>
        <v>715513.5</v>
      </c>
      <c r="R49" s="166">
        <v>0</v>
      </c>
      <c r="S49" s="165">
        <f t="shared" ref="S49:S52" si="670">O49-R49</f>
        <v>19630</v>
      </c>
      <c r="T49" s="166">
        <v>0</v>
      </c>
      <c r="U49" s="167">
        <v>0</v>
      </c>
      <c r="V49" s="168">
        <v>0</v>
      </c>
      <c r="W49" s="167">
        <v>0</v>
      </c>
      <c r="X49" s="169">
        <v>0</v>
      </c>
      <c r="Y49" s="167">
        <v>0</v>
      </c>
      <c r="Z49" s="167">
        <v>0</v>
      </c>
      <c r="AA49" s="166">
        <v>0</v>
      </c>
      <c r="AB49" s="170">
        <f t="shared" ref="AB49:AB52" si="671">Y49+AA49+Z49</f>
        <v>0</v>
      </c>
      <c r="AC49" s="169">
        <v>0</v>
      </c>
      <c r="AD49" s="165">
        <v>0</v>
      </c>
      <c r="AE49" s="184">
        <v>0</v>
      </c>
      <c r="AF49" s="167">
        <v>0</v>
      </c>
      <c r="AG49" s="167">
        <v>0</v>
      </c>
      <c r="AH49" s="167">
        <v>0</v>
      </c>
      <c r="AI49" s="167">
        <v>0</v>
      </c>
      <c r="AJ49" s="167">
        <v>0</v>
      </c>
      <c r="AK49" s="167">
        <v>0</v>
      </c>
      <c r="AL49" s="167">
        <f t="shared" ref="AL49:AL52" si="672">(BP49*P49/AX49)+AB49/O49*(BP49/AX49)</f>
        <v>-32555.864249999999</v>
      </c>
      <c r="AM49" s="172">
        <f t="shared" si="488"/>
        <v>682957.63575000002</v>
      </c>
      <c r="AN49" s="173">
        <v>46190</v>
      </c>
      <c r="AO49" s="174" t="s">
        <v>4916</v>
      </c>
      <c r="AP49" s="175" t="s">
        <v>4877</v>
      </c>
      <c r="AQ49" s="176" t="s">
        <v>986</v>
      </c>
      <c r="AR49" s="176" t="s">
        <v>987</v>
      </c>
      <c r="AS49" s="163" t="s">
        <v>4917</v>
      </c>
      <c r="AT49" s="177" t="s">
        <v>4879</v>
      </c>
      <c r="AU49" s="177" t="s">
        <v>4836</v>
      </c>
      <c r="AV49" s="178" t="s">
        <v>562</v>
      </c>
      <c r="AW49" s="176">
        <v>19630</v>
      </c>
      <c r="AX49" s="178">
        <v>37.25</v>
      </c>
      <c r="AY49" s="176">
        <f t="shared" ref="AY49:AY52" si="673">AW49*AX49</f>
        <v>731217.5</v>
      </c>
      <c r="AZ49" s="179" t="b">
        <f t="shared" ref="AZ49:AZ52" si="674">AW49=O49</f>
        <v>1</v>
      </c>
      <c r="BA49" s="165">
        <v>0</v>
      </c>
      <c r="BB49" s="180">
        <f t="shared" ref="BB49:BB52" si="675">AW49-BA49</f>
        <v>19630</v>
      </c>
      <c r="BC49" s="181">
        <v>0</v>
      </c>
      <c r="BD49" s="180" t="s">
        <v>130</v>
      </c>
      <c r="BE49" s="181">
        <v>0</v>
      </c>
      <c r="BF49" s="180">
        <v>0</v>
      </c>
      <c r="BG49" s="181">
        <v>0</v>
      </c>
      <c r="BH49" s="171">
        <v>0</v>
      </c>
      <c r="BI49" s="171">
        <v>0</v>
      </c>
      <c r="BJ49" s="483">
        <v>0</v>
      </c>
      <c r="BK49" s="484">
        <v>0</v>
      </c>
      <c r="BL49" s="484">
        <v>0</v>
      </c>
      <c r="BM49" s="484">
        <v>0</v>
      </c>
      <c r="BN49" s="485">
        <v>0</v>
      </c>
      <c r="BO49" s="485">
        <v>0</v>
      </c>
      <c r="BP49" s="182">
        <f t="shared" si="637"/>
        <v>-33270.396249999998</v>
      </c>
      <c r="BQ49" s="166">
        <f t="shared" si="638"/>
        <v>697947.10375000001</v>
      </c>
      <c r="BR49" s="172">
        <f t="shared" si="639"/>
        <v>14989.467999999993</v>
      </c>
      <c r="BS49" s="181" t="str">
        <f t="shared" si="640"/>
        <v>Positive Margin</v>
      </c>
      <c r="BT49" s="183" t="s">
        <v>1460</v>
      </c>
      <c r="BU49" s="165">
        <f t="shared" ref="BU49:BU52" si="676">AY49-Y49-Q49-AA49-T49+BC49</f>
        <v>15704</v>
      </c>
      <c r="BV49" s="184" t="str">
        <f t="shared" ref="BV49:BV52" si="677">IF(BU49&lt;0, "Negative Margin at Inception", "Positive Margin at Inception")</f>
        <v>Positive Margin at Inception</v>
      </c>
      <c r="BW49" s="185">
        <f t="shared" ref="BW49:BW52" si="678">IFERROR(BR49/BQ49,"0")</f>
        <v>2.1476510067114086E-2</v>
      </c>
      <c r="BX49" s="184" t="str">
        <f t="shared" ref="BX49:BX52" si="679">IF(BW49&lt;1%,"Less Than 1%",IF(BW49&gt;2%,"More than 2%",IF(BW49&gt;=1%,"1% - 2%")))</f>
        <v>More than 2%</v>
      </c>
      <c r="BY49" s="165">
        <f t="shared" ref="BY49:BY52" si="680">BO49+BP49</f>
        <v>-33270.396249999998</v>
      </c>
      <c r="BZ49" s="166">
        <f t="shared" ref="BZ49:BZ52" si="681">AL49+AK49</f>
        <v>-32555.864249999999</v>
      </c>
      <c r="CA49" s="165">
        <f t="shared" ref="CA49:CA52" si="682">BY49-BZ49</f>
        <v>-714.53199999999924</v>
      </c>
      <c r="CB49" s="186">
        <f t="shared" ref="CB49:CB52" si="683">BO49</f>
        <v>0</v>
      </c>
      <c r="CC49" s="186">
        <f t="shared" ref="CC49:CC52" si="684">AK49</f>
        <v>0</v>
      </c>
      <c r="CD49" s="167">
        <f t="shared" ref="CD49:CD52" si="685">CB49-CC49</f>
        <v>0</v>
      </c>
      <c r="CE49" s="186" t="s">
        <v>488</v>
      </c>
      <c r="CF49" s="167" t="e">
        <f>_xlfn.XLOOKUP(G49,'Supplier Metrics'!C:C,'Supplier Metrics'!H:H)</f>
        <v>#N/A</v>
      </c>
      <c r="CG49" s="167" t="str">
        <f t="shared" ref="CG49:CG52" si="686">TEXT(AN49,"mmm-yy")</f>
        <v>Jun-26</v>
      </c>
      <c r="CH49" s="167">
        <f t="shared" ref="CH49:CH52" si="687">AM49-AL49</f>
        <v>715513.5</v>
      </c>
      <c r="CI49" s="167">
        <f t="shared" ref="CI49:CI52" si="688">BQ49-BP49</f>
        <v>731217.5</v>
      </c>
      <c r="CJ49" s="167">
        <f t="shared" ref="CJ49:CJ52" si="689">INT((D49- IF(MONTH(D49) &gt;= 4, DATE(YEAR(D49), 4, 1), DATE(YEAR(D49)-1, 4, 1))) / 7) + 1</f>
        <v>12</v>
      </c>
      <c r="CK49" s="187" t="str" cm="1">
        <f t="array" ref="CK49:CL49">_xlfn.XLOOKUP(N49,'Material Metrics'!B:B,'Material Metrics'!C:D)</f>
        <v>Ferrous</v>
      </c>
      <c r="CL49" s="167" t="str">
        <v>Ferrous</v>
      </c>
      <c r="CM49" s="167" t="str">
        <f>_xlfn.XLOOKUP(AR49,Receivables!B:B,Receivables!D:D)</f>
        <v>Avilash Mukherjee</v>
      </c>
      <c r="CN49" s="167">
        <f t="shared" ref="CN49:CN52" si="690">AY49-Q49</f>
        <v>15704</v>
      </c>
      <c r="CO49" s="167">
        <f t="shared" ref="CO49:CO52" si="691">CN49-AB49</f>
        <v>15704</v>
      </c>
      <c r="CP49" s="167">
        <f t="shared" ref="CP49:CP52" si="692">BQ49-AM49</f>
        <v>14989.467999999993</v>
      </c>
      <c r="CQ49" s="167">
        <f t="shared" ref="CQ49:CQ52" si="693">AY49*118%</f>
        <v>862836.64999999991</v>
      </c>
      <c r="CR49" s="167">
        <f t="shared" ref="CR49:CR52" si="694">Q49*118%</f>
        <v>844305.92999999993</v>
      </c>
      <c r="CS49" s="167">
        <f t="shared" ref="CS49:CS52" si="695">CB49*118%</f>
        <v>0</v>
      </c>
      <c r="CT49" s="167">
        <f t="shared" ref="CT49:CT52" si="696">CC49*118%</f>
        <v>0</v>
      </c>
      <c r="CU49" s="167">
        <f t="shared" ref="CU49:CU52" si="697">(CQ49-CS49)-(CR49-CT49)</f>
        <v>18530.719999999972</v>
      </c>
      <c r="CV49" s="167" t="s">
        <v>628</v>
      </c>
      <c r="CW49" s="167" t="s">
        <v>628</v>
      </c>
      <c r="CX49" s="182" t="str">
        <f t="shared" ref="CX49:CX52" si="698">MID(G49,3,10)</f>
        <v>BSEPB8387C</v>
      </c>
      <c r="CY49" s="182" t="str">
        <f t="shared" ref="CY49:CY52" si="699">MID(AR49,3,10)</f>
        <v>AAGCS3838R</v>
      </c>
      <c r="CZ49" s="182" t="s">
        <v>701</v>
      </c>
      <c r="DA49" s="182">
        <v>0</v>
      </c>
      <c r="DB49" s="182">
        <v>0</v>
      </c>
      <c r="DC49" s="182">
        <v>0</v>
      </c>
      <c r="DD49" s="182">
        <v>0</v>
      </c>
      <c r="DE49" s="455">
        <f t="shared" ref="DE49:DE52" si="700">AE49+AJ49+AK49</f>
        <v>0</v>
      </c>
      <c r="DF49" s="182">
        <f t="shared" ref="DF49:DF52" si="701">BN49+BO49+BC49</f>
        <v>0</v>
      </c>
    </row>
    <row r="50" spans="2:110" s="189" customFormat="1" ht="11.9" customHeight="1" x14ac:dyDescent="0.3">
      <c r="B50" s="160" t="str">
        <f t="shared" si="667"/>
        <v>Q1</v>
      </c>
      <c r="C50" s="161" t="str">
        <f t="shared" si="668"/>
        <v>Jun-26</v>
      </c>
      <c r="D50" s="378">
        <v>46191</v>
      </c>
      <c r="E50" s="163" t="s">
        <v>4899</v>
      </c>
      <c r="F50" s="163" t="s">
        <v>4257</v>
      </c>
      <c r="G50" s="163" t="s">
        <v>4258</v>
      </c>
      <c r="H50" s="164" t="s">
        <v>4900</v>
      </c>
      <c r="I50" s="162">
        <v>46191</v>
      </c>
      <c r="J50" s="163" t="s">
        <v>4901</v>
      </c>
      <c r="K50" s="162">
        <v>46192</v>
      </c>
      <c r="L50" s="163" t="s">
        <v>4827</v>
      </c>
      <c r="M50" s="163" t="s">
        <v>4902</v>
      </c>
      <c r="N50" s="164" t="s">
        <v>221</v>
      </c>
      <c r="O50" s="163">
        <v>20860</v>
      </c>
      <c r="P50" s="319">
        <v>34.200000000000003</v>
      </c>
      <c r="Q50" s="165">
        <f t="shared" si="669"/>
        <v>713412.00000000012</v>
      </c>
      <c r="R50" s="166">
        <v>0</v>
      </c>
      <c r="S50" s="165">
        <f t="shared" si="670"/>
        <v>20860</v>
      </c>
      <c r="T50" s="166">
        <v>0</v>
      </c>
      <c r="U50" s="167">
        <v>0</v>
      </c>
      <c r="V50" s="168">
        <v>0</v>
      </c>
      <c r="W50" s="167">
        <v>0</v>
      </c>
      <c r="X50" s="169">
        <v>0</v>
      </c>
      <c r="Y50" s="167">
        <v>0</v>
      </c>
      <c r="Z50" s="167">
        <v>0</v>
      </c>
      <c r="AA50" s="166">
        <v>0</v>
      </c>
      <c r="AB50" s="170">
        <f t="shared" si="671"/>
        <v>0</v>
      </c>
      <c r="AC50" s="169">
        <v>0</v>
      </c>
      <c r="AD50" s="165">
        <v>0</v>
      </c>
      <c r="AE50" s="184">
        <v>0</v>
      </c>
      <c r="AF50" s="167">
        <v>0</v>
      </c>
      <c r="AG50" s="167">
        <v>0</v>
      </c>
      <c r="AH50" s="167">
        <v>0</v>
      </c>
      <c r="AI50" s="167">
        <v>0</v>
      </c>
      <c r="AJ50" s="167">
        <v>0</v>
      </c>
      <c r="AK50" s="167">
        <v>0</v>
      </c>
      <c r="AL50" s="167">
        <f t="shared" si="672"/>
        <v>-32460.245999999996</v>
      </c>
      <c r="AM50" s="172">
        <f t="shared" si="488"/>
        <v>680951.75400000007</v>
      </c>
      <c r="AN50" s="173">
        <v>46192</v>
      </c>
      <c r="AO50" s="174" t="s">
        <v>4909</v>
      </c>
      <c r="AP50" s="175" t="s">
        <v>4910</v>
      </c>
      <c r="AQ50" s="176" t="s">
        <v>500</v>
      </c>
      <c r="AR50" s="176" t="s">
        <v>501</v>
      </c>
      <c r="AS50" s="163" t="s">
        <v>4911</v>
      </c>
      <c r="AT50" s="177" t="s">
        <v>4912</v>
      </c>
      <c r="AU50" s="177" t="s">
        <v>4836</v>
      </c>
      <c r="AV50" s="178" t="s">
        <v>562</v>
      </c>
      <c r="AW50" s="176">
        <v>20860</v>
      </c>
      <c r="AX50" s="178">
        <v>35</v>
      </c>
      <c r="AY50" s="176">
        <f t="shared" si="673"/>
        <v>730100</v>
      </c>
      <c r="AZ50" s="179" t="b">
        <f t="shared" si="674"/>
        <v>1</v>
      </c>
      <c r="BA50" s="165">
        <v>0</v>
      </c>
      <c r="BB50" s="180">
        <f t="shared" si="675"/>
        <v>20860</v>
      </c>
      <c r="BC50" s="181">
        <v>0</v>
      </c>
      <c r="BD50" s="180" t="s">
        <v>130</v>
      </c>
      <c r="BE50" s="181">
        <v>0</v>
      </c>
      <c r="BF50" s="180">
        <v>0</v>
      </c>
      <c r="BG50" s="181">
        <v>0</v>
      </c>
      <c r="BH50" s="171">
        <v>0</v>
      </c>
      <c r="BI50" s="171">
        <v>0</v>
      </c>
      <c r="BJ50" s="483">
        <v>0</v>
      </c>
      <c r="BK50" s="484">
        <v>0</v>
      </c>
      <c r="BL50" s="484">
        <v>0</v>
      </c>
      <c r="BM50" s="484">
        <v>0</v>
      </c>
      <c r="BN50" s="485">
        <v>0</v>
      </c>
      <c r="BO50" s="485">
        <v>0</v>
      </c>
      <c r="BP50" s="182">
        <f t="shared" si="637"/>
        <v>-33219.549999999996</v>
      </c>
      <c r="BQ50" s="166">
        <f t="shared" si="638"/>
        <v>696880.45</v>
      </c>
      <c r="BR50" s="172">
        <f t="shared" si="639"/>
        <v>15928.69599999988</v>
      </c>
      <c r="BS50" s="181" t="str">
        <f t="shared" si="640"/>
        <v>Positive Margin</v>
      </c>
      <c r="BT50" s="183" t="s">
        <v>1460</v>
      </c>
      <c r="BU50" s="165">
        <f t="shared" si="676"/>
        <v>16687.999999999884</v>
      </c>
      <c r="BV50" s="184" t="str">
        <f t="shared" si="677"/>
        <v>Positive Margin at Inception</v>
      </c>
      <c r="BW50" s="185">
        <f t="shared" si="678"/>
        <v>2.2857142857142687E-2</v>
      </c>
      <c r="BX50" s="184" t="str">
        <f t="shared" si="679"/>
        <v>More than 2%</v>
      </c>
      <c r="BY50" s="165">
        <f t="shared" si="680"/>
        <v>-33219.549999999996</v>
      </c>
      <c r="BZ50" s="166">
        <f t="shared" si="681"/>
        <v>-32460.245999999996</v>
      </c>
      <c r="CA50" s="165">
        <f t="shared" si="682"/>
        <v>-759.30400000000009</v>
      </c>
      <c r="CB50" s="186">
        <f t="shared" si="683"/>
        <v>0</v>
      </c>
      <c r="CC50" s="186">
        <f t="shared" si="684"/>
        <v>0</v>
      </c>
      <c r="CD50" s="167">
        <f t="shared" si="685"/>
        <v>0</v>
      </c>
      <c r="CE50" s="186" t="s">
        <v>488</v>
      </c>
      <c r="CF50" s="167" t="str">
        <f>_xlfn.XLOOKUP(G50,'Supplier Metrics'!C:C,'Supplier Metrics'!H:H)</f>
        <v>Trader With Warehouse</v>
      </c>
      <c r="CG50" s="167" t="str">
        <f t="shared" si="686"/>
        <v>Jun-26</v>
      </c>
      <c r="CH50" s="167">
        <f t="shared" si="687"/>
        <v>713412.00000000012</v>
      </c>
      <c r="CI50" s="167">
        <f t="shared" si="688"/>
        <v>730100</v>
      </c>
      <c r="CJ50" s="167">
        <f t="shared" si="689"/>
        <v>12</v>
      </c>
      <c r="CK50" s="187" t="str" cm="1">
        <f t="array" ref="CK50:CL50">_xlfn.XLOOKUP(N50,'Material Metrics'!B:B,'Material Metrics'!C:D)</f>
        <v>Ferrous</v>
      </c>
      <c r="CL50" s="167" t="str">
        <v>Ferrous</v>
      </c>
      <c r="CM50" s="167" t="str">
        <f>_xlfn.XLOOKUP(AR50,Receivables!B:B,Receivables!D:D)</f>
        <v>Arijit Dutta</v>
      </c>
      <c r="CN50" s="167">
        <f t="shared" si="690"/>
        <v>16687.999999999884</v>
      </c>
      <c r="CO50" s="167">
        <f t="shared" si="691"/>
        <v>16687.999999999884</v>
      </c>
      <c r="CP50" s="167">
        <f t="shared" si="692"/>
        <v>15928.69599999988</v>
      </c>
      <c r="CQ50" s="167">
        <f t="shared" si="693"/>
        <v>861518</v>
      </c>
      <c r="CR50" s="167">
        <f t="shared" si="694"/>
        <v>841826.16000000015</v>
      </c>
      <c r="CS50" s="167">
        <f t="shared" si="695"/>
        <v>0</v>
      </c>
      <c r="CT50" s="167">
        <f t="shared" si="696"/>
        <v>0</v>
      </c>
      <c r="CU50" s="167">
        <f t="shared" si="697"/>
        <v>19691.839999999851</v>
      </c>
      <c r="CV50" s="167" t="s">
        <v>628</v>
      </c>
      <c r="CW50" s="167" t="s">
        <v>628</v>
      </c>
      <c r="CX50" s="182" t="str">
        <f t="shared" si="698"/>
        <v>AAYPA3587C</v>
      </c>
      <c r="CY50" s="182" t="str">
        <f t="shared" si="699"/>
        <v>AABCG1420G</v>
      </c>
      <c r="CZ50" s="182" t="s">
        <v>701</v>
      </c>
      <c r="DA50" s="182">
        <v>0</v>
      </c>
      <c r="DB50" s="182">
        <v>0</v>
      </c>
      <c r="DC50" s="182">
        <v>0</v>
      </c>
      <c r="DD50" s="182">
        <v>0</v>
      </c>
      <c r="DE50" s="455">
        <f t="shared" si="700"/>
        <v>0</v>
      </c>
      <c r="DF50" s="182">
        <f t="shared" si="701"/>
        <v>0</v>
      </c>
    </row>
    <row r="51" spans="2:110" s="189" customFormat="1" ht="11.9" customHeight="1" x14ac:dyDescent="0.3">
      <c r="B51" s="160" t="str">
        <f t="shared" si="667"/>
        <v>Q1</v>
      </c>
      <c r="C51" s="161" t="str">
        <f t="shared" si="668"/>
        <v>Jun-26</v>
      </c>
      <c r="D51" s="378">
        <v>46191</v>
      </c>
      <c r="E51" s="163" t="s">
        <v>4903</v>
      </c>
      <c r="F51" s="163" t="s">
        <v>1451</v>
      </c>
      <c r="G51" s="163" t="s">
        <v>1452</v>
      </c>
      <c r="H51" s="164" t="s">
        <v>4811</v>
      </c>
      <c r="I51" s="162">
        <v>46191</v>
      </c>
      <c r="J51" s="163" t="s">
        <v>4904</v>
      </c>
      <c r="K51" s="162">
        <v>46191</v>
      </c>
      <c r="L51" s="163" t="s">
        <v>1454</v>
      </c>
      <c r="M51" s="163" t="s">
        <v>4905</v>
      </c>
      <c r="N51" s="164" t="s">
        <v>132</v>
      </c>
      <c r="O51" s="163">
        <v>4400</v>
      </c>
      <c r="P51" s="319">
        <v>336.59</v>
      </c>
      <c r="Q51" s="165">
        <f t="shared" si="669"/>
        <v>1480996</v>
      </c>
      <c r="R51" s="166">
        <v>0</v>
      </c>
      <c r="S51" s="165">
        <f t="shared" si="670"/>
        <v>4400</v>
      </c>
      <c r="T51" s="166">
        <v>0</v>
      </c>
      <c r="U51" s="167">
        <v>0</v>
      </c>
      <c r="V51" s="168">
        <v>0</v>
      </c>
      <c r="W51" s="167">
        <v>0</v>
      </c>
      <c r="X51" s="169">
        <v>0</v>
      </c>
      <c r="Y51" s="167">
        <v>0</v>
      </c>
      <c r="Z51" s="167">
        <v>0</v>
      </c>
      <c r="AA51" s="166">
        <v>0</v>
      </c>
      <c r="AB51" s="170">
        <f t="shared" si="671"/>
        <v>0</v>
      </c>
      <c r="AC51" s="169">
        <v>0</v>
      </c>
      <c r="AD51" s="165">
        <v>0</v>
      </c>
      <c r="AE51" s="184">
        <v>0</v>
      </c>
      <c r="AF51" s="167">
        <v>0</v>
      </c>
      <c r="AG51" s="167">
        <v>0</v>
      </c>
      <c r="AH51" s="167">
        <v>0</v>
      </c>
      <c r="AI51" s="167">
        <v>0</v>
      </c>
      <c r="AJ51" s="167">
        <v>0</v>
      </c>
      <c r="AK51" s="167">
        <v>0</v>
      </c>
      <c r="AL51" s="167">
        <f t="shared" si="672"/>
        <v>-67385.317999999985</v>
      </c>
      <c r="AM51" s="172">
        <f t="shared" si="488"/>
        <v>1413610.682</v>
      </c>
      <c r="AN51" s="173">
        <v>46191</v>
      </c>
      <c r="AO51" s="174" t="s">
        <v>4913</v>
      </c>
      <c r="AP51" s="175" t="s">
        <v>1445</v>
      </c>
      <c r="AQ51" s="176" t="s">
        <v>366</v>
      </c>
      <c r="AR51" s="176" t="s">
        <v>682</v>
      </c>
      <c r="AS51" s="163" t="s">
        <v>1446</v>
      </c>
      <c r="AT51" s="177" t="s">
        <v>1447</v>
      </c>
      <c r="AU51" s="177" t="s">
        <v>1448</v>
      </c>
      <c r="AV51" s="178" t="s">
        <v>562</v>
      </c>
      <c r="AW51" s="176">
        <v>4400</v>
      </c>
      <c r="AX51" s="178">
        <v>347</v>
      </c>
      <c r="AY51" s="176">
        <f t="shared" si="673"/>
        <v>1526800</v>
      </c>
      <c r="AZ51" s="179" t="b">
        <f t="shared" si="674"/>
        <v>1</v>
      </c>
      <c r="BA51" s="165">
        <v>0</v>
      </c>
      <c r="BB51" s="180">
        <f t="shared" si="675"/>
        <v>4400</v>
      </c>
      <c r="BC51" s="181">
        <v>0</v>
      </c>
      <c r="BD51" s="180" t="s">
        <v>130</v>
      </c>
      <c r="BE51" s="181">
        <v>0</v>
      </c>
      <c r="BF51" s="180">
        <v>0</v>
      </c>
      <c r="BG51" s="181">
        <v>0</v>
      </c>
      <c r="BH51" s="171">
        <v>0</v>
      </c>
      <c r="BI51" s="171">
        <v>0</v>
      </c>
      <c r="BJ51" s="483">
        <v>0</v>
      </c>
      <c r="BK51" s="484">
        <v>0</v>
      </c>
      <c r="BL51" s="484">
        <v>0</v>
      </c>
      <c r="BM51" s="484">
        <v>0</v>
      </c>
      <c r="BN51" s="485">
        <v>0</v>
      </c>
      <c r="BO51" s="485">
        <v>0</v>
      </c>
      <c r="BP51" s="182">
        <f t="shared" si="637"/>
        <v>-69469.399999999994</v>
      </c>
      <c r="BQ51" s="166">
        <f t="shared" si="638"/>
        <v>1457330.6</v>
      </c>
      <c r="BR51" s="172">
        <f t="shared" si="639"/>
        <v>43719.918000000063</v>
      </c>
      <c r="BS51" s="181" t="str">
        <f t="shared" si="640"/>
        <v>Positive Margin</v>
      </c>
      <c r="BT51" s="183" t="s">
        <v>1460</v>
      </c>
      <c r="BU51" s="165">
        <f t="shared" si="676"/>
        <v>45804</v>
      </c>
      <c r="BV51" s="184" t="str">
        <f t="shared" si="677"/>
        <v>Positive Margin at Inception</v>
      </c>
      <c r="BW51" s="185">
        <f t="shared" si="678"/>
        <v>3.0000000000000041E-2</v>
      </c>
      <c r="BX51" s="184" t="str">
        <f t="shared" si="679"/>
        <v>More than 2%</v>
      </c>
      <c r="BY51" s="165">
        <f t="shared" si="680"/>
        <v>-69469.399999999994</v>
      </c>
      <c r="BZ51" s="166">
        <f t="shared" si="681"/>
        <v>-67385.317999999985</v>
      </c>
      <c r="CA51" s="165">
        <f t="shared" si="682"/>
        <v>-2084.0820000000094</v>
      </c>
      <c r="CB51" s="186">
        <f t="shared" si="683"/>
        <v>0</v>
      </c>
      <c r="CC51" s="186">
        <f t="shared" si="684"/>
        <v>0</v>
      </c>
      <c r="CD51" s="167">
        <f t="shared" si="685"/>
        <v>0</v>
      </c>
      <c r="CE51" s="186" t="s">
        <v>488</v>
      </c>
      <c r="CF51" s="167" t="str">
        <f>_xlfn.XLOOKUP(G51,'Supplier Metrics'!C:C,'Supplier Metrics'!H:H)</f>
        <v>Processor</v>
      </c>
      <c r="CG51" s="167" t="str">
        <f t="shared" si="686"/>
        <v>Jun-26</v>
      </c>
      <c r="CH51" s="167">
        <f t="shared" si="687"/>
        <v>1480996</v>
      </c>
      <c r="CI51" s="167">
        <f t="shared" si="688"/>
        <v>1526800</v>
      </c>
      <c r="CJ51" s="167">
        <f t="shared" si="689"/>
        <v>12</v>
      </c>
      <c r="CK51" s="187" t="str" cm="1">
        <f t="array" ref="CK51:CL51">_xlfn.XLOOKUP(N51,'Material Metrics'!B:B,'Material Metrics'!C:D)</f>
        <v>Non-Ferrous</v>
      </c>
      <c r="CL51" s="167" t="str">
        <v>Aluminium</v>
      </c>
      <c r="CM51" s="167" t="str">
        <f>_xlfn.XLOOKUP(AR51,Receivables!B:B,Receivables!D:D)</f>
        <v>Daulat Biyani</v>
      </c>
      <c r="CN51" s="167">
        <f t="shared" si="690"/>
        <v>45804</v>
      </c>
      <c r="CO51" s="167">
        <f t="shared" si="691"/>
        <v>45804</v>
      </c>
      <c r="CP51" s="167">
        <f t="shared" si="692"/>
        <v>43719.918000000063</v>
      </c>
      <c r="CQ51" s="167">
        <f t="shared" si="693"/>
        <v>1801624</v>
      </c>
      <c r="CR51" s="167">
        <f t="shared" si="694"/>
        <v>1747575.2799999998</v>
      </c>
      <c r="CS51" s="167">
        <f t="shared" si="695"/>
        <v>0</v>
      </c>
      <c r="CT51" s="167">
        <f t="shared" si="696"/>
        <v>0</v>
      </c>
      <c r="CU51" s="167">
        <f t="shared" si="697"/>
        <v>54048.720000000205</v>
      </c>
      <c r="CV51" s="167" t="s">
        <v>628</v>
      </c>
      <c r="CW51" s="167" t="s">
        <v>628</v>
      </c>
      <c r="CX51" s="182" t="str">
        <f t="shared" si="698"/>
        <v>AIXPR2550B</v>
      </c>
      <c r="CY51" s="182" t="str">
        <f t="shared" si="699"/>
        <v>AAACN0064G</v>
      </c>
      <c r="CZ51" s="182" t="s">
        <v>701</v>
      </c>
      <c r="DA51" s="182">
        <v>0</v>
      </c>
      <c r="DB51" s="182">
        <v>0</v>
      </c>
      <c r="DC51" s="182">
        <v>0</v>
      </c>
      <c r="DD51" s="182">
        <v>0</v>
      </c>
      <c r="DE51" s="455">
        <f t="shared" si="700"/>
        <v>0</v>
      </c>
      <c r="DF51" s="182">
        <f t="shared" si="701"/>
        <v>0</v>
      </c>
    </row>
    <row r="52" spans="2:110" s="189" customFormat="1" ht="11.9" customHeight="1" x14ac:dyDescent="0.3">
      <c r="B52" s="160" t="str">
        <f t="shared" si="667"/>
        <v>Q1</v>
      </c>
      <c r="C52" s="161" t="str">
        <f t="shared" si="668"/>
        <v>Jun-26</v>
      </c>
      <c r="D52" s="378">
        <v>46193</v>
      </c>
      <c r="E52" s="163" t="s">
        <v>4906</v>
      </c>
      <c r="F52" s="163" t="s">
        <v>1451</v>
      </c>
      <c r="G52" s="163" t="s">
        <v>1452</v>
      </c>
      <c r="H52" s="164" t="s">
        <v>4863</v>
      </c>
      <c r="I52" s="162">
        <v>46193</v>
      </c>
      <c r="J52" s="163" t="s">
        <v>4907</v>
      </c>
      <c r="K52" s="162">
        <v>46193</v>
      </c>
      <c r="L52" s="163" t="s">
        <v>1454</v>
      </c>
      <c r="M52" s="163" t="s">
        <v>4908</v>
      </c>
      <c r="N52" s="164" t="s">
        <v>132</v>
      </c>
      <c r="O52" s="163">
        <v>2215</v>
      </c>
      <c r="P52" s="319">
        <v>329.8</v>
      </c>
      <c r="Q52" s="165">
        <f t="shared" si="669"/>
        <v>730507</v>
      </c>
      <c r="R52" s="166">
        <v>0</v>
      </c>
      <c r="S52" s="165">
        <f t="shared" si="670"/>
        <v>2215</v>
      </c>
      <c r="T52" s="166">
        <v>0</v>
      </c>
      <c r="U52" s="167">
        <v>0</v>
      </c>
      <c r="V52" s="168">
        <v>0</v>
      </c>
      <c r="W52" s="167">
        <v>0</v>
      </c>
      <c r="X52" s="169">
        <v>0</v>
      </c>
      <c r="Y52" s="167">
        <v>0</v>
      </c>
      <c r="Z52" s="167">
        <v>0</v>
      </c>
      <c r="AA52" s="166">
        <v>0</v>
      </c>
      <c r="AB52" s="170">
        <f t="shared" si="671"/>
        <v>0</v>
      </c>
      <c r="AC52" s="169">
        <v>0</v>
      </c>
      <c r="AD52" s="165">
        <v>0</v>
      </c>
      <c r="AE52" s="184">
        <v>0</v>
      </c>
      <c r="AF52" s="167">
        <v>0</v>
      </c>
      <c r="AG52" s="167">
        <v>0</v>
      </c>
      <c r="AH52" s="167">
        <v>0</v>
      </c>
      <c r="AI52" s="167">
        <v>0</v>
      </c>
      <c r="AJ52" s="167">
        <v>0</v>
      </c>
      <c r="AK52" s="167">
        <v>0</v>
      </c>
      <c r="AL52" s="167">
        <f t="shared" si="672"/>
        <v>-33238.068499999994</v>
      </c>
      <c r="AM52" s="172">
        <f t="shared" si="488"/>
        <v>697268.93149999995</v>
      </c>
      <c r="AN52" s="173">
        <v>46193</v>
      </c>
      <c r="AO52" s="174" t="s">
        <v>4914</v>
      </c>
      <c r="AP52" s="175" t="s">
        <v>4724</v>
      </c>
      <c r="AQ52" s="176" t="s">
        <v>390</v>
      </c>
      <c r="AR52" s="176" t="s">
        <v>686</v>
      </c>
      <c r="AS52" s="163" t="s">
        <v>1446</v>
      </c>
      <c r="AT52" s="177" t="s">
        <v>4915</v>
      </c>
      <c r="AU52" s="177" t="s">
        <v>4726</v>
      </c>
      <c r="AV52" s="178" t="s">
        <v>562</v>
      </c>
      <c r="AW52" s="176">
        <v>2215</v>
      </c>
      <c r="AX52" s="178">
        <v>340</v>
      </c>
      <c r="AY52" s="176">
        <f t="shared" si="673"/>
        <v>753100</v>
      </c>
      <c r="AZ52" s="179" t="b">
        <f t="shared" si="674"/>
        <v>1</v>
      </c>
      <c r="BA52" s="165">
        <v>0</v>
      </c>
      <c r="BB52" s="180">
        <f t="shared" si="675"/>
        <v>2215</v>
      </c>
      <c r="BC52" s="181">
        <v>0</v>
      </c>
      <c r="BD52" s="180" t="s">
        <v>130</v>
      </c>
      <c r="BE52" s="181">
        <v>0</v>
      </c>
      <c r="BF52" s="180">
        <v>0</v>
      </c>
      <c r="BG52" s="181">
        <v>0</v>
      </c>
      <c r="BH52" s="171">
        <v>0</v>
      </c>
      <c r="BI52" s="171">
        <v>0</v>
      </c>
      <c r="BJ52" s="483">
        <v>0</v>
      </c>
      <c r="BK52" s="484">
        <v>0</v>
      </c>
      <c r="BL52" s="484">
        <v>0</v>
      </c>
      <c r="BM52" s="484">
        <v>0</v>
      </c>
      <c r="BN52" s="485">
        <v>0</v>
      </c>
      <c r="BO52" s="485">
        <v>0</v>
      </c>
      <c r="BP52" s="182">
        <f t="shared" si="637"/>
        <v>-34266.049999999996</v>
      </c>
      <c r="BQ52" s="166">
        <f t="shared" si="638"/>
        <v>718833.95</v>
      </c>
      <c r="BR52" s="172">
        <f t="shared" si="639"/>
        <v>21565.018500000006</v>
      </c>
      <c r="BS52" s="181" t="str">
        <f t="shared" si="640"/>
        <v>Positive Margin</v>
      </c>
      <c r="BT52" s="183" t="s">
        <v>1460</v>
      </c>
      <c r="BU52" s="165">
        <f t="shared" si="676"/>
        <v>22593</v>
      </c>
      <c r="BV52" s="184" t="str">
        <f t="shared" si="677"/>
        <v>Positive Margin at Inception</v>
      </c>
      <c r="BW52" s="185">
        <f t="shared" si="678"/>
        <v>3.0000000000000009E-2</v>
      </c>
      <c r="BX52" s="184" t="str">
        <f t="shared" si="679"/>
        <v>More than 2%</v>
      </c>
      <c r="BY52" s="165">
        <f t="shared" si="680"/>
        <v>-34266.049999999996</v>
      </c>
      <c r="BZ52" s="166">
        <f t="shared" si="681"/>
        <v>-33238.068499999994</v>
      </c>
      <c r="CA52" s="165">
        <f t="shared" si="682"/>
        <v>-1027.9815000000017</v>
      </c>
      <c r="CB52" s="186">
        <f t="shared" si="683"/>
        <v>0</v>
      </c>
      <c r="CC52" s="186">
        <f t="shared" si="684"/>
        <v>0</v>
      </c>
      <c r="CD52" s="167">
        <f t="shared" si="685"/>
        <v>0</v>
      </c>
      <c r="CE52" s="186" t="s">
        <v>488</v>
      </c>
      <c r="CF52" s="167" t="str">
        <f>_xlfn.XLOOKUP(G52,'Supplier Metrics'!C:C,'Supplier Metrics'!H:H)</f>
        <v>Processor</v>
      </c>
      <c r="CG52" s="167" t="str">
        <f t="shared" si="686"/>
        <v>Jun-26</v>
      </c>
      <c r="CH52" s="167">
        <f t="shared" si="687"/>
        <v>730507</v>
      </c>
      <c r="CI52" s="167">
        <f t="shared" si="688"/>
        <v>753100</v>
      </c>
      <c r="CJ52" s="167">
        <f t="shared" si="689"/>
        <v>12</v>
      </c>
      <c r="CK52" s="187" t="str" cm="1">
        <f t="array" ref="CK52:CL52">_xlfn.XLOOKUP(N52,'Material Metrics'!B:B,'Material Metrics'!C:D)</f>
        <v>Non-Ferrous</v>
      </c>
      <c r="CL52" s="167" t="str">
        <v>Aluminium</v>
      </c>
      <c r="CM52" s="167" t="str">
        <f>_xlfn.XLOOKUP(AR52,Receivables!B:B,Receivables!D:D)</f>
        <v>Daulat Biyani</v>
      </c>
      <c r="CN52" s="167">
        <f t="shared" si="690"/>
        <v>22593</v>
      </c>
      <c r="CO52" s="167">
        <f t="shared" si="691"/>
        <v>22593</v>
      </c>
      <c r="CP52" s="167">
        <f t="shared" si="692"/>
        <v>21565.018500000006</v>
      </c>
      <c r="CQ52" s="167">
        <f t="shared" si="693"/>
        <v>888658</v>
      </c>
      <c r="CR52" s="167">
        <f t="shared" si="694"/>
        <v>861998.26</v>
      </c>
      <c r="CS52" s="167">
        <f t="shared" si="695"/>
        <v>0</v>
      </c>
      <c r="CT52" s="167">
        <f t="shared" si="696"/>
        <v>0</v>
      </c>
      <c r="CU52" s="167">
        <f t="shared" si="697"/>
        <v>26659.739999999991</v>
      </c>
      <c r="CV52" s="167" t="s">
        <v>628</v>
      </c>
      <c r="CW52" s="167" t="s">
        <v>628</v>
      </c>
      <c r="CX52" s="182" t="str">
        <f t="shared" si="698"/>
        <v>AIXPR2550B</v>
      </c>
      <c r="CY52" s="182" t="str">
        <f t="shared" si="699"/>
        <v>AAACU7707M</v>
      </c>
      <c r="CZ52" s="182" t="s">
        <v>701</v>
      </c>
      <c r="DA52" s="182">
        <v>0</v>
      </c>
      <c r="DB52" s="182">
        <v>0</v>
      </c>
      <c r="DC52" s="182">
        <v>0</v>
      </c>
      <c r="DD52" s="182">
        <v>0</v>
      </c>
      <c r="DE52" s="455">
        <f t="shared" si="700"/>
        <v>0</v>
      </c>
      <c r="DF52" s="182">
        <f t="shared" si="701"/>
        <v>0</v>
      </c>
    </row>
    <row r="53" spans="2:110" s="189" customFormat="1" ht="11.9" customHeight="1" thickBot="1" x14ac:dyDescent="0.35">
      <c r="B53" s="160"/>
      <c r="C53" s="161"/>
      <c r="D53" s="378"/>
      <c r="E53" s="163"/>
      <c r="F53" s="163"/>
      <c r="G53" s="163"/>
      <c r="H53" s="364"/>
      <c r="I53" s="162"/>
      <c r="J53" s="163"/>
      <c r="K53" s="162"/>
      <c r="L53" s="163"/>
      <c r="M53" s="163"/>
      <c r="N53" s="164"/>
      <c r="O53" s="163"/>
      <c r="P53" s="319"/>
      <c r="Q53" s="165"/>
      <c r="R53" s="166"/>
      <c r="S53" s="165"/>
      <c r="T53" s="166"/>
      <c r="U53" s="167"/>
      <c r="V53" s="168"/>
      <c r="W53" s="167"/>
      <c r="X53" s="169"/>
      <c r="Y53" s="167"/>
      <c r="Z53" s="167"/>
      <c r="AA53" s="166"/>
      <c r="AB53" s="170"/>
      <c r="AC53" s="169"/>
      <c r="AD53" s="390"/>
      <c r="AE53" s="184"/>
      <c r="AF53" s="167"/>
      <c r="AG53" s="171"/>
      <c r="AH53" s="167"/>
      <c r="AI53" s="168"/>
      <c r="AJ53" s="167"/>
      <c r="AK53" s="167"/>
      <c r="AL53" s="167"/>
      <c r="AM53" s="172"/>
      <c r="AN53" s="173"/>
      <c r="AO53" s="174"/>
      <c r="AP53" s="175"/>
      <c r="AQ53" s="176"/>
      <c r="AR53" s="176"/>
      <c r="AS53" s="163"/>
      <c r="AT53" s="177"/>
      <c r="AU53" s="177"/>
      <c r="AV53" s="178"/>
      <c r="AW53" s="176"/>
      <c r="AX53" s="178"/>
      <c r="AY53" s="176"/>
      <c r="AZ53" s="179"/>
      <c r="BA53" s="165"/>
      <c r="BB53" s="180"/>
      <c r="BC53" s="181"/>
      <c r="BD53" s="180"/>
      <c r="BE53" s="181"/>
      <c r="BF53" s="180"/>
      <c r="BG53" s="181"/>
      <c r="BH53" s="167"/>
      <c r="BI53" s="321"/>
      <c r="BJ53" s="168"/>
      <c r="BK53" s="165"/>
      <c r="BL53" s="165"/>
      <c r="BM53" s="165"/>
      <c r="BN53" s="176"/>
      <c r="BO53" s="176"/>
      <c r="BP53" s="190"/>
      <c r="BQ53" s="166"/>
      <c r="BR53" s="172"/>
      <c r="BS53" s="181"/>
      <c r="BT53" s="183"/>
      <c r="BU53" s="165"/>
      <c r="BV53" s="184"/>
      <c r="BW53" s="185"/>
      <c r="BX53" s="184"/>
      <c r="BY53" s="165"/>
      <c r="BZ53" s="166"/>
      <c r="CA53" s="165"/>
      <c r="CB53" s="186"/>
      <c r="CC53" s="186"/>
      <c r="CD53" s="167"/>
      <c r="CE53" s="186"/>
      <c r="CF53" s="167"/>
      <c r="CG53" s="167"/>
      <c r="CH53" s="167"/>
      <c r="CI53" s="167"/>
      <c r="CJ53" s="167"/>
      <c r="CK53" s="187"/>
      <c r="CL53" s="167"/>
      <c r="CM53" s="167"/>
      <c r="CN53" s="167"/>
      <c r="CO53" s="167"/>
      <c r="CP53" s="167"/>
      <c r="CQ53" s="167"/>
      <c r="CR53" s="167"/>
      <c r="CS53" s="167"/>
      <c r="CT53" s="167"/>
      <c r="CU53" s="167"/>
      <c r="CV53" s="167"/>
      <c r="CW53" s="167"/>
      <c r="CX53" s="182"/>
      <c r="CY53" s="182"/>
      <c r="CZ53" s="182"/>
      <c r="DA53" s="182"/>
      <c r="DB53" s="182"/>
      <c r="DC53" s="182"/>
      <c r="DD53" s="182"/>
      <c r="DF53" s="457"/>
    </row>
    <row r="54" spans="2:110" s="204" customFormat="1" ht="12.5" thickBot="1" x14ac:dyDescent="0.35">
      <c r="B54" s="191"/>
      <c r="C54" s="192"/>
      <c r="D54" s="192"/>
      <c r="E54" s="192"/>
      <c r="F54" s="193" t="s">
        <v>68</v>
      </c>
      <c r="G54" s="192"/>
      <c r="H54" s="192"/>
      <c r="I54" s="194"/>
      <c r="J54" s="192"/>
      <c r="K54" s="194"/>
      <c r="L54" s="193"/>
      <c r="M54" s="195"/>
      <c r="N54" s="196"/>
      <c r="O54" s="197">
        <f>SUBTOTAL(9,O5:O53)</f>
        <v>565992</v>
      </c>
      <c r="P54" s="198"/>
      <c r="Q54" s="197">
        <f>SUBTOTAL(9,Q5:Q53)</f>
        <v>38889412.299999997</v>
      </c>
      <c r="R54" s="197">
        <f>SUBTOTAL(9,R5:R53)</f>
        <v>45480</v>
      </c>
      <c r="S54" s="197">
        <f>SUBTOTAL(9,S5:S53)</f>
        <v>520512</v>
      </c>
      <c r="T54" s="197">
        <f>SUBTOTAL(9,T5:T53)</f>
        <v>0</v>
      </c>
      <c r="U54" s="199"/>
      <c r="V54" s="199"/>
      <c r="W54" s="200"/>
      <c r="X54" s="200"/>
      <c r="Y54" s="197">
        <f>SUBTOTAL(9,Y5:Y53)</f>
        <v>0</v>
      </c>
      <c r="Z54" s="197">
        <f>SUBTOTAL(9,Z5:Z53)</f>
        <v>0</v>
      </c>
      <c r="AA54" s="197">
        <f>SUBTOTAL(9,AA5:AA53)</f>
        <v>0</v>
      </c>
      <c r="AB54" s="197">
        <f>SUBTOTAL(9,AB5:AB53)</f>
        <v>0</v>
      </c>
      <c r="AC54" s="197">
        <f>SUBTOTAL(9,AC5:AC53)</f>
        <v>0</v>
      </c>
      <c r="AD54" s="197">
        <f>SUBTOTAL(1,AD5:AD53)</f>
        <v>0</v>
      </c>
      <c r="AE54" s="197">
        <f>SUBTOTAL(9,AE5:AE53)</f>
        <v>-986545</v>
      </c>
      <c r="AF54" s="192"/>
      <c r="AG54" s="192"/>
      <c r="AH54" s="201"/>
      <c r="AI54" s="201"/>
      <c r="AJ54" s="197">
        <f>SUBTOTAL(9,AJ5:AJ53)</f>
        <v>-626226</v>
      </c>
      <c r="AK54" s="197">
        <f>SUBTOTAL(9,AK5:AK53)</f>
        <v>-692969.79576571181</v>
      </c>
      <c r="AL54" s="197">
        <f>SUBTOTAL(9,AL5:AL53)</f>
        <v>-260358.12075</v>
      </c>
      <c r="AM54" s="197">
        <f>SUBTOTAL(9,AM5:AM53)</f>
        <v>36323313.383484289</v>
      </c>
      <c r="AN54" s="198"/>
      <c r="AO54" s="198"/>
      <c r="AP54" s="198"/>
      <c r="AQ54" s="197"/>
      <c r="AR54" s="197"/>
      <c r="AS54" s="195"/>
      <c r="AT54" s="197"/>
      <c r="AU54" s="197"/>
      <c r="AV54" s="198"/>
      <c r="AW54" s="197">
        <f>SUBTOTAL(9,AW5:AW53)</f>
        <v>565241</v>
      </c>
      <c r="AX54" s="197">
        <f>SUBTOTAL(101,AX5:AX53)</f>
        <v>240.44062499999976</v>
      </c>
      <c r="AY54" s="197">
        <f>SUBTOTAL(9,AY5:AY53)</f>
        <v>39350085.75</v>
      </c>
      <c r="AZ54" s="197"/>
      <c r="BA54" s="197">
        <f>SUBTOTAL(9,BA5:BA53)</f>
        <v>45480</v>
      </c>
      <c r="BB54" s="197">
        <f>SUBTOTAL(9,BB5:BB53)</f>
        <v>519761</v>
      </c>
      <c r="BC54" s="197">
        <f>SUBTOTAL(9,BC5:BC53)</f>
        <v>-1008777</v>
      </c>
      <c r="BD54" s="197"/>
      <c r="BE54" s="197"/>
      <c r="BF54" s="197"/>
      <c r="BG54" s="197">
        <f>SUBTOTAL(9,BG5:BG53)</f>
        <v>0</v>
      </c>
      <c r="BH54" s="198"/>
      <c r="BI54" s="430"/>
      <c r="BJ54" s="198"/>
      <c r="BK54" s="198"/>
      <c r="BL54" s="197">
        <f t="shared" ref="BL54:BR54" si="702">SUBTOTAL(9,BL5:BL53)</f>
        <v>0</v>
      </c>
      <c r="BM54" s="197">
        <f t="shared" si="702"/>
        <v>0</v>
      </c>
      <c r="BN54" s="197">
        <f t="shared" si="702"/>
        <v>-605882.5</v>
      </c>
      <c r="BO54" s="197">
        <f t="shared" si="702"/>
        <v>-347830.98</v>
      </c>
      <c r="BP54" s="197">
        <f t="shared" si="702"/>
        <v>-267096.71625</v>
      </c>
      <c r="BQ54" s="197">
        <f t="shared" si="702"/>
        <v>37120498.553750008</v>
      </c>
      <c r="BR54" s="197">
        <f t="shared" si="702"/>
        <v>797185.17026571161</v>
      </c>
      <c r="BS54" s="197"/>
      <c r="BT54" s="197"/>
      <c r="BU54" s="197">
        <f>SUBTOTAL(9,BU5:BU53)</f>
        <v>-548103.5500000004</v>
      </c>
      <c r="BV54" s="197"/>
      <c r="BW54" s="197"/>
      <c r="BX54" s="192"/>
      <c r="BY54" s="197">
        <f>SUBTOTAL(9,BY1:BY53)</f>
        <v>-614927.69625000004</v>
      </c>
      <c r="BZ54" s="197">
        <f>SUBTOTAL(9,BZ1:BZ53)</f>
        <v>-953327.91651571193</v>
      </c>
      <c r="CA54" s="197">
        <f>SUBTOTAL(9,CA1:CA53)</f>
        <v>338400.22026571183</v>
      </c>
      <c r="CB54" s="197">
        <f>SUBTOTAL(9,CB5:CB53)</f>
        <v>-347830.98</v>
      </c>
      <c r="CC54" s="197">
        <f>SUBTOTAL(9,CC5:CC53)</f>
        <v>-692969.79576571181</v>
      </c>
      <c r="CD54" s="197">
        <f>SUBTOTAL(9,CD5:CD53)</f>
        <v>345138.81576571183</v>
      </c>
      <c r="CE54" s="193"/>
      <c r="CF54" s="202"/>
      <c r="CG54" s="202"/>
      <c r="CH54" s="197">
        <f>SUBTOTAL(9,CH5:CH53)</f>
        <v>36583671.504234292</v>
      </c>
      <c r="CI54" s="197">
        <f>SUBTOTAL(9,CI5:CI53)</f>
        <v>37387595.269999996</v>
      </c>
      <c r="CJ54" s="202"/>
      <c r="CK54" s="203"/>
      <c r="CL54" s="202"/>
      <c r="CM54" s="202"/>
      <c r="CN54" s="197">
        <f t="shared" ref="CN54:CU54" si="703">SUBTOTAL(9,CN5:CN53)</f>
        <v>460673.4499999996</v>
      </c>
      <c r="CO54" s="197">
        <f t="shared" si="703"/>
        <v>460673.4499999996</v>
      </c>
      <c r="CP54" s="197">
        <f t="shared" si="703"/>
        <v>797185.17026571161</v>
      </c>
      <c r="CQ54" s="197">
        <f t="shared" si="703"/>
        <v>46433101.185000002</v>
      </c>
      <c r="CR54" s="197">
        <f t="shared" si="703"/>
        <v>45889506.513999991</v>
      </c>
      <c r="CS54" s="197">
        <f t="shared" si="703"/>
        <v>-410440.55640000006</v>
      </c>
      <c r="CT54" s="197">
        <f t="shared" si="703"/>
        <v>-817704.35900354001</v>
      </c>
      <c r="CU54" s="197">
        <f t="shared" si="703"/>
        <v>136330.86839645985</v>
      </c>
      <c r="CV54" s="202"/>
      <c r="CW54" s="202"/>
      <c r="CX54" s="202"/>
      <c r="CY54" s="202"/>
      <c r="CZ54" s="202"/>
      <c r="DA54" s="202"/>
      <c r="DB54" s="202"/>
      <c r="DC54" s="202"/>
      <c r="DD54" s="202"/>
      <c r="DE54" s="197"/>
      <c r="DF54" s="458"/>
    </row>
    <row r="55" spans="2:110" s="205" customFormat="1" ht="12.5" thickBot="1" x14ac:dyDescent="0.35">
      <c r="D55" s="189"/>
      <c r="E55" s="206"/>
      <c r="F55" s="207"/>
      <c r="G55" s="206"/>
      <c r="H55" s="206"/>
      <c r="I55" s="208"/>
      <c r="J55" s="189"/>
      <c r="K55" s="208"/>
      <c r="L55" s="209"/>
      <c r="M55" s="209"/>
      <c r="N55" s="210">
        <f>O54-AW54</f>
        <v>751</v>
      </c>
      <c r="O55" s="211"/>
      <c r="P55" s="212">
        <f>Q54+AK54+AJ54+AL54+T54+AE54</f>
        <v>36323313.383484282</v>
      </c>
      <c r="Q55" s="213">
        <f>Q54+'Recon Items'!G5+'Recon Items'!G6+'Recon Items'!C33</f>
        <v>40219612.299999997</v>
      </c>
      <c r="R55" s="213"/>
      <c r="S55" s="213"/>
      <c r="T55" s="213"/>
      <c r="U55" s="209"/>
      <c r="V55" s="188"/>
      <c r="W55" s="188"/>
      <c r="X55" s="207"/>
      <c r="Y55" s="213"/>
      <c r="Z55" s="213"/>
      <c r="AA55" s="213">
        <f>AB54/AY54</f>
        <v>0</v>
      </c>
      <c r="AB55" s="213"/>
      <c r="AC55" s="213"/>
      <c r="AD55" s="214"/>
      <c r="AE55" s="214"/>
      <c r="AF55" s="215"/>
      <c r="AG55" s="215"/>
      <c r="AH55" s="207"/>
      <c r="AI55" s="213"/>
      <c r="AJ55" s="189">
        <f>AK54+AJ54</f>
        <v>-1319195.7957657119</v>
      </c>
      <c r="AK55" s="221" t="s">
        <v>1687</v>
      </c>
      <c r="AL55" s="189"/>
      <c r="AM55" s="214"/>
      <c r="AN55" s="189"/>
      <c r="AO55" s="189"/>
      <c r="AP55" s="189"/>
      <c r="AQ55" s="189"/>
      <c r="AR55" s="216"/>
      <c r="AS55" s="189"/>
      <c r="AT55" s="189"/>
      <c r="AU55" s="189"/>
      <c r="AV55" s="189"/>
      <c r="AW55" s="189"/>
      <c r="AX55" s="189"/>
      <c r="AY55" s="189"/>
      <c r="AZ55" s="189"/>
      <c r="BA55" s="189"/>
      <c r="BB55" s="189">
        <f>BB54-S54</f>
        <v>-751</v>
      </c>
      <c r="BC55" s="189"/>
      <c r="BD55" s="189">
        <f>BG54+AY54</f>
        <v>39350085.75</v>
      </c>
      <c r="BE55" s="189"/>
      <c r="BF55" s="189"/>
      <c r="BG55" s="189"/>
      <c r="BH55" s="189"/>
      <c r="BI55" s="370"/>
      <c r="BJ55" s="221" t="s">
        <v>472</v>
      </c>
      <c r="BK55" s="221">
        <f>BN54+BO54+BC54</f>
        <v>-1962490.48</v>
      </c>
      <c r="BL55" s="189"/>
      <c r="BM55" s="217">
        <f>BK55/AY54</f>
        <v>-4.9872584585155574E-2</v>
      </c>
      <c r="BN55" s="217"/>
      <c r="BO55" s="189"/>
      <c r="BP55" s="218">
        <f>BR54/BQ54</f>
        <v>2.1475605159542718E-2</v>
      </c>
      <c r="BQ55" s="213"/>
      <c r="BR55" s="189"/>
      <c r="BS55" s="207"/>
      <c r="BT55" s="219">
        <f>BU54/AY54</f>
        <v>-1.39289035729738E-2</v>
      </c>
      <c r="BU55" s="213"/>
      <c r="BX55" s="189"/>
      <c r="BY55" s="213"/>
      <c r="BZ55" s="253">
        <f>BZ54/BY54</f>
        <v>1.5503089588082801</v>
      </c>
      <c r="CA55" s="189"/>
      <c r="CB55" s="189"/>
      <c r="CC55" s="254">
        <f>IFERROR(CC54/CB54,0)</f>
        <v>1.9922601367069483</v>
      </c>
      <c r="CD55" s="206"/>
      <c r="CE55" s="221"/>
      <c r="CF55" s="221"/>
      <c r="CG55" s="255"/>
      <c r="CH55" s="255"/>
      <c r="CI55" s="400">
        <f>(CI54-CH54)/CI54</f>
        <v>2.1502419718627288E-2</v>
      </c>
      <c r="CJ55" s="207"/>
      <c r="CN55" s="413">
        <f>CN54/AY54</f>
        <v>1.1707050727329091E-2</v>
      </c>
      <c r="CO55" s="413">
        <f>CO54/(Q54+AB54)</f>
        <v>1.1845729280923065E-2</v>
      </c>
      <c r="CP55" s="413">
        <f>CP54/BQ54</f>
        <v>2.1475605159542718E-2</v>
      </c>
      <c r="DB55" s="371"/>
      <c r="DC55" s="371"/>
    </row>
    <row r="56" spans="2:110" s="205" customFormat="1" ht="15" thickBot="1" x14ac:dyDescent="0.5">
      <c r="B56" s="499" t="s">
        <v>833</v>
      </c>
      <c r="C56" s="499"/>
      <c r="D56" s="499"/>
      <c r="E56" s="206"/>
      <c r="F56" s="207"/>
      <c r="G56" s="206"/>
      <c r="H56" s="206"/>
      <c r="I56" s="208"/>
      <c r="J56" s="189"/>
      <c r="K56" s="208"/>
      <c r="L56" s="209"/>
      <c r="M56" s="207"/>
      <c r="N56" s="211"/>
      <c r="O56" s="211"/>
      <c r="P56" s="212"/>
      <c r="Q56" s="213"/>
      <c r="R56" s="213"/>
      <c r="S56" s="213"/>
      <c r="T56" s="213"/>
      <c r="U56" s="209"/>
      <c r="V56" s="188"/>
      <c r="W56" s="188"/>
      <c r="X56" s="207"/>
      <c r="Y56" s="213"/>
      <c r="Z56" s="213"/>
      <c r="AA56" s="189"/>
      <c r="AB56" s="189"/>
      <c r="AC56" s="222">
        <f>+AL54+AK54</f>
        <v>-953327.91651571181</v>
      </c>
      <c r="AD56" s="214"/>
      <c r="AE56" s="214"/>
      <c r="AF56" s="215"/>
      <c r="AG56" s="215"/>
      <c r="AH56" s="207"/>
      <c r="AI56" s="213"/>
      <c r="AJ56" s="214">
        <f>-'Last year''s'!F101</f>
        <v>-2430113.1610169495</v>
      </c>
      <c r="AK56" s="221" t="s">
        <v>1688</v>
      </c>
      <c r="AL56" s="189"/>
      <c r="AM56" s="214"/>
      <c r="AN56" s="189"/>
      <c r="AO56" s="189"/>
      <c r="AP56" s="189"/>
      <c r="AQ56" s="189"/>
      <c r="AR56" s="224"/>
      <c r="AS56" s="189"/>
      <c r="AT56" s="189"/>
      <c r="AU56" s="189"/>
      <c r="AV56" s="189"/>
      <c r="AW56" s="189"/>
      <c r="AX56" s="189"/>
      <c r="AY56" s="189"/>
      <c r="AZ56" s="189"/>
      <c r="BA56" s="189"/>
      <c r="BB56" s="189"/>
      <c r="BC56" s="189"/>
      <c r="BD56" s="189"/>
      <c r="BE56" s="189"/>
      <c r="BF56" s="189"/>
      <c r="BG56" s="189"/>
      <c r="BH56" s="370"/>
      <c r="BI56" s="370"/>
      <c r="BJ56" s="221" t="s">
        <v>473</v>
      </c>
      <c r="BK56" s="189">
        <f>-'Last year''s'!L104-89445</f>
        <v>-6458090.75</v>
      </c>
      <c r="BL56" s="221"/>
      <c r="BN56" s="225"/>
      <c r="BO56" s="226"/>
      <c r="BP56" s="213"/>
      <c r="BQ56" s="213"/>
      <c r="BR56" s="189"/>
      <c r="BS56" s="207"/>
      <c r="BT56" s="227"/>
      <c r="BU56" s="213"/>
      <c r="BX56" s="189"/>
      <c r="BY56" s="213"/>
      <c r="BZ56" s="207"/>
      <c r="CA56" s="189"/>
      <c r="CB56" s="189"/>
      <c r="CC56" s="189"/>
      <c r="CD56" s="206"/>
      <c r="CE56" s="189"/>
      <c r="CF56" s="189"/>
      <c r="CJ56" s="207"/>
      <c r="DB56" s="371"/>
      <c r="DC56" s="371"/>
    </row>
    <row r="57" spans="2:110" s="205" customFormat="1" ht="13.5" thickBot="1" x14ac:dyDescent="0.35">
      <c r="B57" s="152" t="s">
        <v>22</v>
      </c>
      <c r="C57" s="153" t="s">
        <v>21</v>
      </c>
      <c r="D57" s="152" t="s">
        <v>20</v>
      </c>
      <c r="E57" s="153" t="s">
        <v>341</v>
      </c>
      <c r="F57" s="153" t="s">
        <v>32</v>
      </c>
      <c r="G57" s="153" t="s">
        <v>23</v>
      </c>
      <c r="H57" s="154" t="s">
        <v>26</v>
      </c>
      <c r="I57" s="155" t="s">
        <v>27</v>
      </c>
      <c r="J57" s="153" t="s">
        <v>24</v>
      </c>
      <c r="K57" s="155" t="s">
        <v>25</v>
      </c>
      <c r="L57" s="153" t="s">
        <v>34</v>
      </c>
      <c r="M57" s="153" t="s">
        <v>36</v>
      </c>
      <c r="N57" s="154" t="s">
        <v>40</v>
      </c>
      <c r="O57" s="153" t="s">
        <v>42</v>
      </c>
      <c r="P57" s="154" t="s">
        <v>43</v>
      </c>
      <c r="Q57" s="153" t="s">
        <v>44</v>
      </c>
      <c r="R57" s="154" t="s">
        <v>126</v>
      </c>
      <c r="S57" s="153" t="s">
        <v>127</v>
      </c>
      <c r="T57" s="154" t="s">
        <v>117</v>
      </c>
      <c r="U57" s="153" t="s">
        <v>35</v>
      </c>
      <c r="V57" s="154" t="s">
        <v>37</v>
      </c>
      <c r="W57" s="153" t="s">
        <v>38</v>
      </c>
      <c r="X57" s="154" t="s">
        <v>39</v>
      </c>
      <c r="Y57" s="153" t="s">
        <v>45</v>
      </c>
      <c r="Z57" s="153" t="s">
        <v>74</v>
      </c>
      <c r="AA57" s="154" t="s">
        <v>46</v>
      </c>
      <c r="AB57" s="153" t="s">
        <v>47</v>
      </c>
      <c r="AC57" s="154" t="s">
        <v>717</v>
      </c>
      <c r="AD57" s="153" t="s">
        <v>48</v>
      </c>
      <c r="AE57" s="154" t="s">
        <v>128</v>
      </c>
      <c r="AF57" s="153" t="s">
        <v>28</v>
      </c>
      <c r="AG57" s="154" t="s">
        <v>29</v>
      </c>
      <c r="AH57" s="153" t="s">
        <v>30</v>
      </c>
      <c r="AI57" s="154" t="s">
        <v>31</v>
      </c>
      <c r="AJ57" s="153" t="s">
        <v>49</v>
      </c>
      <c r="AK57" s="153" t="s">
        <v>469</v>
      </c>
      <c r="AL57" s="153" t="s">
        <v>471</v>
      </c>
      <c r="AM57" s="153" t="s">
        <v>50</v>
      </c>
      <c r="AN57" s="154" t="s">
        <v>52</v>
      </c>
      <c r="AO57" s="153" t="s">
        <v>51</v>
      </c>
      <c r="AP57" s="154" t="s">
        <v>457</v>
      </c>
      <c r="AQ57" s="154" t="s">
        <v>53</v>
      </c>
      <c r="AR57" s="153" t="s">
        <v>179</v>
      </c>
      <c r="AS57" s="153" t="s">
        <v>33</v>
      </c>
      <c r="AT57" s="153" t="s">
        <v>54</v>
      </c>
      <c r="AU57" s="154" t="s">
        <v>55</v>
      </c>
      <c r="AV57" s="154" t="s">
        <v>1443</v>
      </c>
      <c r="AW57" s="153" t="s">
        <v>56</v>
      </c>
      <c r="AX57" s="154" t="s">
        <v>57</v>
      </c>
      <c r="AY57" s="153" t="s">
        <v>58</v>
      </c>
      <c r="AZ57" s="154" t="s">
        <v>59</v>
      </c>
      <c r="BA57" s="153" t="s">
        <v>126</v>
      </c>
      <c r="BB57" s="154" t="s">
        <v>127</v>
      </c>
      <c r="BC57" s="153" t="s">
        <v>128</v>
      </c>
      <c r="BD57" s="154" t="s">
        <v>129</v>
      </c>
      <c r="BE57" s="153" t="s">
        <v>159</v>
      </c>
      <c r="BF57" s="154" t="s">
        <v>160</v>
      </c>
      <c r="BG57" s="153" t="s">
        <v>58</v>
      </c>
      <c r="BH57" s="153" t="s">
        <v>146</v>
      </c>
      <c r="BI57" s="155" t="s">
        <v>147</v>
      </c>
      <c r="BJ57" s="153" t="s">
        <v>148</v>
      </c>
      <c r="BK57" s="153" t="s">
        <v>149</v>
      </c>
      <c r="BL57" s="153" t="s">
        <v>730</v>
      </c>
      <c r="BM57" s="153" t="s">
        <v>709</v>
      </c>
      <c r="BN57" s="153" t="s">
        <v>151</v>
      </c>
      <c r="BO57" s="153" t="s">
        <v>468</v>
      </c>
      <c r="BP57" s="153" t="s">
        <v>470</v>
      </c>
      <c r="BQ57" s="154" t="s">
        <v>60</v>
      </c>
      <c r="BR57" s="153" t="s">
        <v>61</v>
      </c>
      <c r="BS57" s="153" t="s">
        <v>75</v>
      </c>
      <c r="BT57" s="154" t="s">
        <v>63</v>
      </c>
      <c r="BU57" s="153" t="s">
        <v>463</v>
      </c>
      <c r="BV57" s="156" t="s">
        <v>150</v>
      </c>
      <c r="BW57" s="153" t="s">
        <v>112</v>
      </c>
      <c r="BX57" s="153" t="s">
        <v>113</v>
      </c>
      <c r="BY57" s="153" t="s">
        <v>461</v>
      </c>
      <c r="BZ57" s="153" t="s">
        <v>462</v>
      </c>
      <c r="CA57" s="153" t="s">
        <v>62</v>
      </c>
      <c r="CB57" s="153" t="s">
        <v>144</v>
      </c>
      <c r="CC57" s="153" t="s">
        <v>145</v>
      </c>
      <c r="CD57" s="153" t="s">
        <v>62</v>
      </c>
      <c r="CE57" s="153" t="s">
        <v>41</v>
      </c>
      <c r="CF57" s="153" t="s">
        <v>277</v>
      </c>
      <c r="CG57" s="153" t="s">
        <v>21</v>
      </c>
      <c r="CH57" s="153" t="s">
        <v>311</v>
      </c>
      <c r="CI57" s="153" t="s">
        <v>235</v>
      </c>
      <c r="CJ57" s="153" t="s">
        <v>394</v>
      </c>
      <c r="CK57" s="153" t="s">
        <v>248</v>
      </c>
      <c r="CL57" s="153" t="s">
        <v>398</v>
      </c>
      <c r="CM57" s="157" t="s">
        <v>4468</v>
      </c>
      <c r="CN57" s="418" t="s">
        <v>464</v>
      </c>
      <c r="CO57" s="415" t="s">
        <v>465</v>
      </c>
      <c r="CP57" s="415" t="s">
        <v>466</v>
      </c>
      <c r="CQ57" s="419" t="s">
        <v>479</v>
      </c>
      <c r="CR57" s="415" t="s">
        <v>2</v>
      </c>
      <c r="CS57" s="415" t="s">
        <v>480</v>
      </c>
      <c r="CT57" s="415" t="s">
        <v>481</v>
      </c>
      <c r="CU57" s="415" t="s">
        <v>61</v>
      </c>
      <c r="CV57" s="415" t="s">
        <v>626</v>
      </c>
      <c r="CW57" s="415" t="s">
        <v>627</v>
      </c>
      <c r="CX57" s="415" t="s">
        <v>337</v>
      </c>
      <c r="CY57" s="415" t="s">
        <v>338</v>
      </c>
      <c r="CZ57" s="415" t="s">
        <v>696</v>
      </c>
      <c r="DA57" s="415" t="s">
        <v>710</v>
      </c>
      <c r="DB57" s="415" t="s">
        <v>711</v>
      </c>
      <c r="DC57" s="415" t="s">
        <v>762</v>
      </c>
      <c r="DD57" s="416" t="s">
        <v>763</v>
      </c>
      <c r="DE57" s="157" t="s">
        <v>940</v>
      </c>
      <c r="DF57" s="456" t="s">
        <v>941</v>
      </c>
    </row>
    <row r="58" spans="2:110" s="205" customFormat="1" ht="12" x14ac:dyDescent="0.3">
      <c r="B58" s="160" t="str">
        <f>"Q" &amp; IF(ROUNDUP(MONTH(D58)/3,0)-1=0,4,ROUNDUP(MONTH(D58)/3,0)-1)</f>
        <v>Q4</v>
      </c>
      <c r="C58" s="421" t="str">
        <f>TEXT(AN58,"mmm-yy")</f>
        <v>May-26</v>
      </c>
      <c r="D58" s="420"/>
      <c r="E58" s="422"/>
      <c r="F58" s="422"/>
      <c r="G58" s="422"/>
      <c r="H58" s="164"/>
      <c r="I58" s="423"/>
      <c r="J58" s="319"/>
      <c r="K58" s="423"/>
      <c r="L58" s="164"/>
      <c r="M58" s="422"/>
      <c r="N58" s="164"/>
      <c r="O58" s="422"/>
      <c r="P58" s="319"/>
      <c r="Q58" s="424">
        <f>O58*P58</f>
        <v>0</v>
      </c>
      <c r="R58" s="166">
        <v>0</v>
      </c>
      <c r="S58" s="424">
        <f>O58-R58</f>
        <v>0</v>
      </c>
      <c r="T58" s="166">
        <v>0</v>
      </c>
      <c r="U58" s="424">
        <v>0</v>
      </c>
      <c r="V58" s="319">
        <v>0</v>
      </c>
      <c r="W58" s="424">
        <v>0</v>
      </c>
      <c r="X58" s="166">
        <v>0</v>
      </c>
      <c r="Y58" s="424">
        <v>0</v>
      </c>
      <c r="Z58" s="166">
        <v>0</v>
      </c>
      <c r="AA58" s="424">
        <v>0</v>
      </c>
      <c r="AB58" s="319">
        <f>Y58+AA58+Z58</f>
        <v>0</v>
      </c>
      <c r="AC58" s="424">
        <v>0</v>
      </c>
      <c r="AD58" s="166">
        <v>0</v>
      </c>
      <c r="AE58" s="424">
        <v>0</v>
      </c>
      <c r="AF58" s="166">
        <v>0</v>
      </c>
      <c r="AG58" s="424">
        <v>0</v>
      </c>
      <c r="AH58" s="319">
        <v>0</v>
      </c>
      <c r="AI58" s="424">
        <v>0</v>
      </c>
      <c r="AJ58" s="166">
        <v>0</v>
      </c>
      <c r="AK58" s="424">
        <v>0</v>
      </c>
      <c r="AL58" s="166">
        <v>0</v>
      </c>
      <c r="AM58" s="424">
        <f>Q58+AB58+AL58+AK58+AJ58+T58+AE58</f>
        <v>0</v>
      </c>
      <c r="AN58" s="425">
        <v>46157</v>
      </c>
      <c r="AO58" s="424" t="s">
        <v>4752</v>
      </c>
      <c r="AP58" s="166" t="s">
        <v>4753</v>
      </c>
      <c r="AQ58" s="424" t="s">
        <v>379</v>
      </c>
      <c r="AR58" s="166" t="s">
        <v>495</v>
      </c>
      <c r="AS58" s="424" t="s">
        <v>562</v>
      </c>
      <c r="AT58" s="319" t="s">
        <v>4754</v>
      </c>
      <c r="AU58" s="424" t="s">
        <v>184</v>
      </c>
      <c r="AV58" s="424" t="s">
        <v>562</v>
      </c>
      <c r="AW58" s="166">
        <v>1</v>
      </c>
      <c r="AX58" s="424">
        <v>108894</v>
      </c>
      <c r="AY58" s="166">
        <f>AW58*AX58</f>
        <v>108894</v>
      </c>
      <c r="AZ58" s="424" t="b">
        <f>AW58=O58</f>
        <v>0</v>
      </c>
      <c r="BA58" s="424">
        <v>0</v>
      </c>
      <c r="BB58" s="166">
        <f>AW58-BA58</f>
        <v>1</v>
      </c>
      <c r="BC58" s="424">
        <v>0</v>
      </c>
      <c r="BD58" s="166" t="s">
        <v>130</v>
      </c>
      <c r="BE58" s="424">
        <v>0</v>
      </c>
      <c r="BF58" s="424">
        <v>0</v>
      </c>
      <c r="BG58" s="166">
        <v>0</v>
      </c>
      <c r="BH58" s="424">
        <v>0</v>
      </c>
      <c r="BI58" s="438">
        <v>0</v>
      </c>
      <c r="BJ58" s="424">
        <v>0</v>
      </c>
      <c r="BK58" s="424">
        <v>0</v>
      </c>
      <c r="BL58" s="166">
        <f>-IF(AR58="21AABCJ1969M1ZF",(AY58*2%),0)</f>
        <v>0</v>
      </c>
      <c r="BM58" s="424">
        <v>0</v>
      </c>
      <c r="BN58" s="166">
        <v>0</v>
      </c>
      <c r="BO58" s="424">
        <v>0</v>
      </c>
      <c r="BP58" s="424">
        <v>0</v>
      </c>
      <c r="BQ58" s="166">
        <f>AY58+BN58+BO58+BP58+BC58+BG58+BM58+BL58</f>
        <v>108894</v>
      </c>
      <c r="BR58" s="424">
        <f>BQ58-AM58</f>
        <v>108894</v>
      </c>
      <c r="BS58" s="166" t="str">
        <f>IF(BR58&gt;=0,"Positive Margin","Negative Margin")</f>
        <v>Positive Margin</v>
      </c>
      <c r="BT58" s="424" t="s">
        <v>761</v>
      </c>
      <c r="BU58" s="424">
        <f t="shared" ref="BU58" si="704">AY58-Y58-Q58-AA58-T58+BC58</f>
        <v>108894</v>
      </c>
      <c r="BV58" s="166" t="str">
        <f>IF(BU58&lt;0, "Negative Margin at Inception", "Positive Margin at Inception")</f>
        <v>Positive Margin at Inception</v>
      </c>
      <c r="BW58" s="424">
        <f t="shared" ref="BW58" si="705">IFERROR(BR58/BQ58,"0")</f>
        <v>1</v>
      </c>
      <c r="BX58" s="166" t="str">
        <f>IF(BW58&lt;1%,"Less Than 1%",IF(BW58&gt;2%,"More than 2%",IF(BW58&gt;=1%,"1% - 2%")))</f>
        <v>More than 2%</v>
      </c>
      <c r="BY58" s="424">
        <f t="shared" ref="BY58" si="706">BO58+BP58</f>
        <v>0</v>
      </c>
      <c r="BZ58" s="424">
        <f t="shared" ref="BZ58" si="707">AL58+AK58</f>
        <v>0</v>
      </c>
      <c r="CA58" s="166">
        <f>BY58-BZ58</f>
        <v>0</v>
      </c>
      <c r="CB58" s="424">
        <f t="shared" ref="CB58" si="708">BO58</f>
        <v>0</v>
      </c>
      <c r="CC58" s="166">
        <f t="shared" ref="CC58" si="709">AK58</f>
        <v>0</v>
      </c>
      <c r="CD58" s="424">
        <f>CB58-CC58</f>
        <v>0</v>
      </c>
      <c r="CE58" s="424" t="s">
        <v>64</v>
      </c>
      <c r="CF58" s="166">
        <v>0</v>
      </c>
      <c r="CG58" s="424" t="str">
        <f t="shared" ref="CG58" si="710">TEXT(AN58,"mmm-yy")</f>
        <v>May-26</v>
      </c>
      <c r="CH58" s="166">
        <f t="shared" ref="CH58" si="711">AM58-AL58</f>
        <v>0</v>
      </c>
      <c r="CI58" s="424">
        <f t="shared" ref="CI58" si="712">BQ58-BP58</f>
        <v>108894</v>
      </c>
      <c r="CJ58" s="424">
        <f t="shared" ref="CJ58" si="713">INT((D58- IF(MONTH(D58) &gt;= 4, DATE(YEAR(D58), 4, 1), DATE(YEAR(D58)-1, 4, 1))) / 7) + 1</f>
        <v>-99098</v>
      </c>
      <c r="CK58" s="166">
        <v>0</v>
      </c>
      <c r="CL58" s="424">
        <v>0</v>
      </c>
      <c r="CM58" s="166" t="str">
        <f>_xlfn.XLOOKUP(AR58,Receivables!B:B,Receivables!D:D)</f>
        <v>Sunil Sharma</v>
      </c>
      <c r="CN58" s="424">
        <f t="shared" ref="CN58" si="714">AY58-Q58</f>
        <v>108894</v>
      </c>
      <c r="CO58" s="424">
        <f t="shared" ref="CO58" si="715">CN58-AB58</f>
        <v>108894</v>
      </c>
      <c r="CP58" s="166">
        <f t="shared" ref="CP58" si="716">BQ58-AM58</f>
        <v>108894</v>
      </c>
      <c r="CQ58" s="424">
        <f t="shared" ref="CQ58" si="717">AY58*118%</f>
        <v>128494.92</v>
      </c>
      <c r="CR58" s="166">
        <f t="shared" ref="CR58" si="718">Q58*118%</f>
        <v>0</v>
      </c>
      <c r="CS58" s="424">
        <f t="shared" ref="CS58:CT58" si="719">CB58*118%</f>
        <v>0</v>
      </c>
      <c r="CT58" s="424">
        <f t="shared" si="719"/>
        <v>0</v>
      </c>
      <c r="CU58" s="166">
        <f>(CQ58-CS58)-(CR58-CT58)</f>
        <v>128494.92</v>
      </c>
      <c r="CV58" s="165" t="s">
        <v>628</v>
      </c>
      <c r="CW58" s="166" t="s">
        <v>628</v>
      </c>
      <c r="CX58" s="424" t="str">
        <f t="shared" ref="CX58" si="720">MID(G58,3,10)</f>
        <v/>
      </c>
      <c r="CY58" s="424" t="str">
        <f t="shared" ref="CY58" si="721">MID(AR58,3,10)</f>
        <v>AACCE7247G</v>
      </c>
      <c r="CZ58" s="166">
        <v>0</v>
      </c>
      <c r="DA58" s="424">
        <v>0</v>
      </c>
      <c r="DB58" s="166">
        <v>0</v>
      </c>
      <c r="DC58" s="424">
        <v>0</v>
      </c>
      <c r="DD58" s="182">
        <v>0</v>
      </c>
      <c r="DE58" s="182">
        <v>0</v>
      </c>
      <c r="DF58" s="182">
        <v>0</v>
      </c>
    </row>
    <row r="59" spans="2:110" s="205" customFormat="1" ht="12.5" thickBot="1" x14ac:dyDescent="0.35">
      <c r="B59" s="160"/>
      <c r="C59" s="161"/>
      <c r="D59" s="420"/>
      <c r="E59" s="163"/>
      <c r="F59" s="163"/>
      <c r="G59" s="163"/>
      <c r="H59" s="164"/>
      <c r="I59" s="325"/>
      <c r="J59" s="319"/>
      <c r="K59" s="325"/>
      <c r="L59" s="164"/>
      <c r="M59" s="163"/>
      <c r="N59" s="164"/>
      <c r="O59" s="163"/>
      <c r="P59" s="319"/>
      <c r="Q59" s="165"/>
      <c r="R59" s="166"/>
      <c r="S59" s="165"/>
      <c r="T59" s="166"/>
      <c r="U59" s="167"/>
      <c r="V59" s="319"/>
      <c r="W59" s="165"/>
      <c r="X59" s="166"/>
      <c r="Y59" s="165"/>
      <c r="Z59" s="166"/>
      <c r="AA59" s="167"/>
      <c r="AB59" s="319"/>
      <c r="AC59" s="165"/>
      <c r="AD59" s="166"/>
      <c r="AE59" s="165"/>
      <c r="AF59" s="166"/>
      <c r="AG59" s="167"/>
      <c r="AH59" s="319"/>
      <c r="AI59" s="165"/>
      <c r="AJ59" s="166"/>
      <c r="AK59" s="165"/>
      <c r="AL59" s="166"/>
      <c r="AM59" s="167"/>
      <c r="AN59" s="425"/>
      <c r="AO59" s="165"/>
      <c r="AP59" s="166"/>
      <c r="AQ59" s="165"/>
      <c r="AR59" s="166"/>
      <c r="AS59" s="167"/>
      <c r="AT59" s="319"/>
      <c r="AU59" s="165"/>
      <c r="AV59" s="165"/>
      <c r="AW59" s="166"/>
      <c r="AX59" s="165"/>
      <c r="AY59" s="166"/>
      <c r="AZ59" s="167"/>
      <c r="BA59" s="165"/>
      <c r="BB59" s="166"/>
      <c r="BC59" s="165"/>
      <c r="BD59" s="166"/>
      <c r="BE59" s="167"/>
      <c r="BF59" s="165"/>
      <c r="BG59" s="166"/>
      <c r="BH59" s="165"/>
      <c r="BI59" s="431"/>
      <c r="BJ59" s="167"/>
      <c r="BK59" s="165"/>
      <c r="BL59" s="166"/>
      <c r="BM59" s="165"/>
      <c r="BN59" s="166"/>
      <c r="BO59" s="167"/>
      <c r="BP59" s="165"/>
      <c r="BQ59" s="166"/>
      <c r="BR59" s="165"/>
      <c r="BS59" s="166"/>
      <c r="BT59" s="167"/>
      <c r="BU59" s="165"/>
      <c r="BV59" s="166"/>
      <c r="BW59" s="165"/>
      <c r="BX59" s="166"/>
      <c r="BY59" s="167"/>
      <c r="BZ59" s="165"/>
      <c r="CA59" s="166"/>
      <c r="CB59" s="165"/>
      <c r="CC59" s="166"/>
      <c r="CD59" s="167"/>
      <c r="CE59" s="165"/>
      <c r="CF59" s="166"/>
      <c r="CG59" s="165"/>
      <c r="CH59" s="166"/>
      <c r="CI59" s="167"/>
      <c r="CJ59" s="165"/>
      <c r="CK59" s="166"/>
      <c r="CL59" s="165"/>
      <c r="CM59" s="166"/>
      <c r="CN59" s="167"/>
      <c r="CO59" s="165"/>
      <c r="CP59" s="166"/>
      <c r="CQ59" s="165"/>
      <c r="CR59" s="166"/>
      <c r="CS59" s="167"/>
      <c r="CT59" s="165"/>
      <c r="CU59" s="166"/>
      <c r="CV59" s="165"/>
      <c r="CW59" s="166"/>
      <c r="CX59" s="167"/>
      <c r="CY59" s="165"/>
      <c r="CZ59" s="166"/>
      <c r="DA59" s="165"/>
      <c r="DB59" s="166"/>
      <c r="DC59" s="167"/>
      <c r="DD59" s="182"/>
      <c r="DE59" s="182"/>
      <c r="DF59" s="182"/>
    </row>
    <row r="60" spans="2:110" s="205" customFormat="1" ht="12.5" thickBot="1" x14ac:dyDescent="0.35">
      <c r="B60" s="191"/>
      <c r="C60" s="192"/>
      <c r="D60" s="192"/>
      <c r="E60" s="192"/>
      <c r="F60" s="193" t="s">
        <v>68</v>
      </c>
      <c r="G60" s="192"/>
      <c r="H60" s="192"/>
      <c r="I60" s="194"/>
      <c r="J60" s="192"/>
      <c r="K60" s="194"/>
      <c r="L60" s="193"/>
      <c r="M60" s="195"/>
      <c r="N60" s="196"/>
      <c r="O60" s="197">
        <f>SUBTOTAL(9,O58:O59)</f>
        <v>0</v>
      </c>
      <c r="P60" s="198"/>
      <c r="Q60" s="197">
        <f>SUBTOTAL(9,Q58:Q59)</f>
        <v>0</v>
      </c>
      <c r="R60" s="197">
        <f>SUBTOTAL(9,R58:R59)</f>
        <v>0</v>
      </c>
      <c r="S60" s="197">
        <f>SUBTOTAL(9,S58:S59)</f>
        <v>0</v>
      </c>
      <c r="T60" s="197">
        <f>SUBTOTAL(9,T53:T59)</f>
        <v>0</v>
      </c>
      <c r="U60" s="199"/>
      <c r="V60" s="199"/>
      <c r="W60" s="200"/>
      <c r="X60" s="200"/>
      <c r="Y60" s="197">
        <f>SUBTOTAL(9,Y58:Y59)</f>
        <v>0</v>
      </c>
      <c r="Z60" s="197">
        <f>SUBTOTAL(9,Z58:Z59)</f>
        <v>0</v>
      </c>
      <c r="AA60" s="197">
        <f>SUBTOTAL(9,AA58:AA59)</f>
        <v>0</v>
      </c>
      <c r="AB60" s="197">
        <f>SUBTOTAL(9,AB58:AB59)</f>
        <v>0</v>
      </c>
      <c r="AC60" s="197">
        <f>SUBTOTAL(9,AC58:AC59)</f>
        <v>0</v>
      </c>
      <c r="AD60" s="197">
        <f>SUBTOTAL(1,AD53:AD59)</f>
        <v>0</v>
      </c>
      <c r="AE60" s="197">
        <f>SUBTOTAL(9,AE58:AE59)</f>
        <v>0</v>
      </c>
      <c r="AF60" s="192"/>
      <c r="AG60" s="192"/>
      <c r="AH60" s="201"/>
      <c r="AI60" s="201"/>
      <c r="AJ60" s="197">
        <f>SUBTOTAL(9,AJ58:AJ59)</f>
        <v>0</v>
      </c>
      <c r="AK60" s="197">
        <f>SUBTOTAL(9,AK58:AK59)</f>
        <v>0</v>
      </c>
      <c r="AL60" s="197">
        <f>SUBTOTAL(9,AL58:AL59)</f>
        <v>0</v>
      </c>
      <c r="AM60" s="197">
        <f>SUBTOTAL(9,AM58:AM59)</f>
        <v>0</v>
      </c>
      <c r="AN60" s="198"/>
      <c r="AO60" s="198"/>
      <c r="AP60" s="198"/>
      <c r="AQ60" s="197"/>
      <c r="AR60" s="197"/>
      <c r="AS60" s="195"/>
      <c r="AT60" s="197"/>
      <c r="AU60" s="198"/>
      <c r="AV60" s="198"/>
      <c r="AW60" s="197">
        <f>SUBTOTAL(9,AW58:AW59)</f>
        <v>1</v>
      </c>
      <c r="AX60" s="197"/>
      <c r="AY60" s="197">
        <f>SUBTOTAL(9,AY58:AY59)</f>
        <v>108894</v>
      </c>
      <c r="AZ60" s="197"/>
      <c r="BA60" s="197">
        <f>SUBTOTAL(9,BA58:BA59)</f>
        <v>0</v>
      </c>
      <c r="BB60" s="197">
        <f>SUBTOTAL(9,BB58:BB59)</f>
        <v>1</v>
      </c>
      <c r="BC60" s="197">
        <f>SUBTOTAL(9,BC58:BC59)</f>
        <v>0</v>
      </c>
      <c r="BD60" s="197"/>
      <c r="BE60" s="197"/>
      <c r="BF60" s="197"/>
      <c r="BG60" s="197">
        <f>SUBTOTAL(9,BG58:BG59)</f>
        <v>0</v>
      </c>
      <c r="BH60" s="198"/>
      <c r="BI60" s="430"/>
      <c r="BJ60" s="198"/>
      <c r="BK60" s="198"/>
      <c r="BL60" s="197">
        <f t="shared" ref="BL60:BR60" si="722">SUBTOTAL(9,BL58:BL59)</f>
        <v>0</v>
      </c>
      <c r="BM60" s="197">
        <f t="shared" si="722"/>
        <v>0</v>
      </c>
      <c r="BN60" s="197">
        <f t="shared" si="722"/>
        <v>0</v>
      </c>
      <c r="BO60" s="197">
        <f t="shared" si="722"/>
        <v>0</v>
      </c>
      <c r="BP60" s="197">
        <f t="shared" si="722"/>
        <v>0</v>
      </c>
      <c r="BQ60" s="197">
        <f t="shared" si="722"/>
        <v>108894</v>
      </c>
      <c r="BR60" s="197">
        <f t="shared" si="722"/>
        <v>108894</v>
      </c>
      <c r="BS60" s="197"/>
      <c r="BT60" s="197"/>
      <c r="BU60" s="197">
        <f>SUBTOTAL(9,BU58:BU59)</f>
        <v>108894</v>
      </c>
      <c r="BV60" s="197"/>
      <c r="BW60" s="197"/>
      <c r="BX60" s="192"/>
      <c r="BY60" s="197">
        <f t="shared" ref="BY60:CD60" si="723">SUBTOTAL(9,BY58:BY59)</f>
        <v>0</v>
      </c>
      <c r="BZ60" s="197">
        <f t="shared" si="723"/>
        <v>0</v>
      </c>
      <c r="CA60" s="197">
        <f t="shared" si="723"/>
        <v>0</v>
      </c>
      <c r="CB60" s="197">
        <f t="shared" si="723"/>
        <v>0</v>
      </c>
      <c r="CC60" s="197">
        <f t="shared" si="723"/>
        <v>0</v>
      </c>
      <c r="CD60" s="197">
        <f t="shared" si="723"/>
        <v>0</v>
      </c>
      <c r="CE60" s="193"/>
      <c r="CF60" s="202"/>
      <c r="CG60" s="202"/>
      <c r="CH60" s="197">
        <f>SUBTOTAL(9,CH58:CH59)</f>
        <v>0</v>
      </c>
      <c r="CI60" s="197">
        <f>SUBTOTAL(9,CI58:CI59)</f>
        <v>108894</v>
      </c>
      <c r="CJ60" s="202"/>
      <c r="CK60" s="203"/>
      <c r="CL60" s="202"/>
      <c r="CM60" s="202"/>
      <c r="CN60" s="197">
        <f t="shared" ref="CN60:CU60" si="724">SUBTOTAL(9,CN58:CN59)</f>
        <v>108894</v>
      </c>
      <c r="CO60" s="197">
        <f t="shared" si="724"/>
        <v>108894</v>
      </c>
      <c r="CP60" s="197">
        <f t="shared" si="724"/>
        <v>108894</v>
      </c>
      <c r="CQ60" s="197">
        <f t="shared" si="724"/>
        <v>128494.92</v>
      </c>
      <c r="CR60" s="197">
        <f t="shared" si="724"/>
        <v>0</v>
      </c>
      <c r="CS60" s="197">
        <f t="shared" si="724"/>
        <v>0</v>
      </c>
      <c r="CT60" s="197">
        <f t="shared" si="724"/>
        <v>0</v>
      </c>
      <c r="CU60" s="197">
        <f t="shared" si="724"/>
        <v>128494.92</v>
      </c>
      <c r="CV60" s="202"/>
      <c r="CW60" s="202"/>
      <c r="CX60" s="202"/>
      <c r="CY60" s="202"/>
      <c r="CZ60" s="202"/>
      <c r="DA60" s="202"/>
      <c r="DB60" s="202"/>
      <c r="DC60" s="202"/>
      <c r="DD60" s="202"/>
      <c r="DE60" s="202"/>
      <c r="DF60" s="202"/>
    </row>
    <row r="61" spans="2:110" s="189" customFormat="1" ht="12.5" thickBot="1" x14ac:dyDescent="0.35">
      <c r="E61" s="206"/>
      <c r="F61" s="207"/>
      <c r="H61" s="207"/>
      <c r="I61" s="228"/>
      <c r="J61" s="214"/>
      <c r="K61" s="228"/>
      <c r="L61" s="209"/>
      <c r="M61" s="207"/>
      <c r="N61" s="215"/>
      <c r="O61" s="215"/>
      <c r="P61" s="214"/>
      <c r="Q61" s="213"/>
      <c r="R61" s="213"/>
      <c r="S61" s="213"/>
      <c r="T61" s="213"/>
      <c r="U61" s="209"/>
      <c r="V61" s="188"/>
      <c r="W61" s="188"/>
      <c r="X61" s="207"/>
      <c r="AD61" s="214"/>
      <c r="AE61" s="214"/>
      <c r="AF61" s="215"/>
      <c r="AG61" s="215"/>
      <c r="AH61" s="207"/>
      <c r="AM61" s="214"/>
      <c r="AR61" s="224"/>
      <c r="BI61" s="370"/>
      <c r="BK61" s="221"/>
      <c r="BL61" s="221"/>
      <c r="BN61" s="215"/>
      <c r="BQ61" s="217"/>
      <c r="BS61" s="207"/>
      <c r="BT61" s="227"/>
      <c r="BZ61" s="207"/>
      <c r="CD61" s="206"/>
      <c r="CH61" s="217"/>
      <c r="CJ61" s="207"/>
      <c r="DB61" s="370"/>
      <c r="DC61" s="370"/>
    </row>
    <row r="62" spans="2:110" s="205" customFormat="1" ht="15" customHeight="1" thickBot="1" x14ac:dyDescent="0.35">
      <c r="N62" s="229" t="s">
        <v>97</v>
      </c>
      <c r="O62" s="230" t="s">
        <v>58</v>
      </c>
      <c r="P62" s="231"/>
      <c r="R62" s="213"/>
      <c r="S62" s="213"/>
      <c r="T62" s="213"/>
      <c r="U62" s="209"/>
      <c r="V62" s="188"/>
      <c r="W62" s="188"/>
      <c r="AA62" s="500" t="s">
        <v>97</v>
      </c>
      <c r="AB62" s="501"/>
      <c r="AC62" s="232" t="s">
        <v>58</v>
      </c>
      <c r="AD62" s="189"/>
      <c r="AE62" s="189"/>
      <c r="AF62" s="215"/>
      <c r="AG62" s="215"/>
      <c r="AH62" s="207"/>
      <c r="AI62" s="189"/>
      <c r="AL62" s="189"/>
      <c r="AM62" s="189"/>
      <c r="AN62" s="189"/>
      <c r="AO62" s="189"/>
      <c r="AP62" s="189"/>
      <c r="AQ62" s="189"/>
      <c r="AR62" s="322" t="s">
        <v>97</v>
      </c>
      <c r="AS62" s="233" t="s">
        <v>58</v>
      </c>
      <c r="AT62" s="234"/>
      <c r="AZ62" s="500" t="s">
        <v>97</v>
      </c>
      <c r="BA62" s="501"/>
      <c r="BB62" s="232" t="s">
        <v>58</v>
      </c>
      <c r="BC62" s="189"/>
      <c r="BI62" s="371"/>
      <c r="BO62" s="189"/>
      <c r="DB62" s="371"/>
      <c r="DC62" s="371"/>
    </row>
    <row r="63" spans="2:110" s="205" customFormat="1" ht="12.65" customHeight="1" x14ac:dyDescent="0.3">
      <c r="N63" s="235" t="s">
        <v>70</v>
      </c>
      <c r="O63" s="236">
        <f>Q54+AJ54+AK54+AE54</f>
        <v>36583671.504234284</v>
      </c>
      <c r="P63" s="189"/>
      <c r="Q63" s="213"/>
      <c r="R63" s="213"/>
      <c r="S63" s="213"/>
      <c r="T63" s="213"/>
      <c r="U63" s="209"/>
      <c r="V63" s="188"/>
      <c r="W63" s="188"/>
      <c r="AA63" s="502" t="s">
        <v>96</v>
      </c>
      <c r="AB63" s="503"/>
      <c r="AC63" s="237">
        <f>Y54+Z54</f>
        <v>0</v>
      </c>
      <c r="AD63" s="231"/>
      <c r="AE63" s="231"/>
      <c r="AF63" s="215"/>
      <c r="AG63" s="215"/>
      <c r="AH63" s="207"/>
      <c r="AI63" s="189"/>
      <c r="AJ63" s="214"/>
      <c r="AK63" s="223"/>
      <c r="AL63" s="189"/>
      <c r="AM63" s="189"/>
      <c r="AN63" s="189"/>
      <c r="AO63" s="189"/>
      <c r="AP63" s="189"/>
      <c r="AQ63" s="189"/>
      <c r="AR63" s="256" t="s">
        <v>69</v>
      </c>
      <c r="AS63" s="238">
        <f>+AY54+BN54+BO54+BC54+BG54+BQ60</f>
        <v>37496489.270000003</v>
      </c>
      <c r="AT63" s="239"/>
      <c r="AZ63" s="502" t="s">
        <v>708</v>
      </c>
      <c r="BA63" s="503"/>
      <c r="BB63" s="237">
        <f>-BM54</f>
        <v>0</v>
      </c>
      <c r="BC63" s="231"/>
      <c r="BI63" s="371"/>
      <c r="BO63" s="189"/>
      <c r="DB63" s="371"/>
      <c r="DC63" s="371"/>
    </row>
    <row r="64" spans="2:110" s="205" customFormat="1" ht="11.4" customHeight="1" x14ac:dyDescent="0.3">
      <c r="N64" s="235" t="s">
        <v>98</v>
      </c>
      <c r="O64" s="236">
        <v>41758806.420000002</v>
      </c>
      <c r="P64" s="240">
        <v>46194</v>
      </c>
      <c r="Q64" s="213"/>
      <c r="S64" s="213"/>
      <c r="T64" s="213"/>
      <c r="U64" s="209"/>
      <c r="V64" s="188"/>
      <c r="W64" s="188"/>
      <c r="AA64" s="492" t="s">
        <v>71</v>
      </c>
      <c r="AB64" s="493"/>
      <c r="AC64" s="241">
        <v>9764.5</v>
      </c>
      <c r="AD64" s="240">
        <f>P64</f>
        <v>46194</v>
      </c>
      <c r="AF64" s="215"/>
      <c r="AG64" s="215"/>
      <c r="AH64" s="207"/>
      <c r="AI64" s="189"/>
      <c r="AJ64" s="214"/>
      <c r="AK64" s="223"/>
      <c r="AL64" s="189"/>
      <c r="AM64" s="189"/>
      <c r="AN64" s="189"/>
      <c r="AO64" s="189"/>
      <c r="AP64" s="189"/>
      <c r="AQ64" s="189"/>
      <c r="AR64" s="256" t="s">
        <v>71</v>
      </c>
      <c r="AS64" s="242">
        <v>43344457.5</v>
      </c>
      <c r="AT64" s="240">
        <f>P64</f>
        <v>46194</v>
      </c>
      <c r="AZ64" s="492" t="s">
        <v>71</v>
      </c>
      <c r="BA64" s="493"/>
      <c r="BB64" s="241">
        <v>22594.639999999999</v>
      </c>
      <c r="BC64" s="240">
        <f>AT64</f>
        <v>46194</v>
      </c>
      <c r="BI64" s="371"/>
      <c r="DB64" s="371"/>
      <c r="DC64" s="371"/>
    </row>
    <row r="65" spans="5:107" s="205" customFormat="1" ht="11.4" customHeight="1" x14ac:dyDescent="0.3">
      <c r="N65" s="235" t="s">
        <v>72</v>
      </c>
      <c r="O65" s="243">
        <f>O64-O63</f>
        <v>5175134.9157657176</v>
      </c>
      <c r="P65" s="189"/>
      <c r="Q65" s="213"/>
      <c r="S65" s="213"/>
      <c r="T65" s="213"/>
      <c r="U65" s="209"/>
      <c r="V65" s="188"/>
      <c r="W65" s="188"/>
      <c r="AA65" s="492" t="s">
        <v>72</v>
      </c>
      <c r="AB65" s="493"/>
      <c r="AC65" s="244">
        <f>AC64-AC63</f>
        <v>9764.5</v>
      </c>
      <c r="AD65" s="231"/>
      <c r="AE65" s="231"/>
      <c r="AF65" s="215"/>
      <c r="AG65" s="215"/>
      <c r="AH65" s="207"/>
      <c r="AI65" s="189"/>
      <c r="AJ65" s="214"/>
      <c r="AK65" s="189"/>
      <c r="AL65" s="189"/>
      <c r="AM65" s="189"/>
      <c r="AN65" s="189"/>
      <c r="AO65" s="189"/>
      <c r="AP65" s="189"/>
      <c r="AQ65" s="189"/>
      <c r="AR65" s="256" t="s">
        <v>72</v>
      </c>
      <c r="AS65" s="243">
        <f>AS63-AS64</f>
        <v>-5847968.2299999967</v>
      </c>
      <c r="AT65" s="225"/>
      <c r="AZ65" s="492" t="s">
        <v>72</v>
      </c>
      <c r="BA65" s="493"/>
      <c r="BB65" s="244">
        <f>BB64-BB63</f>
        <v>22594.639999999999</v>
      </c>
      <c r="BC65" s="231"/>
      <c r="BI65" s="371"/>
      <c r="DB65" s="371"/>
      <c r="DC65" s="371"/>
    </row>
    <row r="66" spans="5:107" s="205" customFormat="1" ht="12" x14ac:dyDescent="0.3">
      <c r="N66" s="235" t="s">
        <v>1440</v>
      </c>
      <c r="O66" s="238">
        <v>6275044.3200000003</v>
      </c>
      <c r="P66" s="220"/>
      <c r="Q66" s="213"/>
      <c r="S66" s="213"/>
      <c r="T66" s="213"/>
      <c r="U66" s="209"/>
      <c r="V66" s="188"/>
      <c r="W66" s="188"/>
      <c r="AA66" s="492" t="s">
        <v>1439</v>
      </c>
      <c r="AB66" s="493"/>
      <c r="AC66" s="245">
        <f>-'Last year''s'!R3</f>
        <v>-1092270</v>
      </c>
      <c r="AD66" s="231"/>
      <c r="AE66" s="231"/>
      <c r="AF66" s="215"/>
      <c r="AG66" s="215"/>
      <c r="AH66" s="207"/>
      <c r="AI66" s="189"/>
      <c r="AJ66" s="214"/>
      <c r="AK66" s="189"/>
      <c r="AL66" s="189"/>
      <c r="AM66" s="189"/>
      <c r="AN66" s="189"/>
      <c r="AO66" s="189"/>
      <c r="AP66" s="189"/>
      <c r="AQ66" s="189"/>
      <c r="AR66" s="256" t="s">
        <v>1438</v>
      </c>
      <c r="AS66" s="238">
        <f>'Last year''s'!L3</f>
        <v>10302843</v>
      </c>
      <c r="AT66" s="225"/>
      <c r="AZ66" s="492" t="s">
        <v>939</v>
      </c>
      <c r="BA66" s="493"/>
      <c r="BB66" s="245">
        <f>'Last year''s'!X65</f>
        <v>22594.639999999996</v>
      </c>
      <c r="BC66" s="231"/>
      <c r="BI66" s="371"/>
      <c r="DB66" s="371"/>
      <c r="DC66" s="371"/>
    </row>
    <row r="67" spans="5:107" s="205" customFormat="1" ht="12" x14ac:dyDescent="0.3">
      <c r="N67" s="235" t="s">
        <v>342</v>
      </c>
      <c r="O67" s="238">
        <v>0</v>
      </c>
      <c r="P67" s="246"/>
      <c r="Q67" s="213"/>
      <c r="S67" s="213"/>
      <c r="T67" s="213"/>
      <c r="U67" s="209"/>
      <c r="V67" s="188"/>
      <c r="W67" s="188"/>
      <c r="AA67" s="492" t="s">
        <v>1437</v>
      </c>
      <c r="AB67" s="493"/>
      <c r="AC67" s="245">
        <f>'Last year''s'!R4</f>
        <v>1102034.5</v>
      </c>
      <c r="AD67" s="231"/>
      <c r="AE67" s="231"/>
      <c r="AF67" s="215"/>
      <c r="AG67" s="215"/>
      <c r="AH67" s="189"/>
      <c r="AI67" s="189"/>
      <c r="AJ67" s="247"/>
      <c r="AK67" s="189"/>
      <c r="AL67" s="189"/>
      <c r="AM67" s="189"/>
      <c r="AN67" s="189"/>
      <c r="AO67" s="189"/>
      <c r="AP67" s="189"/>
      <c r="AQ67" s="189"/>
      <c r="AR67" s="256" t="s">
        <v>1441</v>
      </c>
      <c r="AS67" s="238">
        <f>-'Last year''s'!L4</f>
        <v>-6368645.75</v>
      </c>
      <c r="AT67" s="239"/>
      <c r="AZ67" s="492"/>
      <c r="BA67" s="493"/>
      <c r="BB67" s="245"/>
      <c r="BC67" s="231"/>
      <c r="BI67" s="371"/>
      <c r="DB67" s="371"/>
      <c r="DC67" s="371"/>
    </row>
    <row r="68" spans="5:107" s="205" customFormat="1" ht="12" x14ac:dyDescent="0.3">
      <c r="N68" s="235" t="s">
        <v>1436</v>
      </c>
      <c r="O68" s="238">
        <f>'Last year''s'!F101</f>
        <v>2430113.1610169495</v>
      </c>
      <c r="P68" s="221"/>
      <c r="Q68" s="213"/>
      <c r="S68" s="213"/>
      <c r="T68" s="213"/>
      <c r="U68" s="209"/>
      <c r="V68" s="188"/>
      <c r="W68" s="188"/>
      <c r="AA68" s="492" t="s">
        <v>939</v>
      </c>
      <c r="AB68" s="493"/>
      <c r="AC68" s="453"/>
      <c r="AD68" s="239"/>
      <c r="AE68" s="239"/>
      <c r="AF68" s="215"/>
      <c r="AG68" s="215"/>
      <c r="AH68" s="189"/>
      <c r="AI68" s="189"/>
      <c r="AJ68" s="247"/>
      <c r="AK68" s="189"/>
      <c r="AL68" s="189"/>
      <c r="AM68" s="189"/>
      <c r="AN68" s="189"/>
      <c r="AO68" s="189"/>
      <c r="AP68" s="189"/>
      <c r="AQ68" s="189"/>
      <c r="AR68" s="256" t="s">
        <v>92</v>
      </c>
      <c r="AS68" s="238">
        <f>-'Recon Items'!C29+'Recon Items'!G29+'Recon Items'!R8</f>
        <v>1913770</v>
      </c>
      <c r="AT68" s="239"/>
      <c r="AZ68" s="492"/>
      <c r="BA68" s="493"/>
      <c r="BB68" s="245"/>
      <c r="BC68" s="239"/>
      <c r="BI68" s="371"/>
      <c r="DB68" s="371"/>
      <c r="DC68" s="371"/>
    </row>
    <row r="69" spans="5:107" s="205" customFormat="1" ht="12.5" thickBot="1" x14ac:dyDescent="0.35">
      <c r="N69" s="235" t="s">
        <v>92</v>
      </c>
      <c r="O69" s="238">
        <f>'Recon Items'!G19-'Recon Items'!C19-'Recon Items'!N19+'Recon Items'!C33</f>
        <v>1330200</v>
      </c>
      <c r="P69" s="226"/>
      <c r="Q69" s="213"/>
      <c r="S69" s="213"/>
      <c r="T69" s="213"/>
      <c r="U69" s="209"/>
      <c r="V69" s="188"/>
      <c r="W69" s="188"/>
      <c r="AA69" s="504" t="s">
        <v>241</v>
      </c>
      <c r="AB69" s="505"/>
      <c r="AC69" s="245">
        <f>'Recon Items'!K33</f>
        <v>0</v>
      </c>
      <c r="AD69" s="213"/>
      <c r="AE69" s="213"/>
      <c r="AF69" s="215"/>
      <c r="AG69" s="215"/>
      <c r="AH69" s="189"/>
      <c r="AI69" s="189"/>
      <c r="AJ69" s="247"/>
      <c r="AK69" s="189"/>
      <c r="AL69" s="189"/>
      <c r="AM69" s="189"/>
      <c r="AN69" s="189"/>
      <c r="AO69" s="189"/>
      <c r="AP69" s="189"/>
      <c r="AQ69" s="189"/>
      <c r="AR69" s="256" t="s">
        <v>241</v>
      </c>
      <c r="AS69" s="238">
        <f>'Recon Items'!G33</f>
        <v>0</v>
      </c>
      <c r="AT69" s="225"/>
      <c r="AZ69" s="504"/>
      <c r="BA69" s="505"/>
      <c r="BB69" s="248"/>
      <c r="BC69" s="213"/>
      <c r="BI69" s="371"/>
      <c r="DB69" s="371"/>
      <c r="DC69" s="371"/>
    </row>
    <row r="70" spans="5:107" s="205" customFormat="1" ht="15" customHeight="1" thickBot="1" x14ac:dyDescent="0.35">
      <c r="N70" s="235" t="s">
        <v>241</v>
      </c>
      <c r="O70" s="249">
        <f>'Recon Items'!C51</f>
        <v>0</v>
      </c>
      <c r="Q70" s="213"/>
      <c r="S70" s="213"/>
      <c r="T70" s="213"/>
      <c r="U70" s="209"/>
      <c r="V70" s="188"/>
      <c r="W70" s="188"/>
      <c r="AA70" s="250" t="s">
        <v>72</v>
      </c>
      <c r="AB70" s="193"/>
      <c r="AC70" s="251">
        <f>-AC65+AC66+AC67+AC69</f>
        <v>0</v>
      </c>
      <c r="AD70" s="226"/>
      <c r="AE70" s="226"/>
      <c r="AF70" s="215"/>
      <c r="AG70" s="215"/>
      <c r="AH70" s="189"/>
      <c r="AI70" s="189"/>
      <c r="AJ70" s="212"/>
      <c r="AK70" s="189"/>
      <c r="AL70" s="189"/>
      <c r="AM70" s="189"/>
      <c r="AN70" s="189"/>
      <c r="AO70" s="189"/>
      <c r="AP70" s="189"/>
      <c r="AQ70" s="189"/>
      <c r="AR70" s="250" t="s">
        <v>85</v>
      </c>
      <c r="AS70" s="252">
        <f>AS65+AS67+AS68+AS66+AS69</f>
        <v>-0.97999999672174454</v>
      </c>
      <c r="AT70" s="189"/>
      <c r="AZ70" s="250" t="s">
        <v>72</v>
      </c>
      <c r="BA70" s="193"/>
      <c r="BB70" s="251">
        <f>-BB65+BB66+BB67</f>
        <v>-3.637978807091713E-12</v>
      </c>
      <c r="BC70" s="226"/>
      <c r="BI70" s="371"/>
      <c r="DB70" s="371"/>
      <c r="DC70" s="371"/>
    </row>
    <row r="71" spans="5:107" s="189" customFormat="1" ht="12.5" thickBot="1" x14ac:dyDescent="0.35">
      <c r="E71" s="206"/>
      <c r="F71" s="207"/>
      <c r="H71" s="207"/>
      <c r="I71" s="228"/>
      <c r="J71" s="214"/>
      <c r="K71" s="228"/>
      <c r="L71" s="209"/>
      <c r="M71" s="207"/>
      <c r="N71" s="250" t="s">
        <v>72</v>
      </c>
      <c r="O71" s="251">
        <f>O65+O68-O69-O66-O70-O67</f>
        <v>3.7567826667800546</v>
      </c>
      <c r="P71" s="214"/>
      <c r="Q71" s="213"/>
      <c r="U71" s="209"/>
      <c r="V71" s="188"/>
      <c r="W71" s="188"/>
      <c r="X71" s="207"/>
      <c r="AD71" s="214"/>
      <c r="AE71" s="214"/>
      <c r="AF71" s="215"/>
      <c r="AG71" s="215"/>
      <c r="AH71" s="207"/>
      <c r="AM71" s="214"/>
      <c r="AR71" s="224"/>
      <c r="BI71" s="370"/>
      <c r="BN71" s="215"/>
      <c r="BS71" s="207"/>
      <c r="BT71" s="227"/>
      <c r="BZ71" s="207"/>
      <c r="CD71" s="206"/>
      <c r="CJ71" s="207"/>
      <c r="DB71" s="370"/>
      <c r="DC71" s="370"/>
    </row>
    <row r="72" spans="5:107" s="189" customFormat="1" ht="12" x14ac:dyDescent="0.3">
      <c r="E72" s="206"/>
      <c r="F72" s="207"/>
      <c r="H72" s="207"/>
      <c r="I72" s="228"/>
      <c r="J72" s="214"/>
      <c r="K72" s="228"/>
      <c r="L72" s="209"/>
      <c r="M72" s="207"/>
      <c r="N72" s="215"/>
      <c r="O72" s="215"/>
      <c r="P72" s="214"/>
      <c r="Q72" s="213"/>
      <c r="U72" s="209"/>
      <c r="V72" s="188"/>
      <c r="W72" s="188"/>
      <c r="X72" s="207"/>
      <c r="AD72" s="214"/>
      <c r="AE72" s="214"/>
      <c r="AF72" s="215"/>
      <c r="AG72" s="215"/>
      <c r="AH72" s="207"/>
      <c r="AM72" s="214"/>
      <c r="AR72" s="224"/>
      <c r="BI72" s="370"/>
      <c r="BN72" s="215"/>
      <c r="BS72" s="207"/>
      <c r="BT72" s="227"/>
      <c r="BZ72" s="207"/>
      <c r="CD72" s="206"/>
      <c r="CJ72" s="207"/>
      <c r="DB72" s="370"/>
      <c r="DC72" s="370"/>
    </row>
    <row r="73" spans="5:107" s="189" customFormat="1" ht="12" x14ac:dyDescent="0.3">
      <c r="E73" s="206"/>
      <c r="F73" s="207"/>
      <c r="H73" s="207"/>
      <c r="I73" s="228"/>
      <c r="J73" s="214"/>
      <c r="K73" s="228"/>
      <c r="L73" s="209"/>
      <c r="M73" s="207"/>
      <c r="N73" s="215"/>
      <c r="O73" s="215"/>
      <c r="P73" s="214"/>
      <c r="Q73" s="213"/>
      <c r="U73" s="209"/>
      <c r="V73" s="188"/>
      <c r="W73" s="188"/>
      <c r="X73" s="207"/>
      <c r="AD73" s="214"/>
      <c r="AE73" s="214"/>
      <c r="AF73" s="215"/>
      <c r="AG73" s="215"/>
      <c r="AH73" s="207"/>
      <c r="AM73" s="214"/>
      <c r="AR73" s="224"/>
      <c r="BI73" s="370"/>
      <c r="BN73" s="215"/>
      <c r="BS73" s="207"/>
      <c r="BT73" s="227"/>
      <c r="BZ73" s="207"/>
      <c r="CD73" s="206"/>
      <c r="CJ73" s="207"/>
      <c r="DB73" s="370"/>
      <c r="DC73" s="370"/>
    </row>
    <row r="74" spans="5:107" s="189" customFormat="1" ht="12" x14ac:dyDescent="0.3">
      <c r="E74" s="206"/>
      <c r="F74" s="207"/>
      <c r="H74" s="207"/>
      <c r="I74" s="228"/>
      <c r="J74" s="214"/>
      <c r="K74" s="228"/>
      <c r="L74" s="209"/>
      <c r="M74" s="207"/>
      <c r="N74" s="215"/>
      <c r="O74" s="215"/>
      <c r="P74" s="214"/>
      <c r="Q74" s="213"/>
      <c r="U74" s="209"/>
      <c r="V74" s="188"/>
      <c r="W74" s="188"/>
      <c r="X74" s="207"/>
      <c r="AD74" s="214"/>
      <c r="AE74" s="214"/>
      <c r="AF74" s="215"/>
      <c r="AG74" s="215"/>
      <c r="AH74" s="207"/>
      <c r="AM74" s="214"/>
      <c r="AR74" s="224"/>
      <c r="BI74" s="370"/>
      <c r="BN74" s="215"/>
      <c r="BS74" s="207"/>
      <c r="BT74" s="227"/>
      <c r="BZ74" s="207"/>
      <c r="CD74" s="206"/>
      <c r="CJ74" s="207"/>
      <c r="DB74" s="370"/>
      <c r="DC74" s="370"/>
    </row>
    <row r="75" spans="5:107" s="189" customFormat="1" ht="12" x14ac:dyDescent="0.3">
      <c r="E75" s="206"/>
      <c r="F75" s="207"/>
      <c r="H75" s="207"/>
      <c r="I75" s="228"/>
      <c r="J75" s="214"/>
      <c r="K75" s="228"/>
      <c r="L75" s="209"/>
      <c r="M75" s="207"/>
      <c r="N75" s="215"/>
      <c r="O75" s="215"/>
      <c r="P75" s="214"/>
      <c r="Q75" s="213"/>
      <c r="U75" s="209"/>
      <c r="V75" s="188"/>
      <c r="W75" s="188"/>
      <c r="X75" s="207"/>
      <c r="AD75" s="214"/>
      <c r="AE75" s="214"/>
      <c r="AF75" s="215"/>
      <c r="AG75" s="215"/>
      <c r="AH75" s="207"/>
      <c r="AM75" s="214"/>
      <c r="AR75" s="224"/>
      <c r="BI75" s="370"/>
      <c r="BN75" s="215"/>
      <c r="BS75" s="207"/>
      <c r="BT75" s="227"/>
      <c r="BZ75" s="207"/>
      <c r="CD75" s="206"/>
      <c r="CJ75" s="207"/>
      <c r="DB75" s="370"/>
      <c r="DC75" s="370"/>
    </row>
    <row r="76" spans="5:107" s="189" customFormat="1" ht="12" x14ac:dyDescent="0.3">
      <c r="E76" s="206"/>
      <c r="F76" s="207"/>
      <c r="H76" s="207"/>
      <c r="I76" s="228"/>
      <c r="J76" s="214"/>
      <c r="K76" s="228"/>
      <c r="L76" s="209"/>
      <c r="M76" s="207"/>
      <c r="N76" s="215"/>
      <c r="O76" s="215"/>
      <c r="P76" s="214"/>
      <c r="Q76" s="213"/>
      <c r="U76" s="209"/>
      <c r="V76" s="188"/>
      <c r="W76" s="188"/>
      <c r="X76" s="207"/>
      <c r="AD76" s="214"/>
      <c r="AE76" s="214"/>
      <c r="AF76" s="215"/>
      <c r="AG76" s="215"/>
      <c r="AH76" s="207"/>
      <c r="AM76" s="214"/>
      <c r="AR76" s="224"/>
      <c r="BI76" s="370"/>
      <c r="BN76" s="215"/>
      <c r="BS76" s="207"/>
      <c r="BT76" s="227"/>
      <c r="BZ76" s="207"/>
      <c r="CD76" s="206"/>
      <c r="CJ76" s="207"/>
      <c r="DB76" s="370"/>
      <c r="DC76" s="370"/>
    </row>
    <row r="77" spans="5:107" s="189" customFormat="1" ht="12" x14ac:dyDescent="0.3">
      <c r="E77" s="206"/>
      <c r="F77" s="207"/>
      <c r="H77" s="207"/>
      <c r="I77" s="228"/>
      <c r="J77" s="214"/>
      <c r="K77" s="228"/>
      <c r="L77" s="209"/>
      <c r="M77" s="207"/>
      <c r="N77" s="215"/>
      <c r="O77" s="215"/>
      <c r="P77" s="214"/>
      <c r="Q77" s="213"/>
      <c r="U77" s="209"/>
      <c r="V77" s="188"/>
      <c r="W77" s="188"/>
      <c r="X77" s="207"/>
      <c r="AD77" s="214"/>
      <c r="AE77" s="214"/>
      <c r="AF77" s="215"/>
      <c r="AG77" s="215"/>
      <c r="AH77" s="207"/>
      <c r="AM77" s="214"/>
      <c r="AR77" s="224"/>
      <c r="BI77" s="370"/>
      <c r="BN77" s="215"/>
      <c r="BS77" s="207"/>
      <c r="BT77" s="227"/>
      <c r="BZ77" s="207"/>
      <c r="CD77" s="206"/>
      <c r="CJ77" s="207"/>
      <c r="DB77" s="370"/>
      <c r="DC77" s="370"/>
    </row>
    <row r="78" spans="5:107" x14ac:dyDescent="0.25">
      <c r="Q78" s="141"/>
    </row>
    <row r="79" spans="5:107" x14ac:dyDescent="0.25">
      <c r="Q79" s="141"/>
    </row>
    <row r="80" spans="5:107" x14ac:dyDescent="0.25">
      <c r="Q80" s="141"/>
    </row>
    <row r="81" spans="14:107" x14ac:dyDescent="0.25">
      <c r="Q81" s="141"/>
    </row>
    <row r="82" spans="14:107" x14ac:dyDescent="0.25">
      <c r="Q82" s="141"/>
    </row>
    <row r="83" spans="14:107" s="127" customFormat="1" ht="14.5" x14ac:dyDescent="0.35">
      <c r="N83" s="142"/>
      <c r="O83" s="142"/>
      <c r="Q83" s="141"/>
      <c r="R83" s="119"/>
      <c r="S83" s="119"/>
      <c r="T83" s="119"/>
      <c r="U83" s="139"/>
      <c r="V83" s="125"/>
      <c r="W83" s="148"/>
      <c r="X83" s="140"/>
      <c r="Y83" s="119"/>
      <c r="Z83" s="149"/>
      <c r="AD83" s="134"/>
      <c r="AE83" s="134"/>
      <c r="AF83" s="142"/>
      <c r="AG83" s="142"/>
      <c r="AH83" s="149"/>
      <c r="AI83" s="119"/>
      <c r="AJ83" s="144"/>
      <c r="AK83" s="119"/>
      <c r="AL83" s="119"/>
      <c r="AM83" s="150"/>
      <c r="AN83" s="149"/>
      <c r="AO83" s="149"/>
      <c r="AP83" s="119"/>
      <c r="AQ83" s="119"/>
      <c r="AR83" s="145"/>
      <c r="AS83" s="119"/>
      <c r="AT83" s="119"/>
      <c r="AU83" s="119"/>
      <c r="AV83" s="119"/>
      <c r="AW83" s="119"/>
      <c r="AX83" s="119"/>
      <c r="AY83" s="119"/>
      <c r="AZ83" s="119"/>
      <c r="BA83" s="119"/>
      <c r="BB83" s="119"/>
      <c r="BC83" s="119"/>
      <c r="BD83" s="119"/>
      <c r="BE83" s="119"/>
      <c r="BF83" s="119"/>
      <c r="BG83" s="149"/>
      <c r="BH83" s="144"/>
      <c r="BI83" s="432"/>
      <c r="BJ83" s="143">
        <f>SUM(BJ77:BJ82)</f>
        <v>0</v>
      </c>
      <c r="BK83" s="143"/>
      <c r="BL83" s="143"/>
      <c r="DB83" s="372"/>
      <c r="DC83" s="372"/>
    </row>
    <row r="84" spans="14:107" s="127" customFormat="1" ht="14.5" x14ac:dyDescent="0.35">
      <c r="Q84" s="141"/>
      <c r="R84" s="119"/>
      <c r="S84" s="119"/>
      <c r="T84" s="119"/>
      <c r="U84" s="139"/>
      <c r="V84" s="125"/>
      <c r="W84" s="148"/>
      <c r="X84" s="140"/>
      <c r="Y84" s="119"/>
      <c r="Z84" s="141"/>
      <c r="AA84" s="141"/>
      <c r="AB84" s="141"/>
      <c r="AD84" s="134"/>
      <c r="AE84" s="134"/>
      <c r="AF84" s="142"/>
      <c r="AG84" s="142"/>
      <c r="AH84" s="149"/>
      <c r="AI84" s="119"/>
      <c r="AJ84" s="119"/>
      <c r="AK84" s="119"/>
      <c r="AL84" s="119"/>
      <c r="AM84" s="150"/>
      <c r="AN84" s="149"/>
      <c r="AO84" s="149"/>
      <c r="AP84" s="119"/>
      <c r="AQ84" s="119"/>
      <c r="AR84" s="145"/>
      <c r="AS84" s="119"/>
      <c r="AT84" s="119"/>
      <c r="AU84" s="119"/>
      <c r="AV84" s="119"/>
      <c r="AW84" s="119"/>
      <c r="AX84" s="119"/>
      <c r="AY84" s="119"/>
      <c r="AZ84" s="119"/>
      <c r="BA84" s="119"/>
      <c r="BB84" s="119"/>
      <c r="BC84" s="119"/>
      <c r="BD84" s="119"/>
      <c r="BE84" s="119"/>
      <c r="BF84" s="119"/>
      <c r="BG84" s="149"/>
      <c r="BH84" s="146"/>
      <c r="BI84" s="433"/>
      <c r="BJ84" s="146">
        <f>BJ76-BJ83</f>
        <v>0</v>
      </c>
      <c r="BK84" s="146"/>
      <c r="BL84" s="146"/>
      <c r="DB84" s="372"/>
      <c r="DC84" s="372"/>
    </row>
    <row r="85" spans="14:107" s="127" customFormat="1" ht="14.5" x14ac:dyDescent="0.35">
      <c r="Q85" s="141"/>
      <c r="R85" s="119"/>
      <c r="S85" s="119"/>
      <c r="T85" s="119"/>
      <c r="U85" s="139"/>
      <c r="V85" s="125"/>
      <c r="W85" s="148"/>
      <c r="X85" s="140"/>
      <c r="Y85" s="119"/>
      <c r="Z85" s="119"/>
      <c r="AA85" s="141"/>
      <c r="AB85" s="141"/>
      <c r="AC85" s="141"/>
      <c r="AD85" s="134"/>
      <c r="AE85" s="134"/>
      <c r="AF85" s="142"/>
      <c r="AG85" s="142"/>
      <c r="AH85" s="149"/>
      <c r="AI85" s="119"/>
      <c r="AJ85" s="119"/>
      <c r="AK85" s="119"/>
      <c r="AL85" s="119"/>
      <c r="AM85" s="150"/>
      <c r="AN85" s="149"/>
      <c r="AO85" s="149"/>
      <c r="AP85" s="119"/>
      <c r="AQ85" s="119"/>
      <c r="AR85" s="145"/>
      <c r="AS85" s="119"/>
      <c r="AT85" s="119"/>
      <c r="AU85" s="119"/>
      <c r="AV85" s="119"/>
      <c r="AW85" s="119"/>
      <c r="AX85" s="119"/>
      <c r="AY85" s="119"/>
      <c r="AZ85" s="119"/>
      <c r="BA85" s="119"/>
      <c r="BB85" s="119"/>
      <c r="BC85" s="119"/>
      <c r="BD85" s="119"/>
      <c r="BE85" s="119"/>
      <c r="BF85" s="119"/>
      <c r="BG85" s="149"/>
      <c r="BH85" s="119"/>
      <c r="BI85" s="369"/>
      <c r="BJ85" s="119"/>
      <c r="BK85" s="119"/>
      <c r="BL85" s="119"/>
      <c r="DB85" s="372"/>
      <c r="DC85" s="372"/>
    </row>
    <row r="86" spans="14:107" s="127" customFormat="1" ht="14.5" x14ac:dyDescent="0.35">
      <c r="Q86" s="141"/>
      <c r="R86" s="119"/>
      <c r="S86" s="119"/>
      <c r="T86" s="119"/>
      <c r="U86" s="139"/>
      <c r="V86" s="125"/>
      <c r="W86" s="148"/>
      <c r="X86" s="140"/>
      <c r="Y86" s="119"/>
      <c r="Z86" s="119"/>
      <c r="AA86" s="141"/>
      <c r="AB86" s="119"/>
      <c r="AC86" s="141"/>
      <c r="AD86" s="134"/>
      <c r="AE86" s="134"/>
      <c r="AF86" s="142"/>
      <c r="AG86" s="142"/>
      <c r="AH86" s="149"/>
      <c r="AI86" s="119"/>
      <c r="AJ86" s="119"/>
      <c r="AK86" s="119"/>
      <c r="AL86" s="119"/>
      <c r="AM86" s="134"/>
      <c r="AN86" s="149"/>
      <c r="AO86" s="149"/>
      <c r="AP86" s="119"/>
      <c r="AQ86" s="119"/>
      <c r="AR86" s="145"/>
      <c r="AS86" s="119"/>
      <c r="AT86" s="119"/>
      <c r="AU86" s="119"/>
      <c r="AV86" s="119"/>
      <c r="AW86" s="119"/>
      <c r="AX86" s="119"/>
      <c r="AY86" s="119"/>
      <c r="AZ86" s="119"/>
      <c r="BA86" s="119"/>
      <c r="BB86" s="119"/>
      <c r="BC86" s="119"/>
      <c r="BD86" s="119"/>
      <c r="BE86" s="119"/>
      <c r="BF86" s="119"/>
      <c r="BG86" s="149"/>
      <c r="BH86" s="134"/>
      <c r="BI86" s="434"/>
      <c r="BJ86" s="119"/>
      <c r="BK86" s="119"/>
      <c r="BL86" s="119"/>
      <c r="DB86" s="372"/>
      <c r="DC86" s="372"/>
    </row>
    <row r="87" spans="14:107" s="127" customFormat="1" ht="14.5" x14ac:dyDescent="0.35">
      <c r="Q87" s="141"/>
      <c r="R87" s="119"/>
      <c r="S87" s="119"/>
      <c r="T87" s="119"/>
      <c r="U87" s="139"/>
      <c r="V87" s="125"/>
      <c r="W87" s="148"/>
      <c r="X87" s="140"/>
      <c r="Y87" s="119"/>
      <c r="Z87" s="119"/>
      <c r="AA87" s="141"/>
      <c r="AB87" s="119"/>
      <c r="AD87" s="134"/>
      <c r="AE87" s="134"/>
      <c r="AF87" s="142"/>
      <c r="AG87" s="142"/>
      <c r="AH87" s="149"/>
      <c r="AI87" s="119"/>
      <c r="AJ87" s="119"/>
      <c r="AK87" s="119"/>
      <c r="AL87" s="119"/>
      <c r="AM87" s="134"/>
      <c r="AN87" s="149"/>
      <c r="AO87" s="149"/>
      <c r="AP87" s="119"/>
      <c r="AQ87" s="119"/>
      <c r="AR87" s="145"/>
      <c r="AS87" s="119"/>
      <c r="AT87" s="119"/>
      <c r="AU87" s="119"/>
      <c r="AV87" s="119"/>
      <c r="AW87" s="119"/>
      <c r="AX87" s="119"/>
      <c r="AY87" s="119"/>
      <c r="AZ87" s="119"/>
      <c r="BA87" s="119"/>
      <c r="BB87" s="119"/>
      <c r="BC87" s="119"/>
      <c r="BD87" s="119"/>
      <c r="BE87" s="119"/>
      <c r="BF87" s="119"/>
      <c r="BG87" s="149"/>
      <c r="BH87" s="134"/>
      <c r="BI87" s="434"/>
      <c r="BJ87" s="119"/>
      <c r="BK87" s="119"/>
      <c r="BL87" s="119"/>
      <c r="DB87" s="372"/>
      <c r="DC87" s="372"/>
    </row>
    <row r="88" spans="14:107" s="127" customFormat="1" ht="14.5" x14ac:dyDescent="0.35">
      <c r="Q88" s="141"/>
      <c r="R88" s="119"/>
      <c r="S88" s="119"/>
      <c r="T88" s="119"/>
      <c r="U88" s="139"/>
      <c r="V88" s="125"/>
      <c r="W88" s="148"/>
      <c r="X88" s="140"/>
      <c r="Y88" s="119"/>
      <c r="Z88" s="119"/>
      <c r="AA88" s="141"/>
      <c r="AB88" s="119"/>
      <c r="AD88" s="134"/>
      <c r="AE88" s="134"/>
      <c r="AF88" s="142"/>
      <c r="AG88" s="142"/>
      <c r="AH88" s="149"/>
      <c r="AI88" s="119"/>
      <c r="AJ88" s="119"/>
      <c r="AK88" s="119"/>
      <c r="AL88" s="119"/>
      <c r="AM88" s="134"/>
      <c r="AN88" s="149"/>
      <c r="AO88" s="149"/>
      <c r="AP88" s="119"/>
      <c r="AQ88" s="119"/>
      <c r="AR88" s="145"/>
      <c r="AS88" s="119"/>
      <c r="AT88" s="119"/>
      <c r="AU88" s="119"/>
      <c r="AV88" s="119"/>
      <c r="AW88" s="119"/>
      <c r="AX88" s="119"/>
      <c r="AY88" s="119"/>
      <c r="AZ88" s="119"/>
      <c r="BA88" s="119"/>
      <c r="BB88" s="119"/>
      <c r="BC88" s="119"/>
      <c r="BD88" s="119"/>
      <c r="BE88" s="119"/>
      <c r="BF88" s="119"/>
      <c r="BG88" s="149"/>
      <c r="BH88" s="119"/>
      <c r="BI88" s="369"/>
      <c r="BJ88" s="119"/>
      <c r="BK88" s="119"/>
      <c r="BL88" s="119"/>
      <c r="DB88" s="372"/>
      <c r="DC88" s="372"/>
    </row>
    <row r="89" spans="14:107" s="127" customFormat="1" ht="14.5" x14ac:dyDescent="0.35">
      <c r="Q89" s="141"/>
      <c r="R89" s="119"/>
      <c r="S89" s="119"/>
      <c r="T89" s="119"/>
      <c r="U89" s="139"/>
      <c r="V89" s="125"/>
      <c r="W89" s="148"/>
      <c r="X89" s="140"/>
      <c r="Y89" s="119"/>
      <c r="Z89" s="119"/>
      <c r="AA89" s="141"/>
      <c r="AB89" s="119"/>
      <c r="AD89" s="134"/>
      <c r="AE89" s="134"/>
      <c r="AF89" s="142"/>
      <c r="AG89" s="142"/>
      <c r="AH89" s="149"/>
      <c r="AI89" s="119"/>
      <c r="AJ89" s="119"/>
      <c r="AK89" s="119"/>
      <c r="AL89" s="119"/>
      <c r="AM89" s="150"/>
      <c r="AN89" s="149"/>
      <c r="AO89" s="149"/>
      <c r="AP89" s="119"/>
      <c r="AQ89" s="119"/>
      <c r="AR89" s="145"/>
      <c r="AS89" s="119"/>
      <c r="AT89" s="119"/>
      <c r="AU89" s="119"/>
      <c r="AV89" s="119"/>
      <c r="AW89" s="119"/>
      <c r="AX89" s="119"/>
      <c r="AY89" s="119"/>
      <c r="AZ89" s="119"/>
      <c r="BA89" s="119"/>
      <c r="BB89" s="119"/>
      <c r="BC89" s="119"/>
      <c r="BD89" s="119"/>
      <c r="BE89" s="119"/>
      <c r="BF89" s="119"/>
      <c r="BG89" s="149"/>
      <c r="BH89" s="119"/>
      <c r="BI89" s="369"/>
      <c r="BJ89" s="119"/>
      <c r="BK89" s="119"/>
      <c r="BL89" s="119"/>
      <c r="DB89" s="372"/>
      <c r="DC89" s="372"/>
    </row>
    <row r="90" spans="14:107" s="127" customFormat="1" ht="14.5" x14ac:dyDescent="0.35">
      <c r="Q90" s="141"/>
      <c r="R90" s="119"/>
      <c r="S90" s="119"/>
      <c r="T90" s="119"/>
      <c r="U90" s="139"/>
      <c r="V90" s="125"/>
      <c r="W90" s="148"/>
      <c r="X90" s="140"/>
      <c r="Y90" s="119"/>
      <c r="Z90" s="119"/>
      <c r="AA90" s="141"/>
      <c r="AB90" s="119"/>
      <c r="AD90" s="134"/>
      <c r="AE90" s="134"/>
      <c r="AF90" s="142"/>
      <c r="AG90" s="142"/>
      <c r="AH90" s="149"/>
      <c r="AI90" s="119"/>
      <c r="AJ90" s="119"/>
      <c r="AK90" s="119">
        <f>AK91-AK92</f>
        <v>0</v>
      </c>
      <c r="AL90" s="119"/>
      <c r="AM90" s="134"/>
      <c r="AN90" s="149"/>
      <c r="AO90" s="149"/>
      <c r="AP90" s="119"/>
      <c r="AQ90" s="119"/>
      <c r="AR90" s="145"/>
      <c r="AS90" s="119"/>
      <c r="AT90" s="119"/>
      <c r="AU90" s="119"/>
      <c r="AV90" s="119"/>
      <c r="AW90" s="119"/>
      <c r="AX90" s="119"/>
      <c r="AY90" s="119"/>
      <c r="AZ90" s="119"/>
      <c r="BA90" s="119"/>
      <c r="BB90" s="119"/>
      <c r="BC90" s="119"/>
      <c r="BD90" s="119"/>
      <c r="BE90" s="119"/>
      <c r="BF90" s="119"/>
      <c r="BG90" s="149"/>
      <c r="BH90" s="119"/>
      <c r="BI90" s="369"/>
      <c r="BJ90" s="119"/>
      <c r="BK90" s="119"/>
      <c r="BL90" s="119"/>
      <c r="DB90" s="372"/>
      <c r="DC90" s="372"/>
    </row>
    <row r="91" spans="14:107" s="127" customFormat="1" ht="14.5" x14ac:dyDescent="0.35">
      <c r="Q91" s="141"/>
      <c r="R91" s="119"/>
      <c r="S91" s="119"/>
      <c r="T91" s="119"/>
      <c r="U91" s="139"/>
      <c r="V91" s="125"/>
      <c r="W91" s="148"/>
      <c r="X91" s="140"/>
      <c r="Y91" s="119"/>
      <c r="Z91" s="119"/>
      <c r="AA91" s="141"/>
      <c r="AB91" s="119"/>
      <c r="AD91" s="134"/>
      <c r="AE91" s="134"/>
      <c r="AF91" s="142"/>
      <c r="AG91" s="142"/>
      <c r="AH91" s="149"/>
      <c r="AJ91" s="119"/>
      <c r="AK91" s="119"/>
      <c r="AL91" s="119"/>
      <c r="AM91" s="134"/>
      <c r="AN91" s="149"/>
      <c r="AO91" s="149"/>
      <c r="AP91" s="119"/>
      <c r="AQ91" s="119"/>
      <c r="AR91" s="145"/>
      <c r="AS91" s="119"/>
      <c r="AT91" s="119"/>
      <c r="AU91" s="119"/>
      <c r="AV91" s="119"/>
      <c r="AW91" s="119"/>
      <c r="AX91" s="119"/>
      <c r="AY91" s="119"/>
      <c r="AZ91" s="119"/>
      <c r="BA91" s="119"/>
      <c r="BB91" s="119"/>
      <c r="BC91" s="119"/>
      <c r="BD91" s="119"/>
      <c r="BE91" s="119"/>
      <c r="BF91" s="119"/>
      <c r="BG91" s="151"/>
      <c r="BH91" s="119"/>
      <c r="BI91" s="369"/>
      <c r="BJ91" s="119"/>
      <c r="BK91" s="119"/>
      <c r="BL91" s="119"/>
      <c r="DB91" s="372"/>
      <c r="DC91" s="372"/>
    </row>
    <row r="92" spans="14:107" s="127" customFormat="1" ht="14.5" x14ac:dyDescent="0.35">
      <c r="Q92" s="141"/>
      <c r="R92" s="119"/>
      <c r="S92" s="119"/>
      <c r="T92" s="119"/>
      <c r="U92" s="139"/>
      <c r="V92" s="125"/>
      <c r="W92" s="148"/>
      <c r="X92" s="140"/>
      <c r="Y92" s="144"/>
      <c r="Z92" s="119"/>
      <c r="AA92" s="119"/>
      <c r="AB92" s="119"/>
      <c r="AC92" s="119"/>
      <c r="AD92" s="134"/>
      <c r="AE92" s="134"/>
      <c r="AF92" s="142"/>
      <c r="AG92" s="142"/>
      <c r="AH92" s="149"/>
      <c r="AI92" s="119"/>
      <c r="AJ92" s="119"/>
      <c r="AK92" s="119"/>
      <c r="AL92" s="119"/>
      <c r="AM92" s="134"/>
      <c r="AN92" s="149"/>
      <c r="AO92" s="149"/>
      <c r="AP92" s="119"/>
      <c r="AQ92" s="119"/>
      <c r="AR92" s="145"/>
      <c r="AS92" s="119"/>
      <c r="AT92" s="119"/>
      <c r="AU92" s="119"/>
      <c r="AV92" s="119"/>
      <c r="AW92" s="119"/>
      <c r="AX92" s="119"/>
      <c r="AY92" s="119"/>
      <c r="AZ92" s="119"/>
      <c r="BA92" s="119"/>
      <c r="BB92" s="119"/>
      <c r="BC92" s="119"/>
      <c r="BD92" s="119"/>
      <c r="BE92" s="119"/>
      <c r="BF92" s="119"/>
      <c r="BG92" s="149"/>
      <c r="BH92" s="119"/>
      <c r="BI92" s="369"/>
      <c r="BJ92" s="119"/>
      <c r="BK92" s="119"/>
      <c r="BL92" s="119"/>
      <c r="DB92" s="372"/>
      <c r="DC92" s="372"/>
    </row>
    <row r="93" spans="14:107" x14ac:dyDescent="0.25">
      <c r="N93" s="127"/>
      <c r="O93" s="127"/>
    </row>
  </sheetData>
  <autoFilter ref="A4:DF52" xr:uid="{00000000-0001-0000-0100-000000000000}"/>
  <dataConsolidate link="1">
    <dataRefs count="1">
      <dataRef name="s"/>
    </dataRefs>
  </dataConsolidate>
  <mergeCells count="23">
    <mergeCell ref="BX2:CC2"/>
    <mergeCell ref="B56:D56"/>
    <mergeCell ref="AZ62:BA62"/>
    <mergeCell ref="AZ63:BA63"/>
    <mergeCell ref="AZ69:BA69"/>
    <mergeCell ref="AZ64:BA64"/>
    <mergeCell ref="AZ65:BA65"/>
    <mergeCell ref="AZ66:BA66"/>
    <mergeCell ref="AZ67:BA67"/>
    <mergeCell ref="AZ68:BA68"/>
    <mergeCell ref="AA69:AB69"/>
    <mergeCell ref="AA62:AB62"/>
    <mergeCell ref="AA63:AB63"/>
    <mergeCell ref="AA64:AB64"/>
    <mergeCell ref="AA65:AB65"/>
    <mergeCell ref="AA66:AB66"/>
    <mergeCell ref="CP3:CT3"/>
    <mergeCell ref="CM3:CO3"/>
    <mergeCell ref="AA68:AB68"/>
    <mergeCell ref="CH3:CI3"/>
    <mergeCell ref="B3:D3"/>
    <mergeCell ref="BX3:CC3"/>
    <mergeCell ref="AA67:AB67"/>
  </mergeCells>
  <conditionalFormatting sqref="E3">
    <cfRule type="duplicateValues" dxfId="86" priority="15946"/>
  </conditionalFormatting>
  <conditionalFormatting sqref="E4">
    <cfRule type="duplicateValues" dxfId="85" priority="15680"/>
  </conditionalFormatting>
  <conditionalFormatting sqref="E4:E53">
    <cfRule type="duplicateValues" dxfId="84" priority="25229"/>
  </conditionalFormatting>
  <conditionalFormatting sqref="E57">
    <cfRule type="duplicateValues" dxfId="83" priority="50"/>
    <cfRule type="duplicateValues" dxfId="82" priority="51"/>
    <cfRule type="duplicateValues" dxfId="81" priority="52"/>
    <cfRule type="duplicateValues" dxfId="80" priority="53"/>
    <cfRule type="duplicateValues" dxfId="79" priority="54"/>
    <cfRule type="duplicateValues" dxfId="78" priority="55"/>
    <cfRule type="duplicateValues" dxfId="77" priority="56"/>
    <cfRule type="duplicateValues" dxfId="76" priority="57"/>
  </conditionalFormatting>
  <conditionalFormatting sqref="E58:E59">
    <cfRule type="duplicateValues" dxfId="75" priority="25157"/>
  </conditionalFormatting>
  <conditionalFormatting sqref="I61:I1048576 CJ2 I55:I56 E4 I1 E2:AY2 CD2">
    <cfRule type="duplicateValues" dxfId="74" priority="19874"/>
    <cfRule type="duplicateValues" dxfId="73" priority="19875"/>
    <cfRule type="duplicateValues" dxfId="72" priority="19876"/>
    <cfRule type="duplicateValues" dxfId="71" priority="19877"/>
    <cfRule type="duplicateValues" dxfId="70" priority="19878"/>
  </conditionalFormatting>
  <conditionalFormatting sqref="I74:I1048576 CJ2 I1 E4 I55:I56 E2:AY2 CD2 E68:E73 I61:I67">
    <cfRule type="duplicateValues" dxfId="69" priority="19904"/>
  </conditionalFormatting>
  <conditionalFormatting sqref="AM71:AM1048576 AO54:AP54 AJ70 AM55:AM56 AM1 AO4:AP4 AM3 AJ63:AJ66 AJ56 AM61">
    <cfRule type="duplicateValues" dxfId="68" priority="21634"/>
  </conditionalFormatting>
  <conditionalFormatting sqref="AM83">
    <cfRule type="duplicateValues" dxfId="67" priority="209"/>
  </conditionalFormatting>
  <conditionalFormatting sqref="AN91:AO91">
    <cfRule type="duplicateValues" dxfId="66" priority="220"/>
  </conditionalFormatting>
  <conditionalFormatting sqref="AO57:AP57">
    <cfRule type="duplicateValues" dxfId="65" priority="58"/>
  </conditionalFormatting>
  <conditionalFormatting sqref="AO60:AP60">
    <cfRule type="duplicateValues" dxfId="64" priority="45"/>
  </conditionalFormatting>
  <conditionalFormatting sqref="AZ4:BM4 BB5:BM34 AZ5:AZ53 BJ35 BL35:BM35 BB35:BH36 BJ36:BM36 BB37:BM43 BB44:BB45 BD44:BM45 BB46:BM53">
    <cfRule type="containsText" dxfId="63" priority="114" operator="containsText" text="FALSE">
      <formula>NOT(ISERROR(SEARCH("FALSE",AZ4)))</formula>
    </cfRule>
  </conditionalFormatting>
  <conditionalFormatting sqref="AZ57:BM57">
    <cfRule type="containsText" dxfId="62" priority="49" operator="containsText" text="FALSE">
      <formula>NOT(ISERROR(SEARCH("FALSE",AZ57)))</formula>
    </cfRule>
  </conditionalFormatting>
  <conditionalFormatting sqref="BN45:BO45">
    <cfRule type="containsText" dxfId="61" priority="1" operator="containsText" text="FALSE">
      <formula>NOT(ISERROR(SEARCH("FALSE",BN45)))</formula>
    </cfRule>
  </conditionalFormatting>
  <conditionalFormatting sqref="BQ83">
    <cfRule type="duplicateValues" dxfId="60" priority="205"/>
    <cfRule type="duplicateValues" dxfId="59" priority="204"/>
  </conditionalFormatting>
  <conditionalFormatting sqref="BQ84">
    <cfRule type="duplicateValues" dxfId="58" priority="201"/>
    <cfRule type="duplicateValues" dxfId="57" priority="200"/>
  </conditionalFormatting>
  <conditionalFormatting sqref="BX76">
    <cfRule type="duplicateValues" dxfId="56" priority="215"/>
    <cfRule type="duplicateValues" dxfId="55" priority="216"/>
  </conditionalFormatting>
  <conditionalFormatting sqref="BX81">
    <cfRule type="duplicateValues" dxfId="54" priority="212"/>
    <cfRule type="duplicateValues" dxfId="53" priority="211"/>
  </conditionalFormatting>
  <conditionalFormatting sqref="BY78">
    <cfRule type="duplicateValues" dxfId="52" priority="217"/>
    <cfRule type="duplicateValues" dxfId="51" priority="218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AA687"/>
  <sheetViews>
    <sheetView showGridLines="0" topLeftCell="A3" zoomScale="90" zoomScaleNormal="90" workbookViewId="0">
      <selection activeCell="H23" sqref="H23"/>
    </sheetView>
  </sheetViews>
  <sheetFormatPr defaultColWidth="6.1796875" defaultRowHeight="14.5" x14ac:dyDescent="0.35"/>
  <cols>
    <col min="2" max="2" width="27.36328125" bestFit="1" customWidth="1"/>
    <col min="3" max="3" width="11.54296875" style="440" bestFit="1" customWidth="1"/>
    <col min="4" max="4" width="4.54296875" bestFit="1" customWidth="1"/>
    <col min="6" max="6" width="31.36328125" style="4" bestFit="1" customWidth="1"/>
    <col min="7" max="7" width="14.08984375" bestFit="1" customWidth="1"/>
    <col min="8" max="8" width="8" bestFit="1" customWidth="1"/>
    <col min="9" max="9" width="8.453125" bestFit="1" customWidth="1"/>
    <col min="10" max="10" width="36.453125" bestFit="1" customWidth="1"/>
    <col min="11" max="11" width="13.1796875" bestFit="1" customWidth="1"/>
    <col min="12" max="12" width="3.1796875" customWidth="1"/>
    <col min="13" max="13" width="22" bestFit="1" customWidth="1"/>
    <col min="14" max="14" width="7.81640625" bestFit="1" customWidth="1"/>
    <col min="15" max="15" width="3.90625" bestFit="1" customWidth="1"/>
    <col min="16" max="16" width="10" bestFit="1" customWidth="1"/>
    <col min="17" max="17" width="26.1796875" bestFit="1" customWidth="1"/>
    <col min="18" max="18" width="8" bestFit="1" customWidth="1"/>
    <col min="27" max="27" width="7.54296875" bestFit="1" customWidth="1"/>
  </cols>
  <sheetData>
    <row r="2" spans="2:18" x14ac:dyDescent="0.35">
      <c r="J2" s="22"/>
    </row>
    <row r="3" spans="2:18" ht="15" thickBot="1" x14ac:dyDescent="0.4">
      <c r="J3" s="49" t="s">
        <v>153</v>
      </c>
      <c r="M3" s="49" t="s">
        <v>1413</v>
      </c>
      <c r="Q3" s="49" t="s">
        <v>1412</v>
      </c>
    </row>
    <row r="4" spans="2:18" ht="15" thickBot="1" x14ac:dyDescent="0.4">
      <c r="B4" s="31" t="s">
        <v>77</v>
      </c>
      <c r="C4" s="444" t="s">
        <v>58</v>
      </c>
      <c r="D4" s="39" t="s">
        <v>91</v>
      </c>
      <c r="F4" s="31" t="s">
        <v>78</v>
      </c>
      <c r="G4" s="32" t="s">
        <v>58</v>
      </c>
      <c r="H4" s="39" t="s">
        <v>91</v>
      </c>
      <c r="J4" s="31" t="s">
        <v>59</v>
      </c>
      <c r="K4" s="35">
        <f>Details!AD64</f>
        <v>46194</v>
      </c>
      <c r="M4" s="31" t="s">
        <v>77</v>
      </c>
      <c r="N4" s="32" t="s">
        <v>58</v>
      </c>
      <c r="O4" s="32" t="s">
        <v>91</v>
      </c>
      <c r="Q4" s="31" t="s">
        <v>169</v>
      </c>
      <c r="R4" s="32" t="s">
        <v>58</v>
      </c>
    </row>
    <row r="5" spans="2:18" x14ac:dyDescent="0.35">
      <c r="B5" s="7"/>
      <c r="C5" s="13"/>
      <c r="D5" s="450"/>
      <c r="F5" s="7" t="s">
        <v>4891</v>
      </c>
      <c r="G5" s="13">
        <v>1330200</v>
      </c>
      <c r="H5" s="20">
        <v>7390</v>
      </c>
      <c r="J5" s="7"/>
      <c r="K5" s="11"/>
      <c r="M5" s="7"/>
      <c r="N5" s="13"/>
      <c r="O5" s="16"/>
      <c r="Q5" s="7"/>
      <c r="R5" s="16"/>
    </row>
    <row r="6" spans="2:18" x14ac:dyDescent="0.35">
      <c r="B6" s="7"/>
      <c r="C6" s="436"/>
      <c r="D6" s="450"/>
      <c r="F6" s="7"/>
      <c r="G6" s="13"/>
      <c r="H6" s="20"/>
      <c r="J6" s="7" t="s">
        <v>87</v>
      </c>
      <c r="K6" s="12">
        <f>-Details!AW54</f>
        <v>-565241</v>
      </c>
      <c r="M6" s="7"/>
      <c r="N6" s="13"/>
      <c r="O6" s="16"/>
      <c r="Q6" s="7"/>
      <c r="R6" s="16"/>
    </row>
    <row r="7" spans="2:18" ht="15" thickBot="1" x14ac:dyDescent="0.4">
      <c r="B7" s="7"/>
      <c r="C7" s="436"/>
      <c r="D7" s="450"/>
      <c r="F7" s="7"/>
      <c r="G7" s="13"/>
      <c r="H7" s="20"/>
      <c r="J7" s="7" t="s">
        <v>4838</v>
      </c>
      <c r="K7" s="12">
        <v>424296</v>
      </c>
      <c r="M7" s="7"/>
      <c r="N7" s="13"/>
      <c r="O7" s="16"/>
      <c r="Q7" s="10"/>
      <c r="R7" s="21"/>
    </row>
    <row r="8" spans="2:18" ht="15" thickBot="1" x14ac:dyDescent="0.4">
      <c r="B8" s="7"/>
      <c r="C8" s="436"/>
      <c r="D8" s="450"/>
      <c r="F8" s="7"/>
      <c r="G8" s="13"/>
      <c r="H8" s="20"/>
      <c r="I8" s="22"/>
      <c r="J8" s="7" t="s">
        <v>1442</v>
      </c>
      <c r="K8" s="12">
        <v>149196</v>
      </c>
      <c r="L8" s="1"/>
      <c r="M8" s="7"/>
      <c r="N8" s="13"/>
      <c r="O8" s="16"/>
      <c r="R8" s="34">
        <f>SUM(R5:R7)</f>
        <v>0</v>
      </c>
    </row>
    <row r="9" spans="2:18" ht="15" thickBot="1" x14ac:dyDescent="0.4">
      <c r="B9" s="7"/>
      <c r="C9" s="436"/>
      <c r="D9" s="450"/>
      <c r="F9" s="7"/>
      <c r="G9" s="13"/>
      <c r="H9" s="20"/>
      <c r="I9" s="22"/>
      <c r="J9" s="10"/>
      <c r="K9" s="67"/>
      <c r="M9" s="7"/>
      <c r="N9" s="13"/>
      <c r="O9" s="16"/>
      <c r="Q9" s="49" t="s">
        <v>1412</v>
      </c>
      <c r="R9" s="22"/>
    </row>
    <row r="10" spans="2:18" ht="15" thickBot="1" x14ac:dyDescent="0.4">
      <c r="B10" s="7"/>
      <c r="C10" s="436"/>
      <c r="D10" s="450"/>
      <c r="F10" s="7"/>
      <c r="G10" s="13"/>
      <c r="H10" s="20"/>
      <c r="I10" s="22"/>
      <c r="J10" s="8" t="s">
        <v>72</v>
      </c>
      <c r="K10" s="352">
        <f>SUM(K6:K9)-H19-R27</f>
        <v>111</v>
      </c>
      <c r="M10" s="7"/>
      <c r="N10" s="13"/>
      <c r="O10" s="16"/>
      <c r="Q10" s="31" t="s">
        <v>4758</v>
      </c>
      <c r="R10" s="62" t="s">
        <v>91</v>
      </c>
    </row>
    <row r="11" spans="2:18" x14ac:dyDescent="0.35">
      <c r="B11" s="7"/>
      <c r="C11" s="436"/>
      <c r="D11" s="450"/>
      <c r="F11" s="7"/>
      <c r="G11" s="13"/>
      <c r="H11" s="20"/>
      <c r="I11" s="22"/>
      <c r="J11" s="2"/>
      <c r="K11" s="14"/>
      <c r="M11" s="7"/>
      <c r="N11" s="13"/>
      <c r="O11" s="16"/>
      <c r="Q11" s="7" t="s">
        <v>4741</v>
      </c>
      <c r="R11" s="12">
        <v>300</v>
      </c>
    </row>
    <row r="12" spans="2:18" x14ac:dyDescent="0.35">
      <c r="B12" s="7"/>
      <c r="C12" s="436"/>
      <c r="D12" s="450"/>
      <c r="F12" s="7"/>
      <c r="G12" s="13"/>
      <c r="H12" s="20"/>
      <c r="I12" s="22"/>
      <c r="J12" s="2"/>
      <c r="K12" s="14"/>
      <c r="M12" s="7"/>
      <c r="N12" s="13"/>
      <c r="O12" s="16"/>
      <c r="Q12" s="7" t="s">
        <v>4744</v>
      </c>
      <c r="R12" s="12">
        <v>150</v>
      </c>
    </row>
    <row r="13" spans="2:18" x14ac:dyDescent="0.35">
      <c r="B13" s="7"/>
      <c r="C13" s="436"/>
      <c r="D13" s="450"/>
      <c r="F13" s="7"/>
      <c r="G13" s="13"/>
      <c r="H13" s="20"/>
      <c r="I13" s="22"/>
      <c r="J13" s="2"/>
      <c r="K13" s="14"/>
      <c r="M13" s="7"/>
      <c r="N13" s="13"/>
      <c r="O13" s="16"/>
      <c r="Q13" s="7" t="s">
        <v>4747</v>
      </c>
      <c r="R13" s="12">
        <v>300</v>
      </c>
    </row>
    <row r="14" spans="2:18" ht="15" thickBot="1" x14ac:dyDescent="0.4">
      <c r="B14" s="7"/>
      <c r="C14" s="436"/>
      <c r="D14" s="450"/>
      <c r="F14" s="7"/>
      <c r="G14" s="13"/>
      <c r="H14" s="20"/>
      <c r="I14" s="22"/>
      <c r="J14" s="2"/>
      <c r="K14" s="14"/>
      <c r="M14" s="7"/>
      <c r="N14" s="13"/>
      <c r="O14" s="16"/>
      <c r="Q14" s="7"/>
      <c r="R14" s="12"/>
    </row>
    <row r="15" spans="2:18" ht="15" thickBot="1" x14ac:dyDescent="0.4">
      <c r="B15" s="7"/>
      <c r="C15" s="436"/>
      <c r="D15" s="450"/>
      <c r="F15" s="467"/>
      <c r="G15" s="13"/>
      <c r="H15" s="20"/>
      <c r="I15" s="22"/>
      <c r="J15" s="31" t="s">
        <v>135</v>
      </c>
      <c r="K15" s="32" t="s">
        <v>58</v>
      </c>
      <c r="M15" s="7"/>
      <c r="N15" s="13"/>
      <c r="O15" s="16"/>
      <c r="Q15" s="7"/>
      <c r="R15" s="11"/>
    </row>
    <row r="16" spans="2:18" x14ac:dyDescent="0.35">
      <c r="B16" s="7"/>
      <c r="C16" s="436"/>
      <c r="D16" s="450"/>
      <c r="F16" s="7"/>
      <c r="G16" s="13"/>
      <c r="H16" s="20"/>
      <c r="I16" s="22"/>
      <c r="J16" s="7"/>
      <c r="K16" s="13"/>
      <c r="M16" s="7"/>
      <c r="N16" s="13"/>
      <c r="O16" s="16"/>
      <c r="Q16" s="7"/>
      <c r="R16" s="11"/>
    </row>
    <row r="17" spans="2:18" x14ac:dyDescent="0.35">
      <c r="B17" s="7"/>
      <c r="C17" s="436"/>
      <c r="D17" s="450"/>
      <c r="F17" s="7"/>
      <c r="G17" s="13"/>
      <c r="H17" s="20"/>
      <c r="I17" s="22"/>
      <c r="J17" s="7"/>
      <c r="K17" s="13"/>
      <c r="M17" s="7"/>
      <c r="N17" s="13"/>
      <c r="O17" s="16"/>
      <c r="Q17" s="7"/>
      <c r="R17" s="11"/>
    </row>
    <row r="18" spans="2:18" ht="15" thickBot="1" x14ac:dyDescent="0.4">
      <c r="B18" s="10"/>
      <c r="C18" s="436"/>
      <c r="D18" s="450"/>
      <c r="F18" s="7"/>
      <c r="G18" s="13"/>
      <c r="H18" s="20"/>
      <c r="I18" s="22"/>
      <c r="J18" s="40"/>
      <c r="K18" s="41"/>
      <c r="M18" s="7"/>
      <c r="N18" s="13"/>
      <c r="O18" s="16"/>
      <c r="Q18" s="7"/>
      <c r="R18" s="11"/>
    </row>
    <row r="19" spans="2:18" ht="15" thickBot="1" x14ac:dyDescent="0.4">
      <c r="B19" s="8" t="s">
        <v>86</v>
      </c>
      <c r="C19" s="445">
        <f>SUM(C5:C18)</f>
        <v>0</v>
      </c>
      <c r="D19" s="445"/>
      <c r="F19" s="45" t="s">
        <v>86</v>
      </c>
      <c r="G19" s="61">
        <f>SUBTOTAL(9,G5:G18)</f>
        <v>1330200</v>
      </c>
      <c r="H19" s="47">
        <f>SUBTOTAL(9,H5:H18)</f>
        <v>7390</v>
      </c>
      <c r="I19" s="22"/>
      <c r="J19" s="8"/>
      <c r="K19" s="42">
        <f>SUM(K16:K18)</f>
        <v>0</v>
      </c>
      <c r="M19" s="45" t="s">
        <v>86</v>
      </c>
      <c r="N19" s="61">
        <f>SUM(N5:N18)</f>
        <v>0</v>
      </c>
      <c r="O19" s="47">
        <f>SUM(O5:O18)</f>
        <v>0</v>
      </c>
      <c r="Q19" s="7"/>
      <c r="R19" s="11"/>
    </row>
    <row r="20" spans="2:18" x14ac:dyDescent="0.35">
      <c r="B20" s="2"/>
      <c r="C20" s="446"/>
      <c r="D20" s="446"/>
      <c r="F20" s="2"/>
      <c r="G20" s="5"/>
      <c r="J20" s="2"/>
      <c r="K20" s="14"/>
      <c r="M20" s="22"/>
      <c r="Q20" s="7"/>
      <c r="R20" s="11"/>
    </row>
    <row r="21" spans="2:18" ht="15" thickBot="1" x14ac:dyDescent="0.4">
      <c r="B21" s="2"/>
      <c r="C21" s="446"/>
      <c r="D21" s="446"/>
      <c r="F21" s="2"/>
      <c r="G21" s="5"/>
      <c r="J21" s="2"/>
      <c r="K21" s="14"/>
      <c r="M21" s="22"/>
      <c r="Q21" s="7"/>
      <c r="R21" s="11"/>
    </row>
    <row r="22" spans="2:18" ht="15" thickBot="1" x14ac:dyDescent="0.4">
      <c r="B22" s="31" t="s">
        <v>79</v>
      </c>
      <c r="C22" s="447" t="s">
        <v>58</v>
      </c>
      <c r="D22" s="39" t="s">
        <v>91</v>
      </c>
      <c r="F22" s="31" t="s">
        <v>80</v>
      </c>
      <c r="G22" s="32" t="s">
        <v>58</v>
      </c>
      <c r="H22" s="32" t="s">
        <v>91</v>
      </c>
      <c r="J22" s="32" t="s">
        <v>90</v>
      </c>
      <c r="K22" s="14"/>
      <c r="Q22" s="7"/>
      <c r="R22" s="11"/>
    </row>
    <row r="23" spans="2:18" x14ac:dyDescent="0.35">
      <c r="B23" s="7"/>
      <c r="C23" s="448"/>
      <c r="D23" s="451"/>
      <c r="F23" s="7" t="s">
        <v>4891</v>
      </c>
      <c r="G23" s="65">
        <v>1913770</v>
      </c>
      <c r="H23" s="16">
        <v>7390</v>
      </c>
      <c r="J23" s="11"/>
      <c r="K23" s="14"/>
      <c r="M23" s="22"/>
      <c r="Q23" s="7"/>
      <c r="R23" s="11"/>
    </row>
    <row r="24" spans="2:18" x14ac:dyDescent="0.35">
      <c r="B24" s="7"/>
      <c r="C24" s="12"/>
      <c r="D24" s="18"/>
      <c r="F24" s="7"/>
      <c r="G24" s="436"/>
      <c r="H24" s="11"/>
      <c r="J24" s="11"/>
      <c r="K24" s="14"/>
      <c r="L24" s="1"/>
      <c r="M24" s="22"/>
      <c r="Q24" s="7"/>
      <c r="R24" s="11"/>
    </row>
    <row r="25" spans="2:18" x14ac:dyDescent="0.35">
      <c r="B25" s="7"/>
      <c r="C25" s="12"/>
      <c r="D25" s="18"/>
      <c r="E25" s="6"/>
      <c r="F25" s="7"/>
      <c r="G25" s="436"/>
      <c r="H25" s="11"/>
      <c r="J25" s="11"/>
      <c r="K25" s="14"/>
      <c r="M25" s="22"/>
      <c r="Q25" s="7"/>
      <c r="R25" s="11"/>
    </row>
    <row r="26" spans="2:18" ht="15" thickBot="1" x14ac:dyDescent="0.4">
      <c r="B26" s="7"/>
      <c r="C26" s="12"/>
      <c r="D26" s="18"/>
      <c r="F26" s="7"/>
      <c r="G26" s="437"/>
      <c r="H26" s="11"/>
      <c r="J26" s="11"/>
      <c r="K26" s="14"/>
      <c r="M26" s="22"/>
      <c r="Q26" s="7"/>
      <c r="R26" s="11"/>
    </row>
    <row r="27" spans="2:18" ht="15" thickBot="1" x14ac:dyDescent="0.4">
      <c r="B27" s="7"/>
      <c r="C27" s="12"/>
      <c r="D27" s="18"/>
      <c r="E27" s="6"/>
      <c r="F27" s="7"/>
      <c r="G27" s="437"/>
      <c r="H27" s="11"/>
      <c r="J27" s="11"/>
      <c r="K27" s="14"/>
      <c r="M27" s="22"/>
      <c r="Q27" s="45" t="s">
        <v>86</v>
      </c>
      <c r="R27" s="34">
        <f>SUM(R11:R26)</f>
        <v>750</v>
      </c>
    </row>
    <row r="28" spans="2:18" ht="15" thickBot="1" x14ac:dyDescent="0.4">
      <c r="B28" s="7"/>
      <c r="C28" s="12"/>
      <c r="D28" s="18"/>
      <c r="F28" s="7"/>
      <c r="G28" s="26"/>
      <c r="H28" s="11"/>
      <c r="J28" s="11"/>
      <c r="K28" s="14"/>
      <c r="M28" s="22"/>
    </row>
    <row r="29" spans="2:18" ht="15" thickBot="1" x14ac:dyDescent="0.4">
      <c r="B29" s="8" t="s">
        <v>86</v>
      </c>
      <c r="C29" s="352">
        <f>SUM(C23:C28)</f>
        <v>0</v>
      </c>
      <c r="D29" s="352"/>
      <c r="F29" s="8" t="s">
        <v>86</v>
      </c>
      <c r="G29" s="37">
        <f>SUBTOTAL(9,G23:G28)</f>
        <v>1913770</v>
      </c>
      <c r="H29" s="37">
        <v>0</v>
      </c>
      <c r="J29" s="38" t="s">
        <v>86</v>
      </c>
      <c r="K29" s="14"/>
      <c r="M29" s="22"/>
    </row>
    <row r="32" spans="2:18" x14ac:dyDescent="0.35">
      <c r="B32" s="355" t="s">
        <v>937</v>
      </c>
    </row>
    <row r="33" spans="2:12" ht="15" thickBot="1" x14ac:dyDescent="0.4">
      <c r="B33" s="355" t="s">
        <v>78</v>
      </c>
      <c r="C33" s="449">
        <f>SUBTOTAL(9,C35:C40)</f>
        <v>0</v>
      </c>
      <c r="D33" s="449">
        <f>SUM(D35:D44)</f>
        <v>0</v>
      </c>
      <c r="F33" s="355" t="s">
        <v>80</v>
      </c>
      <c r="G33" s="449">
        <f>SUBTOTAL(9,G35:G45)</f>
        <v>0</v>
      </c>
      <c r="J33" s="355" t="s">
        <v>938</v>
      </c>
      <c r="K33" s="441">
        <f>SUM(K35:K44)</f>
        <v>0</v>
      </c>
    </row>
    <row r="34" spans="2:12" ht="15" thickBot="1" x14ac:dyDescent="0.4">
      <c r="B34" s="31" t="s">
        <v>78</v>
      </c>
      <c r="C34" s="444" t="s">
        <v>58</v>
      </c>
      <c r="D34" s="32" t="s">
        <v>91</v>
      </c>
      <c r="F34" s="31" t="s">
        <v>80</v>
      </c>
      <c r="G34" s="32" t="s">
        <v>58</v>
      </c>
      <c r="H34" s="39" t="s">
        <v>91</v>
      </c>
      <c r="J34" s="31" t="s">
        <v>80</v>
      </c>
      <c r="K34" s="32" t="s">
        <v>58</v>
      </c>
      <c r="L34" s="39" t="s">
        <v>91</v>
      </c>
    </row>
    <row r="35" spans="2:12" x14ac:dyDescent="0.35">
      <c r="B35" s="7"/>
      <c r="C35" s="437"/>
      <c r="D35" s="11"/>
      <c r="F35" s="7"/>
      <c r="G35" s="437"/>
      <c r="H35" s="9"/>
      <c r="J35" s="7"/>
      <c r="K35" s="13"/>
      <c r="L35" s="9"/>
    </row>
    <row r="36" spans="2:12" x14ac:dyDescent="0.35">
      <c r="B36" s="7"/>
      <c r="C36" s="437"/>
      <c r="D36" s="11"/>
      <c r="F36" s="7"/>
      <c r="G36" s="437"/>
      <c r="H36" s="9"/>
      <c r="J36" s="7"/>
      <c r="K36" s="436"/>
      <c r="L36" s="9"/>
    </row>
    <row r="37" spans="2:12" x14ac:dyDescent="0.35">
      <c r="B37" s="7"/>
      <c r="C37" s="437"/>
      <c r="D37" s="11"/>
      <c r="F37" s="7"/>
      <c r="G37" s="437"/>
      <c r="H37" s="9"/>
      <c r="J37" s="7"/>
      <c r="K37" s="436"/>
      <c r="L37" s="9"/>
    </row>
    <row r="38" spans="2:12" x14ac:dyDescent="0.35">
      <c r="B38" s="7"/>
      <c r="C38" s="437"/>
      <c r="D38" s="11"/>
      <c r="F38" s="7"/>
      <c r="G38" s="437"/>
      <c r="H38" s="9"/>
      <c r="J38" s="7"/>
      <c r="K38" s="436"/>
      <c r="L38" s="9"/>
    </row>
    <row r="39" spans="2:12" x14ac:dyDescent="0.35">
      <c r="B39" s="7"/>
      <c r="C39" s="437"/>
      <c r="D39" s="11"/>
      <c r="F39" s="7"/>
      <c r="G39" s="437"/>
      <c r="H39" s="9"/>
      <c r="J39" s="7"/>
      <c r="K39" s="436"/>
      <c r="L39" s="9"/>
    </row>
    <row r="40" spans="2:12" x14ac:dyDescent="0.35">
      <c r="B40" s="7"/>
      <c r="C40" s="437"/>
      <c r="D40" s="11"/>
      <c r="F40" s="7"/>
      <c r="G40" s="437"/>
      <c r="H40" s="9"/>
      <c r="J40" s="7"/>
      <c r="K40" s="436"/>
      <c r="L40" s="9"/>
    </row>
    <row r="41" spans="2:12" x14ac:dyDescent="0.35">
      <c r="B41" s="7"/>
      <c r="C41" s="437"/>
      <c r="D41" s="11"/>
      <c r="F41" s="7"/>
      <c r="G41" s="437"/>
      <c r="H41" s="9"/>
      <c r="J41" s="7"/>
      <c r="K41" s="436"/>
      <c r="L41" s="9"/>
    </row>
    <row r="42" spans="2:12" x14ac:dyDescent="0.35">
      <c r="B42" s="7"/>
      <c r="C42" s="437"/>
      <c r="D42" s="11"/>
      <c r="F42" s="7"/>
      <c r="G42" s="437"/>
      <c r="H42" s="9"/>
      <c r="J42" s="7"/>
      <c r="K42" s="436"/>
      <c r="L42" s="9"/>
    </row>
    <row r="43" spans="2:12" x14ac:dyDescent="0.35">
      <c r="B43" s="7"/>
      <c r="C43" s="437"/>
      <c r="D43" s="11"/>
      <c r="F43" s="7"/>
      <c r="G43" s="437"/>
      <c r="H43" s="9"/>
      <c r="J43" s="7"/>
      <c r="K43" s="436"/>
      <c r="L43" s="9"/>
    </row>
    <row r="44" spans="2:12" ht="15" thickBot="1" x14ac:dyDescent="0.4">
      <c r="B44" s="10"/>
      <c r="C44" s="452"/>
      <c r="D44" s="19"/>
      <c r="F44" s="10"/>
      <c r="G44" s="452"/>
      <c r="H44" s="442"/>
      <c r="J44" s="10"/>
      <c r="K44" s="443"/>
      <c r="L44" s="442"/>
    </row>
    <row r="682" spans="27:27" x14ac:dyDescent="0.35">
      <c r="AA682">
        <v>-568957</v>
      </c>
    </row>
    <row r="687" spans="27:27" x14ac:dyDescent="0.35">
      <c r="AA687">
        <f>-AA683+AA684-AA685</f>
        <v>0</v>
      </c>
    </row>
  </sheetData>
  <conditionalFormatting sqref="B5">
    <cfRule type="duplicateValues" dxfId="50" priority="5"/>
    <cfRule type="duplicateValues" dxfId="49" priority="73"/>
    <cfRule type="duplicateValues" dxfId="48" priority="72"/>
    <cfRule type="duplicateValues" dxfId="47" priority="70"/>
  </conditionalFormatting>
  <conditionalFormatting sqref="B5:B14 F5:F18">
    <cfRule type="duplicateValues" dxfId="46" priority="24845"/>
  </conditionalFormatting>
  <conditionalFormatting sqref="B5:B18 F5:F18">
    <cfRule type="duplicateValues" dxfId="45" priority="24848"/>
  </conditionalFormatting>
  <conditionalFormatting sqref="F5:F18">
    <cfRule type="duplicateValues" dxfId="44" priority="24852"/>
  </conditionalFormatting>
  <conditionalFormatting sqref="F24:F25">
    <cfRule type="duplicateValues" dxfId="43" priority="14"/>
    <cfRule type="duplicateValues" dxfId="42" priority="15"/>
    <cfRule type="duplicateValues" dxfId="41" priority="16"/>
    <cfRule type="duplicateValues" dxfId="40" priority="17"/>
  </conditionalFormatting>
  <conditionalFormatting sqref="F23:G23">
    <cfRule type="duplicateValues" dxfId="39" priority="32"/>
    <cfRule type="duplicateValues" dxfId="38" priority="33"/>
    <cfRule type="duplicateValues" dxfId="37" priority="34"/>
    <cfRule type="duplicateValues" dxfId="36" priority="35"/>
    <cfRule type="duplicateValues" dxfId="35" priority="36"/>
  </conditionalFormatting>
  <conditionalFormatting sqref="J16:J17">
    <cfRule type="duplicateValues" dxfId="34" priority="17805"/>
    <cfRule type="duplicateValues" dxfId="33" priority="17806"/>
    <cfRule type="duplicateValues" dxfId="32" priority="17807"/>
    <cfRule type="duplicateValues" dxfId="31" priority="17808"/>
    <cfRule type="duplicateValues" dxfId="30" priority="17809"/>
  </conditionalFormatting>
  <conditionalFormatting sqref="J35">
    <cfRule type="duplicateValues" dxfId="29" priority="1"/>
    <cfRule type="duplicateValues" dxfId="28" priority="2"/>
    <cfRule type="duplicateValues" dxfId="27" priority="3"/>
    <cfRule type="duplicateValues" dxfId="26" priority="4"/>
  </conditionalFormatting>
  <conditionalFormatting sqref="J36:J43">
    <cfRule type="duplicateValues" dxfId="25" priority="24869"/>
    <cfRule type="duplicateValues" dxfId="24" priority="24866"/>
    <cfRule type="duplicateValues" dxfId="23" priority="24867"/>
    <cfRule type="duplicateValues" dxfId="22" priority="24868"/>
  </conditionalFormatting>
  <conditionalFormatting sqref="M5">
    <cfRule type="duplicateValues" dxfId="21" priority="45"/>
    <cfRule type="duplicateValues" dxfId="20" priority="44"/>
    <cfRule type="duplicateValues" dxfId="19" priority="46"/>
  </conditionalFormatting>
  <conditionalFormatting sqref="M5:M14">
    <cfRule type="duplicateValues" dxfId="18" priority="24854"/>
  </conditionalFormatting>
  <conditionalFormatting sqref="M5:M18 B5:B18 F5:F18">
    <cfRule type="duplicateValues" dxfId="17" priority="24855"/>
  </conditionalFormatting>
  <conditionalFormatting sqref="M5:M18">
    <cfRule type="duplicateValues" dxfId="16" priority="24861"/>
  </conditionalFormatting>
  <conditionalFormatting sqref="M15">
    <cfRule type="duplicateValues" dxfId="15" priority="30"/>
    <cfRule type="duplicateValues" dxfId="14" priority="29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X108"/>
  <sheetViews>
    <sheetView showGridLines="0" showRowColHeaders="0" topLeftCell="F37" workbookViewId="0">
      <selection activeCell="L51" sqref="L51"/>
    </sheetView>
  </sheetViews>
  <sheetFormatPr defaultRowHeight="14.5" x14ac:dyDescent="0.35"/>
  <cols>
    <col min="2" max="2" width="14.08984375" customWidth="1"/>
    <col min="3" max="3" width="14.453125" bestFit="1" customWidth="1"/>
    <col min="4" max="4" width="17.81640625" bestFit="1" customWidth="1"/>
    <col min="5" max="5" width="49.1796875" bestFit="1" customWidth="1"/>
    <col min="6" max="6" width="9.6328125" bestFit="1" customWidth="1"/>
    <col min="7" max="7" width="9.453125" bestFit="1" customWidth="1"/>
    <col min="8" max="8" width="12.90625" customWidth="1"/>
    <col min="9" max="9" width="15" bestFit="1" customWidth="1"/>
    <col min="10" max="10" width="17.90625" bestFit="1" customWidth="1"/>
    <col min="11" max="11" width="53" customWidth="1"/>
    <col min="12" max="12" width="11.81640625" bestFit="1" customWidth="1"/>
    <col min="13" max="13" width="9.81640625" bestFit="1" customWidth="1"/>
    <col min="14" max="14" width="10.08984375" bestFit="1" customWidth="1"/>
    <col min="15" max="15" width="18.6328125" bestFit="1" customWidth="1"/>
    <col min="16" max="16" width="13.453125" bestFit="1" customWidth="1"/>
    <col min="17" max="17" width="53.81640625" bestFit="1" customWidth="1"/>
    <col min="18" max="18" width="11.08984375" bestFit="1" customWidth="1"/>
    <col min="20" max="20" width="10.08984375" bestFit="1" customWidth="1"/>
    <col min="21" max="21" width="17.81640625" bestFit="1" customWidth="1"/>
    <col min="22" max="22" width="13.453125" bestFit="1" customWidth="1"/>
    <col min="23" max="23" width="27" bestFit="1" customWidth="1"/>
    <col min="24" max="24" width="7.6328125" bestFit="1" customWidth="1"/>
  </cols>
  <sheetData>
    <row r="1" spans="2:24" ht="15" thickBot="1" x14ac:dyDescent="0.4"/>
    <row r="2" spans="2:24" ht="15" thickBot="1" x14ac:dyDescent="0.4">
      <c r="D2" s="257" t="s">
        <v>99</v>
      </c>
      <c r="E2" s="258" t="s">
        <v>97</v>
      </c>
      <c r="F2" s="262" t="s">
        <v>58</v>
      </c>
      <c r="J2" s="257" t="s">
        <v>99</v>
      </c>
      <c r="K2" s="258" t="s">
        <v>97</v>
      </c>
      <c r="L2" s="262" t="s">
        <v>58</v>
      </c>
      <c r="P2" s="257" t="s">
        <v>99</v>
      </c>
      <c r="Q2" s="258" t="s">
        <v>97</v>
      </c>
      <c r="R2" s="262" t="s">
        <v>58</v>
      </c>
    </row>
    <row r="3" spans="2:24" x14ac:dyDescent="0.35">
      <c r="D3" s="259"/>
      <c r="E3" s="17" t="s">
        <v>1685</v>
      </c>
      <c r="F3" s="264">
        <f>Details!O66</f>
        <v>6275044.3200000003</v>
      </c>
      <c r="J3" s="259"/>
      <c r="K3" s="17" t="s">
        <v>1411</v>
      </c>
      <c r="L3" s="264">
        <v>10302843</v>
      </c>
      <c r="O3" s="22"/>
      <c r="P3" s="259"/>
      <c r="Q3" s="17" t="s">
        <v>4869</v>
      </c>
      <c r="R3" s="264">
        <v>1092270</v>
      </c>
    </row>
    <row r="4" spans="2:24" x14ac:dyDescent="0.35">
      <c r="D4" s="259"/>
      <c r="E4" s="17" t="s">
        <v>1388</v>
      </c>
      <c r="F4" s="265">
        <f>F101</f>
        <v>2430113.1610169495</v>
      </c>
      <c r="J4" s="259"/>
      <c r="K4" s="17" t="s">
        <v>1410</v>
      </c>
      <c r="L4" s="265">
        <f>L8</f>
        <v>6368645.75</v>
      </c>
      <c r="P4" s="259"/>
      <c r="Q4" s="17" t="s">
        <v>1410</v>
      </c>
      <c r="R4" s="265">
        <f>R8</f>
        <v>1102034.5</v>
      </c>
    </row>
    <row r="5" spans="2:24" ht="15" thickBot="1" x14ac:dyDescent="0.4">
      <c r="D5" s="259"/>
      <c r="E5" s="17" t="s">
        <v>111</v>
      </c>
      <c r="F5" s="266">
        <v>420633.304</v>
      </c>
      <c r="G5" s="1"/>
      <c r="H5" s="83"/>
      <c r="I5" s="83"/>
      <c r="J5" s="259"/>
      <c r="K5" s="17" t="s">
        <v>1686</v>
      </c>
      <c r="L5" s="266">
        <v>429599.53399999999</v>
      </c>
      <c r="P5" s="259"/>
      <c r="Q5" s="17" t="s">
        <v>1686</v>
      </c>
      <c r="R5" s="266">
        <v>0</v>
      </c>
    </row>
    <row r="6" spans="2:24" ht="15" thickBot="1" x14ac:dyDescent="0.4">
      <c r="D6" s="260"/>
      <c r="E6" s="261"/>
      <c r="F6" s="263">
        <f>F3-F4-F5</f>
        <v>3424297.8549830508</v>
      </c>
      <c r="J6" s="260"/>
      <c r="K6" s="261" t="s">
        <v>100</v>
      </c>
      <c r="L6" s="263">
        <f>L3-L4-L5</f>
        <v>3504597.716</v>
      </c>
      <c r="P6" s="260"/>
      <c r="Q6" s="261" t="s">
        <v>100</v>
      </c>
      <c r="R6" s="263">
        <f>R3-R4-R5</f>
        <v>-9764.5</v>
      </c>
    </row>
    <row r="7" spans="2:24" x14ac:dyDescent="0.35">
      <c r="F7" s="1"/>
    </row>
    <row r="8" spans="2:24" ht="15" thickBot="1" x14ac:dyDescent="0.4">
      <c r="B8" s="44" t="s">
        <v>1387</v>
      </c>
      <c r="C8" s="44"/>
      <c r="F8" s="3">
        <f>SUBTOTAL(9,F10:F103)</f>
        <v>2430113.1610169495</v>
      </c>
      <c r="H8" s="48" t="s">
        <v>1389</v>
      </c>
      <c r="I8" s="48"/>
      <c r="J8" s="48"/>
      <c r="L8" s="3">
        <f>SUBTOTAL(9,L10:L103)</f>
        <v>6368645.75</v>
      </c>
      <c r="N8" s="512" t="s">
        <v>4520</v>
      </c>
      <c r="O8" s="512"/>
      <c r="P8" s="512"/>
      <c r="R8">
        <f>SUBTOTAL(9,R10:R64)</f>
        <v>1102034.5</v>
      </c>
      <c r="T8" s="512" t="s">
        <v>1528</v>
      </c>
      <c r="U8" s="512"/>
      <c r="V8" s="512"/>
    </row>
    <row r="9" spans="2:24" ht="15" thickBot="1" x14ac:dyDescent="0.4">
      <c r="B9" s="33" t="s">
        <v>88</v>
      </c>
      <c r="C9" s="28" t="s">
        <v>94</v>
      </c>
      <c r="D9" s="29" t="s">
        <v>95</v>
      </c>
      <c r="E9" s="28" t="s">
        <v>141</v>
      </c>
      <c r="F9" s="30" t="s">
        <v>84</v>
      </c>
      <c r="H9" s="27" t="s">
        <v>88</v>
      </c>
      <c r="I9" s="28" t="s">
        <v>81</v>
      </c>
      <c r="J9" s="29" t="s">
        <v>82</v>
      </c>
      <c r="K9" s="28" t="s">
        <v>83</v>
      </c>
      <c r="L9" s="30" t="s">
        <v>142</v>
      </c>
      <c r="N9" s="31" t="s">
        <v>138</v>
      </c>
      <c r="O9" s="32" t="s">
        <v>139</v>
      </c>
      <c r="P9" s="39" t="s">
        <v>140</v>
      </c>
      <c r="Q9" s="39" t="s">
        <v>141</v>
      </c>
      <c r="R9" s="39" t="s">
        <v>58</v>
      </c>
      <c r="T9" s="31" t="s">
        <v>138</v>
      </c>
      <c r="U9" s="32" t="s">
        <v>139</v>
      </c>
      <c r="V9" s="39" t="s">
        <v>140</v>
      </c>
      <c r="W9" s="39" t="s">
        <v>141</v>
      </c>
      <c r="X9" s="39" t="s">
        <v>58</v>
      </c>
    </row>
    <row r="10" spans="2:24" x14ac:dyDescent="0.35">
      <c r="B10" s="11" t="s">
        <v>1390</v>
      </c>
      <c r="C10" s="46">
        <v>46113</v>
      </c>
      <c r="D10" t="s">
        <v>1396</v>
      </c>
      <c r="E10" s="11" t="s">
        <v>427</v>
      </c>
      <c r="F10" s="20">
        <v>2139.8305084745762</v>
      </c>
      <c r="H10" s="7" t="s">
        <v>1390</v>
      </c>
      <c r="I10" s="46">
        <v>46113</v>
      </c>
      <c r="J10" t="s">
        <v>1403</v>
      </c>
      <c r="K10" s="11" t="s">
        <v>416</v>
      </c>
      <c r="L10" s="18">
        <v>2181.38</v>
      </c>
      <c r="N10" s="43">
        <v>46119</v>
      </c>
      <c r="O10" s="11" t="s">
        <v>1512</v>
      </c>
      <c r="P10" s="9" t="s">
        <v>1517</v>
      </c>
      <c r="Q10" s="9" t="s">
        <v>1524</v>
      </c>
      <c r="R10" s="20">
        <v>47277</v>
      </c>
      <c r="T10" s="43">
        <v>46119</v>
      </c>
      <c r="U10" s="11" t="s">
        <v>1529</v>
      </c>
      <c r="V10" s="9" t="s">
        <v>1557</v>
      </c>
      <c r="W10" s="9" t="s">
        <v>713</v>
      </c>
      <c r="X10" s="20">
        <v>1114.48</v>
      </c>
    </row>
    <row r="11" spans="2:24" x14ac:dyDescent="0.35">
      <c r="B11" s="11" t="s">
        <v>1391</v>
      </c>
      <c r="C11" s="46">
        <v>46114</v>
      </c>
      <c r="D11" t="s">
        <v>1397</v>
      </c>
      <c r="E11" s="11" t="s">
        <v>910</v>
      </c>
      <c r="F11" s="20">
        <v>4772</v>
      </c>
      <c r="H11" s="7" t="s">
        <v>1391</v>
      </c>
      <c r="I11" s="46">
        <v>46114</v>
      </c>
      <c r="J11" t="s">
        <v>1404</v>
      </c>
      <c r="K11" s="11" t="s">
        <v>270</v>
      </c>
      <c r="L11" s="18">
        <v>4772</v>
      </c>
      <c r="N11" s="43">
        <v>46120</v>
      </c>
      <c r="O11" s="11" t="s">
        <v>621</v>
      </c>
      <c r="P11" s="9" t="s">
        <v>1518</v>
      </c>
      <c r="Q11" s="9" t="s">
        <v>1525</v>
      </c>
      <c r="R11" s="20">
        <v>51250</v>
      </c>
      <c r="T11" s="43">
        <v>46119</v>
      </c>
      <c r="U11" s="11" t="s">
        <v>1530</v>
      </c>
      <c r="V11" s="9" t="s">
        <v>1558</v>
      </c>
      <c r="W11" s="9" t="s">
        <v>713</v>
      </c>
      <c r="X11" s="20">
        <v>1234.71</v>
      </c>
    </row>
    <row r="12" spans="2:24" x14ac:dyDescent="0.35">
      <c r="B12" s="11" t="s">
        <v>959</v>
      </c>
      <c r="C12" s="46">
        <v>46114</v>
      </c>
      <c r="D12" t="s">
        <v>1398</v>
      </c>
      <c r="E12" s="11" t="s">
        <v>279</v>
      </c>
      <c r="F12" s="20">
        <v>19544.872881355932</v>
      </c>
      <c r="H12" s="7" t="s">
        <v>1392</v>
      </c>
      <c r="I12" s="46">
        <v>46114</v>
      </c>
      <c r="J12" t="s">
        <v>1405</v>
      </c>
      <c r="K12" s="11" t="s">
        <v>270</v>
      </c>
      <c r="L12" s="18">
        <v>63210.400000000001</v>
      </c>
      <c r="N12" s="43">
        <v>46121</v>
      </c>
      <c r="O12" s="11" t="s">
        <v>1513</v>
      </c>
      <c r="P12" s="9" t="s">
        <v>1519</v>
      </c>
      <c r="Q12" s="9" t="s">
        <v>1526</v>
      </c>
      <c r="R12" s="20">
        <v>21000</v>
      </c>
      <c r="T12" s="43">
        <v>46119</v>
      </c>
      <c r="U12" s="11" t="s">
        <v>1531</v>
      </c>
      <c r="V12" s="9" t="s">
        <v>1559</v>
      </c>
      <c r="W12" s="9" t="s">
        <v>712</v>
      </c>
      <c r="X12" s="20">
        <v>728.56</v>
      </c>
    </row>
    <row r="13" spans="2:24" x14ac:dyDescent="0.35">
      <c r="B13" s="11" t="s">
        <v>1392</v>
      </c>
      <c r="C13" s="46">
        <v>46114</v>
      </c>
      <c r="D13" t="s">
        <v>1399</v>
      </c>
      <c r="E13" s="11" t="s">
        <v>910</v>
      </c>
      <c r="F13" s="20">
        <v>63222.5</v>
      </c>
      <c r="H13" s="7" t="s">
        <v>959</v>
      </c>
      <c r="I13" s="46">
        <v>46114</v>
      </c>
      <c r="J13" t="s">
        <v>1406</v>
      </c>
      <c r="K13" s="11" t="s">
        <v>865</v>
      </c>
      <c r="L13" s="18">
        <v>19544.87</v>
      </c>
      <c r="N13" s="43">
        <v>46121</v>
      </c>
      <c r="O13" s="11" t="s">
        <v>1513</v>
      </c>
      <c r="P13" s="9" t="s">
        <v>1519</v>
      </c>
      <c r="Q13" s="9" t="s">
        <v>1526</v>
      </c>
      <c r="R13" s="20">
        <v>6100</v>
      </c>
      <c r="T13" s="43">
        <v>46119</v>
      </c>
      <c r="U13" s="11" t="s">
        <v>1532</v>
      </c>
      <c r="V13" s="9" t="s">
        <v>1560</v>
      </c>
      <c r="W13" s="9" t="s">
        <v>712</v>
      </c>
      <c r="X13" s="20">
        <v>713.87</v>
      </c>
    </row>
    <row r="14" spans="2:24" x14ac:dyDescent="0.35">
      <c r="B14" s="11" t="s">
        <v>1393</v>
      </c>
      <c r="C14" s="46">
        <v>46114</v>
      </c>
      <c r="D14" t="s">
        <v>1400</v>
      </c>
      <c r="E14" s="11" t="s">
        <v>834</v>
      </c>
      <c r="F14" s="20">
        <v>7428.0000000000009</v>
      </c>
      <c r="H14" s="7" t="s">
        <v>1393</v>
      </c>
      <c r="I14" s="46">
        <v>46114</v>
      </c>
      <c r="J14" t="s">
        <v>1407</v>
      </c>
      <c r="K14" s="11" t="s">
        <v>270</v>
      </c>
      <c r="L14" s="18">
        <v>7620</v>
      </c>
      <c r="N14" s="43">
        <v>46121</v>
      </c>
      <c r="O14" s="11" t="s">
        <v>1514</v>
      </c>
      <c r="P14" s="9" t="s">
        <v>1520</v>
      </c>
      <c r="Q14" s="9" t="s">
        <v>1526</v>
      </c>
      <c r="R14" s="20">
        <v>19500</v>
      </c>
      <c r="T14" s="43">
        <v>46119</v>
      </c>
      <c r="U14" s="11" t="s">
        <v>1533</v>
      </c>
      <c r="V14" s="9" t="s">
        <v>1561</v>
      </c>
      <c r="W14" s="9" t="s">
        <v>712</v>
      </c>
      <c r="X14" s="20">
        <v>701.46</v>
      </c>
    </row>
    <row r="15" spans="2:24" x14ac:dyDescent="0.35">
      <c r="B15" s="11" t="s">
        <v>1394</v>
      </c>
      <c r="C15" s="46">
        <v>46115</v>
      </c>
      <c r="D15" t="s">
        <v>1401</v>
      </c>
      <c r="E15" s="11" t="s">
        <v>407</v>
      </c>
      <c r="F15" s="20">
        <v>48291</v>
      </c>
      <c r="H15" s="7" t="s">
        <v>1394</v>
      </c>
      <c r="I15" s="46">
        <v>46115</v>
      </c>
      <c r="J15" t="s">
        <v>1408</v>
      </c>
      <c r="K15" s="11" t="s">
        <v>731</v>
      </c>
      <c r="L15" s="18">
        <v>48375</v>
      </c>
      <c r="N15" s="43">
        <v>46121</v>
      </c>
      <c r="O15" s="11" t="s">
        <v>1514</v>
      </c>
      <c r="P15" s="9" t="s">
        <v>1520</v>
      </c>
      <c r="Q15" s="9" t="s">
        <v>1526</v>
      </c>
      <c r="R15" s="20">
        <v>4100</v>
      </c>
      <c r="T15" s="43">
        <v>46119</v>
      </c>
      <c r="U15" s="11" t="s">
        <v>1534</v>
      </c>
      <c r="V15" s="9" t="s">
        <v>1562</v>
      </c>
      <c r="W15" s="9" t="s">
        <v>712</v>
      </c>
      <c r="X15" s="20">
        <v>525.95000000000005</v>
      </c>
    </row>
    <row r="16" spans="2:24" x14ac:dyDescent="0.35">
      <c r="B16" s="11" t="s">
        <v>1395</v>
      </c>
      <c r="C16" s="46">
        <v>46115</v>
      </c>
      <c r="D16" t="s">
        <v>1402</v>
      </c>
      <c r="E16" s="11" t="s">
        <v>407</v>
      </c>
      <c r="F16" s="20">
        <v>49729</v>
      </c>
      <c r="H16" s="7" t="s">
        <v>1395</v>
      </c>
      <c r="I16" s="46">
        <v>46115</v>
      </c>
      <c r="J16" t="s">
        <v>1409</v>
      </c>
      <c r="K16" s="11" t="s">
        <v>731</v>
      </c>
      <c r="L16" s="18">
        <v>49785</v>
      </c>
      <c r="N16" s="43">
        <v>46121</v>
      </c>
      <c r="O16" s="11" t="s">
        <v>1515</v>
      </c>
      <c r="P16" s="9" t="s">
        <v>1521</v>
      </c>
      <c r="Q16" s="9" t="s">
        <v>1526</v>
      </c>
      <c r="R16" s="20">
        <v>17500</v>
      </c>
      <c r="T16" s="43">
        <v>46119</v>
      </c>
      <c r="U16" s="11" t="s">
        <v>1535</v>
      </c>
      <c r="V16" s="9" t="s">
        <v>1563</v>
      </c>
      <c r="W16" s="9" t="s">
        <v>712</v>
      </c>
      <c r="X16" s="20">
        <v>889.03</v>
      </c>
    </row>
    <row r="17" spans="2:24" x14ac:dyDescent="0.35">
      <c r="B17" s="11" t="s">
        <v>1493</v>
      </c>
      <c r="C17" s="46">
        <v>46118</v>
      </c>
      <c r="D17" t="s">
        <v>1494</v>
      </c>
      <c r="E17" s="11" t="s">
        <v>427</v>
      </c>
      <c r="F17" s="20">
        <v>11962.5</v>
      </c>
      <c r="H17" s="7" t="s">
        <v>1461</v>
      </c>
      <c r="I17" s="46">
        <v>46120</v>
      </c>
      <c r="J17" t="s">
        <v>1462</v>
      </c>
      <c r="K17" s="11" t="s">
        <v>960</v>
      </c>
      <c r="L17" s="18">
        <v>825</v>
      </c>
      <c r="N17" s="43">
        <v>46121</v>
      </c>
      <c r="O17" s="11" t="s">
        <v>1516</v>
      </c>
      <c r="P17" s="9" t="s">
        <v>1522</v>
      </c>
      <c r="Q17" s="9" t="s">
        <v>1527</v>
      </c>
      <c r="R17" s="20">
        <v>35231</v>
      </c>
      <c r="T17" s="43">
        <v>46119</v>
      </c>
      <c r="U17" s="11" t="s">
        <v>1536</v>
      </c>
      <c r="V17" s="9" t="s">
        <v>1564</v>
      </c>
      <c r="W17" s="9" t="s">
        <v>712</v>
      </c>
      <c r="X17" s="20">
        <v>1308.48</v>
      </c>
    </row>
    <row r="18" spans="2:24" x14ac:dyDescent="0.35">
      <c r="B18" s="11" t="s">
        <v>1495</v>
      </c>
      <c r="C18" s="46">
        <v>46119</v>
      </c>
      <c r="D18" t="s">
        <v>1496</v>
      </c>
      <c r="E18" s="11" t="s">
        <v>834</v>
      </c>
      <c r="F18" s="20">
        <v>5776</v>
      </c>
      <c r="H18" s="7" t="s">
        <v>1463</v>
      </c>
      <c r="I18" s="46">
        <v>46120</v>
      </c>
      <c r="J18" t="s">
        <v>1464</v>
      </c>
      <c r="K18" s="11" t="s">
        <v>731</v>
      </c>
      <c r="L18" s="18">
        <v>7360</v>
      </c>
      <c r="N18" s="43">
        <v>46122</v>
      </c>
      <c r="O18" s="11" t="s">
        <v>598</v>
      </c>
      <c r="P18" s="9" t="s">
        <v>1523</v>
      </c>
      <c r="Q18" s="9" t="s">
        <v>1525</v>
      </c>
      <c r="R18" s="20">
        <v>35455</v>
      </c>
      <c r="T18" s="43">
        <v>46119</v>
      </c>
      <c r="U18" s="11" t="s">
        <v>1537</v>
      </c>
      <c r="V18" s="9" t="s">
        <v>1565</v>
      </c>
      <c r="W18" s="9" t="s">
        <v>712</v>
      </c>
      <c r="X18" s="20">
        <v>1142.96</v>
      </c>
    </row>
    <row r="19" spans="2:24" x14ac:dyDescent="0.35">
      <c r="B19" s="11" t="s">
        <v>1461</v>
      </c>
      <c r="C19" s="46">
        <v>46120</v>
      </c>
      <c r="D19" t="s">
        <v>1497</v>
      </c>
      <c r="E19" s="11" t="s">
        <v>1498</v>
      </c>
      <c r="F19" s="20">
        <v>825</v>
      </c>
      <c r="H19" s="7" t="s">
        <v>1465</v>
      </c>
      <c r="I19" s="46">
        <v>46121</v>
      </c>
      <c r="J19" t="s">
        <v>1466</v>
      </c>
      <c r="K19" s="11" t="s">
        <v>731</v>
      </c>
      <c r="L19" s="18">
        <v>960</v>
      </c>
      <c r="N19" s="43">
        <v>46135</v>
      </c>
      <c r="O19" s="11" t="s">
        <v>4521</v>
      </c>
      <c r="P19" s="9" t="s">
        <v>4526</v>
      </c>
      <c r="Q19" s="9" t="s">
        <v>4531</v>
      </c>
      <c r="R19" s="20">
        <v>150849</v>
      </c>
      <c r="T19" s="43">
        <v>46119</v>
      </c>
      <c r="U19" s="11" t="s">
        <v>1538</v>
      </c>
      <c r="V19" s="9" t="s">
        <v>1566</v>
      </c>
      <c r="W19" s="9" t="s">
        <v>712</v>
      </c>
      <c r="X19" s="20">
        <v>621.16</v>
      </c>
    </row>
    <row r="20" spans="2:24" x14ac:dyDescent="0.35">
      <c r="B20" s="11" t="s">
        <v>1463</v>
      </c>
      <c r="C20" s="46">
        <v>46120</v>
      </c>
      <c r="D20" t="s">
        <v>1499</v>
      </c>
      <c r="E20" s="11" t="s">
        <v>1500</v>
      </c>
      <c r="F20" s="20">
        <v>7221.9999999999991</v>
      </c>
      <c r="H20" s="7" t="s">
        <v>1467</v>
      </c>
      <c r="I20" s="46">
        <v>46121</v>
      </c>
      <c r="J20" t="s">
        <v>1468</v>
      </c>
      <c r="K20" s="11" t="s">
        <v>731</v>
      </c>
      <c r="L20" s="18">
        <v>1600</v>
      </c>
      <c r="N20" s="43">
        <v>46135</v>
      </c>
      <c r="O20" s="11" t="s">
        <v>4522</v>
      </c>
      <c r="P20" s="9" t="s">
        <v>4527</v>
      </c>
      <c r="Q20" s="9" t="s">
        <v>4531</v>
      </c>
      <c r="R20" s="20">
        <v>151848</v>
      </c>
      <c r="T20" s="43">
        <v>46119</v>
      </c>
      <c r="U20" s="11" t="s">
        <v>1539</v>
      </c>
      <c r="V20" s="9" t="s">
        <v>1567</v>
      </c>
      <c r="W20" s="9" t="s">
        <v>712</v>
      </c>
      <c r="X20" s="20">
        <v>751.02</v>
      </c>
    </row>
    <row r="21" spans="2:24" x14ac:dyDescent="0.35">
      <c r="B21" s="11" t="s">
        <v>1477</v>
      </c>
      <c r="C21" s="46">
        <v>46121</v>
      </c>
      <c r="D21" t="s">
        <v>1501</v>
      </c>
      <c r="E21" s="11" t="s">
        <v>1502</v>
      </c>
      <c r="F21" s="20">
        <v>7825</v>
      </c>
      <c r="H21" s="7" t="s">
        <v>1469</v>
      </c>
      <c r="I21" s="46">
        <v>46121</v>
      </c>
      <c r="J21" t="s">
        <v>1470</v>
      </c>
      <c r="K21" s="11" t="s">
        <v>731</v>
      </c>
      <c r="L21" s="18">
        <v>3840</v>
      </c>
      <c r="N21" s="43">
        <v>46135</v>
      </c>
      <c r="O21" s="11" t="s">
        <v>4523</v>
      </c>
      <c r="P21" s="9" t="s">
        <v>4528</v>
      </c>
      <c r="Q21" s="9" t="s">
        <v>4531</v>
      </c>
      <c r="R21" s="20">
        <v>140000</v>
      </c>
      <c r="T21" s="43">
        <v>46119</v>
      </c>
      <c r="U21" s="11" t="s">
        <v>1540</v>
      </c>
      <c r="V21" s="9" t="s">
        <v>1568</v>
      </c>
      <c r="W21" s="9" t="s">
        <v>712</v>
      </c>
      <c r="X21" s="20">
        <v>319.82</v>
      </c>
    </row>
    <row r="22" spans="2:24" x14ac:dyDescent="0.35">
      <c r="B22" s="11" t="s">
        <v>1475</v>
      </c>
      <c r="C22" s="46">
        <v>46121</v>
      </c>
      <c r="D22" t="s">
        <v>1503</v>
      </c>
      <c r="E22" s="11" t="s">
        <v>1500</v>
      </c>
      <c r="F22" s="20">
        <v>3646.5</v>
      </c>
      <c r="H22" s="7" t="s">
        <v>1471</v>
      </c>
      <c r="I22" s="46">
        <v>46121</v>
      </c>
      <c r="J22" t="s">
        <v>1472</v>
      </c>
      <c r="K22" s="11" t="s">
        <v>731</v>
      </c>
      <c r="L22" s="18">
        <v>3520</v>
      </c>
      <c r="N22" s="43">
        <v>46135</v>
      </c>
      <c r="O22" s="11" t="s">
        <v>4524</v>
      </c>
      <c r="P22" s="9" t="s">
        <v>4529</v>
      </c>
      <c r="Q22" s="9" t="s">
        <v>4531</v>
      </c>
      <c r="R22" s="20">
        <v>81067</v>
      </c>
      <c r="T22" s="43">
        <v>46119</v>
      </c>
      <c r="U22" s="11" t="s">
        <v>1541</v>
      </c>
      <c r="V22" s="9" t="s">
        <v>1569</v>
      </c>
      <c r="W22" s="9" t="s">
        <v>712</v>
      </c>
      <c r="X22" s="20">
        <v>824.18</v>
      </c>
    </row>
    <row r="23" spans="2:24" x14ac:dyDescent="0.35">
      <c r="B23" s="11" t="s">
        <v>1473</v>
      </c>
      <c r="C23" s="46">
        <v>46121</v>
      </c>
      <c r="D23" t="s">
        <v>1504</v>
      </c>
      <c r="E23" s="11" t="s">
        <v>407</v>
      </c>
      <c r="F23" s="20">
        <v>2817</v>
      </c>
      <c r="H23" s="7" t="s">
        <v>1473</v>
      </c>
      <c r="I23" s="46">
        <v>46121</v>
      </c>
      <c r="J23" t="s">
        <v>1474</v>
      </c>
      <c r="K23" s="11" t="s">
        <v>731</v>
      </c>
      <c r="L23" s="18">
        <v>2880</v>
      </c>
      <c r="N23" s="43">
        <v>46135</v>
      </c>
      <c r="O23" s="11" t="s">
        <v>4524</v>
      </c>
      <c r="P23" s="9" t="s">
        <v>4529</v>
      </c>
      <c r="Q23" s="9" t="s">
        <v>4531</v>
      </c>
      <c r="R23" s="20">
        <v>73408</v>
      </c>
      <c r="T23" s="43">
        <v>46119</v>
      </c>
      <c r="U23" s="11" t="s">
        <v>1542</v>
      </c>
      <c r="V23" s="9" t="s">
        <v>1570</v>
      </c>
      <c r="W23" s="9" t="s">
        <v>712</v>
      </c>
      <c r="X23" s="20">
        <v>744.67</v>
      </c>
    </row>
    <row r="24" spans="2:24" x14ac:dyDescent="0.35">
      <c r="B24" s="11" t="s">
        <v>1469</v>
      </c>
      <c r="C24" s="46">
        <v>46121</v>
      </c>
      <c r="D24" t="s">
        <v>1505</v>
      </c>
      <c r="E24" s="11" t="s">
        <v>407</v>
      </c>
      <c r="F24" s="20">
        <v>3756</v>
      </c>
      <c r="H24" s="7" t="s">
        <v>1475</v>
      </c>
      <c r="I24" s="46">
        <v>46121</v>
      </c>
      <c r="J24" t="s">
        <v>1476</v>
      </c>
      <c r="K24" s="11" t="s">
        <v>731</v>
      </c>
      <c r="L24" s="18">
        <v>3712.5</v>
      </c>
      <c r="N24" s="43">
        <v>46135</v>
      </c>
      <c r="O24" s="11" t="s">
        <v>4525</v>
      </c>
      <c r="P24" s="9" t="s">
        <v>4530</v>
      </c>
      <c r="Q24" s="9" t="s">
        <v>4532</v>
      </c>
      <c r="R24" s="20">
        <v>257685</v>
      </c>
      <c r="T24" s="43">
        <v>46119</v>
      </c>
      <c r="U24" s="11" t="s">
        <v>1543</v>
      </c>
      <c r="V24" s="9" t="s">
        <v>1571</v>
      </c>
      <c r="W24" s="9" t="s">
        <v>712</v>
      </c>
      <c r="X24" s="20">
        <v>1072.58</v>
      </c>
    </row>
    <row r="25" spans="2:24" x14ac:dyDescent="0.35">
      <c r="B25" s="11" t="s">
        <v>1471</v>
      </c>
      <c r="C25" s="46">
        <v>46121</v>
      </c>
      <c r="D25" t="s">
        <v>1506</v>
      </c>
      <c r="E25" s="11" t="s">
        <v>407</v>
      </c>
      <c r="F25" s="20">
        <v>3443</v>
      </c>
      <c r="H25" s="7" t="s">
        <v>1477</v>
      </c>
      <c r="I25" s="46">
        <v>46121</v>
      </c>
      <c r="J25" t="s">
        <v>1478</v>
      </c>
      <c r="K25" s="11" t="s">
        <v>731</v>
      </c>
      <c r="L25" s="18">
        <v>8000</v>
      </c>
      <c r="N25" s="43">
        <v>46157</v>
      </c>
      <c r="O25" s="11" t="s">
        <v>4757</v>
      </c>
      <c r="P25" s="9" t="s">
        <v>4756</v>
      </c>
      <c r="Q25" s="9" t="s">
        <v>1524</v>
      </c>
      <c r="R25" s="20">
        <v>9764.5</v>
      </c>
      <c r="T25" s="43">
        <v>46119</v>
      </c>
      <c r="U25" s="11" t="s">
        <v>1544</v>
      </c>
      <c r="V25" s="9" t="s">
        <v>1572</v>
      </c>
      <c r="W25" s="9" t="s">
        <v>712</v>
      </c>
      <c r="X25" s="20">
        <v>787.21</v>
      </c>
    </row>
    <row r="26" spans="2:24" x14ac:dyDescent="0.35">
      <c r="B26" s="11" t="s">
        <v>1465</v>
      </c>
      <c r="C26" s="46">
        <v>46121</v>
      </c>
      <c r="D26" t="s">
        <v>1507</v>
      </c>
      <c r="E26" s="11" t="s">
        <v>407</v>
      </c>
      <c r="F26" s="20">
        <v>939</v>
      </c>
      <c r="H26" s="7" t="s">
        <v>1479</v>
      </c>
      <c r="I26" s="46">
        <v>46121</v>
      </c>
      <c r="J26" t="s">
        <v>1480</v>
      </c>
      <c r="K26" s="11" t="s">
        <v>731</v>
      </c>
      <c r="L26" s="18">
        <v>13760</v>
      </c>
      <c r="N26" s="43"/>
      <c r="O26" s="11"/>
      <c r="P26" s="11"/>
      <c r="Q26" s="9"/>
      <c r="R26" s="20"/>
      <c r="T26" s="43">
        <v>46119</v>
      </c>
      <c r="U26" s="11" t="s">
        <v>1545</v>
      </c>
      <c r="V26" s="11" t="s">
        <v>1573</v>
      </c>
      <c r="W26" s="9" t="s">
        <v>712</v>
      </c>
      <c r="X26" s="20">
        <v>847.66</v>
      </c>
    </row>
    <row r="27" spans="2:24" x14ac:dyDescent="0.35">
      <c r="B27" s="11" t="s">
        <v>1467</v>
      </c>
      <c r="C27" s="46">
        <v>46121</v>
      </c>
      <c r="D27" t="s">
        <v>1508</v>
      </c>
      <c r="E27" s="11" t="s">
        <v>407</v>
      </c>
      <c r="F27" s="20">
        <v>1565</v>
      </c>
      <c r="H27" s="7" t="s">
        <v>1481</v>
      </c>
      <c r="I27" s="46">
        <v>46121</v>
      </c>
      <c r="J27" t="s">
        <v>1482</v>
      </c>
      <c r="K27" s="11" t="s">
        <v>731</v>
      </c>
      <c r="L27" s="18">
        <v>12679.5</v>
      </c>
      <c r="N27" s="46"/>
      <c r="O27" s="11"/>
      <c r="P27" s="43"/>
      <c r="Q27" s="9"/>
      <c r="R27" s="20"/>
      <c r="T27" s="46">
        <v>46119</v>
      </c>
      <c r="U27" s="11" t="s">
        <v>1546</v>
      </c>
      <c r="V27" s="43" t="s">
        <v>1574</v>
      </c>
      <c r="W27" s="9" t="s">
        <v>712</v>
      </c>
      <c r="X27" s="20">
        <v>1070.82</v>
      </c>
    </row>
    <row r="28" spans="2:24" x14ac:dyDescent="0.35">
      <c r="B28" s="11" t="s">
        <v>1479</v>
      </c>
      <c r="C28" s="46">
        <v>46121</v>
      </c>
      <c r="D28" t="s">
        <v>1509</v>
      </c>
      <c r="E28" s="11" t="s">
        <v>1502</v>
      </c>
      <c r="F28" s="20">
        <v>13459</v>
      </c>
      <c r="H28" s="7" t="s">
        <v>1483</v>
      </c>
      <c r="I28" s="46">
        <v>46122</v>
      </c>
      <c r="J28" t="s">
        <v>1484</v>
      </c>
      <c r="K28" s="11" t="s">
        <v>270</v>
      </c>
      <c r="L28" s="18">
        <v>789480</v>
      </c>
      <c r="N28" s="43"/>
      <c r="O28" s="11"/>
      <c r="P28" s="11"/>
      <c r="Q28" s="9"/>
      <c r="R28" s="20"/>
      <c r="T28" s="43">
        <v>46119</v>
      </c>
      <c r="U28" s="11" t="s">
        <v>1547</v>
      </c>
      <c r="V28" s="11" t="s">
        <v>1575</v>
      </c>
      <c r="W28" s="9" t="s">
        <v>712</v>
      </c>
      <c r="X28" s="20">
        <v>616.64</v>
      </c>
    </row>
    <row r="29" spans="2:24" x14ac:dyDescent="0.35">
      <c r="B29" s="11" t="s">
        <v>1481</v>
      </c>
      <c r="C29" s="46">
        <v>46121</v>
      </c>
      <c r="D29" t="s">
        <v>1510</v>
      </c>
      <c r="E29" s="11" t="s">
        <v>1511</v>
      </c>
      <c r="F29" s="20">
        <v>5625.4406779661012</v>
      </c>
      <c r="H29" s="7" t="s">
        <v>1485</v>
      </c>
      <c r="I29" s="46">
        <v>46122</v>
      </c>
      <c r="J29" t="s">
        <v>1486</v>
      </c>
      <c r="K29" s="11" t="s">
        <v>270</v>
      </c>
      <c r="L29" s="18">
        <v>818575</v>
      </c>
      <c r="N29" s="43"/>
      <c r="O29" s="11"/>
      <c r="P29" s="11"/>
      <c r="Q29" s="9"/>
      <c r="R29" s="20"/>
      <c r="T29" s="43">
        <v>46119</v>
      </c>
      <c r="U29" s="11" t="s">
        <v>1548</v>
      </c>
      <c r="V29" s="11" t="s">
        <v>1576</v>
      </c>
      <c r="W29" s="9" t="s">
        <v>712</v>
      </c>
      <c r="X29" s="20">
        <v>716.57</v>
      </c>
    </row>
    <row r="30" spans="2:24" x14ac:dyDescent="0.35">
      <c r="B30" s="11" t="s">
        <v>1646</v>
      </c>
      <c r="C30" s="46">
        <v>46126</v>
      </c>
      <c r="D30" t="s">
        <v>1647</v>
      </c>
      <c r="E30" s="11" t="s">
        <v>407</v>
      </c>
      <c r="F30" s="20">
        <v>500000</v>
      </c>
      <c r="H30" s="7" t="s">
        <v>1487</v>
      </c>
      <c r="I30" s="46">
        <v>46122</v>
      </c>
      <c r="J30" t="s">
        <v>1488</v>
      </c>
      <c r="K30" s="11" t="s">
        <v>270</v>
      </c>
      <c r="L30" s="18">
        <v>760920</v>
      </c>
      <c r="N30" s="43"/>
      <c r="O30" s="11"/>
      <c r="P30" s="11"/>
      <c r="Q30" s="9"/>
      <c r="R30" s="20"/>
      <c r="T30" s="43">
        <v>46119</v>
      </c>
      <c r="U30" s="11" t="s">
        <v>1549</v>
      </c>
      <c r="V30" s="11" t="s">
        <v>1577</v>
      </c>
      <c r="W30" s="9" t="s">
        <v>712</v>
      </c>
      <c r="X30" s="20">
        <v>788.1</v>
      </c>
    </row>
    <row r="31" spans="2:24" x14ac:dyDescent="0.35">
      <c r="B31" s="11" t="s">
        <v>1648</v>
      </c>
      <c r="C31" s="46">
        <v>46129</v>
      </c>
      <c r="D31" t="s">
        <v>1649</v>
      </c>
      <c r="E31" s="11" t="s">
        <v>427</v>
      </c>
      <c r="F31" s="20">
        <v>618</v>
      </c>
      <c r="H31" s="7" t="s">
        <v>1489</v>
      </c>
      <c r="I31" s="46">
        <v>46122</v>
      </c>
      <c r="J31" t="s">
        <v>1490</v>
      </c>
      <c r="K31" s="11" t="s">
        <v>270</v>
      </c>
      <c r="L31" s="18">
        <v>810012.5</v>
      </c>
      <c r="N31" s="43"/>
      <c r="O31" s="11"/>
      <c r="P31" s="11"/>
      <c r="Q31" s="9"/>
      <c r="R31" s="20"/>
      <c r="T31" s="43">
        <v>46119</v>
      </c>
      <c r="U31" s="11" t="s">
        <v>1550</v>
      </c>
      <c r="V31" s="11" t="s">
        <v>1578</v>
      </c>
      <c r="W31" s="9" t="s">
        <v>712</v>
      </c>
      <c r="X31" s="20">
        <v>845.25</v>
      </c>
    </row>
    <row r="32" spans="2:24" x14ac:dyDescent="0.35">
      <c r="B32" s="11" t="s">
        <v>1650</v>
      </c>
      <c r="C32" s="46">
        <v>46129</v>
      </c>
      <c r="D32" t="s">
        <v>1651</v>
      </c>
      <c r="E32" s="11" t="s">
        <v>427</v>
      </c>
      <c r="F32" s="20">
        <v>3399</v>
      </c>
      <c r="H32" s="7" t="s">
        <v>1491</v>
      </c>
      <c r="I32" s="46">
        <v>46122</v>
      </c>
      <c r="J32" t="s">
        <v>1492</v>
      </c>
      <c r="K32" s="11" t="s">
        <v>270</v>
      </c>
      <c r="L32" s="18">
        <v>768075</v>
      </c>
      <c r="N32" s="43"/>
      <c r="O32" s="11"/>
      <c r="P32" s="11"/>
      <c r="Q32" s="9"/>
      <c r="R32" s="20"/>
      <c r="T32" s="43">
        <v>46119</v>
      </c>
      <c r="U32" s="11" t="s">
        <v>1551</v>
      </c>
      <c r="V32" s="11" t="s">
        <v>1579</v>
      </c>
      <c r="W32" s="9" t="s">
        <v>712</v>
      </c>
      <c r="X32" s="20">
        <v>1119.82</v>
      </c>
    </row>
    <row r="33" spans="2:24" x14ac:dyDescent="0.35">
      <c r="B33" s="11" t="s">
        <v>1652</v>
      </c>
      <c r="C33" s="46">
        <v>46129</v>
      </c>
      <c r="D33" t="s">
        <v>1653</v>
      </c>
      <c r="E33" s="11" t="s">
        <v>427</v>
      </c>
      <c r="F33" s="20">
        <v>9243.1186440677975</v>
      </c>
      <c r="H33" s="7" t="s">
        <v>1646</v>
      </c>
      <c r="I33" s="46">
        <v>46126</v>
      </c>
      <c r="J33" t="s">
        <v>1672</v>
      </c>
      <c r="K33" s="11" t="s">
        <v>731</v>
      </c>
      <c r="L33" s="18">
        <v>500000</v>
      </c>
      <c r="N33" s="43"/>
      <c r="O33" s="11"/>
      <c r="P33" s="11"/>
      <c r="Q33" s="9"/>
      <c r="R33" s="20"/>
      <c r="T33" s="43">
        <v>46119</v>
      </c>
      <c r="U33" s="11" t="s">
        <v>1552</v>
      </c>
      <c r="V33" s="11" t="s">
        <v>1580</v>
      </c>
      <c r="W33" s="9" t="s">
        <v>712</v>
      </c>
      <c r="X33" s="20">
        <v>436.62</v>
      </c>
    </row>
    <row r="34" spans="2:24" x14ac:dyDescent="0.35">
      <c r="B34" s="11" t="s">
        <v>1654</v>
      </c>
      <c r="C34" s="46">
        <v>46126</v>
      </c>
      <c r="D34" t="s">
        <v>1655</v>
      </c>
      <c r="E34" s="11" t="s">
        <v>1498</v>
      </c>
      <c r="F34" s="20">
        <v>3125</v>
      </c>
      <c r="H34" s="7" t="s">
        <v>1648</v>
      </c>
      <c r="I34" s="46">
        <v>46129</v>
      </c>
      <c r="J34" t="s">
        <v>1673</v>
      </c>
      <c r="K34" s="11" t="s">
        <v>416</v>
      </c>
      <c r="L34" s="18">
        <v>630</v>
      </c>
      <c r="N34" s="43"/>
      <c r="O34" s="11"/>
      <c r="P34" s="11"/>
      <c r="Q34" s="9"/>
      <c r="R34" s="20"/>
      <c r="T34" s="43">
        <v>46119</v>
      </c>
      <c r="U34" s="11" t="s">
        <v>1553</v>
      </c>
      <c r="V34" s="11" t="s">
        <v>1581</v>
      </c>
      <c r="W34" s="9" t="s">
        <v>712</v>
      </c>
      <c r="X34" s="20">
        <v>40.98</v>
      </c>
    </row>
    <row r="35" spans="2:24" x14ac:dyDescent="0.35">
      <c r="B35" s="11" t="s">
        <v>1656</v>
      </c>
      <c r="C35" s="46">
        <v>46127</v>
      </c>
      <c r="D35" t="s">
        <v>1657</v>
      </c>
      <c r="E35" s="11" t="s">
        <v>910</v>
      </c>
      <c r="F35" s="20">
        <v>675525</v>
      </c>
      <c r="H35" s="7" t="s">
        <v>1650</v>
      </c>
      <c r="I35" s="46">
        <v>46129</v>
      </c>
      <c r="J35" t="s">
        <v>1674</v>
      </c>
      <c r="K35" s="11" t="s">
        <v>416</v>
      </c>
      <c r="L35" s="18">
        <v>3465</v>
      </c>
      <c r="N35" s="43"/>
      <c r="O35" s="11"/>
      <c r="P35" s="11"/>
      <c r="Q35" s="9"/>
      <c r="R35" s="20"/>
      <c r="T35" s="43">
        <v>46119</v>
      </c>
      <c r="U35" s="11" t="s">
        <v>1554</v>
      </c>
      <c r="V35" s="11" t="s">
        <v>1582</v>
      </c>
      <c r="W35" s="9" t="s">
        <v>712</v>
      </c>
      <c r="X35" s="20">
        <v>534.30999999999995</v>
      </c>
    </row>
    <row r="36" spans="2:24" x14ac:dyDescent="0.35">
      <c r="B36" s="11" t="s">
        <v>1658</v>
      </c>
      <c r="C36" s="46">
        <v>46127</v>
      </c>
      <c r="D36" t="s">
        <v>1659</v>
      </c>
      <c r="E36" s="11" t="s">
        <v>1660</v>
      </c>
      <c r="F36" s="20">
        <v>9108</v>
      </c>
      <c r="H36" s="7" t="s">
        <v>1652</v>
      </c>
      <c r="I36" s="46">
        <v>46129</v>
      </c>
      <c r="J36" t="s">
        <v>1675</v>
      </c>
      <c r="K36" s="11" t="s">
        <v>416</v>
      </c>
      <c r="L36" s="18">
        <v>9422.6</v>
      </c>
      <c r="N36" s="43"/>
      <c r="O36" s="11"/>
      <c r="P36" s="11"/>
      <c r="Q36" s="9"/>
      <c r="R36" s="20"/>
      <c r="T36" s="43">
        <v>46119</v>
      </c>
      <c r="U36" s="11" t="s">
        <v>1555</v>
      </c>
      <c r="V36" s="11" t="s">
        <v>1583</v>
      </c>
      <c r="W36" s="9" t="s">
        <v>712</v>
      </c>
      <c r="X36" s="20">
        <v>1197.92</v>
      </c>
    </row>
    <row r="37" spans="2:24" x14ac:dyDescent="0.35">
      <c r="B37" s="11" t="s">
        <v>1658</v>
      </c>
      <c r="C37" s="46">
        <v>46127</v>
      </c>
      <c r="D37" t="s">
        <v>1661</v>
      </c>
      <c r="E37" s="11" t="s">
        <v>1660</v>
      </c>
      <c r="F37" s="20">
        <v>10230</v>
      </c>
      <c r="H37" s="7" t="s">
        <v>1654</v>
      </c>
      <c r="I37" s="46">
        <v>46126</v>
      </c>
      <c r="J37" t="s">
        <v>1676</v>
      </c>
      <c r="K37" s="11" t="s">
        <v>960</v>
      </c>
      <c r="L37" s="18">
        <v>3125</v>
      </c>
      <c r="N37" s="43"/>
      <c r="O37" s="11"/>
      <c r="P37" s="11"/>
      <c r="Q37" s="9"/>
      <c r="R37" s="20"/>
      <c r="T37" s="43">
        <v>46119</v>
      </c>
      <c r="U37" s="11" t="s">
        <v>1556</v>
      </c>
      <c r="V37" s="11" t="s">
        <v>1584</v>
      </c>
      <c r="W37" s="9" t="s">
        <v>712</v>
      </c>
      <c r="X37" s="20">
        <v>899.81</v>
      </c>
    </row>
    <row r="38" spans="2:24" x14ac:dyDescent="0.35">
      <c r="B38" s="11" t="s">
        <v>1662</v>
      </c>
      <c r="C38" s="46">
        <v>46127</v>
      </c>
      <c r="D38" t="s">
        <v>1663</v>
      </c>
      <c r="E38" s="11" t="s">
        <v>373</v>
      </c>
      <c r="F38" s="20">
        <v>2597.398305084746</v>
      </c>
      <c r="H38" s="7" t="s">
        <v>1656</v>
      </c>
      <c r="I38" s="46">
        <v>46127</v>
      </c>
      <c r="J38" t="s">
        <v>1677</v>
      </c>
      <c r="K38" s="11" t="s">
        <v>861</v>
      </c>
      <c r="L38" s="18">
        <v>675525</v>
      </c>
      <c r="N38" s="43"/>
      <c r="O38" s="11"/>
      <c r="P38" s="11"/>
      <c r="Q38" s="9"/>
      <c r="R38" s="20"/>
      <c r="T38" s="43"/>
      <c r="U38" s="11"/>
      <c r="V38" s="11"/>
      <c r="W38" s="9"/>
      <c r="X38" s="20"/>
    </row>
    <row r="39" spans="2:24" x14ac:dyDescent="0.35">
      <c r="B39" s="11" t="s">
        <v>1662</v>
      </c>
      <c r="C39" s="46">
        <v>46127</v>
      </c>
      <c r="D39" t="s">
        <v>1664</v>
      </c>
      <c r="E39" s="11" t="s">
        <v>373</v>
      </c>
      <c r="F39" s="20">
        <v>2664</v>
      </c>
      <c r="H39" s="7" t="s">
        <v>1658</v>
      </c>
      <c r="I39" s="46">
        <v>46127</v>
      </c>
      <c r="J39" t="s">
        <v>1678</v>
      </c>
      <c r="K39" s="11" t="s">
        <v>229</v>
      </c>
      <c r="L39" s="18">
        <v>9384</v>
      </c>
      <c r="N39" s="43"/>
      <c r="O39" s="11"/>
      <c r="P39" s="11"/>
      <c r="Q39" s="9"/>
      <c r="R39" s="20"/>
      <c r="T39" s="43"/>
      <c r="U39" s="11"/>
      <c r="V39" s="11"/>
      <c r="W39" s="9"/>
      <c r="X39" s="20"/>
    </row>
    <row r="40" spans="2:24" x14ac:dyDescent="0.35">
      <c r="B40" s="11" t="s">
        <v>1665</v>
      </c>
      <c r="C40" s="46">
        <v>46126</v>
      </c>
      <c r="D40" t="s">
        <v>1666</v>
      </c>
      <c r="E40" s="11" t="s">
        <v>1667</v>
      </c>
      <c r="F40" s="20">
        <v>7502.5000000000009</v>
      </c>
      <c r="H40" s="7" t="s">
        <v>1658</v>
      </c>
      <c r="I40" s="46">
        <v>46127</v>
      </c>
      <c r="J40" t="s">
        <v>1679</v>
      </c>
      <c r="K40" s="11" t="s">
        <v>229</v>
      </c>
      <c r="L40" s="18">
        <v>10540</v>
      </c>
      <c r="N40" s="43"/>
      <c r="O40" s="11"/>
      <c r="P40" s="11"/>
      <c r="Q40" s="9"/>
      <c r="R40" s="20"/>
      <c r="T40" s="43"/>
      <c r="U40" s="11"/>
      <c r="V40" s="11"/>
      <c r="W40" s="9"/>
      <c r="X40" s="20"/>
    </row>
    <row r="41" spans="2:24" x14ac:dyDescent="0.35">
      <c r="B41" s="11" t="s">
        <v>1668</v>
      </c>
      <c r="C41" s="46">
        <v>46128</v>
      </c>
      <c r="D41" t="s">
        <v>1669</v>
      </c>
      <c r="E41" s="11" t="s">
        <v>1500</v>
      </c>
      <c r="F41" s="20">
        <v>300000</v>
      </c>
      <c r="H41" s="7" t="s">
        <v>1662</v>
      </c>
      <c r="I41" s="46">
        <v>46127</v>
      </c>
      <c r="J41" t="s">
        <v>1680</v>
      </c>
      <c r="K41" s="11" t="s">
        <v>229</v>
      </c>
      <c r="L41" s="18">
        <v>2652</v>
      </c>
      <c r="N41" s="43"/>
      <c r="O41" s="11"/>
      <c r="Q41" s="9"/>
      <c r="R41" s="20"/>
      <c r="T41" s="43"/>
      <c r="U41" s="11"/>
      <c r="W41" s="9"/>
      <c r="X41" s="20"/>
    </row>
    <row r="42" spans="2:24" x14ac:dyDescent="0.35">
      <c r="B42" s="11" t="s">
        <v>1670</v>
      </c>
      <c r="C42" s="46">
        <v>46126</v>
      </c>
      <c r="D42" t="s">
        <v>1671</v>
      </c>
      <c r="E42" s="11" t="s">
        <v>407</v>
      </c>
      <c r="F42" s="20">
        <v>500000</v>
      </c>
      <c r="H42" s="7" t="s">
        <v>1662</v>
      </c>
      <c r="I42" s="46">
        <v>46127</v>
      </c>
      <c r="J42" t="s">
        <v>1681</v>
      </c>
      <c r="K42" s="11" t="s">
        <v>229</v>
      </c>
      <c r="L42" s="18">
        <v>2720</v>
      </c>
      <c r="N42" s="43"/>
      <c r="O42" s="11"/>
      <c r="Q42" s="9"/>
      <c r="R42" s="20"/>
      <c r="T42" s="43"/>
      <c r="U42" s="11"/>
      <c r="W42" s="9"/>
      <c r="X42" s="20"/>
    </row>
    <row r="43" spans="2:24" x14ac:dyDescent="0.35">
      <c r="B43" s="11" t="s">
        <v>4685</v>
      </c>
      <c r="C43" s="46">
        <v>46146</v>
      </c>
      <c r="D43" t="s">
        <v>4686</v>
      </c>
      <c r="E43" s="11" t="s">
        <v>427</v>
      </c>
      <c r="F43" s="20">
        <v>2075</v>
      </c>
      <c r="H43" s="7" t="s">
        <v>1665</v>
      </c>
      <c r="I43" s="46">
        <v>46126</v>
      </c>
      <c r="J43" t="s">
        <v>1682</v>
      </c>
      <c r="K43" s="11" t="s">
        <v>731</v>
      </c>
      <c r="L43" s="18">
        <v>7502.5</v>
      </c>
      <c r="N43" s="43"/>
      <c r="O43" s="11"/>
      <c r="Q43" s="9"/>
      <c r="R43" s="20"/>
      <c r="T43" s="43"/>
      <c r="U43" s="11"/>
      <c r="W43" s="9"/>
      <c r="X43" s="20"/>
    </row>
    <row r="44" spans="2:24" x14ac:dyDescent="0.35">
      <c r="B44" s="11" t="s">
        <v>4731</v>
      </c>
      <c r="C44" s="486">
        <v>46155</v>
      </c>
      <c r="D44" t="s">
        <v>4733</v>
      </c>
      <c r="E44" s="11" t="s">
        <v>4309</v>
      </c>
      <c r="F44" s="20">
        <v>42498.5</v>
      </c>
      <c r="H44" s="7" t="s">
        <v>1668</v>
      </c>
      <c r="I44" s="46">
        <v>46128</v>
      </c>
      <c r="J44" t="s">
        <v>1683</v>
      </c>
      <c r="K44" s="11" t="s">
        <v>731</v>
      </c>
      <c r="L44" s="18">
        <v>300000</v>
      </c>
      <c r="N44" s="43"/>
      <c r="O44" s="11"/>
      <c r="Q44" s="9"/>
      <c r="R44" s="20"/>
      <c r="T44" s="43"/>
      <c r="U44" s="11"/>
      <c r="W44" s="9"/>
      <c r="X44" s="20"/>
    </row>
    <row r="45" spans="2:24" x14ac:dyDescent="0.35">
      <c r="B45" s="11" t="s">
        <v>4782</v>
      </c>
      <c r="C45" s="46">
        <v>46161</v>
      </c>
      <c r="D45" t="s">
        <v>4783</v>
      </c>
      <c r="E45" s="11" t="s">
        <v>4373</v>
      </c>
      <c r="F45" s="20">
        <v>96980</v>
      </c>
      <c r="H45" s="7" t="s">
        <v>1670</v>
      </c>
      <c r="I45" s="46">
        <v>46126</v>
      </c>
      <c r="J45" t="s">
        <v>1684</v>
      </c>
      <c r="K45" s="11" t="s">
        <v>731</v>
      </c>
      <c r="L45" s="18">
        <v>500000</v>
      </c>
      <c r="N45" s="43"/>
      <c r="O45" s="11"/>
      <c r="Q45" s="9"/>
      <c r="R45" s="20"/>
      <c r="T45" s="43"/>
      <c r="U45" s="11"/>
      <c r="W45" s="9"/>
      <c r="X45" s="20"/>
    </row>
    <row r="46" spans="2:24" x14ac:dyDescent="0.35">
      <c r="B46" s="11" t="s">
        <v>4918</v>
      </c>
      <c r="C46" s="46">
        <v>46188</v>
      </c>
      <c r="D46" t="s">
        <v>4919</v>
      </c>
      <c r="E46" s="11" t="s">
        <v>910</v>
      </c>
      <c r="F46" s="20">
        <v>6158</v>
      </c>
      <c r="H46" s="7" t="s">
        <v>4685</v>
      </c>
      <c r="I46" s="46">
        <v>46146</v>
      </c>
      <c r="J46" t="s">
        <v>4687</v>
      </c>
      <c r="K46" s="11" t="s">
        <v>270</v>
      </c>
      <c r="L46" s="18">
        <v>2075</v>
      </c>
      <c r="N46" s="43"/>
      <c r="O46" s="11"/>
      <c r="Q46" s="9"/>
      <c r="R46" s="20"/>
      <c r="T46" s="43"/>
      <c r="U46" s="11"/>
      <c r="W46" s="9"/>
      <c r="X46" s="20"/>
    </row>
    <row r="47" spans="2:24" x14ac:dyDescent="0.35">
      <c r="B47" s="11" t="s">
        <v>1456</v>
      </c>
      <c r="C47" s="46">
        <v>46122</v>
      </c>
      <c r="D47" t="s">
        <v>1459</v>
      </c>
      <c r="E47" s="11" t="s">
        <v>1457</v>
      </c>
      <c r="F47" s="20">
        <v>-5599</v>
      </c>
      <c r="H47" s="7" t="s">
        <v>4731</v>
      </c>
      <c r="I47" s="46">
        <v>46155</v>
      </c>
      <c r="J47" t="s">
        <v>4732</v>
      </c>
      <c r="K47" s="11" t="s">
        <v>270</v>
      </c>
      <c r="L47" s="18">
        <v>42498.5</v>
      </c>
      <c r="N47" s="43"/>
      <c r="O47" s="11"/>
      <c r="Q47" s="9"/>
      <c r="R47" s="20"/>
      <c r="T47" s="43"/>
      <c r="U47" s="11"/>
      <c r="W47" s="9"/>
      <c r="X47" s="20"/>
    </row>
    <row r="48" spans="2:24" x14ac:dyDescent="0.35">
      <c r="B48" s="11"/>
      <c r="C48" s="46"/>
      <c r="E48" s="11"/>
      <c r="F48" s="20"/>
      <c r="H48" s="7" t="s">
        <v>4782</v>
      </c>
      <c r="I48" s="46">
        <v>46161</v>
      </c>
      <c r="J48" t="s">
        <v>4784</v>
      </c>
      <c r="K48" s="11" t="s">
        <v>178</v>
      </c>
      <c r="L48" s="18">
        <v>96980</v>
      </c>
      <c r="N48" s="43"/>
      <c r="O48" s="11"/>
      <c r="Q48" s="9"/>
      <c r="R48" s="20"/>
      <c r="T48" s="43"/>
      <c r="U48" s="11"/>
      <c r="W48" s="9"/>
      <c r="X48" s="20"/>
    </row>
    <row r="49" spans="2:24" x14ac:dyDescent="0.35">
      <c r="B49" s="11"/>
      <c r="C49" s="46"/>
      <c r="E49" s="11"/>
      <c r="F49" s="20"/>
      <c r="H49" s="7" t="s">
        <v>4918</v>
      </c>
      <c r="I49" s="46">
        <v>46188</v>
      </c>
      <c r="J49" t="s">
        <v>4920</v>
      </c>
      <c r="K49" s="11" t="s">
        <v>270</v>
      </c>
      <c r="L49" s="18">
        <v>6158</v>
      </c>
      <c r="N49" s="43"/>
      <c r="O49" s="11"/>
      <c r="Q49" s="9"/>
      <c r="R49" s="20"/>
      <c r="T49" s="43"/>
      <c r="U49" s="11"/>
      <c r="W49" s="9"/>
      <c r="X49" s="20"/>
    </row>
    <row r="50" spans="2:24" x14ac:dyDescent="0.35">
      <c r="B50" s="11"/>
      <c r="C50" s="46"/>
      <c r="E50" s="11"/>
      <c r="F50" s="20"/>
      <c r="H50" s="7" t="s">
        <v>1456</v>
      </c>
      <c r="I50" s="46">
        <v>46122</v>
      </c>
      <c r="J50" t="s">
        <v>1449</v>
      </c>
      <c r="K50" s="11" t="s">
        <v>928</v>
      </c>
      <c r="L50" s="18">
        <v>-5720</v>
      </c>
      <c r="N50" s="43"/>
      <c r="O50" s="11"/>
      <c r="Q50" s="9"/>
      <c r="R50" s="20"/>
      <c r="T50" s="43"/>
      <c r="U50" s="11"/>
      <c r="W50" s="9"/>
      <c r="X50" s="20"/>
    </row>
    <row r="51" spans="2:24" x14ac:dyDescent="0.35">
      <c r="B51" s="11"/>
      <c r="C51" s="46"/>
      <c r="E51" s="11"/>
      <c r="F51" s="20"/>
      <c r="H51" s="7"/>
      <c r="I51" s="46"/>
      <c r="K51" s="11"/>
      <c r="L51" s="18"/>
      <c r="N51" s="43"/>
      <c r="O51" s="11"/>
      <c r="Q51" s="9"/>
      <c r="R51" s="20"/>
      <c r="T51" s="43"/>
      <c r="U51" s="11"/>
      <c r="W51" s="9"/>
      <c r="X51" s="20"/>
    </row>
    <row r="52" spans="2:24" x14ac:dyDescent="0.35">
      <c r="B52" s="11"/>
      <c r="C52" s="46"/>
      <c r="E52" s="11"/>
      <c r="F52" s="20"/>
      <c r="H52" s="7"/>
      <c r="I52" s="46"/>
      <c r="K52" s="11"/>
      <c r="L52" s="18"/>
      <c r="N52" s="43"/>
      <c r="O52" s="11"/>
      <c r="Q52" s="9"/>
      <c r="R52" s="20"/>
      <c r="T52" s="43"/>
      <c r="U52" s="11"/>
      <c r="W52" s="9"/>
      <c r="X52" s="20"/>
    </row>
    <row r="53" spans="2:24" x14ac:dyDescent="0.35">
      <c r="B53" s="11"/>
      <c r="C53" s="46"/>
      <c r="E53" s="11"/>
      <c r="F53" s="20"/>
      <c r="H53" s="7"/>
      <c r="I53" s="46"/>
      <c r="K53" s="11"/>
      <c r="L53" s="18"/>
      <c r="N53" s="43"/>
      <c r="O53" s="11"/>
      <c r="Q53" s="9"/>
      <c r="R53" s="20"/>
      <c r="T53" s="43"/>
      <c r="U53" s="11"/>
      <c r="W53" s="9"/>
      <c r="X53" s="20"/>
    </row>
    <row r="54" spans="2:24" x14ac:dyDescent="0.35">
      <c r="B54" s="11"/>
      <c r="C54" s="46"/>
      <c r="E54" s="11"/>
      <c r="F54" s="20"/>
      <c r="H54" s="7"/>
      <c r="I54" s="46"/>
      <c r="K54" s="11"/>
      <c r="L54" s="18"/>
      <c r="N54" s="43"/>
      <c r="O54" s="11"/>
      <c r="P54" s="373"/>
      <c r="Q54" s="9"/>
      <c r="R54" s="20"/>
      <c r="T54" s="43"/>
      <c r="U54" s="11"/>
      <c r="V54" s="373"/>
      <c r="W54" s="9"/>
      <c r="X54" s="20"/>
    </row>
    <row r="55" spans="2:24" x14ac:dyDescent="0.35">
      <c r="B55" s="11"/>
      <c r="C55" s="46"/>
      <c r="E55" s="11"/>
      <c r="F55" s="20"/>
      <c r="H55" s="7"/>
      <c r="I55" s="46"/>
      <c r="K55" s="11"/>
      <c r="L55" s="18"/>
      <c r="N55" s="43"/>
      <c r="O55" s="11"/>
      <c r="P55" s="373"/>
      <c r="Q55" s="9"/>
      <c r="R55" s="20"/>
      <c r="T55" s="43"/>
      <c r="U55" s="11"/>
      <c r="V55" s="373"/>
      <c r="W55" s="9"/>
      <c r="X55" s="20"/>
    </row>
    <row r="56" spans="2:24" x14ac:dyDescent="0.35">
      <c r="B56" s="11"/>
      <c r="C56" s="46"/>
      <c r="E56" s="11"/>
      <c r="F56" s="20"/>
      <c r="H56" s="7"/>
      <c r="I56" s="46"/>
      <c r="K56" s="11"/>
      <c r="L56" s="18"/>
      <c r="N56" s="43"/>
      <c r="O56" s="11"/>
      <c r="P56" s="9"/>
      <c r="Q56" s="9"/>
      <c r="R56" s="20"/>
      <c r="T56" s="43"/>
      <c r="U56" s="11"/>
      <c r="V56" s="9"/>
      <c r="W56" s="9"/>
      <c r="X56" s="20"/>
    </row>
    <row r="57" spans="2:24" x14ac:dyDescent="0.35">
      <c r="B57" s="11"/>
      <c r="C57" s="46"/>
      <c r="E57" s="11"/>
      <c r="F57" s="20"/>
      <c r="H57" s="7"/>
      <c r="I57" s="46"/>
      <c r="K57" s="11"/>
      <c r="L57" s="18"/>
      <c r="N57" s="43"/>
      <c r="O57" s="11"/>
      <c r="P57" s="9"/>
      <c r="Q57" s="9"/>
      <c r="R57" s="20"/>
      <c r="T57" s="43"/>
      <c r="U57" s="11"/>
      <c r="V57" s="9"/>
      <c r="W57" s="9"/>
      <c r="X57" s="20"/>
    </row>
    <row r="58" spans="2:24" x14ac:dyDescent="0.35">
      <c r="B58" s="11"/>
      <c r="C58" s="46"/>
      <c r="E58" s="11"/>
      <c r="F58" s="20"/>
      <c r="H58" s="7"/>
      <c r="I58" s="46"/>
      <c r="K58" s="11"/>
      <c r="L58" s="18"/>
      <c r="N58" s="43"/>
      <c r="O58" s="11"/>
      <c r="P58" s="9"/>
      <c r="Q58" s="9"/>
      <c r="R58" s="20"/>
      <c r="T58" s="43"/>
      <c r="U58" s="11"/>
      <c r="V58" s="9"/>
      <c r="W58" s="9"/>
      <c r="X58" s="20"/>
    </row>
    <row r="59" spans="2:24" x14ac:dyDescent="0.35">
      <c r="B59" s="11"/>
      <c r="C59" s="46"/>
      <c r="E59" s="11"/>
      <c r="F59" s="20"/>
      <c r="H59" s="7"/>
      <c r="I59" s="46"/>
      <c r="K59" s="11"/>
      <c r="L59" s="18"/>
      <c r="N59" s="43"/>
      <c r="O59" s="11"/>
      <c r="P59" s="9"/>
      <c r="Q59" s="9"/>
      <c r="R59" s="20"/>
      <c r="T59" s="43"/>
      <c r="U59" s="11"/>
      <c r="V59" s="9"/>
      <c r="W59" s="9"/>
      <c r="X59" s="20"/>
    </row>
    <row r="60" spans="2:24" x14ac:dyDescent="0.35">
      <c r="B60" s="11"/>
      <c r="C60" s="46"/>
      <c r="E60" s="11"/>
      <c r="F60" s="20"/>
      <c r="H60" s="7"/>
      <c r="I60" s="46"/>
      <c r="K60" s="11"/>
      <c r="L60" s="18"/>
      <c r="N60" s="43"/>
      <c r="O60" s="11"/>
      <c r="P60" s="9"/>
      <c r="Q60" s="9"/>
      <c r="R60" s="20"/>
      <c r="T60" s="43"/>
      <c r="U60" s="11"/>
      <c r="V60" s="9"/>
      <c r="W60" s="9"/>
      <c r="X60" s="20"/>
    </row>
    <row r="61" spans="2:24" x14ac:dyDescent="0.35">
      <c r="B61" s="11"/>
      <c r="C61" s="46"/>
      <c r="E61" s="11"/>
      <c r="F61" s="20"/>
      <c r="H61" s="7"/>
      <c r="I61" s="46"/>
      <c r="K61" s="11"/>
      <c r="L61" s="18"/>
      <c r="N61" s="43"/>
      <c r="O61" s="11"/>
      <c r="P61" s="9"/>
      <c r="Q61" s="9"/>
      <c r="R61" s="20"/>
      <c r="T61" s="43"/>
      <c r="U61" s="11"/>
      <c r="V61" s="9"/>
      <c r="W61" s="9"/>
      <c r="X61" s="20"/>
    </row>
    <row r="62" spans="2:24" x14ac:dyDescent="0.35">
      <c r="B62" s="11"/>
      <c r="C62" s="46"/>
      <c r="E62" s="11"/>
      <c r="F62" s="20"/>
      <c r="H62" s="7"/>
      <c r="I62" s="46"/>
      <c r="K62" s="11"/>
      <c r="L62" s="18"/>
      <c r="N62" s="43"/>
      <c r="O62" s="11"/>
      <c r="P62" s="9"/>
      <c r="Q62" s="9"/>
      <c r="R62" s="20"/>
      <c r="T62" s="43"/>
      <c r="U62" s="11"/>
      <c r="V62" s="9"/>
      <c r="W62" s="9"/>
      <c r="X62" s="20"/>
    </row>
    <row r="63" spans="2:24" x14ac:dyDescent="0.35">
      <c r="B63" s="11"/>
      <c r="C63" s="46"/>
      <c r="E63" s="11"/>
      <c r="F63" s="20"/>
      <c r="H63" s="7"/>
      <c r="I63" s="46"/>
      <c r="K63" s="11"/>
      <c r="L63" s="18"/>
      <c r="N63" s="43"/>
      <c r="O63" s="11"/>
      <c r="P63" s="9"/>
      <c r="Q63" s="9"/>
      <c r="R63" s="20"/>
      <c r="T63" s="43"/>
      <c r="U63" s="11"/>
      <c r="V63" s="9"/>
      <c r="W63" s="9"/>
      <c r="X63" s="20"/>
    </row>
    <row r="64" spans="2:24" ht="15" thickBot="1" x14ac:dyDescent="0.4">
      <c r="B64" s="11"/>
      <c r="C64" s="46"/>
      <c r="E64" s="11"/>
      <c r="F64" s="20"/>
      <c r="H64" s="7"/>
      <c r="I64" s="46"/>
      <c r="K64" s="11"/>
      <c r="L64" s="18"/>
      <c r="N64" s="43"/>
      <c r="O64" s="11"/>
      <c r="P64" s="9"/>
      <c r="Q64" s="9"/>
      <c r="R64" s="20"/>
      <c r="T64" s="43"/>
      <c r="U64" s="11"/>
      <c r="V64" s="9"/>
      <c r="W64" s="9"/>
      <c r="X64" s="20"/>
    </row>
    <row r="65" spans="2:24" ht="15" thickBot="1" x14ac:dyDescent="0.4">
      <c r="B65" s="11"/>
      <c r="C65" s="46"/>
      <c r="E65" s="11"/>
      <c r="F65" s="20"/>
      <c r="H65" s="7"/>
      <c r="I65" s="46"/>
      <c r="K65" s="11"/>
      <c r="L65" s="18"/>
      <c r="N65" s="509" t="s">
        <v>86</v>
      </c>
      <c r="O65" s="510"/>
      <c r="P65" s="510"/>
      <c r="Q65" s="511"/>
      <c r="R65" s="34">
        <f>SUM(R10:R64)</f>
        <v>1102034.5</v>
      </c>
      <c r="T65" s="509" t="s">
        <v>86</v>
      </c>
      <c r="U65" s="510"/>
      <c r="V65" s="510"/>
      <c r="W65" s="511"/>
      <c r="X65" s="34">
        <f>SUM(X10:X64)</f>
        <v>22594.639999999996</v>
      </c>
    </row>
    <row r="66" spans="2:24" x14ac:dyDescent="0.35">
      <c r="B66" s="11"/>
      <c r="C66" s="46"/>
      <c r="E66" s="11"/>
      <c r="F66" s="20"/>
      <c r="H66" s="7"/>
      <c r="I66" s="46"/>
      <c r="K66" s="11"/>
      <c r="L66" s="18"/>
    </row>
    <row r="67" spans="2:24" x14ac:dyDescent="0.35">
      <c r="B67" s="11"/>
      <c r="C67" s="46"/>
      <c r="E67" s="11"/>
      <c r="F67" s="20"/>
      <c r="H67" s="7"/>
      <c r="I67" s="46"/>
      <c r="K67" s="11"/>
      <c r="L67" s="18"/>
    </row>
    <row r="68" spans="2:24" x14ac:dyDescent="0.35">
      <c r="B68" s="11"/>
      <c r="C68" s="46"/>
      <c r="E68" s="11"/>
      <c r="F68" s="20"/>
      <c r="H68" s="7"/>
      <c r="I68" s="46"/>
      <c r="K68" s="11"/>
      <c r="L68" s="18"/>
    </row>
    <row r="69" spans="2:24" x14ac:dyDescent="0.35">
      <c r="B69" s="11"/>
      <c r="C69" s="46"/>
      <c r="E69" s="11"/>
      <c r="F69" s="20"/>
      <c r="H69" s="7"/>
      <c r="I69" s="46"/>
      <c r="K69" s="11"/>
      <c r="L69" s="18"/>
    </row>
    <row r="70" spans="2:24" x14ac:dyDescent="0.35">
      <c r="B70" s="11"/>
      <c r="C70" s="46"/>
      <c r="E70" s="11"/>
      <c r="F70" s="20"/>
      <c r="H70" s="7"/>
      <c r="I70" s="46"/>
      <c r="K70" s="11"/>
      <c r="L70" s="18"/>
    </row>
    <row r="71" spans="2:24" x14ac:dyDescent="0.35">
      <c r="B71" s="11"/>
      <c r="C71" s="46"/>
      <c r="E71" s="11"/>
      <c r="F71" s="20"/>
      <c r="H71" s="7"/>
      <c r="I71" s="46"/>
      <c r="K71" s="11"/>
      <c r="L71" s="18"/>
    </row>
    <row r="72" spans="2:24" x14ac:dyDescent="0.35">
      <c r="B72" s="11"/>
      <c r="C72" s="46"/>
      <c r="E72" s="11"/>
      <c r="F72" s="20"/>
      <c r="H72" s="7"/>
      <c r="I72" s="46"/>
      <c r="K72" s="11"/>
      <c r="L72" s="18"/>
    </row>
    <row r="73" spans="2:24" x14ac:dyDescent="0.35">
      <c r="B73" s="11"/>
      <c r="C73" s="46"/>
      <c r="E73" s="11"/>
      <c r="F73" s="20"/>
      <c r="H73" s="7"/>
      <c r="I73" s="46"/>
      <c r="K73" s="11"/>
      <c r="L73" s="18"/>
    </row>
    <row r="74" spans="2:24" x14ac:dyDescent="0.35">
      <c r="B74" s="11"/>
      <c r="C74" s="46"/>
      <c r="E74" s="11"/>
      <c r="F74" s="20"/>
      <c r="H74" s="7"/>
      <c r="I74" s="46"/>
      <c r="K74" s="11"/>
      <c r="L74" s="18"/>
    </row>
    <row r="75" spans="2:24" x14ac:dyDescent="0.35">
      <c r="B75" s="11"/>
      <c r="C75" s="46"/>
      <c r="E75" s="11"/>
      <c r="F75" s="20"/>
      <c r="H75" s="7"/>
      <c r="I75" s="46"/>
      <c r="K75" s="11"/>
      <c r="L75" s="18"/>
    </row>
    <row r="76" spans="2:24" x14ac:dyDescent="0.35">
      <c r="B76" s="11"/>
      <c r="C76" s="46"/>
      <c r="E76" s="11"/>
      <c r="F76" s="20"/>
      <c r="H76" s="7"/>
      <c r="I76" s="46"/>
      <c r="K76" s="11"/>
      <c r="L76" s="18"/>
    </row>
    <row r="77" spans="2:24" x14ac:dyDescent="0.35">
      <c r="B77" s="11"/>
      <c r="C77" s="46"/>
      <c r="E77" s="11"/>
      <c r="F77" s="20"/>
      <c r="H77" s="7"/>
      <c r="I77" s="46"/>
      <c r="K77" s="11"/>
      <c r="L77" s="18"/>
    </row>
    <row r="78" spans="2:24" x14ac:dyDescent="0.35">
      <c r="B78" s="11"/>
      <c r="C78" s="46"/>
      <c r="E78" s="11"/>
      <c r="F78" s="20"/>
      <c r="H78" s="7"/>
      <c r="I78" s="46"/>
      <c r="K78" s="11"/>
      <c r="L78" s="18"/>
    </row>
    <row r="79" spans="2:24" x14ac:dyDescent="0.35">
      <c r="B79" s="11"/>
      <c r="C79" s="46"/>
      <c r="E79" s="11"/>
      <c r="F79" s="20"/>
      <c r="H79" s="7"/>
      <c r="I79" s="46"/>
      <c r="K79" s="11"/>
      <c r="L79" s="18"/>
    </row>
    <row r="80" spans="2:24" x14ac:dyDescent="0.35">
      <c r="B80" s="11"/>
      <c r="C80" s="46"/>
      <c r="E80" s="11"/>
      <c r="F80" s="20"/>
      <c r="H80" s="7"/>
      <c r="I80" s="46"/>
      <c r="K80" s="11"/>
      <c r="L80" s="18"/>
    </row>
    <row r="81" spans="2:12" x14ac:dyDescent="0.35">
      <c r="B81" s="11"/>
      <c r="C81" s="46"/>
      <c r="E81" s="11"/>
      <c r="F81" s="20"/>
      <c r="H81" s="7"/>
      <c r="I81" s="46"/>
      <c r="K81" s="11"/>
      <c r="L81" s="18"/>
    </row>
    <row r="82" spans="2:12" x14ac:dyDescent="0.35">
      <c r="B82" s="11"/>
      <c r="C82" s="46"/>
      <c r="E82" s="11"/>
      <c r="F82" s="20"/>
      <c r="H82" s="7"/>
      <c r="I82" s="46"/>
      <c r="K82" s="11"/>
      <c r="L82" s="18"/>
    </row>
    <row r="83" spans="2:12" x14ac:dyDescent="0.35">
      <c r="B83" s="11"/>
      <c r="C83" s="46"/>
      <c r="E83" s="11"/>
      <c r="F83" s="20"/>
      <c r="H83" s="7"/>
      <c r="I83" s="46"/>
      <c r="K83" s="11"/>
      <c r="L83" s="18"/>
    </row>
    <row r="84" spans="2:12" x14ac:dyDescent="0.35">
      <c r="B84" s="11"/>
      <c r="C84" s="46"/>
      <c r="E84" s="11"/>
      <c r="F84" s="20"/>
      <c r="H84" s="7"/>
      <c r="I84" s="46"/>
      <c r="K84" s="11"/>
      <c r="L84" s="18"/>
    </row>
    <row r="85" spans="2:12" x14ac:dyDescent="0.35">
      <c r="B85" s="11"/>
      <c r="C85" s="46"/>
      <c r="E85" s="11"/>
      <c r="F85" s="20"/>
      <c r="H85" s="7"/>
      <c r="I85" s="46"/>
      <c r="K85" s="11"/>
      <c r="L85" s="18"/>
    </row>
    <row r="86" spans="2:12" x14ac:dyDescent="0.35">
      <c r="B86" s="11"/>
      <c r="C86" s="46"/>
      <c r="E86" s="11"/>
      <c r="F86" s="20"/>
      <c r="H86" s="7"/>
      <c r="I86" s="46"/>
      <c r="K86" s="11"/>
      <c r="L86" s="18"/>
    </row>
    <row r="87" spans="2:12" x14ac:dyDescent="0.35">
      <c r="B87" s="11"/>
      <c r="C87" s="46"/>
      <c r="E87" s="11"/>
      <c r="F87" s="20"/>
      <c r="H87" s="7"/>
      <c r="I87" s="46"/>
      <c r="K87" s="11"/>
      <c r="L87" s="18"/>
    </row>
    <row r="88" spans="2:12" x14ac:dyDescent="0.35">
      <c r="B88" s="11"/>
      <c r="C88" s="46"/>
      <c r="E88" s="11"/>
      <c r="F88" s="20"/>
      <c r="H88" s="7"/>
      <c r="I88" s="46"/>
      <c r="K88" s="11"/>
      <c r="L88" s="18"/>
    </row>
    <row r="89" spans="2:12" x14ac:dyDescent="0.35">
      <c r="B89" s="11"/>
      <c r="C89" s="46"/>
      <c r="E89" s="11"/>
      <c r="F89" s="20"/>
      <c r="H89" s="7"/>
      <c r="I89" s="46"/>
      <c r="K89" s="11"/>
      <c r="L89" s="18"/>
    </row>
    <row r="90" spans="2:12" x14ac:dyDescent="0.35">
      <c r="B90" s="11"/>
      <c r="C90" s="46"/>
      <c r="E90" s="11"/>
      <c r="F90" s="20"/>
      <c r="H90" s="7"/>
      <c r="I90" s="46"/>
      <c r="K90" s="11"/>
      <c r="L90" s="18"/>
    </row>
    <row r="91" spans="2:12" x14ac:dyDescent="0.35">
      <c r="B91" s="11"/>
      <c r="C91" s="46"/>
      <c r="E91" s="11"/>
      <c r="F91" s="20"/>
      <c r="H91" s="7"/>
      <c r="I91" s="46"/>
      <c r="K91" s="11"/>
      <c r="L91" s="18"/>
    </row>
    <row r="92" spans="2:12" x14ac:dyDescent="0.35">
      <c r="B92" s="11"/>
      <c r="C92" s="46"/>
      <c r="E92" s="11"/>
      <c r="F92" s="20"/>
      <c r="H92" s="7"/>
      <c r="I92" s="46"/>
      <c r="K92" s="11"/>
      <c r="L92" s="18"/>
    </row>
    <row r="93" spans="2:12" x14ac:dyDescent="0.35">
      <c r="B93" s="11"/>
      <c r="C93" s="46"/>
      <c r="E93" s="11"/>
      <c r="F93" s="20"/>
      <c r="H93" s="7"/>
      <c r="I93" s="46"/>
      <c r="K93" s="11"/>
      <c r="L93" s="18"/>
    </row>
    <row r="94" spans="2:12" x14ac:dyDescent="0.35">
      <c r="B94" s="11"/>
      <c r="C94" s="46"/>
      <c r="E94" s="11"/>
      <c r="F94" s="20"/>
      <c r="H94" s="7"/>
      <c r="I94" s="46"/>
      <c r="K94" s="11"/>
      <c r="L94" s="18"/>
    </row>
    <row r="95" spans="2:12" x14ac:dyDescent="0.35">
      <c r="B95" s="11"/>
      <c r="C95" s="46"/>
      <c r="E95" s="11"/>
      <c r="F95" s="20"/>
      <c r="H95" s="7"/>
      <c r="I95" s="46"/>
      <c r="K95" s="11"/>
      <c r="L95" s="18"/>
    </row>
    <row r="96" spans="2:12" x14ac:dyDescent="0.35">
      <c r="B96" s="11"/>
      <c r="C96" s="46"/>
      <c r="E96" s="11"/>
      <c r="F96" s="20"/>
      <c r="H96" s="7"/>
      <c r="I96" s="46"/>
      <c r="K96" s="11"/>
      <c r="L96" s="18"/>
    </row>
    <row r="97" spans="2:12" x14ac:dyDescent="0.35">
      <c r="B97" s="11"/>
      <c r="C97" s="46"/>
      <c r="E97" s="11"/>
      <c r="F97" s="20"/>
      <c r="H97" s="7"/>
      <c r="I97" s="46"/>
      <c r="K97" s="11"/>
      <c r="L97" s="18"/>
    </row>
    <row r="98" spans="2:12" x14ac:dyDescent="0.35">
      <c r="B98" s="11"/>
      <c r="C98" s="46"/>
      <c r="E98" s="11"/>
      <c r="F98" s="20"/>
      <c r="H98" s="7"/>
      <c r="I98" s="46"/>
      <c r="K98" s="11"/>
      <c r="L98" s="18"/>
    </row>
    <row r="99" spans="2:12" x14ac:dyDescent="0.35">
      <c r="B99" s="11"/>
      <c r="C99" s="46"/>
      <c r="E99" s="11"/>
      <c r="F99" s="20"/>
      <c r="H99" s="7"/>
      <c r="I99" s="46"/>
      <c r="K99" s="11"/>
      <c r="L99" s="18"/>
    </row>
    <row r="100" spans="2:12" ht="15" thickBot="1" x14ac:dyDescent="0.4">
      <c r="B100" s="11"/>
      <c r="C100" s="46"/>
      <c r="E100" s="11"/>
      <c r="F100" s="20"/>
      <c r="H100" s="7"/>
      <c r="I100" s="46"/>
      <c r="K100" s="11"/>
      <c r="L100" s="18"/>
    </row>
    <row r="101" spans="2:12" ht="15" thickBot="1" x14ac:dyDescent="0.4">
      <c r="B101" s="509" t="s">
        <v>86</v>
      </c>
      <c r="C101" s="510"/>
      <c r="D101" s="510"/>
      <c r="E101" s="511"/>
      <c r="F101" s="34">
        <f>SUBTOTAL(9,F10:F100)</f>
        <v>2430113.1610169495</v>
      </c>
      <c r="H101" s="7"/>
      <c r="I101" s="46"/>
      <c r="K101" s="11"/>
      <c r="L101" s="18"/>
    </row>
    <row r="102" spans="2:12" x14ac:dyDescent="0.35">
      <c r="B102" s="5"/>
      <c r="C102" s="5"/>
      <c r="D102" s="5"/>
      <c r="E102" s="5"/>
      <c r="F102" s="318"/>
      <c r="H102" s="7"/>
      <c r="I102" s="46"/>
      <c r="K102" s="11"/>
      <c r="L102" s="18"/>
    </row>
    <row r="103" spans="2:12" ht="15" thickBot="1" x14ac:dyDescent="0.4">
      <c r="B103" s="5"/>
      <c r="C103" s="5"/>
      <c r="D103" s="5"/>
      <c r="E103" s="5"/>
      <c r="F103" s="318"/>
      <c r="H103" s="7"/>
      <c r="I103" s="46"/>
      <c r="K103" s="11"/>
      <c r="L103" s="18"/>
    </row>
    <row r="104" spans="2:12" ht="15" thickBot="1" x14ac:dyDescent="0.4">
      <c r="B104" s="5"/>
      <c r="C104" s="5"/>
      <c r="D104" s="5"/>
      <c r="E104" s="5"/>
      <c r="F104" s="318"/>
      <c r="H104" s="10"/>
      <c r="I104" s="19"/>
      <c r="J104" s="15"/>
      <c r="K104" s="19"/>
      <c r="L104" s="36">
        <f>SUM(L10:L103)</f>
        <v>6368645.75</v>
      </c>
    </row>
    <row r="105" spans="2:12" x14ac:dyDescent="0.35">
      <c r="B105" s="5"/>
      <c r="C105" s="5"/>
      <c r="D105" s="5"/>
      <c r="E105" s="5"/>
      <c r="F105" s="318"/>
    </row>
    <row r="106" spans="2:12" x14ac:dyDescent="0.35">
      <c r="B106" s="5"/>
      <c r="C106" s="5"/>
      <c r="D106" s="5"/>
      <c r="E106" s="5"/>
      <c r="F106" s="318"/>
    </row>
    <row r="107" spans="2:12" x14ac:dyDescent="0.35">
      <c r="B107" s="5"/>
      <c r="C107" s="5"/>
      <c r="D107" s="5"/>
      <c r="E107" s="5"/>
      <c r="F107" s="318"/>
    </row>
    <row r="108" spans="2:12" x14ac:dyDescent="0.35">
      <c r="B108" s="5"/>
      <c r="C108" s="5"/>
      <c r="D108" s="5"/>
      <c r="E108" s="5"/>
      <c r="F108" s="318"/>
    </row>
  </sheetData>
  <mergeCells count="5">
    <mergeCell ref="B101:E101"/>
    <mergeCell ref="N65:Q65"/>
    <mergeCell ref="N8:P8"/>
    <mergeCell ref="T8:V8"/>
    <mergeCell ref="T65:W65"/>
  </mergeCells>
  <conditionalFormatting sqref="B10:B99">
    <cfRule type="duplicateValues" dxfId="13" priority="25168"/>
  </conditionalFormatting>
  <conditionalFormatting sqref="H10:H96">
    <cfRule type="duplicateValues" dxfId="12" priority="25165"/>
  </conditionalFormatting>
  <conditionalFormatting sqref="H10:H103">
    <cfRule type="duplicateValues" dxfId="11" priority="25167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CE4C-E44F-489E-BEFB-CA4E31AAC7B6}">
  <sheetPr codeName="Sheet12"/>
  <dimension ref="B1:M51"/>
  <sheetViews>
    <sheetView showGridLines="0" showRowColHeaders="0" workbookViewId="0">
      <selection activeCell="E19" sqref="E19"/>
    </sheetView>
  </sheetViews>
  <sheetFormatPr defaultColWidth="8.81640625" defaultRowHeight="14.5" x14ac:dyDescent="0.35"/>
  <cols>
    <col min="1" max="1" width="8.81640625" style="3"/>
    <col min="2" max="2" width="26.81640625" style="3" bestFit="1" customWidth="1"/>
    <col min="3" max="3" width="11.08984375" style="3" bestFit="1" customWidth="1"/>
    <col min="4" max="4" width="8.81640625" style="3"/>
    <col min="5" max="5" width="26.81640625" style="3" bestFit="1" customWidth="1"/>
    <col min="6" max="6" width="11.36328125" style="3" bestFit="1" customWidth="1"/>
    <col min="7" max="9" width="8.81640625" style="3"/>
    <col min="10" max="10" width="17.90625" style="3" bestFit="1" customWidth="1"/>
    <col min="11" max="11" width="10.90625" style="3" bestFit="1" customWidth="1"/>
    <col min="12" max="12" width="13.90625" style="3" bestFit="1" customWidth="1"/>
    <col min="13" max="13" width="10.1796875" style="3" bestFit="1" customWidth="1"/>
    <col min="14" max="16384" width="8.81640625" style="3"/>
  </cols>
  <sheetData>
    <row r="1" spans="2:13" ht="15" thickBot="1" x14ac:dyDescent="0.4"/>
    <row r="2" spans="2:13" ht="16.5" thickBot="1" x14ac:dyDescent="0.55000000000000004">
      <c r="B2" s="153" t="s">
        <v>341</v>
      </c>
      <c r="C2" s="153" t="s">
        <v>61</v>
      </c>
      <c r="E2" s="153" t="s">
        <v>341</v>
      </c>
      <c r="F2" s="153" t="s">
        <v>624</v>
      </c>
      <c r="J2" s="326" t="s">
        <v>782</v>
      </c>
    </row>
    <row r="3" spans="2:13" ht="15" thickBot="1" x14ac:dyDescent="0.4">
      <c r="B3" s="3" t="str" cm="1">
        <f t="array" ref="B3:C51">_xlfn._xlws.SORT(_xlfn.PIVOTBY(Details!E5:E53,,Details!BR5:BR53,_xleta.SUM,3),2,1)</f>
        <v>SH012631022</v>
      </c>
      <c r="C3" s="3">
        <v>-9270</v>
      </c>
      <c r="E3" s="3" t="str" cm="1">
        <f t="array" ref="E3:F51">_xlfn._xlws.SORT(_xlfn.PIVOTBY(Details!E5:E53,,Details!BU5:BU53,_xleta.SUM,3),2,1)</f>
        <v>SH06260604, SH06260908</v>
      </c>
      <c r="F3" s="3">
        <v>-964313.00000000023</v>
      </c>
      <c r="J3" s="414" t="s">
        <v>779</v>
      </c>
      <c r="K3" s="415" t="s">
        <v>780</v>
      </c>
      <c r="L3" s="415" t="s">
        <v>781</v>
      </c>
      <c r="M3" s="416" t="s">
        <v>466</v>
      </c>
    </row>
    <row r="4" spans="2:13" x14ac:dyDescent="0.35">
      <c r="B4" s="3" t="str">
        <v>SH012622042</v>
      </c>
      <c r="C4" s="3">
        <v>-4485</v>
      </c>
      <c r="E4" s="3" t="str">
        <v>Total</v>
      </c>
      <c r="F4" s="3">
        <v>-554625.5500000004</v>
      </c>
      <c r="J4" s="65" t="s">
        <v>247</v>
      </c>
      <c r="K4" s="417">
        <f>SUMIFS(Details!$CN$5:$CN$53,Details!$CK$5:$CK$53,Margins!$J4)/SUMIFS(Details!$BQ$5:$BQ$53,Details!$CK$5:$CK$53,Margins!$J4)</f>
        <v>2.8906823724674294E-2</v>
      </c>
      <c r="L4" s="92">
        <f>SUMIFS(Details!$CO$5:$CO$53,Details!$CK$5:$CK$53,Margins!$J4)/SUMIFS(Details!$BQ$5:$BQ$53,Details!$CK$5:$CK$53,Margins!$J4)</f>
        <v>2.8906823724674294E-2</v>
      </c>
      <c r="M4" s="417">
        <f>SUMIFS(Details!$CP$5:$CP$53,Details!$CK$5:$CK$53,Margins!$J4)/SUMIFS(Details!$BQ$5:$BQ$53,Details!$CK$5:$CK$53,Margins!$J4)</f>
        <v>2.875749240312717E-2</v>
      </c>
    </row>
    <row r="5" spans="2:13" x14ac:dyDescent="0.35">
      <c r="B5" s="3" t="str">
        <v>SH04261404</v>
      </c>
      <c r="C5" s="3">
        <v>-4292</v>
      </c>
      <c r="E5" s="3" t="str">
        <v>SH112519034</v>
      </c>
      <c r="F5" s="3">
        <v>-50000</v>
      </c>
      <c r="J5" s="65" t="s">
        <v>246</v>
      </c>
      <c r="K5" s="78">
        <f>SUMIFS(Details!$CN$5:$CN$53,Details!$CK$5:$CK$53,Margins!$J5)/SUMIFS(Details!$BQ$5:$BQ$53,Details!$CK$5:$CK$53,Margins!$J5)</f>
        <v>-1.3192383275919759E-2</v>
      </c>
      <c r="L5" s="92">
        <f>SUMIFS(Details!$CO$5:$CO$53,Details!$CK$5:$CK$53,Margins!$J5)/SUMIFS(Details!$BQ$5:$BQ$53,Details!$CK$5:$CK$53,Margins!$J5)</f>
        <v>-1.3192383275919759E-2</v>
      </c>
      <c r="M5" s="78">
        <f>SUMIFS(Details!$CP$5:$CP$53,Details!$CK$5:$CK$53,Margins!$J5)/SUMIFS(Details!$BQ$5:$BQ$53,Details!$CK$5:$CK$53,Margins!$J5)</f>
        <v>1.018160088113531E-2</v>
      </c>
    </row>
    <row r="6" spans="2:13" ht="15" thickBot="1" x14ac:dyDescent="0.4">
      <c r="B6" s="3" t="str">
        <v>SH04262503</v>
      </c>
      <c r="C6" s="3">
        <v>-0.29999999998835847</v>
      </c>
      <c r="E6" s="3" t="str">
        <v>SH04262305</v>
      </c>
      <c r="F6" s="3">
        <v>-32661.250000000116</v>
      </c>
      <c r="J6" s="76" t="s">
        <v>319</v>
      </c>
      <c r="K6" s="351" t="e">
        <f>SUMIFS(Details!$CN$5:$CN$53,Details!$CK$5:$CK$53,Margins!$J6)/SUMIFS(Details!$BQ$5:$BQ$53,Details!$CK$5:$CK$53,Margins!$J6)</f>
        <v>#DIV/0!</v>
      </c>
      <c r="L6" s="357" t="e">
        <f>SUMIFS(Details!$CO$5:$CO$53,Details!$CK$5:$CK$53,Margins!$J6)/SUMIFS(Details!$BQ$5:$BQ$53,Details!$CK$5:$CK$53,Margins!$J6)</f>
        <v>#DIV/0!</v>
      </c>
      <c r="M6" s="351" t="e">
        <f>SUMIFS(Details!$CP$5:$CP$53,Details!$CK$5:$CK$53,Margins!$J6)/SUMIFS(Details!$BQ$5:$BQ$53,Details!$CK$5:$CK$53,Margins!$J6)</f>
        <v>#DIV/0!</v>
      </c>
    </row>
    <row r="7" spans="2:13" x14ac:dyDescent="0.35">
      <c r="B7" s="3" t="str">
        <v>SH04263006</v>
      </c>
      <c r="C7" s="3">
        <v>-0.27000000001862645</v>
      </c>
      <c r="E7" s="3" t="str">
        <v>SH04262106</v>
      </c>
      <c r="F7" s="3">
        <v>-29680</v>
      </c>
    </row>
    <row r="8" spans="2:13" x14ac:dyDescent="0.35">
      <c r="B8" s="3" t="str">
        <v>SH05260801</v>
      </c>
      <c r="C8" s="3">
        <v>-4.0677965735085309E-3</v>
      </c>
      <c r="E8" s="3" t="str">
        <v>SH04261606</v>
      </c>
      <c r="F8" s="3">
        <v>-28727</v>
      </c>
    </row>
    <row r="9" spans="2:13" x14ac:dyDescent="0.35">
      <c r="B9" s="3" t="str">
        <v>SH05260506</v>
      </c>
      <c r="C9" s="3">
        <v>-2.2030000109225512E-3</v>
      </c>
      <c r="E9" s="3" t="str">
        <v>SH04261807</v>
      </c>
      <c r="F9" s="3">
        <v>-28209.5</v>
      </c>
    </row>
    <row r="10" spans="2:13" x14ac:dyDescent="0.35">
      <c r="B10" s="3" t="str">
        <v>SH05260702</v>
      </c>
      <c r="C10" s="3">
        <v>-2.0340000046417117E-3</v>
      </c>
      <c r="E10" s="3" t="str">
        <v>SH04261401</v>
      </c>
      <c r="F10" s="3">
        <v>-26110</v>
      </c>
    </row>
    <row r="11" spans="2:13" x14ac:dyDescent="0.35">
      <c r="B11" s="3" t="str">
        <v>SH04262209</v>
      </c>
      <c r="C11" s="3">
        <v>-1.3559322105720639E-3</v>
      </c>
      <c r="E11" s="3" t="str">
        <v>SH04261404</v>
      </c>
      <c r="F11" s="3">
        <v>-24192</v>
      </c>
    </row>
    <row r="12" spans="2:13" x14ac:dyDescent="0.35">
      <c r="B12" s="3" t="str">
        <v/>
      </c>
      <c r="C12" s="3">
        <v>0</v>
      </c>
      <c r="E12" s="3" t="str">
        <v>SH04261403</v>
      </c>
      <c r="F12" s="3">
        <v>-23126.5</v>
      </c>
    </row>
    <row r="13" spans="2:13" x14ac:dyDescent="0.35">
      <c r="B13" s="3" t="str">
        <v>SH04261401</v>
      </c>
      <c r="C13" s="3">
        <v>0</v>
      </c>
      <c r="E13" s="3" t="str">
        <v>SH04261402</v>
      </c>
      <c r="F13" s="3">
        <v>-20826.5</v>
      </c>
    </row>
    <row r="14" spans="2:13" x14ac:dyDescent="0.35">
      <c r="B14" s="3" t="str">
        <v>SH04261402</v>
      </c>
      <c r="C14" s="3">
        <v>0</v>
      </c>
      <c r="E14" s="3" t="str">
        <v>SH04261801</v>
      </c>
      <c r="F14" s="3">
        <v>-20343.5</v>
      </c>
    </row>
    <row r="15" spans="2:13" x14ac:dyDescent="0.35">
      <c r="B15" s="3" t="str">
        <v>SH04261403</v>
      </c>
      <c r="C15" s="3">
        <v>0</v>
      </c>
      <c r="E15" s="3" t="str">
        <v>SH012631022</v>
      </c>
      <c r="F15" s="3">
        <v>-9270</v>
      </c>
    </row>
    <row r="16" spans="2:13" x14ac:dyDescent="0.35">
      <c r="B16" s="3" t="str">
        <v>SH04261801</v>
      </c>
      <c r="C16" s="3">
        <v>0</v>
      </c>
      <c r="E16" s="3" t="str">
        <v>SH022617019</v>
      </c>
      <c r="F16" s="3">
        <v>-9270</v>
      </c>
    </row>
    <row r="17" spans="2:6" x14ac:dyDescent="0.35">
      <c r="B17" s="3" t="str">
        <v>SH04262305</v>
      </c>
      <c r="C17" s="3">
        <v>0</v>
      </c>
      <c r="E17" s="3" t="str">
        <v>SH012622042</v>
      </c>
      <c r="F17" s="3">
        <v>-4485</v>
      </c>
    </row>
    <row r="18" spans="2:6" x14ac:dyDescent="0.35">
      <c r="B18" s="3" t="str">
        <v>SH04262601</v>
      </c>
      <c r="C18" s="3">
        <v>0</v>
      </c>
      <c r="E18" s="3" t="str">
        <v/>
      </c>
      <c r="F18" s="3">
        <v>0</v>
      </c>
    </row>
    <row r="19" spans="2:6" x14ac:dyDescent="0.35">
      <c r="B19" s="3" t="str">
        <v>SH112519034</v>
      </c>
      <c r="C19" s="3">
        <v>0</v>
      </c>
      <c r="E19" s="3" t="str">
        <v>SH04262209</v>
      </c>
      <c r="F19" s="3">
        <v>0</v>
      </c>
    </row>
    <row r="20" spans="2:6" x14ac:dyDescent="0.35">
      <c r="B20" s="3">
        <v>0</v>
      </c>
      <c r="C20" s="3">
        <v>0</v>
      </c>
      <c r="E20" s="3" t="str">
        <v>SH04262503</v>
      </c>
      <c r="F20" s="3">
        <v>0</v>
      </c>
    </row>
    <row r="21" spans="2:6" x14ac:dyDescent="0.35">
      <c r="B21" s="3" t="str">
        <v>SH04262707</v>
      </c>
      <c r="C21" s="3">
        <v>1.6949151176959276E-4</v>
      </c>
      <c r="E21" s="3" t="str">
        <v>SH04262601</v>
      </c>
      <c r="F21" s="3">
        <v>0</v>
      </c>
    </row>
    <row r="22" spans="2:6" x14ac:dyDescent="0.35">
      <c r="B22" s="3" t="str">
        <v>SH04262806</v>
      </c>
      <c r="C22" s="3">
        <v>1.5254237223416567E-3</v>
      </c>
      <c r="E22" s="3" t="str">
        <v>SH04262602</v>
      </c>
      <c r="F22" s="3">
        <v>0</v>
      </c>
    </row>
    <row r="23" spans="2:6" x14ac:dyDescent="0.35">
      <c r="B23" s="3" t="str">
        <v>SH05260807</v>
      </c>
      <c r="C23" s="3">
        <v>4.2399999802000821E-3</v>
      </c>
      <c r="E23" s="3" t="str">
        <v>SH04262707</v>
      </c>
      <c r="F23" s="3">
        <v>0</v>
      </c>
    </row>
    <row r="24" spans="2:6" x14ac:dyDescent="0.35">
      <c r="B24" s="3" t="str">
        <v>SH04262602</v>
      </c>
      <c r="C24" s="3">
        <v>0.34000000002561137</v>
      </c>
      <c r="E24" s="3" t="str">
        <v>SH04262806</v>
      </c>
      <c r="F24" s="3">
        <v>0</v>
      </c>
    </row>
    <row r="25" spans="2:6" x14ac:dyDescent="0.35">
      <c r="B25" s="3" t="str">
        <v>SH04261606</v>
      </c>
      <c r="C25" s="3">
        <v>0.5</v>
      </c>
      <c r="E25" s="3" t="str">
        <v>SH04263006</v>
      </c>
      <c r="F25" s="3">
        <v>0</v>
      </c>
    </row>
    <row r="26" spans="2:6" x14ac:dyDescent="0.35">
      <c r="B26" s="3" t="str">
        <v>SH04261807</v>
      </c>
      <c r="C26" s="3">
        <v>0.5</v>
      </c>
      <c r="E26" s="3" t="str">
        <v>SH04263007</v>
      </c>
      <c r="F26" s="3">
        <v>0</v>
      </c>
    </row>
    <row r="27" spans="2:6" x14ac:dyDescent="0.35">
      <c r="B27" s="3" t="str">
        <v>SH04262106</v>
      </c>
      <c r="C27" s="3">
        <v>454</v>
      </c>
      <c r="E27" s="3" t="str">
        <v>SH04263008</v>
      </c>
      <c r="F27" s="3">
        <v>0</v>
      </c>
    </row>
    <row r="28" spans="2:6" x14ac:dyDescent="0.35">
      <c r="B28" s="3" t="str">
        <v>SH05260302</v>
      </c>
      <c r="C28" s="3">
        <v>6419</v>
      </c>
      <c r="E28" s="3" t="str">
        <v>SH05260302</v>
      </c>
      <c r="F28" s="3">
        <v>0</v>
      </c>
    </row>
    <row r="29" spans="2:6" x14ac:dyDescent="0.35">
      <c r="B29" s="3" t="str">
        <v>SH04260101</v>
      </c>
      <c r="C29" s="3">
        <v>6462.5499999999884</v>
      </c>
      <c r="E29" s="3" t="str">
        <v>SH05260303</v>
      </c>
      <c r="F29" s="3">
        <v>0</v>
      </c>
    </row>
    <row r="30" spans="2:6" x14ac:dyDescent="0.35">
      <c r="B30" s="3" t="str">
        <v>SH04260102</v>
      </c>
      <c r="C30" s="3">
        <v>6500</v>
      </c>
      <c r="E30" s="3" t="str">
        <v>SH05260304</v>
      </c>
      <c r="F30" s="3">
        <v>0</v>
      </c>
    </row>
    <row r="31" spans="2:6" x14ac:dyDescent="0.35">
      <c r="B31" s="3" t="str">
        <v>SH05260303</v>
      </c>
      <c r="C31" s="3">
        <v>6860</v>
      </c>
      <c r="E31" s="3" t="str">
        <v>SH05260506</v>
      </c>
      <c r="F31" s="3">
        <v>0</v>
      </c>
    </row>
    <row r="32" spans="2:6" x14ac:dyDescent="0.35">
      <c r="B32" s="3" t="str">
        <v>SH05260304</v>
      </c>
      <c r="C32" s="3">
        <v>7280</v>
      </c>
      <c r="E32" s="3" t="str">
        <v>SH05260702</v>
      </c>
      <c r="F32" s="3">
        <v>0</v>
      </c>
    </row>
    <row r="33" spans="2:6" x14ac:dyDescent="0.35">
      <c r="B33" s="3" t="str">
        <v>SH04263008</v>
      </c>
      <c r="C33" s="3">
        <v>7769.9986440677894</v>
      </c>
      <c r="E33" s="3" t="str">
        <v>SH05260801</v>
      </c>
      <c r="F33" s="3">
        <v>0</v>
      </c>
    </row>
    <row r="34" spans="2:6" x14ac:dyDescent="0.35">
      <c r="B34" s="3" t="str">
        <v>SH04263007</v>
      </c>
      <c r="C34" s="3">
        <v>8637.9966101695318</v>
      </c>
      <c r="E34" s="3" t="str">
        <v>SH05260807</v>
      </c>
      <c r="F34" s="3">
        <v>0</v>
      </c>
    </row>
    <row r="35" spans="2:6" x14ac:dyDescent="0.35">
      <c r="B35" s="3" t="str">
        <v>SH06261702</v>
      </c>
      <c r="C35" s="3">
        <v>14989.467999999993</v>
      </c>
      <c r="E35" s="3">
        <v>0</v>
      </c>
      <c r="F35" s="3">
        <v>0</v>
      </c>
    </row>
    <row r="36" spans="2:6" x14ac:dyDescent="0.35">
      <c r="B36" s="3" t="str">
        <v>SH06261809</v>
      </c>
      <c r="C36" s="3">
        <v>15928.69599999988</v>
      </c>
      <c r="E36" s="3" t="str">
        <v>SH04260101</v>
      </c>
      <c r="F36" s="3">
        <v>6522</v>
      </c>
    </row>
    <row r="37" spans="2:6" x14ac:dyDescent="0.35">
      <c r="B37" s="3" t="str">
        <v>SH06260604, SH06260908</v>
      </c>
      <c r="C37" s="3">
        <v>21220.443999999785</v>
      </c>
      <c r="E37" s="3" t="str">
        <v>SH04260102</v>
      </c>
      <c r="F37" s="3">
        <v>6612</v>
      </c>
    </row>
    <row r="38" spans="2:6" x14ac:dyDescent="0.35">
      <c r="B38" s="3" t="str">
        <v>SH06262005</v>
      </c>
      <c r="C38" s="3">
        <v>21565.018500000006</v>
      </c>
      <c r="E38" s="3" t="str">
        <v>SH06261702</v>
      </c>
      <c r="F38" s="3">
        <v>15704</v>
      </c>
    </row>
    <row r="39" spans="2:6" x14ac:dyDescent="0.35">
      <c r="B39" s="3" t="str">
        <v>SH06260405</v>
      </c>
      <c r="C39" s="3">
        <v>22265.099999999977</v>
      </c>
      <c r="E39" s="3" t="str">
        <v>SH06261809</v>
      </c>
      <c r="F39" s="3">
        <v>16687.999999999884</v>
      </c>
    </row>
    <row r="40" spans="2:6" x14ac:dyDescent="0.35">
      <c r="B40" s="3" t="str">
        <v>SH06261107</v>
      </c>
      <c r="C40" s="3">
        <v>23938.85999999987</v>
      </c>
      <c r="E40" s="3" t="str">
        <v>SH06260405</v>
      </c>
      <c r="F40" s="3">
        <v>22265.099999999977</v>
      </c>
    </row>
    <row r="41" spans="2:6" x14ac:dyDescent="0.35">
      <c r="B41" s="3" t="str">
        <v>SH022617019</v>
      </c>
      <c r="C41" s="3">
        <v>39636.5</v>
      </c>
      <c r="E41" s="3" t="str">
        <v>SH06262005</v>
      </c>
      <c r="F41" s="3">
        <v>22593</v>
      </c>
    </row>
    <row r="42" spans="2:6" x14ac:dyDescent="0.35">
      <c r="B42" s="3" t="str">
        <v>SH06261806</v>
      </c>
      <c r="C42" s="3">
        <v>43719.918000000063</v>
      </c>
      <c r="E42" s="3" t="str">
        <v>SH06261107</v>
      </c>
      <c r="F42" s="3">
        <v>25080</v>
      </c>
    </row>
    <row r="43" spans="2:6" x14ac:dyDescent="0.35">
      <c r="B43" s="3" t="str">
        <v>SH05261604</v>
      </c>
      <c r="C43" s="3">
        <v>54425</v>
      </c>
      <c r="E43" s="3" t="str">
        <v>SH06261806</v>
      </c>
      <c r="F43" s="3">
        <v>45804</v>
      </c>
    </row>
    <row r="44" spans="2:6" x14ac:dyDescent="0.35">
      <c r="B44" s="3" t="str">
        <v>SH04260903</v>
      </c>
      <c r="C44" s="3">
        <v>57634.300000000047</v>
      </c>
      <c r="E44" s="3" t="str">
        <v>SH05261604</v>
      </c>
      <c r="F44" s="3">
        <v>54425</v>
      </c>
    </row>
    <row r="45" spans="2:6" x14ac:dyDescent="0.35">
      <c r="B45" s="3" t="str">
        <v>SH04261506</v>
      </c>
      <c r="C45" s="3">
        <v>58617</v>
      </c>
      <c r="E45" s="3" t="str">
        <v>SH04260903</v>
      </c>
      <c r="F45" s="3">
        <v>57634.300000000047</v>
      </c>
    </row>
    <row r="46" spans="2:6" x14ac:dyDescent="0.35">
      <c r="B46" s="3" t="str">
        <v>SH04262302</v>
      </c>
      <c r="C46" s="3">
        <v>59815.300000000047</v>
      </c>
      <c r="E46" s="3" t="str">
        <v>SH04261506</v>
      </c>
      <c r="F46" s="3">
        <v>58617</v>
      </c>
    </row>
    <row r="47" spans="2:6" x14ac:dyDescent="0.35">
      <c r="B47" s="3" t="str">
        <v>SH06261201</v>
      </c>
      <c r="C47" s="3">
        <v>60581.25</v>
      </c>
      <c r="E47" s="3" t="str">
        <v>SH04262302</v>
      </c>
      <c r="F47" s="3">
        <v>59815.300000000047</v>
      </c>
    </row>
    <row r="48" spans="2:6" x14ac:dyDescent="0.35">
      <c r="B48" s="3" t="str">
        <v>SH05260404</v>
      </c>
      <c r="C48" s="3">
        <v>78556.504237288143</v>
      </c>
      <c r="E48" s="3" t="str">
        <v>SH06261201</v>
      </c>
      <c r="F48" s="3">
        <v>60581.25</v>
      </c>
    </row>
    <row r="49" spans="2:6" x14ac:dyDescent="0.35">
      <c r="B49" s="3" t="str">
        <v>SH04262706</v>
      </c>
      <c r="C49" s="3">
        <v>81514.5</v>
      </c>
      <c r="E49" s="3" t="str">
        <v>SH05260404</v>
      </c>
      <c r="F49" s="3">
        <v>78815.25</v>
      </c>
    </row>
    <row r="50" spans="2:6" x14ac:dyDescent="0.35">
      <c r="B50" s="3" t="str">
        <v>SH05261301</v>
      </c>
      <c r="C50" s="3">
        <v>110440</v>
      </c>
      <c r="E50" s="3" t="str">
        <v>SH04262706</v>
      </c>
      <c r="F50" s="3">
        <v>81514.5</v>
      </c>
    </row>
    <row r="51" spans="2:6" x14ac:dyDescent="0.35">
      <c r="B51" s="3" t="str">
        <v>Total</v>
      </c>
      <c r="C51" s="3">
        <v>790722.62026571156</v>
      </c>
      <c r="E51" s="3" t="str">
        <v>SH05261301</v>
      </c>
      <c r="F51" s="3">
        <v>110440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P1428"/>
  <sheetViews>
    <sheetView showGridLines="0" showRowColHeaders="0" zoomScale="85" zoomScaleNormal="80" workbookViewId="0">
      <selection activeCell="D15" sqref="D15"/>
    </sheetView>
  </sheetViews>
  <sheetFormatPr defaultColWidth="8.90625" defaultRowHeight="15.5" x14ac:dyDescent="0.35"/>
  <cols>
    <col min="1" max="1" width="2.6328125" style="308" customWidth="1"/>
    <col min="2" max="2" width="55.1796875" style="308" bestFit="1" customWidth="1"/>
    <col min="3" max="3" width="20.6328125" style="308" bestFit="1" customWidth="1"/>
    <col min="4" max="4" width="16.36328125" style="308" bestFit="1" customWidth="1"/>
    <col min="5" max="5" width="23.1796875" style="308" bestFit="1" customWidth="1"/>
    <col min="6" max="6" width="12" style="308" bestFit="1" customWidth="1"/>
    <col min="7" max="7" width="24.1796875" style="308" bestFit="1" customWidth="1"/>
    <col min="8" max="8" width="24.90625" style="308" bestFit="1" customWidth="1"/>
    <col min="9" max="9" width="15.1796875" style="337" bestFit="1" customWidth="1"/>
    <col min="10" max="10" width="26.81640625" style="337" bestFit="1" customWidth="1"/>
    <col min="11" max="11" width="31.36328125" style="337" customWidth="1"/>
    <col min="12" max="12" width="55.1796875" style="308" bestFit="1" customWidth="1"/>
    <col min="13" max="13" width="21.453125" style="308" bestFit="1" customWidth="1"/>
    <col min="14" max="14" width="33.453125" style="308" bestFit="1" customWidth="1"/>
    <col min="15" max="15" width="15.08984375" style="308" bestFit="1" customWidth="1"/>
    <col min="16" max="16" width="17" style="308" bestFit="1" customWidth="1"/>
    <col min="17" max="16384" width="8.90625" style="308"/>
  </cols>
  <sheetData>
    <row r="1" spans="1:16" x14ac:dyDescent="0.35">
      <c r="D1" s="308">
        <f>D2-Summary!P8-Summary!P11</f>
        <v>160104.08299998194</v>
      </c>
    </row>
    <row r="2" spans="1:16" ht="16" thickBot="1" x14ac:dyDescent="0.4">
      <c r="A2" s="338"/>
      <c r="B2" s="338"/>
      <c r="C2" s="338"/>
      <c r="D2" s="339">
        <f>SUBTOTAL(9,D4:D27)</f>
        <v>36323313.383484289</v>
      </c>
      <c r="E2" s="339"/>
      <c r="F2" s="339"/>
      <c r="G2" s="340"/>
      <c r="J2" s="341">
        <f>COUNTA(_xlfn.ANCHORARRAY(J4))-1</f>
        <v>8</v>
      </c>
    </row>
    <row r="3" spans="1:16" s="338" customFormat="1" ht="16.25" customHeight="1" thickBot="1" x14ac:dyDescent="0.4">
      <c r="A3" s="308"/>
      <c r="B3" s="342" t="s">
        <v>32</v>
      </c>
      <c r="C3" s="343" t="s">
        <v>23</v>
      </c>
      <c r="D3" s="343" t="s">
        <v>2</v>
      </c>
      <c r="E3" s="343" t="s">
        <v>625</v>
      </c>
      <c r="F3" s="343" t="s">
        <v>753</v>
      </c>
      <c r="G3" s="344" t="s">
        <v>449</v>
      </c>
      <c r="H3" s="347" t="s">
        <v>277</v>
      </c>
      <c r="I3" s="347" t="s">
        <v>455</v>
      </c>
      <c r="J3" s="343" t="s">
        <v>364</v>
      </c>
      <c r="K3" s="337"/>
      <c r="L3" s="348" t="s">
        <v>32</v>
      </c>
      <c r="M3" s="349" t="s">
        <v>23</v>
      </c>
      <c r="N3" s="350" t="s">
        <v>277</v>
      </c>
      <c r="O3" s="350" t="s">
        <v>63</v>
      </c>
      <c r="P3" s="350" t="s">
        <v>449</v>
      </c>
    </row>
    <row r="4" spans="1:16" s="338" customFormat="1" x14ac:dyDescent="0.35">
      <c r="A4" s="308"/>
      <c r="B4" s="314" t="str">
        <f>_xlfn.XLOOKUP(C4,Details!$G$5:$G$53,Details!$F$5:$F$53)</f>
        <v>NISHA TRADING COMPANY</v>
      </c>
      <c r="C4" s="310" t="str" cm="1">
        <f t="array" ref="C4:C12">_xlfn.UNIQUE(_xlfn._TRO_TRAILING(Details!G5:G53))</f>
        <v>27CFUPK7292B1ZZ</v>
      </c>
      <c r="D4" s="310">
        <f>SUMIFS(Details!$AM$5:$AM$53,Details!$G$5:$G$53,'Supplier Metrics'!C4)</f>
        <v>5695765.4584715776</v>
      </c>
      <c r="E4" s="310">
        <f>SUMIFS(Details!$S$5:$S$53,Details!$G$5:$G$53,'Supplier Metrics'!C4)/1000</f>
        <v>190.18</v>
      </c>
      <c r="F4" s="310" t="str">
        <f>_xlfn.XLOOKUP(C4,Details!G:G,Details!L:L)</f>
        <v>MH</v>
      </c>
      <c r="G4" s="279" t="s">
        <v>452</v>
      </c>
      <c r="H4" s="345" t="str">
        <f>_xlfn.XLOOKUP(C4,M:M,N:N)</f>
        <v>Trader With Warehouse</v>
      </c>
      <c r="I4" s="345" t="str">
        <f>_xlfn.XLOOKUP(C4,Details!G:G,Details!CK:CK)</f>
        <v>Ferrous</v>
      </c>
      <c r="J4" s="345" t="str" cm="1">
        <f t="array" ref="J4:J12">_xlfn.UNIQUE(MID(_xlfn._TRO_TRAILING(Details!G5:G53),3,10))</f>
        <v>CFUPK7292B</v>
      </c>
      <c r="K4" s="337"/>
      <c r="L4" s="314" t="s">
        <v>1691</v>
      </c>
      <c r="M4" s="310" t="s">
        <v>1692</v>
      </c>
      <c r="N4" s="279" t="s">
        <v>1693</v>
      </c>
      <c r="O4" s="310"/>
      <c r="P4" s="346"/>
    </row>
    <row r="5" spans="1:16" x14ac:dyDescent="0.35">
      <c r="B5" s="314" t="str">
        <f>_xlfn.XLOOKUP(C5,Details!$G$5:$G$53,Details!$F$5:$F$53)</f>
        <v>BMS ENTERPRISES</v>
      </c>
      <c r="C5" s="308" t="str">
        <v>07AIXPR2550B1Z3</v>
      </c>
      <c r="D5" s="310">
        <f>SUMIFS(Details!$AM$5:$AM$53,Details!$G$5:$G$53,'Supplier Metrics'!C5)</f>
        <v>21923553.659262709</v>
      </c>
      <c r="E5" s="310">
        <f>SUMIFS(Details!$S$5:$S$53,Details!$G$5:$G$53,'Supplier Metrics'!C5)/1000</f>
        <v>66.805000000000007</v>
      </c>
      <c r="F5" s="310" t="str">
        <f>_xlfn.XLOOKUP(C5,Details!G:G,Details!L:L)</f>
        <v>DL</v>
      </c>
      <c r="G5" s="279" t="s">
        <v>452</v>
      </c>
      <c r="H5" s="345" t="str">
        <f t="shared" ref="H5:H7" si="0">_xlfn.XLOOKUP(C5,M:M,N:N)</f>
        <v>Processor</v>
      </c>
      <c r="I5" s="345" t="str">
        <f>_xlfn.XLOOKUP(C5,Details!G:G,Details!CK:CK)</f>
        <v>Non-Ferrous</v>
      </c>
      <c r="J5" s="337" t="str">
        <v>AIXPR2550B</v>
      </c>
      <c r="L5" s="314" t="s">
        <v>1694</v>
      </c>
      <c r="M5" s="310" t="s">
        <v>1695</v>
      </c>
      <c r="N5" s="279" t="s">
        <v>1696</v>
      </c>
      <c r="O5" s="310"/>
      <c r="P5" s="331"/>
    </row>
    <row r="6" spans="1:16" x14ac:dyDescent="0.35">
      <c r="B6" s="314" t="str">
        <f>_xlfn.XLOOKUP(C6,Details!$G$5:$G$53,Details!$F$5:$F$53)</f>
        <v>NAWABI METALS</v>
      </c>
      <c r="C6" s="308" t="str">
        <v>27AOBPK6586N1Z9</v>
      </c>
      <c r="D6" s="310">
        <f>SUMIFS(Details!$AM$5:$AM$53,Details!$G$5:$G$53,'Supplier Metrics'!C6)</f>
        <v>4602952</v>
      </c>
      <c r="E6" s="310">
        <f>SUMIFS(Details!$S$5:$S$53,Details!$G$5:$G$53,'Supplier Metrics'!C6)/1000</f>
        <v>140.62</v>
      </c>
      <c r="F6" s="310" t="str">
        <f>_xlfn.XLOOKUP(C6,Details!G:G,Details!L:L)</f>
        <v>MH</v>
      </c>
      <c r="G6" s="279" t="s">
        <v>452</v>
      </c>
      <c r="H6" s="345" t="str">
        <f t="shared" si="0"/>
        <v>Trader With Warehouse</v>
      </c>
      <c r="I6" s="345" t="str">
        <f>_xlfn.XLOOKUP(C6,Details!G:G,Details!CK:CK)</f>
        <v>Ferrous</v>
      </c>
      <c r="J6" s="337" t="str">
        <v>AOBPK6586N</v>
      </c>
      <c r="L6" s="314" t="s">
        <v>1697</v>
      </c>
      <c r="M6" s="310" t="s">
        <v>1698</v>
      </c>
      <c r="N6" s="279" t="s">
        <v>1693</v>
      </c>
      <c r="O6" s="310"/>
      <c r="P6" s="331"/>
    </row>
    <row r="7" spans="1:16" x14ac:dyDescent="0.35">
      <c r="B7" s="314" t="str">
        <f>_xlfn.XLOOKUP(C7,Details!$G$5:$G$53,Details!$F$5:$F$53)</f>
        <v>AUM METALS AND TECHNO-CERAMICS PRIVATE LIMITED</v>
      </c>
      <c r="C7" s="308" t="str">
        <v>27AADCA1895P1Z3</v>
      </c>
      <c r="D7" s="310">
        <f>SUMIFS(Details!$AM$5:$AM$53,Details!$G$5:$G$53,'Supplier Metrics'!C7)</f>
        <v>769255.00000000012</v>
      </c>
      <c r="E7" s="310">
        <f>SUMIFS(Details!$S$5:$S$53,Details!$G$5:$G$53,'Supplier Metrics'!C7)/1000</f>
        <v>22.524999999999999</v>
      </c>
      <c r="F7" s="310" t="str">
        <f>_xlfn.XLOOKUP(C7,Details!G:G,Details!L:L)</f>
        <v>MH</v>
      </c>
      <c r="G7" s="279" t="s">
        <v>452</v>
      </c>
      <c r="H7" s="345" t="str">
        <f t="shared" si="0"/>
        <v>Trader With Warehouse</v>
      </c>
      <c r="I7" s="345" t="str">
        <f>_xlfn.XLOOKUP(C7,Details!G:G,Details!CK:CK)</f>
        <v>Ferrous</v>
      </c>
      <c r="J7" s="337" t="str">
        <v>AADCA1895P</v>
      </c>
      <c r="L7" s="308" t="s">
        <v>1699</v>
      </c>
      <c r="M7" s="308" t="s">
        <v>1700</v>
      </c>
      <c r="N7" s="308" t="s">
        <v>1701</v>
      </c>
    </row>
    <row r="8" spans="1:16" x14ac:dyDescent="0.35">
      <c r="B8" s="314" t="str">
        <f>_xlfn.XLOOKUP(C8,Details!$G$5:$G$53,Details!$F$5:$F$53)</f>
        <v>Emami Paper Mills Ltd.</v>
      </c>
      <c r="C8" s="308" t="str">
        <v>21AABCG1428Q1ZO</v>
      </c>
      <c r="D8" s="310">
        <f>SUMIFS(Details!$AM$5:$AM$53,Details!$G$5:$G$53,'Supplier Metrics'!C8)</f>
        <v>6750</v>
      </c>
      <c r="E8" s="310">
        <f>SUMIFS(Details!$S$5:$S$53,Details!$G$5:$G$53,'Supplier Metrics'!C8)/1000</f>
        <v>1E-3</v>
      </c>
      <c r="F8" s="310" t="str">
        <f>_xlfn.XLOOKUP(C8,Details!G:G,Details!L:L)</f>
        <v>OD</v>
      </c>
      <c r="G8" s="279" t="s">
        <v>452</v>
      </c>
      <c r="H8" s="345" t="str">
        <f t="shared" ref="H8" si="1">_xlfn.XLOOKUP(C8,M:M,N:N)</f>
        <v>Auction/RVSF</v>
      </c>
      <c r="I8" s="345" t="e">
        <f>_xlfn.XLOOKUP(C8,Details!G:G,Details!CK:CK)</f>
        <v>#N/A</v>
      </c>
      <c r="J8" s="337" t="str">
        <v>AABCG1428Q</v>
      </c>
      <c r="L8" s="308" t="s">
        <v>1702</v>
      </c>
      <c r="M8" s="308" t="s">
        <v>1703</v>
      </c>
      <c r="N8" s="308" t="s">
        <v>1693</v>
      </c>
    </row>
    <row r="9" spans="1:16" x14ac:dyDescent="0.35">
      <c r="B9" s="314" t="str">
        <f>_xlfn.XLOOKUP(C9,Details!$G$5:$G$53,Details!$F$5:$F$53)</f>
        <v>GREEN GLOBE METAL PRIVATE LIMITED</v>
      </c>
      <c r="C9" s="308" t="str">
        <v>27AAFCG2133G1ZX</v>
      </c>
      <c r="D9" s="310">
        <f>SUMIFS(Details!$AM$5:$AM$53,Details!$G$5:$G$53,'Supplier Metrics'!C9)</f>
        <v>-25881.5</v>
      </c>
      <c r="E9" s="310">
        <f>SUMIFS(Details!$S$5:$S$53,Details!$G$5:$G$53,'Supplier Metrics'!C9)/1000</f>
        <v>0.75</v>
      </c>
      <c r="F9" s="310" t="str">
        <f>_xlfn.XLOOKUP(C9,Details!G:G,Details!L:L)</f>
        <v>MH</v>
      </c>
      <c r="G9" s="279" t="s">
        <v>452</v>
      </c>
      <c r="H9" s="345" t="str">
        <f t="shared" ref="H9" si="2">_xlfn.XLOOKUP(C9,M:M,N:N)</f>
        <v>Trader With Warehouse</v>
      </c>
      <c r="I9" s="345" t="str">
        <f>_xlfn.XLOOKUP(C9,Details!G:G,Details!CK:CK)</f>
        <v>Ferrous</v>
      </c>
      <c r="J9" s="337" t="str">
        <v>AAFCG2133G</v>
      </c>
      <c r="L9" s="308" t="s">
        <v>1704</v>
      </c>
      <c r="M9" s="308" t="s">
        <v>1705</v>
      </c>
      <c r="N9" s="308" t="s">
        <v>1693</v>
      </c>
    </row>
    <row r="10" spans="1:16" x14ac:dyDescent="0.35">
      <c r="B10" s="314" t="str">
        <f>_xlfn.XLOOKUP(C10,Details!$G$5:$G$53,Details!$F$5:$F$53)</f>
        <v>JAI PRAKASH AGARWAL</v>
      </c>
      <c r="C10" s="308" t="str">
        <v>20AAYPA3587C1ZV</v>
      </c>
      <c r="D10" s="310">
        <f>SUMIFS(Details!$AM$5:$AM$53,Details!$G$5:$G$53,'Supplier Metrics'!C10)</f>
        <v>2667961.1300000004</v>
      </c>
      <c r="E10" s="310">
        <f>SUMIFS(Details!$S$5:$S$53,Details!$G$5:$G$53,'Supplier Metrics'!C10)/1000</f>
        <v>80</v>
      </c>
      <c r="F10" s="310" t="str">
        <f>_xlfn.XLOOKUP(C10,Details!G:G,Details!L:L)</f>
        <v>JH</v>
      </c>
      <c r="G10" s="279" t="s">
        <v>452</v>
      </c>
      <c r="H10" s="345" t="str">
        <f t="shared" ref="H10" si="3">_xlfn.XLOOKUP(C10,M:M,N:N)</f>
        <v>Trader With Warehouse</v>
      </c>
      <c r="I10" s="345" t="str">
        <f>_xlfn.XLOOKUP(C10,Details!G:G,Details!CK:CK)</f>
        <v>Ferrous</v>
      </c>
      <c r="J10" s="337" t="str">
        <v>AAYPA3587C</v>
      </c>
      <c r="L10" s="308" t="s">
        <v>1706</v>
      </c>
      <c r="M10" s="308" t="s">
        <v>1707</v>
      </c>
      <c r="N10" s="308" t="s">
        <v>1693</v>
      </c>
    </row>
    <row r="11" spans="1:16" x14ac:dyDescent="0.35">
      <c r="B11" s="314" t="str">
        <f>_xlfn.XLOOKUP(C11,Details!$G$5:$G$53,Details!$F$5:$F$53)</f>
        <v>FELZ IRONIC WORLD PRIVATE LIMITED</v>
      </c>
      <c r="C11" s="308" t="str">
        <v>21AAGCF2376M1ZJ</v>
      </c>
      <c r="D11" s="310">
        <f>SUMIFS(Details!$AM$5:$AM$53,Details!$G$5:$G$53,'Supplier Metrics'!C11)</f>
        <v>0</v>
      </c>
      <c r="E11" s="310">
        <f>SUMIFS(Details!$S$5:$S$53,Details!$G$5:$G$53,'Supplier Metrics'!C11)/1000</f>
        <v>1E-3</v>
      </c>
      <c r="F11" s="310" t="str">
        <f>_xlfn.XLOOKUP(C11,Details!G:G,Details!L:L)</f>
        <v>OD</v>
      </c>
      <c r="G11" s="279" t="s">
        <v>452</v>
      </c>
      <c r="H11" s="345" t="str">
        <f t="shared" ref="H11:H12" si="4">_xlfn.XLOOKUP(C11,M:M,N:N)</f>
        <v>Trader With Warehouse</v>
      </c>
      <c r="I11" s="345" t="str">
        <f>_xlfn.XLOOKUP(C11,Details!G:G,Details!CK:CK)</f>
        <v>Ferrous</v>
      </c>
      <c r="J11" s="337" t="str">
        <v>AAGCF2376M</v>
      </c>
      <c r="L11" s="308" t="s">
        <v>1708</v>
      </c>
      <c r="M11" s="308" t="s">
        <v>1709</v>
      </c>
      <c r="N11" s="308" t="s">
        <v>1693</v>
      </c>
    </row>
    <row r="12" spans="1:16" x14ac:dyDescent="0.35">
      <c r="B12" s="314" t="str">
        <f>_xlfn.XLOOKUP(C12,Details!$G$5:$G$53,Details!$F$5:$F$53)</f>
        <v>S K TRADING CO</v>
      </c>
      <c r="C12" s="308" t="str">
        <v>19BSEPB8387C1ZN</v>
      </c>
      <c r="D12" s="310">
        <f>SUMIFS(Details!$AM$5:$AM$53,Details!$G$5:$G$53,'Supplier Metrics'!C12)</f>
        <v>682957.63575000002</v>
      </c>
      <c r="E12" s="310">
        <f>SUMIFS(Details!$S$5:$S$53,Details!$G$5:$G$53,'Supplier Metrics'!C12)/1000</f>
        <v>19.63</v>
      </c>
      <c r="F12" s="310" t="str">
        <f>_xlfn.XLOOKUP(C12,Details!G:G,Details!L:L)</f>
        <v>WB</v>
      </c>
      <c r="G12" s="279" t="s">
        <v>452</v>
      </c>
      <c r="H12" s="345" t="e">
        <f t="shared" si="4"/>
        <v>#N/A</v>
      </c>
      <c r="I12" s="345" t="str">
        <f>_xlfn.XLOOKUP(C12,Details!G:G,Details!CK:CK)</f>
        <v>Ferrous</v>
      </c>
      <c r="J12" s="337" t="str">
        <v>BSEPB8387C</v>
      </c>
      <c r="L12" s="308" t="s">
        <v>1710</v>
      </c>
      <c r="M12" s="308" t="s">
        <v>1711</v>
      </c>
      <c r="N12" s="308" t="s">
        <v>1693</v>
      </c>
    </row>
    <row r="13" spans="1:16" x14ac:dyDescent="0.35">
      <c r="B13" s="314">
        <f>_xlfn.XLOOKUP(C13,Details!$G$5:$G$53,Details!$F$5:$F$53)</f>
        <v>0</v>
      </c>
      <c r="D13" s="310">
        <f>SUMIFS(Details!$AM$5:$AM$53,Details!$G$5:$G$53,'Supplier Metrics'!C13)</f>
        <v>0</v>
      </c>
      <c r="E13" s="310">
        <f>SUMIFS(Details!$S$5:$S$53,Details!$G$5:$G$53,'Supplier Metrics'!C13)/1000</f>
        <v>0</v>
      </c>
      <c r="F13" s="310">
        <f>_xlfn.XLOOKUP(C13,Details!G:G,Details!L:L)</f>
        <v>0</v>
      </c>
      <c r="G13" s="279" t="s">
        <v>452</v>
      </c>
      <c r="H13" s="345">
        <f t="shared" ref="H13:H14" si="5">_xlfn.XLOOKUP(C13,M:M,N:N)</f>
        <v>0</v>
      </c>
      <c r="I13" s="345">
        <f>_xlfn.XLOOKUP(C13,Details!G:G,Details!CK:CK)</f>
        <v>0</v>
      </c>
      <c r="L13" s="308" t="s">
        <v>1712</v>
      </c>
      <c r="M13" s="308" t="s">
        <v>1713</v>
      </c>
      <c r="N13" s="308" t="s">
        <v>1696</v>
      </c>
    </row>
    <row r="14" spans="1:16" x14ac:dyDescent="0.35">
      <c r="B14" s="314">
        <f>_xlfn.XLOOKUP(C14,Details!$G$5:$G$53,Details!$F$5:$F$53)</f>
        <v>0</v>
      </c>
      <c r="D14" s="310">
        <f>SUMIFS(Details!$AM$5:$AM$53,Details!$G$5:$G$53,'Supplier Metrics'!C14)</f>
        <v>0</v>
      </c>
      <c r="E14" s="310">
        <f>SUMIFS(Details!$S$5:$S$53,Details!$G$5:$G$53,'Supplier Metrics'!C14)/1000</f>
        <v>0</v>
      </c>
      <c r="F14" s="310">
        <f>_xlfn.XLOOKUP(C14,Details!G:G,Details!L:L)</f>
        <v>0</v>
      </c>
      <c r="G14" s="279" t="s">
        <v>452</v>
      </c>
      <c r="H14" s="345">
        <f t="shared" si="5"/>
        <v>0</v>
      </c>
      <c r="I14" s="345">
        <f>_xlfn.XLOOKUP(C14,Details!G:G,Details!CK:CK)</f>
        <v>0</v>
      </c>
      <c r="L14" s="308" t="s">
        <v>1714</v>
      </c>
      <c r="M14" s="308" t="s">
        <v>1715</v>
      </c>
      <c r="N14" s="308" t="s">
        <v>1693</v>
      </c>
    </row>
    <row r="15" spans="1:16" x14ac:dyDescent="0.35">
      <c r="L15" s="308" t="s">
        <v>1716</v>
      </c>
      <c r="M15" s="308" t="s">
        <v>1717</v>
      </c>
      <c r="N15" s="308" t="s">
        <v>1693</v>
      </c>
    </row>
    <row r="16" spans="1:16" x14ac:dyDescent="0.35">
      <c r="L16" s="308" t="s">
        <v>1718</v>
      </c>
      <c r="M16" s="308" t="s">
        <v>1719</v>
      </c>
      <c r="N16" s="308" t="s">
        <v>1693</v>
      </c>
    </row>
    <row r="17" spans="12:14" x14ac:dyDescent="0.35">
      <c r="L17" s="308" t="s">
        <v>1708</v>
      </c>
      <c r="M17" s="308" t="s">
        <v>1720</v>
      </c>
      <c r="N17" s="308" t="s">
        <v>1693</v>
      </c>
    </row>
    <row r="18" spans="12:14" x14ac:dyDescent="0.35">
      <c r="L18" s="308" t="s">
        <v>1721</v>
      </c>
      <c r="M18" s="308" t="s">
        <v>1722</v>
      </c>
      <c r="N18" s="308" t="s">
        <v>1693</v>
      </c>
    </row>
    <row r="19" spans="12:14" x14ac:dyDescent="0.35">
      <c r="L19" s="308" t="s">
        <v>1710</v>
      </c>
      <c r="M19" s="308" t="s">
        <v>1723</v>
      </c>
      <c r="N19" s="308" t="s">
        <v>1693</v>
      </c>
    </row>
    <row r="20" spans="12:14" x14ac:dyDescent="0.35">
      <c r="L20" s="308" t="s">
        <v>1724</v>
      </c>
      <c r="M20" s="308" t="s">
        <v>1725</v>
      </c>
      <c r="N20" s="308" t="s">
        <v>1693</v>
      </c>
    </row>
    <row r="21" spans="12:14" x14ac:dyDescent="0.35">
      <c r="L21" s="308" t="s">
        <v>1726</v>
      </c>
      <c r="M21" s="308" t="s">
        <v>1727</v>
      </c>
      <c r="N21" s="308" t="s">
        <v>1693</v>
      </c>
    </row>
    <row r="22" spans="12:14" x14ac:dyDescent="0.35">
      <c r="L22" s="308" t="s">
        <v>1728</v>
      </c>
      <c r="M22" s="308" t="s">
        <v>1729</v>
      </c>
      <c r="N22" s="308" t="s">
        <v>1693</v>
      </c>
    </row>
    <row r="23" spans="12:14" x14ac:dyDescent="0.35">
      <c r="L23" s="308" t="s">
        <v>1730</v>
      </c>
      <c r="M23" s="308" t="s">
        <v>1731</v>
      </c>
      <c r="N23" s="308" t="s">
        <v>1693</v>
      </c>
    </row>
    <row r="24" spans="12:14" x14ac:dyDescent="0.35">
      <c r="L24" s="308" t="s">
        <v>1732</v>
      </c>
      <c r="M24" s="308" t="s">
        <v>1733</v>
      </c>
      <c r="N24" s="308" t="s">
        <v>1693</v>
      </c>
    </row>
    <row r="25" spans="12:14" x14ac:dyDescent="0.35">
      <c r="L25" s="308" t="s">
        <v>1734</v>
      </c>
      <c r="M25" s="308" t="s">
        <v>1735</v>
      </c>
      <c r="N25" s="308" t="s">
        <v>1693</v>
      </c>
    </row>
    <row r="26" spans="12:14" x14ac:dyDescent="0.35">
      <c r="L26" s="308" t="s">
        <v>1736</v>
      </c>
      <c r="M26" s="308" t="s">
        <v>1737</v>
      </c>
      <c r="N26" s="308" t="s">
        <v>1693</v>
      </c>
    </row>
    <row r="27" spans="12:14" x14ac:dyDescent="0.35">
      <c r="L27" s="308" t="s">
        <v>1691</v>
      </c>
      <c r="M27" s="308" t="s">
        <v>1738</v>
      </c>
      <c r="N27" s="308" t="s">
        <v>1693</v>
      </c>
    </row>
    <row r="28" spans="12:14" x14ac:dyDescent="0.35">
      <c r="L28" s="308" t="s">
        <v>1739</v>
      </c>
      <c r="M28" s="308" t="s">
        <v>1740</v>
      </c>
      <c r="N28" s="308" t="s">
        <v>1741</v>
      </c>
    </row>
    <row r="29" spans="12:14" x14ac:dyDescent="0.35">
      <c r="L29" s="308" t="s">
        <v>1742</v>
      </c>
      <c r="M29" s="308" t="s">
        <v>1743</v>
      </c>
      <c r="N29" s="308" t="s">
        <v>1693</v>
      </c>
    </row>
    <row r="30" spans="12:14" x14ac:dyDescent="0.35">
      <c r="L30" s="308" t="s">
        <v>1744</v>
      </c>
      <c r="M30" s="308" t="s">
        <v>1745</v>
      </c>
      <c r="N30" s="308" t="s">
        <v>1693</v>
      </c>
    </row>
    <row r="31" spans="12:14" x14ac:dyDescent="0.35">
      <c r="L31" s="308" t="s">
        <v>1746</v>
      </c>
      <c r="M31" s="308" t="s">
        <v>1747</v>
      </c>
      <c r="N31" s="308" t="s">
        <v>1693</v>
      </c>
    </row>
    <row r="32" spans="12:14" x14ac:dyDescent="0.35">
      <c r="L32" s="308" t="s">
        <v>1748</v>
      </c>
      <c r="M32" s="308" t="s">
        <v>1749</v>
      </c>
      <c r="N32" s="308" t="s">
        <v>1750</v>
      </c>
    </row>
    <row r="33" spans="12:14" x14ac:dyDescent="0.35">
      <c r="L33" s="308" t="s">
        <v>1751</v>
      </c>
      <c r="M33" s="308" t="s">
        <v>1752</v>
      </c>
      <c r="N33" s="308" t="s">
        <v>1693</v>
      </c>
    </row>
    <row r="34" spans="12:14" x14ac:dyDescent="0.35">
      <c r="L34" s="308" t="s">
        <v>1753</v>
      </c>
      <c r="M34" s="308" t="s">
        <v>1754</v>
      </c>
      <c r="N34" s="308" t="s">
        <v>1693</v>
      </c>
    </row>
    <row r="35" spans="12:14" x14ac:dyDescent="0.35">
      <c r="L35" s="308" t="s">
        <v>1755</v>
      </c>
      <c r="M35" s="308" t="s">
        <v>1756</v>
      </c>
      <c r="N35" s="308" t="s">
        <v>1693</v>
      </c>
    </row>
    <row r="36" spans="12:14" x14ac:dyDescent="0.35">
      <c r="L36" s="308" t="s">
        <v>1757</v>
      </c>
      <c r="M36" s="308" t="s">
        <v>1758</v>
      </c>
      <c r="N36" s="308" t="s">
        <v>1693</v>
      </c>
    </row>
    <row r="37" spans="12:14" x14ac:dyDescent="0.35">
      <c r="L37" s="308" t="s">
        <v>1759</v>
      </c>
      <c r="M37" s="308" t="s">
        <v>1760</v>
      </c>
      <c r="N37" s="308" t="s">
        <v>1693</v>
      </c>
    </row>
    <row r="38" spans="12:14" x14ac:dyDescent="0.35">
      <c r="L38" s="308" t="s">
        <v>1761</v>
      </c>
      <c r="M38" s="308" t="s">
        <v>1762</v>
      </c>
      <c r="N38" s="308" t="s">
        <v>1693</v>
      </c>
    </row>
    <row r="39" spans="12:14" x14ac:dyDescent="0.35">
      <c r="L39" s="308" t="s">
        <v>1763</v>
      </c>
      <c r="M39" s="308" t="s">
        <v>1764</v>
      </c>
      <c r="N39" s="308" t="s">
        <v>1693</v>
      </c>
    </row>
    <row r="40" spans="12:14" x14ac:dyDescent="0.35">
      <c r="L40" s="308" t="s">
        <v>1765</v>
      </c>
      <c r="M40" s="308" t="s">
        <v>1766</v>
      </c>
      <c r="N40" s="308" t="s">
        <v>1696</v>
      </c>
    </row>
    <row r="41" spans="12:14" x14ac:dyDescent="0.35">
      <c r="L41" s="308" t="s">
        <v>1767</v>
      </c>
      <c r="M41" s="308" t="s">
        <v>1768</v>
      </c>
      <c r="N41" s="308" t="s">
        <v>1701</v>
      </c>
    </row>
    <row r="42" spans="12:14" x14ac:dyDescent="0.35">
      <c r="L42" s="308" t="s">
        <v>1769</v>
      </c>
      <c r="M42" s="308" t="s">
        <v>1770</v>
      </c>
      <c r="N42" s="308" t="s">
        <v>1693</v>
      </c>
    </row>
    <row r="43" spans="12:14" x14ac:dyDescent="0.35">
      <c r="L43" s="308" t="s">
        <v>1771</v>
      </c>
      <c r="M43" s="308" t="s">
        <v>1772</v>
      </c>
      <c r="N43" s="308" t="s">
        <v>1693</v>
      </c>
    </row>
    <row r="44" spans="12:14" x14ac:dyDescent="0.35">
      <c r="L44" s="308" t="s">
        <v>1773</v>
      </c>
      <c r="M44" s="308" t="s">
        <v>1774</v>
      </c>
      <c r="N44" s="308" t="s">
        <v>1693</v>
      </c>
    </row>
    <row r="45" spans="12:14" x14ac:dyDescent="0.35">
      <c r="L45" s="308" t="s">
        <v>1775</v>
      </c>
      <c r="M45" s="308" t="s">
        <v>1776</v>
      </c>
      <c r="N45" s="308" t="s">
        <v>1693</v>
      </c>
    </row>
    <row r="46" spans="12:14" x14ac:dyDescent="0.35">
      <c r="L46" s="308" t="s">
        <v>1777</v>
      </c>
      <c r="M46" s="308" t="s">
        <v>1778</v>
      </c>
      <c r="N46" s="308" t="s">
        <v>1693</v>
      </c>
    </row>
    <row r="47" spans="12:14" x14ac:dyDescent="0.35">
      <c r="L47" s="308" t="s">
        <v>1779</v>
      </c>
      <c r="M47" s="308" t="s">
        <v>1780</v>
      </c>
      <c r="N47" s="308" t="s">
        <v>1693</v>
      </c>
    </row>
    <row r="48" spans="12:14" x14ac:dyDescent="0.35">
      <c r="L48" s="308" t="s">
        <v>1781</v>
      </c>
      <c r="M48" s="308" t="s">
        <v>1782</v>
      </c>
      <c r="N48" s="308" t="s">
        <v>1693</v>
      </c>
    </row>
    <row r="49" spans="12:14" x14ac:dyDescent="0.35">
      <c r="L49" s="308" t="s">
        <v>1783</v>
      </c>
      <c r="M49" s="308" t="s">
        <v>1784</v>
      </c>
      <c r="N49" s="308" t="s">
        <v>1693</v>
      </c>
    </row>
    <row r="50" spans="12:14" x14ac:dyDescent="0.35">
      <c r="L50" s="308" t="s">
        <v>1785</v>
      </c>
      <c r="M50" s="308" t="s">
        <v>1786</v>
      </c>
      <c r="N50" s="308" t="s">
        <v>1693</v>
      </c>
    </row>
    <row r="51" spans="12:14" x14ac:dyDescent="0.35">
      <c r="L51" s="308" t="s">
        <v>1787</v>
      </c>
      <c r="M51" s="308" t="s">
        <v>1788</v>
      </c>
      <c r="N51" s="308" t="s">
        <v>1693</v>
      </c>
    </row>
    <row r="52" spans="12:14" x14ac:dyDescent="0.35">
      <c r="L52" s="308" t="s">
        <v>1789</v>
      </c>
      <c r="M52" s="308" t="s">
        <v>1790</v>
      </c>
      <c r="N52" s="308" t="s">
        <v>1693</v>
      </c>
    </row>
    <row r="53" spans="12:14" x14ac:dyDescent="0.35">
      <c r="L53" s="308" t="s">
        <v>1791</v>
      </c>
      <c r="M53" s="308" t="s">
        <v>1792</v>
      </c>
      <c r="N53" s="308" t="s">
        <v>1693</v>
      </c>
    </row>
    <row r="54" spans="12:14" x14ac:dyDescent="0.35">
      <c r="L54" s="308" t="s">
        <v>1793</v>
      </c>
      <c r="M54" s="308" t="s">
        <v>1794</v>
      </c>
      <c r="N54" s="308" t="s">
        <v>1741</v>
      </c>
    </row>
    <row r="55" spans="12:14" x14ac:dyDescent="0.35">
      <c r="L55" s="308" t="s">
        <v>1795</v>
      </c>
      <c r="M55" s="308" t="s">
        <v>1796</v>
      </c>
      <c r="N55" s="308" t="s">
        <v>1693</v>
      </c>
    </row>
    <row r="56" spans="12:14" x14ac:dyDescent="0.35">
      <c r="L56" s="308" t="s">
        <v>1797</v>
      </c>
      <c r="M56" s="308" t="s">
        <v>1798</v>
      </c>
      <c r="N56" s="308" t="s">
        <v>1693</v>
      </c>
    </row>
    <row r="57" spans="12:14" x14ac:dyDescent="0.35">
      <c r="L57" s="308" t="s">
        <v>1753</v>
      </c>
      <c r="M57" s="308" t="s">
        <v>1799</v>
      </c>
      <c r="N57" s="308" t="s">
        <v>1693</v>
      </c>
    </row>
    <row r="58" spans="12:14" x14ac:dyDescent="0.35">
      <c r="L58" s="308" t="s">
        <v>1753</v>
      </c>
      <c r="M58" s="308" t="s">
        <v>1800</v>
      </c>
      <c r="N58" s="308" t="s">
        <v>1693</v>
      </c>
    </row>
    <row r="59" spans="12:14" x14ac:dyDescent="0.35">
      <c r="L59" s="308" t="s">
        <v>1801</v>
      </c>
      <c r="M59" s="308" t="s">
        <v>1802</v>
      </c>
      <c r="N59" s="308" t="s">
        <v>1696</v>
      </c>
    </row>
    <row r="60" spans="12:14" x14ac:dyDescent="0.35">
      <c r="L60" s="308" t="s">
        <v>1803</v>
      </c>
      <c r="M60" s="308" t="s">
        <v>1804</v>
      </c>
      <c r="N60" s="308" t="s">
        <v>1693</v>
      </c>
    </row>
    <row r="61" spans="12:14" x14ac:dyDescent="0.35">
      <c r="L61" s="308" t="s">
        <v>1805</v>
      </c>
      <c r="M61" s="308" t="s">
        <v>1806</v>
      </c>
      <c r="N61" s="308" t="s">
        <v>1693</v>
      </c>
    </row>
    <row r="62" spans="12:14" x14ac:dyDescent="0.35">
      <c r="L62" s="308" t="s">
        <v>1807</v>
      </c>
      <c r="M62" s="308" t="s">
        <v>1808</v>
      </c>
      <c r="N62" s="308" t="s">
        <v>1693</v>
      </c>
    </row>
    <row r="63" spans="12:14" x14ac:dyDescent="0.35">
      <c r="L63" s="308" t="s">
        <v>1753</v>
      </c>
      <c r="M63" s="308" t="s">
        <v>1809</v>
      </c>
      <c r="N63" s="308" t="s">
        <v>1693</v>
      </c>
    </row>
    <row r="64" spans="12:14" x14ac:dyDescent="0.35">
      <c r="L64" s="308" t="s">
        <v>1810</v>
      </c>
      <c r="M64" s="308" t="s">
        <v>1811</v>
      </c>
      <c r="N64" s="308" t="s">
        <v>1696</v>
      </c>
    </row>
    <row r="65" spans="12:14" x14ac:dyDescent="0.35">
      <c r="L65" s="308" t="s">
        <v>1812</v>
      </c>
      <c r="M65" s="308" t="s">
        <v>1813</v>
      </c>
      <c r="N65" s="308" t="s">
        <v>1693</v>
      </c>
    </row>
    <row r="66" spans="12:14" x14ac:dyDescent="0.35">
      <c r="L66" s="308" t="s">
        <v>1814</v>
      </c>
      <c r="M66" s="308" t="s">
        <v>1815</v>
      </c>
      <c r="N66" s="308" t="s">
        <v>1693</v>
      </c>
    </row>
    <row r="67" spans="12:14" x14ac:dyDescent="0.35">
      <c r="L67" s="308" t="s">
        <v>1816</v>
      </c>
      <c r="M67" s="308" t="s">
        <v>1817</v>
      </c>
      <c r="N67" s="308" t="s">
        <v>1693</v>
      </c>
    </row>
    <row r="68" spans="12:14" x14ac:dyDescent="0.35">
      <c r="L68" s="308" t="s">
        <v>1818</v>
      </c>
      <c r="M68" s="308" t="s">
        <v>1819</v>
      </c>
      <c r="N68" s="308" t="s">
        <v>1693</v>
      </c>
    </row>
    <row r="69" spans="12:14" x14ac:dyDescent="0.35">
      <c r="L69" s="308" t="s">
        <v>1769</v>
      </c>
      <c r="M69" s="308" t="s">
        <v>1820</v>
      </c>
      <c r="N69" s="308" t="s">
        <v>1693</v>
      </c>
    </row>
    <row r="70" spans="12:14" x14ac:dyDescent="0.35">
      <c r="L70" s="308" t="s">
        <v>1821</v>
      </c>
      <c r="M70" s="308" t="s">
        <v>1822</v>
      </c>
      <c r="N70" s="308" t="s">
        <v>1693</v>
      </c>
    </row>
    <row r="71" spans="12:14" x14ac:dyDescent="0.35">
      <c r="L71" s="308" t="s">
        <v>1823</v>
      </c>
      <c r="M71" s="308" t="s">
        <v>1824</v>
      </c>
      <c r="N71" s="308" t="s">
        <v>1693</v>
      </c>
    </row>
    <row r="72" spans="12:14" x14ac:dyDescent="0.35">
      <c r="L72" s="308" t="s">
        <v>1825</v>
      </c>
      <c r="M72" s="308" t="s">
        <v>1826</v>
      </c>
      <c r="N72" s="308" t="s">
        <v>1693</v>
      </c>
    </row>
    <row r="73" spans="12:14" x14ac:dyDescent="0.35">
      <c r="L73" s="308" t="s">
        <v>1827</v>
      </c>
      <c r="M73" s="308" t="s">
        <v>1828</v>
      </c>
      <c r="N73" s="308" t="s">
        <v>1693</v>
      </c>
    </row>
    <row r="74" spans="12:14" x14ac:dyDescent="0.35">
      <c r="L74" s="308" t="s">
        <v>1829</v>
      </c>
      <c r="M74" s="308" t="s">
        <v>1830</v>
      </c>
      <c r="N74" s="308" t="s">
        <v>1701</v>
      </c>
    </row>
    <row r="75" spans="12:14" x14ac:dyDescent="0.35">
      <c r="L75" s="308" t="s">
        <v>1831</v>
      </c>
      <c r="M75" s="308" t="s">
        <v>1832</v>
      </c>
      <c r="N75" s="308" t="s">
        <v>1693</v>
      </c>
    </row>
    <row r="76" spans="12:14" x14ac:dyDescent="0.35">
      <c r="L76" s="308" t="s">
        <v>1833</v>
      </c>
      <c r="M76" s="308" t="s">
        <v>1834</v>
      </c>
      <c r="N76" s="308" t="s">
        <v>1693</v>
      </c>
    </row>
    <row r="77" spans="12:14" x14ac:dyDescent="0.35">
      <c r="L77" s="308" t="s">
        <v>1835</v>
      </c>
      <c r="M77" s="308" t="s">
        <v>1836</v>
      </c>
      <c r="N77" s="308" t="s">
        <v>1693</v>
      </c>
    </row>
    <row r="78" spans="12:14" x14ac:dyDescent="0.35">
      <c r="L78" s="308" t="s">
        <v>1837</v>
      </c>
      <c r="M78" s="308" t="s">
        <v>1838</v>
      </c>
      <c r="N78" s="308" t="s">
        <v>1693</v>
      </c>
    </row>
    <row r="79" spans="12:14" x14ac:dyDescent="0.35">
      <c r="L79" s="308" t="s">
        <v>1839</v>
      </c>
      <c r="M79" s="308" t="s">
        <v>1840</v>
      </c>
      <c r="N79" s="308" t="s">
        <v>1693</v>
      </c>
    </row>
    <row r="80" spans="12:14" x14ac:dyDescent="0.35">
      <c r="L80" s="308" t="s">
        <v>1841</v>
      </c>
      <c r="M80" s="308" t="s">
        <v>1842</v>
      </c>
      <c r="N80" s="308" t="s">
        <v>1693</v>
      </c>
    </row>
    <row r="81" spans="12:14" x14ac:dyDescent="0.35">
      <c r="L81" s="308" t="s">
        <v>1843</v>
      </c>
      <c r="M81" s="308" t="s">
        <v>1844</v>
      </c>
      <c r="N81" s="308" t="s">
        <v>1693</v>
      </c>
    </row>
    <row r="82" spans="12:14" x14ac:dyDescent="0.35">
      <c r="L82" s="308" t="s">
        <v>1845</v>
      </c>
      <c r="M82" s="308" t="s">
        <v>1846</v>
      </c>
      <c r="N82" s="308" t="s">
        <v>1693</v>
      </c>
    </row>
    <row r="83" spans="12:14" x14ac:dyDescent="0.35">
      <c r="L83" s="308" t="s">
        <v>1847</v>
      </c>
      <c r="M83" s="308" t="s">
        <v>1848</v>
      </c>
      <c r="N83" s="308" t="s">
        <v>1693</v>
      </c>
    </row>
    <row r="84" spans="12:14" x14ac:dyDescent="0.35">
      <c r="L84" s="308" t="s">
        <v>1849</v>
      </c>
      <c r="M84" s="308" t="s">
        <v>1850</v>
      </c>
      <c r="N84" s="308" t="s">
        <v>1693</v>
      </c>
    </row>
    <row r="85" spans="12:14" x14ac:dyDescent="0.35">
      <c r="L85" s="308" t="s">
        <v>1851</v>
      </c>
      <c r="M85" s="308" t="s">
        <v>1852</v>
      </c>
      <c r="N85" s="308" t="s">
        <v>1693</v>
      </c>
    </row>
    <row r="86" spans="12:14" x14ac:dyDescent="0.35">
      <c r="L86" s="308" t="s">
        <v>1853</v>
      </c>
      <c r="M86" s="308" t="s">
        <v>1854</v>
      </c>
      <c r="N86" s="308" t="s">
        <v>1696</v>
      </c>
    </row>
    <row r="87" spans="12:14" x14ac:dyDescent="0.35">
      <c r="L87" s="308" t="s">
        <v>1823</v>
      </c>
      <c r="M87" s="308" t="s">
        <v>1855</v>
      </c>
      <c r="N87" s="308" t="s">
        <v>1693</v>
      </c>
    </row>
    <row r="88" spans="12:14" x14ac:dyDescent="0.35">
      <c r="L88" s="308" t="s">
        <v>1856</v>
      </c>
      <c r="M88" s="308" t="s">
        <v>1857</v>
      </c>
      <c r="N88" s="308" t="s">
        <v>1693</v>
      </c>
    </row>
    <row r="89" spans="12:14" x14ac:dyDescent="0.35">
      <c r="L89" s="308" t="s">
        <v>1858</v>
      </c>
      <c r="M89" s="308" t="s">
        <v>1859</v>
      </c>
      <c r="N89" s="308" t="s">
        <v>1693</v>
      </c>
    </row>
    <row r="90" spans="12:14" x14ac:dyDescent="0.35">
      <c r="L90" s="308" t="s">
        <v>1860</v>
      </c>
      <c r="M90" s="308" t="s">
        <v>1861</v>
      </c>
      <c r="N90" s="308" t="s">
        <v>1862</v>
      </c>
    </row>
    <row r="91" spans="12:14" x14ac:dyDescent="0.35">
      <c r="L91" s="308" t="s">
        <v>1863</v>
      </c>
      <c r="M91" s="308" t="s">
        <v>1864</v>
      </c>
      <c r="N91" s="308" t="s">
        <v>1693</v>
      </c>
    </row>
    <row r="92" spans="12:14" x14ac:dyDescent="0.35">
      <c r="L92" s="308" t="s">
        <v>1865</v>
      </c>
      <c r="M92" s="308" t="s">
        <v>1866</v>
      </c>
      <c r="N92" s="308" t="s">
        <v>1693</v>
      </c>
    </row>
    <row r="93" spans="12:14" x14ac:dyDescent="0.35">
      <c r="L93" s="308" t="s">
        <v>1867</v>
      </c>
      <c r="M93" s="308" t="s">
        <v>1868</v>
      </c>
      <c r="N93" s="308" t="s">
        <v>1693</v>
      </c>
    </row>
    <row r="94" spans="12:14" x14ac:dyDescent="0.35">
      <c r="L94" s="308" t="s">
        <v>1869</v>
      </c>
      <c r="M94" s="308" t="s">
        <v>1870</v>
      </c>
      <c r="N94" s="308" t="s">
        <v>1693</v>
      </c>
    </row>
    <row r="95" spans="12:14" x14ac:dyDescent="0.35">
      <c r="L95" s="308" t="s">
        <v>1871</v>
      </c>
      <c r="M95" s="308" t="s">
        <v>1872</v>
      </c>
      <c r="N95" s="308" t="s">
        <v>1693</v>
      </c>
    </row>
    <row r="96" spans="12:14" x14ac:dyDescent="0.35">
      <c r="L96" s="308" t="s">
        <v>1873</v>
      </c>
      <c r="M96" s="308" t="s">
        <v>1874</v>
      </c>
      <c r="N96" s="308" t="s">
        <v>1693</v>
      </c>
    </row>
    <row r="97" spans="12:14" x14ac:dyDescent="0.35">
      <c r="L97" s="308" t="s">
        <v>1875</v>
      </c>
      <c r="M97" s="308" t="s">
        <v>1876</v>
      </c>
      <c r="N97" s="308" t="s">
        <v>1701</v>
      </c>
    </row>
    <row r="98" spans="12:14" x14ac:dyDescent="0.35">
      <c r="L98" s="308" t="s">
        <v>1708</v>
      </c>
      <c r="M98" s="308" t="s">
        <v>1877</v>
      </c>
      <c r="N98" s="308" t="s">
        <v>1693</v>
      </c>
    </row>
    <row r="99" spans="12:14" x14ac:dyDescent="0.35">
      <c r="L99" s="308" t="s">
        <v>1878</v>
      </c>
      <c r="M99" s="308" t="s">
        <v>1879</v>
      </c>
      <c r="N99" s="308" t="s">
        <v>1693</v>
      </c>
    </row>
    <row r="100" spans="12:14" x14ac:dyDescent="0.35">
      <c r="L100" s="308" t="s">
        <v>1880</v>
      </c>
      <c r="M100" s="308" t="s">
        <v>1881</v>
      </c>
      <c r="N100" s="308" t="s">
        <v>1693</v>
      </c>
    </row>
    <row r="101" spans="12:14" x14ac:dyDescent="0.35">
      <c r="L101" s="308" t="s">
        <v>1882</v>
      </c>
      <c r="M101" s="308" t="s">
        <v>1883</v>
      </c>
      <c r="N101" s="308" t="s">
        <v>1693</v>
      </c>
    </row>
    <row r="102" spans="12:14" x14ac:dyDescent="0.35">
      <c r="L102" s="308" t="s">
        <v>1884</v>
      </c>
      <c r="M102" s="308" t="s">
        <v>1885</v>
      </c>
      <c r="N102" s="308" t="s">
        <v>1886</v>
      </c>
    </row>
    <row r="103" spans="12:14" x14ac:dyDescent="0.35">
      <c r="L103" s="308" t="s">
        <v>1887</v>
      </c>
      <c r="M103" s="308" t="s">
        <v>1888</v>
      </c>
      <c r="N103" s="308" t="s">
        <v>1693</v>
      </c>
    </row>
    <row r="104" spans="12:14" x14ac:dyDescent="0.35">
      <c r="L104" s="308" t="s">
        <v>1889</v>
      </c>
      <c r="M104" s="308" t="s">
        <v>1890</v>
      </c>
      <c r="N104" s="308" t="s">
        <v>1693</v>
      </c>
    </row>
    <row r="105" spans="12:14" x14ac:dyDescent="0.35">
      <c r="L105" s="308" t="s">
        <v>1891</v>
      </c>
      <c r="M105" s="308" t="s">
        <v>1892</v>
      </c>
      <c r="N105" s="308" t="s">
        <v>1693</v>
      </c>
    </row>
    <row r="106" spans="12:14" x14ac:dyDescent="0.35">
      <c r="L106" s="308" t="s">
        <v>1893</v>
      </c>
      <c r="M106" s="308" t="s">
        <v>1894</v>
      </c>
      <c r="N106" s="308" t="s">
        <v>1693</v>
      </c>
    </row>
    <row r="107" spans="12:14" x14ac:dyDescent="0.35">
      <c r="L107" s="308" t="s">
        <v>1895</v>
      </c>
      <c r="M107" s="308" t="s">
        <v>1896</v>
      </c>
      <c r="N107" s="308" t="s">
        <v>1693</v>
      </c>
    </row>
    <row r="108" spans="12:14" x14ac:dyDescent="0.35">
      <c r="L108" s="308" t="s">
        <v>1897</v>
      </c>
      <c r="M108" s="308" t="s">
        <v>1898</v>
      </c>
      <c r="N108" s="308" t="s">
        <v>1693</v>
      </c>
    </row>
    <row r="109" spans="12:14" x14ac:dyDescent="0.35">
      <c r="L109" s="308" t="s">
        <v>1899</v>
      </c>
      <c r="M109" s="308" t="s">
        <v>1900</v>
      </c>
      <c r="N109" s="308" t="s">
        <v>1693</v>
      </c>
    </row>
    <row r="110" spans="12:14" x14ac:dyDescent="0.35">
      <c r="L110" s="308" t="s">
        <v>1901</v>
      </c>
      <c r="M110" s="308" t="s">
        <v>1902</v>
      </c>
      <c r="N110" s="308" t="s">
        <v>1693</v>
      </c>
    </row>
    <row r="111" spans="12:14" x14ac:dyDescent="0.35">
      <c r="L111" s="308" t="s">
        <v>1903</v>
      </c>
      <c r="M111" s="308" t="s">
        <v>1904</v>
      </c>
      <c r="N111" s="308" t="s">
        <v>1693</v>
      </c>
    </row>
    <row r="112" spans="12:14" x14ac:dyDescent="0.35">
      <c r="L112" s="308" t="s">
        <v>1905</v>
      </c>
      <c r="M112" s="308" t="s">
        <v>1906</v>
      </c>
      <c r="N112" s="308" t="s">
        <v>1693</v>
      </c>
    </row>
    <row r="113" spans="12:14" x14ac:dyDescent="0.35">
      <c r="L113" s="308" t="s">
        <v>1907</v>
      </c>
      <c r="M113" s="308" t="s">
        <v>1908</v>
      </c>
      <c r="N113" s="308" t="s">
        <v>1909</v>
      </c>
    </row>
    <row r="114" spans="12:14" x14ac:dyDescent="0.35">
      <c r="L114" s="308" t="s">
        <v>1910</v>
      </c>
      <c r="M114" s="308" t="s">
        <v>1911</v>
      </c>
      <c r="N114" s="308" t="s">
        <v>1693</v>
      </c>
    </row>
    <row r="115" spans="12:14" x14ac:dyDescent="0.35">
      <c r="L115" s="308" t="s">
        <v>1912</v>
      </c>
      <c r="M115" s="308" t="s">
        <v>1913</v>
      </c>
      <c r="N115" s="308" t="s">
        <v>1693</v>
      </c>
    </row>
    <row r="116" spans="12:14" x14ac:dyDescent="0.35">
      <c r="L116" s="308" t="s">
        <v>1914</v>
      </c>
      <c r="M116" s="308" t="s">
        <v>1915</v>
      </c>
      <c r="N116" s="308" t="s">
        <v>1693</v>
      </c>
    </row>
    <row r="117" spans="12:14" x14ac:dyDescent="0.35">
      <c r="L117" s="308" t="s">
        <v>1825</v>
      </c>
      <c r="M117" s="308" t="s">
        <v>1916</v>
      </c>
      <c r="N117" s="308" t="s">
        <v>1693</v>
      </c>
    </row>
    <row r="118" spans="12:14" x14ac:dyDescent="0.35">
      <c r="L118" s="308" t="s">
        <v>1917</v>
      </c>
      <c r="M118" s="308" t="s">
        <v>1918</v>
      </c>
      <c r="N118" s="308" t="s">
        <v>1701</v>
      </c>
    </row>
    <row r="119" spans="12:14" x14ac:dyDescent="0.35">
      <c r="L119" s="308" t="s">
        <v>1919</v>
      </c>
      <c r="M119" s="308" t="s">
        <v>1920</v>
      </c>
      <c r="N119" s="308" t="s">
        <v>1693</v>
      </c>
    </row>
    <row r="120" spans="12:14" x14ac:dyDescent="0.35">
      <c r="L120" s="308" t="s">
        <v>1887</v>
      </c>
      <c r="M120" s="308" t="s">
        <v>1921</v>
      </c>
      <c r="N120" s="308" t="s">
        <v>1693</v>
      </c>
    </row>
    <row r="121" spans="12:14" x14ac:dyDescent="0.35">
      <c r="L121" s="308" t="s">
        <v>1922</v>
      </c>
      <c r="M121" s="308" t="s">
        <v>1923</v>
      </c>
      <c r="N121" s="308" t="s">
        <v>1693</v>
      </c>
    </row>
    <row r="122" spans="12:14" x14ac:dyDescent="0.35">
      <c r="L122" s="308" t="s">
        <v>1924</v>
      </c>
      <c r="M122" s="308" t="s">
        <v>1925</v>
      </c>
      <c r="N122" s="308" t="s">
        <v>1693</v>
      </c>
    </row>
    <row r="123" spans="12:14" x14ac:dyDescent="0.35">
      <c r="L123" s="308" t="s">
        <v>1926</v>
      </c>
      <c r="M123" s="308" t="s">
        <v>1927</v>
      </c>
      <c r="N123" s="308" t="s">
        <v>1693</v>
      </c>
    </row>
    <row r="124" spans="12:14" x14ac:dyDescent="0.35">
      <c r="L124" s="308" t="s">
        <v>1928</v>
      </c>
      <c r="M124" s="308" t="s">
        <v>1929</v>
      </c>
      <c r="N124" s="308" t="s">
        <v>1693</v>
      </c>
    </row>
    <row r="125" spans="12:14" x14ac:dyDescent="0.35">
      <c r="L125" s="308" t="s">
        <v>1930</v>
      </c>
      <c r="M125" s="308" t="s">
        <v>1931</v>
      </c>
      <c r="N125" s="308" t="s">
        <v>1693</v>
      </c>
    </row>
    <row r="126" spans="12:14" x14ac:dyDescent="0.35">
      <c r="L126" s="308" t="s">
        <v>1932</v>
      </c>
      <c r="M126" s="308" t="s">
        <v>1933</v>
      </c>
      <c r="N126" s="308" t="s">
        <v>1693</v>
      </c>
    </row>
    <row r="127" spans="12:14" x14ac:dyDescent="0.35">
      <c r="L127" s="308" t="s">
        <v>1934</v>
      </c>
      <c r="M127" s="308" t="s">
        <v>1935</v>
      </c>
      <c r="N127" s="308" t="s">
        <v>1936</v>
      </c>
    </row>
    <row r="128" spans="12:14" x14ac:dyDescent="0.35">
      <c r="L128" s="308" t="s">
        <v>1937</v>
      </c>
      <c r="M128" s="308" t="s">
        <v>1938</v>
      </c>
      <c r="N128" s="308" t="s">
        <v>1693</v>
      </c>
    </row>
    <row r="129" spans="12:14" x14ac:dyDescent="0.35">
      <c r="L129" s="308" t="s">
        <v>1939</v>
      </c>
      <c r="M129" s="308" t="s">
        <v>1940</v>
      </c>
      <c r="N129" s="308" t="s">
        <v>1936</v>
      </c>
    </row>
    <row r="130" spans="12:14" x14ac:dyDescent="0.35">
      <c r="L130" s="308" t="s">
        <v>1941</v>
      </c>
      <c r="M130" s="308" t="s">
        <v>1942</v>
      </c>
      <c r="N130" s="308" t="s">
        <v>1693</v>
      </c>
    </row>
    <row r="131" spans="12:14" x14ac:dyDescent="0.35">
      <c r="L131" s="308" t="s">
        <v>1943</v>
      </c>
      <c r="M131" s="308" t="s">
        <v>1944</v>
      </c>
      <c r="N131" s="308" t="s">
        <v>1693</v>
      </c>
    </row>
    <row r="132" spans="12:14" x14ac:dyDescent="0.35">
      <c r="L132" s="308" t="s">
        <v>1945</v>
      </c>
      <c r="M132" s="308" t="s">
        <v>1946</v>
      </c>
      <c r="N132" s="308" t="s">
        <v>1886</v>
      </c>
    </row>
    <row r="133" spans="12:14" x14ac:dyDescent="0.35">
      <c r="L133" s="308" t="s">
        <v>1947</v>
      </c>
      <c r="M133" s="308" t="s">
        <v>1948</v>
      </c>
      <c r="N133" s="308" t="s">
        <v>1693</v>
      </c>
    </row>
    <row r="134" spans="12:14" x14ac:dyDescent="0.35">
      <c r="L134" s="308" t="s">
        <v>1949</v>
      </c>
      <c r="M134" s="308" t="s">
        <v>1950</v>
      </c>
      <c r="N134" s="308" t="s">
        <v>1693</v>
      </c>
    </row>
    <row r="135" spans="12:14" x14ac:dyDescent="0.35">
      <c r="L135" s="308" t="s">
        <v>1951</v>
      </c>
      <c r="M135" s="308" t="s">
        <v>1952</v>
      </c>
      <c r="N135" s="308" t="s">
        <v>1693</v>
      </c>
    </row>
    <row r="136" spans="12:14" x14ac:dyDescent="0.35">
      <c r="L136" s="308" t="s">
        <v>1953</v>
      </c>
      <c r="M136" s="308" t="s">
        <v>1954</v>
      </c>
      <c r="N136" s="308" t="s">
        <v>1693</v>
      </c>
    </row>
    <row r="137" spans="12:14" x14ac:dyDescent="0.35">
      <c r="L137" s="308" t="s">
        <v>1955</v>
      </c>
      <c r="M137" s="308" t="s">
        <v>1956</v>
      </c>
      <c r="N137" s="308" t="s">
        <v>1693</v>
      </c>
    </row>
    <row r="138" spans="12:14" x14ac:dyDescent="0.35">
      <c r="L138" s="308" t="s">
        <v>1957</v>
      </c>
      <c r="M138" s="308" t="s">
        <v>1958</v>
      </c>
      <c r="N138" s="308" t="s">
        <v>1701</v>
      </c>
    </row>
    <row r="139" spans="12:14" x14ac:dyDescent="0.35">
      <c r="L139" s="308" t="s">
        <v>1959</v>
      </c>
      <c r="M139" s="308" t="s">
        <v>542</v>
      </c>
      <c r="N139" s="308" t="s">
        <v>1701</v>
      </c>
    </row>
    <row r="140" spans="12:14" x14ac:dyDescent="0.35">
      <c r="L140" s="308" t="s">
        <v>1960</v>
      </c>
      <c r="M140" s="308" t="s">
        <v>1961</v>
      </c>
      <c r="N140" s="308" t="s">
        <v>1693</v>
      </c>
    </row>
    <row r="141" spans="12:14" x14ac:dyDescent="0.35">
      <c r="L141" s="308" t="s">
        <v>1962</v>
      </c>
      <c r="M141" s="308" t="s">
        <v>1963</v>
      </c>
      <c r="N141" s="308" t="s">
        <v>1693</v>
      </c>
    </row>
    <row r="142" spans="12:14" x14ac:dyDescent="0.35">
      <c r="L142" s="308" t="s">
        <v>1964</v>
      </c>
      <c r="M142" s="308" t="s">
        <v>1965</v>
      </c>
      <c r="N142" s="308" t="s">
        <v>1693</v>
      </c>
    </row>
    <row r="143" spans="12:14" x14ac:dyDescent="0.35">
      <c r="L143" s="308" t="s">
        <v>1966</v>
      </c>
      <c r="M143" s="308" t="s">
        <v>1967</v>
      </c>
      <c r="N143" s="308" t="s">
        <v>1693</v>
      </c>
    </row>
    <row r="144" spans="12:14" x14ac:dyDescent="0.35">
      <c r="L144" s="308" t="s">
        <v>1968</v>
      </c>
      <c r="M144" s="308" t="s">
        <v>1969</v>
      </c>
      <c r="N144" s="308" t="s">
        <v>1970</v>
      </c>
    </row>
    <row r="145" spans="12:14" x14ac:dyDescent="0.35">
      <c r="L145" s="308" t="s">
        <v>1779</v>
      </c>
      <c r="M145" s="308" t="s">
        <v>1971</v>
      </c>
      <c r="N145" s="308" t="s">
        <v>1693</v>
      </c>
    </row>
    <row r="146" spans="12:14" x14ac:dyDescent="0.35">
      <c r="L146" s="308" t="s">
        <v>1972</v>
      </c>
      <c r="M146" s="308" t="s">
        <v>1973</v>
      </c>
      <c r="N146" s="308" t="s">
        <v>1693</v>
      </c>
    </row>
    <row r="147" spans="12:14" x14ac:dyDescent="0.35">
      <c r="L147" s="308" t="s">
        <v>1974</v>
      </c>
      <c r="M147" s="308" t="s">
        <v>1975</v>
      </c>
      <c r="N147" s="308" t="s">
        <v>1886</v>
      </c>
    </row>
    <row r="148" spans="12:14" x14ac:dyDescent="0.35">
      <c r="L148" s="308" t="s">
        <v>1976</v>
      </c>
      <c r="M148" s="308" t="s">
        <v>1977</v>
      </c>
      <c r="N148" s="308" t="s">
        <v>1693</v>
      </c>
    </row>
    <row r="149" spans="12:14" x14ac:dyDescent="0.35">
      <c r="L149" s="308" t="s">
        <v>1978</v>
      </c>
      <c r="M149" s="308" t="s">
        <v>1979</v>
      </c>
      <c r="N149" s="308" t="s">
        <v>1693</v>
      </c>
    </row>
    <row r="150" spans="12:14" x14ac:dyDescent="0.35">
      <c r="L150" s="308" t="s">
        <v>1980</v>
      </c>
      <c r="M150" s="308" t="s">
        <v>1981</v>
      </c>
      <c r="N150" s="308" t="s">
        <v>1886</v>
      </c>
    </row>
    <row r="151" spans="12:14" x14ac:dyDescent="0.35">
      <c r="L151" s="308" t="s">
        <v>1982</v>
      </c>
      <c r="M151" s="308" t="s">
        <v>1983</v>
      </c>
      <c r="N151" s="308" t="s">
        <v>1693</v>
      </c>
    </row>
    <row r="152" spans="12:14" x14ac:dyDescent="0.35">
      <c r="L152" s="308" t="s">
        <v>1984</v>
      </c>
      <c r="M152" s="308" t="s">
        <v>1985</v>
      </c>
      <c r="N152" s="308" t="s">
        <v>1693</v>
      </c>
    </row>
    <row r="153" spans="12:14" x14ac:dyDescent="0.35">
      <c r="L153" s="308" t="s">
        <v>1986</v>
      </c>
      <c r="M153" s="308" t="s">
        <v>1987</v>
      </c>
      <c r="N153" s="308" t="s">
        <v>1693</v>
      </c>
    </row>
    <row r="154" spans="12:14" x14ac:dyDescent="0.35">
      <c r="L154" s="308" t="s">
        <v>1988</v>
      </c>
      <c r="M154" s="308" t="s">
        <v>1989</v>
      </c>
      <c r="N154" s="308" t="s">
        <v>1693</v>
      </c>
    </row>
    <row r="155" spans="12:14" x14ac:dyDescent="0.35">
      <c r="L155" s="308" t="s">
        <v>1990</v>
      </c>
      <c r="M155" s="308" t="s">
        <v>1991</v>
      </c>
      <c r="N155" s="308" t="s">
        <v>1693</v>
      </c>
    </row>
    <row r="156" spans="12:14" x14ac:dyDescent="0.35">
      <c r="L156" s="308" t="s">
        <v>1992</v>
      </c>
      <c r="M156" s="308" t="s">
        <v>1993</v>
      </c>
      <c r="N156" s="308" t="s">
        <v>1693</v>
      </c>
    </row>
    <row r="157" spans="12:14" x14ac:dyDescent="0.35">
      <c r="L157" s="308" t="s">
        <v>1994</v>
      </c>
      <c r="M157" s="308" t="s">
        <v>1995</v>
      </c>
      <c r="N157" s="308" t="s">
        <v>1693</v>
      </c>
    </row>
    <row r="158" spans="12:14" x14ac:dyDescent="0.35">
      <c r="L158" s="308" t="s">
        <v>1996</v>
      </c>
      <c r="M158" s="308" t="s">
        <v>1997</v>
      </c>
      <c r="N158" s="308" t="s">
        <v>1693</v>
      </c>
    </row>
    <row r="159" spans="12:14" x14ac:dyDescent="0.35">
      <c r="L159" s="308" t="s">
        <v>1998</v>
      </c>
      <c r="M159" s="308" t="s">
        <v>1999</v>
      </c>
      <c r="N159" s="308" t="s">
        <v>1693</v>
      </c>
    </row>
    <row r="160" spans="12:14" x14ac:dyDescent="0.35">
      <c r="L160" s="308" t="s">
        <v>2000</v>
      </c>
      <c r="M160" s="308" t="s">
        <v>2001</v>
      </c>
      <c r="N160" s="308" t="s">
        <v>1693</v>
      </c>
    </row>
    <row r="161" spans="12:14" x14ac:dyDescent="0.35">
      <c r="L161" s="308" t="s">
        <v>2002</v>
      </c>
      <c r="M161" s="308" t="s">
        <v>2003</v>
      </c>
      <c r="N161" s="308" t="s">
        <v>1936</v>
      </c>
    </row>
    <row r="162" spans="12:14" x14ac:dyDescent="0.35">
      <c r="L162" s="308" t="s">
        <v>2004</v>
      </c>
      <c r="M162" s="308" t="s">
        <v>2005</v>
      </c>
      <c r="N162" s="308" t="s">
        <v>1693</v>
      </c>
    </row>
    <row r="163" spans="12:14" x14ac:dyDescent="0.35">
      <c r="L163" s="308" t="s">
        <v>2006</v>
      </c>
      <c r="M163" s="308" t="s">
        <v>2007</v>
      </c>
      <c r="N163" s="308" t="s">
        <v>1693</v>
      </c>
    </row>
    <row r="164" spans="12:14" x14ac:dyDescent="0.35">
      <c r="L164" s="308" t="s">
        <v>2008</v>
      </c>
      <c r="M164" s="308" t="s">
        <v>2009</v>
      </c>
      <c r="N164" s="308" t="s">
        <v>1696</v>
      </c>
    </row>
    <row r="165" spans="12:14" x14ac:dyDescent="0.35">
      <c r="L165" s="308" t="s">
        <v>2010</v>
      </c>
      <c r="M165" s="308" t="s">
        <v>2011</v>
      </c>
      <c r="N165" s="308" t="s">
        <v>1693</v>
      </c>
    </row>
    <row r="166" spans="12:14" x14ac:dyDescent="0.35">
      <c r="L166" s="308" t="s">
        <v>2012</v>
      </c>
      <c r="M166" s="308" t="s">
        <v>2013</v>
      </c>
      <c r="N166" s="308" t="s">
        <v>1693</v>
      </c>
    </row>
    <row r="167" spans="12:14" x14ac:dyDescent="0.35">
      <c r="L167" s="308" t="s">
        <v>2014</v>
      </c>
      <c r="M167" s="308" t="s">
        <v>2015</v>
      </c>
      <c r="N167" s="308" t="s">
        <v>1693</v>
      </c>
    </row>
    <row r="168" spans="12:14" x14ac:dyDescent="0.35">
      <c r="L168" s="308" t="s">
        <v>2016</v>
      </c>
      <c r="M168" s="308" t="s">
        <v>2017</v>
      </c>
      <c r="N168" s="308" t="s">
        <v>1701</v>
      </c>
    </row>
    <row r="169" spans="12:14" x14ac:dyDescent="0.35">
      <c r="L169" s="308" t="s">
        <v>2018</v>
      </c>
      <c r="M169" s="308" t="s">
        <v>2019</v>
      </c>
      <c r="N169" s="308" t="s">
        <v>1693</v>
      </c>
    </row>
    <row r="170" spans="12:14" x14ac:dyDescent="0.35">
      <c r="L170" s="308" t="s">
        <v>2020</v>
      </c>
      <c r="M170" s="308" t="s">
        <v>2021</v>
      </c>
      <c r="N170" s="308" t="s">
        <v>1693</v>
      </c>
    </row>
    <row r="171" spans="12:14" x14ac:dyDescent="0.35">
      <c r="L171" s="308" t="s">
        <v>2022</v>
      </c>
      <c r="M171" s="308" t="s">
        <v>2023</v>
      </c>
      <c r="N171" s="308" t="s">
        <v>1693</v>
      </c>
    </row>
    <row r="172" spans="12:14" x14ac:dyDescent="0.35">
      <c r="L172" s="308" t="s">
        <v>2024</v>
      </c>
      <c r="M172" s="308" t="s">
        <v>2025</v>
      </c>
      <c r="N172" s="308" t="s">
        <v>1741</v>
      </c>
    </row>
    <row r="173" spans="12:14" x14ac:dyDescent="0.35">
      <c r="L173" s="308" t="s">
        <v>2026</v>
      </c>
      <c r="M173" s="308" t="s">
        <v>2027</v>
      </c>
      <c r="N173" s="308" t="s">
        <v>1693</v>
      </c>
    </row>
    <row r="174" spans="12:14" x14ac:dyDescent="0.35">
      <c r="L174" s="308" t="s">
        <v>2028</v>
      </c>
      <c r="M174" s="308" t="s">
        <v>2029</v>
      </c>
      <c r="N174" s="308" t="s">
        <v>1693</v>
      </c>
    </row>
    <row r="175" spans="12:14" x14ac:dyDescent="0.35">
      <c r="L175" s="308" t="s">
        <v>2030</v>
      </c>
      <c r="M175" s="308" t="s">
        <v>2031</v>
      </c>
      <c r="N175" s="308" t="s">
        <v>1693</v>
      </c>
    </row>
    <row r="176" spans="12:14" x14ac:dyDescent="0.35">
      <c r="L176" s="308" t="s">
        <v>2032</v>
      </c>
      <c r="M176" s="308" t="s">
        <v>2033</v>
      </c>
      <c r="N176" s="308" t="s">
        <v>1741</v>
      </c>
    </row>
    <row r="177" spans="12:14" x14ac:dyDescent="0.35">
      <c r="L177" s="308" t="s">
        <v>2034</v>
      </c>
      <c r="M177" s="308" t="s">
        <v>2035</v>
      </c>
      <c r="N177" s="308" t="s">
        <v>1693</v>
      </c>
    </row>
    <row r="178" spans="12:14" x14ac:dyDescent="0.35">
      <c r="L178" s="308" t="s">
        <v>2036</v>
      </c>
      <c r="M178" s="308" t="s">
        <v>2037</v>
      </c>
      <c r="N178" s="308" t="s">
        <v>1693</v>
      </c>
    </row>
    <row r="179" spans="12:14" x14ac:dyDescent="0.35">
      <c r="L179" s="308" t="s">
        <v>2038</v>
      </c>
      <c r="M179" s="308" t="s">
        <v>2039</v>
      </c>
      <c r="N179" s="308" t="s">
        <v>1693</v>
      </c>
    </row>
    <row r="180" spans="12:14" x14ac:dyDescent="0.35">
      <c r="L180" s="308" t="s">
        <v>2040</v>
      </c>
      <c r="M180" s="308" t="s">
        <v>2041</v>
      </c>
      <c r="N180" s="308" t="s">
        <v>1886</v>
      </c>
    </row>
    <row r="181" spans="12:14" x14ac:dyDescent="0.35">
      <c r="L181" s="308" t="s">
        <v>2042</v>
      </c>
      <c r="M181" s="308" t="s">
        <v>2043</v>
      </c>
      <c r="N181" s="308" t="s">
        <v>1693</v>
      </c>
    </row>
    <row r="182" spans="12:14" x14ac:dyDescent="0.35">
      <c r="L182" s="308" t="s">
        <v>2044</v>
      </c>
      <c r="M182" s="308" t="s">
        <v>2045</v>
      </c>
      <c r="N182" s="308" t="s">
        <v>1693</v>
      </c>
    </row>
    <row r="183" spans="12:14" x14ac:dyDescent="0.35">
      <c r="L183" s="308" t="s">
        <v>2046</v>
      </c>
      <c r="M183" s="308" t="s">
        <v>2047</v>
      </c>
      <c r="N183" s="308" t="s">
        <v>1693</v>
      </c>
    </row>
    <row r="184" spans="12:14" x14ac:dyDescent="0.35">
      <c r="L184" s="308" t="s">
        <v>2048</v>
      </c>
      <c r="M184" s="308" t="s">
        <v>2049</v>
      </c>
      <c r="N184" s="308" t="s">
        <v>1693</v>
      </c>
    </row>
    <row r="185" spans="12:14" x14ac:dyDescent="0.35">
      <c r="L185" s="308" t="s">
        <v>2050</v>
      </c>
      <c r="M185" s="308" t="s">
        <v>2051</v>
      </c>
      <c r="N185" s="308" t="s">
        <v>1693</v>
      </c>
    </row>
    <row r="186" spans="12:14" x14ac:dyDescent="0.35">
      <c r="L186" s="308" t="s">
        <v>2052</v>
      </c>
      <c r="M186" s="308" t="s">
        <v>2053</v>
      </c>
      <c r="N186" s="308" t="s">
        <v>1886</v>
      </c>
    </row>
    <row r="187" spans="12:14" x14ac:dyDescent="0.35">
      <c r="L187" s="308" t="s">
        <v>2054</v>
      </c>
      <c r="M187" s="308" t="s">
        <v>2055</v>
      </c>
      <c r="N187" s="308" t="s">
        <v>1750</v>
      </c>
    </row>
    <row r="188" spans="12:14" x14ac:dyDescent="0.35">
      <c r="L188" s="308" t="s">
        <v>2056</v>
      </c>
      <c r="M188" s="308" t="s">
        <v>2057</v>
      </c>
      <c r="N188" s="308" t="s">
        <v>1693</v>
      </c>
    </row>
    <row r="189" spans="12:14" x14ac:dyDescent="0.35">
      <c r="L189" s="308" t="s">
        <v>2058</v>
      </c>
      <c r="M189" s="308" t="s">
        <v>2059</v>
      </c>
      <c r="N189" s="308" t="s">
        <v>1693</v>
      </c>
    </row>
    <row r="190" spans="12:14" x14ac:dyDescent="0.35">
      <c r="L190" s="308" t="s">
        <v>2060</v>
      </c>
      <c r="M190" s="308" t="s">
        <v>2061</v>
      </c>
      <c r="N190" s="308" t="s">
        <v>1693</v>
      </c>
    </row>
    <row r="191" spans="12:14" x14ac:dyDescent="0.35">
      <c r="L191" s="308" t="s">
        <v>2062</v>
      </c>
      <c r="M191" s="308" t="s">
        <v>2063</v>
      </c>
      <c r="N191" s="308" t="s">
        <v>1693</v>
      </c>
    </row>
    <row r="192" spans="12:14" x14ac:dyDescent="0.35">
      <c r="L192" s="308" t="s">
        <v>2064</v>
      </c>
      <c r="M192" s="308" t="s">
        <v>2065</v>
      </c>
      <c r="N192" s="308" t="s">
        <v>1701</v>
      </c>
    </row>
    <row r="193" spans="12:14" x14ac:dyDescent="0.35">
      <c r="L193" s="308" t="s">
        <v>2066</v>
      </c>
      <c r="M193" s="308" t="s">
        <v>2067</v>
      </c>
      <c r="N193" s="308" t="s">
        <v>1693</v>
      </c>
    </row>
    <row r="194" spans="12:14" x14ac:dyDescent="0.35">
      <c r="L194" s="308" t="s">
        <v>2068</v>
      </c>
      <c r="M194" s="308" t="s">
        <v>2069</v>
      </c>
      <c r="N194" s="308" t="s">
        <v>1886</v>
      </c>
    </row>
    <row r="195" spans="12:14" x14ac:dyDescent="0.35">
      <c r="L195" s="308" t="s">
        <v>2070</v>
      </c>
      <c r="M195" s="308" t="s">
        <v>2071</v>
      </c>
      <c r="N195" s="308" t="s">
        <v>1693</v>
      </c>
    </row>
    <row r="196" spans="12:14" x14ac:dyDescent="0.35">
      <c r="L196" s="308" t="s">
        <v>2072</v>
      </c>
      <c r="M196" s="308" t="s">
        <v>2073</v>
      </c>
      <c r="N196" s="308" t="s">
        <v>1886</v>
      </c>
    </row>
    <row r="197" spans="12:14" x14ac:dyDescent="0.35">
      <c r="L197" s="308" t="s">
        <v>2074</v>
      </c>
      <c r="M197" s="308" t="s">
        <v>2075</v>
      </c>
      <c r="N197" s="308" t="s">
        <v>1750</v>
      </c>
    </row>
    <row r="198" spans="12:14" x14ac:dyDescent="0.35">
      <c r="L198" s="308" t="s">
        <v>2076</v>
      </c>
      <c r="M198" s="308" t="s">
        <v>2077</v>
      </c>
      <c r="N198" s="308" t="s">
        <v>1693</v>
      </c>
    </row>
    <row r="199" spans="12:14" x14ac:dyDescent="0.35">
      <c r="L199" s="308" t="s">
        <v>2078</v>
      </c>
      <c r="M199" s="308" t="s">
        <v>2079</v>
      </c>
      <c r="N199" s="308" t="s">
        <v>1701</v>
      </c>
    </row>
    <row r="200" spans="12:14" x14ac:dyDescent="0.35">
      <c r="L200" s="308" t="s">
        <v>2080</v>
      </c>
      <c r="M200" s="308" t="s">
        <v>2081</v>
      </c>
      <c r="N200" s="308" t="s">
        <v>1693</v>
      </c>
    </row>
    <row r="201" spans="12:14" x14ac:dyDescent="0.35">
      <c r="L201" s="308" t="s">
        <v>2082</v>
      </c>
      <c r="M201" s="308" t="s">
        <v>2083</v>
      </c>
      <c r="N201" s="308" t="s">
        <v>1693</v>
      </c>
    </row>
    <row r="202" spans="12:14" x14ac:dyDescent="0.35">
      <c r="L202" s="308" t="s">
        <v>2084</v>
      </c>
      <c r="M202" s="308" t="s">
        <v>2085</v>
      </c>
      <c r="N202" s="308" t="s">
        <v>1970</v>
      </c>
    </row>
    <row r="203" spans="12:14" x14ac:dyDescent="0.35">
      <c r="L203" s="308" t="s">
        <v>2086</v>
      </c>
      <c r="M203" s="308" t="s">
        <v>2087</v>
      </c>
      <c r="N203" s="308" t="s">
        <v>1886</v>
      </c>
    </row>
    <row r="204" spans="12:14" x14ac:dyDescent="0.35">
      <c r="L204" s="308" t="s">
        <v>2088</v>
      </c>
      <c r="M204" s="308" t="s">
        <v>2089</v>
      </c>
      <c r="N204" s="308" t="s">
        <v>1936</v>
      </c>
    </row>
    <row r="205" spans="12:14" x14ac:dyDescent="0.35">
      <c r="L205" s="308" t="s">
        <v>2090</v>
      </c>
      <c r="M205" s="308" t="s">
        <v>2091</v>
      </c>
      <c r="N205" s="308" t="s">
        <v>1693</v>
      </c>
    </row>
    <row r="206" spans="12:14" x14ac:dyDescent="0.35">
      <c r="L206" s="308" t="s">
        <v>2092</v>
      </c>
      <c r="M206" s="308" t="s">
        <v>2093</v>
      </c>
      <c r="N206" s="308" t="s">
        <v>1693</v>
      </c>
    </row>
    <row r="207" spans="12:14" x14ac:dyDescent="0.35">
      <c r="L207" s="308" t="s">
        <v>2094</v>
      </c>
      <c r="M207" s="308" t="s">
        <v>2095</v>
      </c>
      <c r="N207" s="308" t="s">
        <v>1693</v>
      </c>
    </row>
    <row r="208" spans="12:14" x14ac:dyDescent="0.35">
      <c r="L208" s="308" t="s">
        <v>2096</v>
      </c>
      <c r="M208" s="308" t="s">
        <v>2097</v>
      </c>
      <c r="N208" s="308" t="s">
        <v>1693</v>
      </c>
    </row>
    <row r="209" spans="12:14" x14ac:dyDescent="0.35">
      <c r="L209" s="308" t="s">
        <v>2098</v>
      </c>
      <c r="M209" s="308" t="s">
        <v>2099</v>
      </c>
      <c r="N209" s="308" t="s">
        <v>1886</v>
      </c>
    </row>
    <row r="210" spans="12:14" x14ac:dyDescent="0.35">
      <c r="L210" s="308" t="s">
        <v>2100</v>
      </c>
      <c r="M210" s="308" t="s">
        <v>2101</v>
      </c>
      <c r="N210" s="308" t="s">
        <v>1693</v>
      </c>
    </row>
    <row r="211" spans="12:14" x14ac:dyDescent="0.35">
      <c r="L211" s="308" t="s">
        <v>2102</v>
      </c>
      <c r="M211" s="308" t="s">
        <v>2103</v>
      </c>
      <c r="N211" s="308" t="s">
        <v>1741</v>
      </c>
    </row>
    <row r="212" spans="12:14" x14ac:dyDescent="0.35">
      <c r="L212" s="308" t="s">
        <v>2104</v>
      </c>
      <c r="M212" s="308" t="s">
        <v>2105</v>
      </c>
      <c r="N212" s="308" t="s">
        <v>1693</v>
      </c>
    </row>
    <row r="213" spans="12:14" x14ac:dyDescent="0.35">
      <c r="L213" s="308" t="s">
        <v>2106</v>
      </c>
      <c r="M213" s="308" t="s">
        <v>2107</v>
      </c>
      <c r="N213" s="308" t="s">
        <v>1693</v>
      </c>
    </row>
    <row r="214" spans="12:14" x14ac:dyDescent="0.35">
      <c r="L214" s="308" t="s">
        <v>2108</v>
      </c>
      <c r="M214" s="308" t="s">
        <v>2109</v>
      </c>
      <c r="N214" s="308" t="s">
        <v>1701</v>
      </c>
    </row>
    <row r="215" spans="12:14" x14ac:dyDescent="0.35">
      <c r="L215" s="308" t="s">
        <v>2110</v>
      </c>
      <c r="M215" s="308" t="s">
        <v>2111</v>
      </c>
      <c r="N215" s="308" t="s">
        <v>1693</v>
      </c>
    </row>
    <row r="216" spans="12:14" x14ac:dyDescent="0.35">
      <c r="L216" s="308" t="s">
        <v>2112</v>
      </c>
      <c r="M216" s="308" t="s">
        <v>2113</v>
      </c>
      <c r="N216" s="308" t="s">
        <v>1936</v>
      </c>
    </row>
    <row r="217" spans="12:14" x14ac:dyDescent="0.35">
      <c r="L217" s="308" t="s">
        <v>2114</v>
      </c>
      <c r="M217" s="308" t="s">
        <v>2115</v>
      </c>
      <c r="N217" s="308" t="s">
        <v>1693</v>
      </c>
    </row>
    <row r="218" spans="12:14" x14ac:dyDescent="0.35">
      <c r="L218" s="308" t="s">
        <v>2116</v>
      </c>
      <c r="M218" s="308" t="s">
        <v>2117</v>
      </c>
      <c r="N218" s="308" t="s">
        <v>1696</v>
      </c>
    </row>
    <row r="219" spans="12:14" x14ac:dyDescent="0.35">
      <c r="L219" s="308" t="s">
        <v>2118</v>
      </c>
      <c r="M219" s="308" t="s">
        <v>2119</v>
      </c>
      <c r="N219" s="308" t="s">
        <v>1693</v>
      </c>
    </row>
    <row r="220" spans="12:14" x14ac:dyDescent="0.35">
      <c r="L220" s="308" t="s">
        <v>2120</v>
      </c>
      <c r="M220" s="308" t="s">
        <v>2121</v>
      </c>
      <c r="N220" s="308" t="s">
        <v>1693</v>
      </c>
    </row>
    <row r="221" spans="12:14" x14ac:dyDescent="0.35">
      <c r="L221" s="308" t="s">
        <v>2122</v>
      </c>
      <c r="M221" s="308" t="s">
        <v>2123</v>
      </c>
      <c r="N221" s="308" t="s">
        <v>1693</v>
      </c>
    </row>
    <row r="222" spans="12:14" x14ac:dyDescent="0.35">
      <c r="L222" s="308" t="s">
        <v>2124</v>
      </c>
      <c r="M222" s="308" t="s">
        <v>2125</v>
      </c>
      <c r="N222" s="308" t="s">
        <v>1701</v>
      </c>
    </row>
    <row r="223" spans="12:14" x14ac:dyDescent="0.35">
      <c r="L223" s="308" t="s">
        <v>2126</v>
      </c>
      <c r="M223" s="308" t="s">
        <v>2127</v>
      </c>
      <c r="N223" s="308" t="s">
        <v>1693</v>
      </c>
    </row>
    <row r="224" spans="12:14" x14ac:dyDescent="0.35">
      <c r="L224" s="308" t="s">
        <v>2128</v>
      </c>
      <c r="M224" s="308" t="s">
        <v>2129</v>
      </c>
      <c r="N224" s="308" t="s">
        <v>1693</v>
      </c>
    </row>
    <row r="225" spans="12:14" x14ac:dyDescent="0.35">
      <c r="L225" s="308" t="s">
        <v>2130</v>
      </c>
      <c r="M225" s="308" t="s">
        <v>2131</v>
      </c>
      <c r="N225" s="308" t="s">
        <v>1701</v>
      </c>
    </row>
    <row r="226" spans="12:14" x14ac:dyDescent="0.35">
      <c r="L226" s="308" t="s">
        <v>2132</v>
      </c>
      <c r="M226" s="308" t="s">
        <v>2133</v>
      </c>
      <c r="N226" s="308" t="s">
        <v>1701</v>
      </c>
    </row>
    <row r="227" spans="12:14" x14ac:dyDescent="0.35">
      <c r="L227" s="308" t="s">
        <v>2134</v>
      </c>
      <c r="M227" s="308" t="s">
        <v>2135</v>
      </c>
      <c r="N227" s="308" t="s">
        <v>1701</v>
      </c>
    </row>
    <row r="228" spans="12:14" x14ac:dyDescent="0.35">
      <c r="L228" s="308" t="s">
        <v>2136</v>
      </c>
      <c r="M228" s="308" t="s">
        <v>2137</v>
      </c>
      <c r="N228" s="308" t="s">
        <v>1693</v>
      </c>
    </row>
    <row r="229" spans="12:14" x14ac:dyDescent="0.35">
      <c r="L229" s="308" t="s">
        <v>2138</v>
      </c>
      <c r="M229" s="308" t="s">
        <v>2139</v>
      </c>
      <c r="N229" s="308" t="s">
        <v>1741</v>
      </c>
    </row>
    <row r="230" spans="12:14" x14ac:dyDescent="0.35">
      <c r="L230" s="308" t="s">
        <v>2140</v>
      </c>
      <c r="M230" s="308" t="s">
        <v>2141</v>
      </c>
      <c r="N230" s="308" t="s">
        <v>1886</v>
      </c>
    </row>
    <row r="231" spans="12:14" x14ac:dyDescent="0.35">
      <c r="L231" s="308" t="s">
        <v>2142</v>
      </c>
      <c r="M231" s="308" t="s">
        <v>2143</v>
      </c>
      <c r="N231" s="308" t="s">
        <v>1750</v>
      </c>
    </row>
    <row r="232" spans="12:14" x14ac:dyDescent="0.35">
      <c r="L232" s="308" t="s">
        <v>2144</v>
      </c>
      <c r="M232" s="308" t="s">
        <v>2145</v>
      </c>
      <c r="N232" s="308" t="s">
        <v>1886</v>
      </c>
    </row>
    <row r="233" spans="12:14" x14ac:dyDescent="0.35">
      <c r="L233" s="308" t="s">
        <v>2146</v>
      </c>
      <c r="M233" s="308" t="s">
        <v>2147</v>
      </c>
      <c r="N233" s="308" t="s">
        <v>1693</v>
      </c>
    </row>
    <row r="234" spans="12:14" x14ac:dyDescent="0.35">
      <c r="L234" s="308" t="s">
        <v>2148</v>
      </c>
      <c r="M234" s="308" t="s">
        <v>2149</v>
      </c>
      <c r="N234" s="308" t="s">
        <v>1693</v>
      </c>
    </row>
    <row r="235" spans="12:14" x14ac:dyDescent="0.35">
      <c r="L235" s="308" t="s">
        <v>2150</v>
      </c>
      <c r="M235" s="308" t="s">
        <v>2151</v>
      </c>
      <c r="N235" s="308" t="s">
        <v>1701</v>
      </c>
    </row>
    <row r="236" spans="12:14" x14ac:dyDescent="0.35">
      <c r="L236" s="308" t="s">
        <v>2152</v>
      </c>
      <c r="M236" s="308" t="s">
        <v>2153</v>
      </c>
      <c r="N236" s="308" t="s">
        <v>1693</v>
      </c>
    </row>
    <row r="237" spans="12:14" x14ac:dyDescent="0.35">
      <c r="L237" s="308" t="s">
        <v>2154</v>
      </c>
      <c r="M237" s="308" t="s">
        <v>2155</v>
      </c>
      <c r="N237" s="308" t="s">
        <v>1936</v>
      </c>
    </row>
    <row r="238" spans="12:14" x14ac:dyDescent="0.35">
      <c r="L238" s="308" t="s">
        <v>2156</v>
      </c>
      <c r="M238" s="308" t="s">
        <v>2157</v>
      </c>
      <c r="N238" s="308" t="s">
        <v>1693</v>
      </c>
    </row>
    <row r="239" spans="12:14" x14ac:dyDescent="0.35">
      <c r="L239" s="308" t="s">
        <v>2158</v>
      </c>
      <c r="M239" s="308" t="s">
        <v>2159</v>
      </c>
      <c r="N239" s="308" t="s">
        <v>1693</v>
      </c>
    </row>
    <row r="240" spans="12:14" x14ac:dyDescent="0.35">
      <c r="L240" s="308" t="s">
        <v>2160</v>
      </c>
      <c r="M240" s="308" t="s">
        <v>2161</v>
      </c>
      <c r="N240" s="308" t="s">
        <v>1693</v>
      </c>
    </row>
    <row r="241" spans="12:14" x14ac:dyDescent="0.35">
      <c r="L241" s="308" t="s">
        <v>2162</v>
      </c>
      <c r="M241" s="308" t="s">
        <v>2163</v>
      </c>
      <c r="N241" s="308" t="s">
        <v>1886</v>
      </c>
    </row>
    <row r="242" spans="12:14" x14ac:dyDescent="0.35">
      <c r="L242" s="308" t="s">
        <v>2164</v>
      </c>
      <c r="M242" s="308" t="s">
        <v>2165</v>
      </c>
      <c r="N242" s="308" t="s">
        <v>1693</v>
      </c>
    </row>
    <row r="243" spans="12:14" x14ac:dyDescent="0.35">
      <c r="L243" s="308" t="s">
        <v>2166</v>
      </c>
      <c r="M243" s="308" t="s">
        <v>2167</v>
      </c>
      <c r="N243" s="308" t="s">
        <v>1886</v>
      </c>
    </row>
    <row r="244" spans="12:14" x14ac:dyDescent="0.35">
      <c r="L244" s="308" t="s">
        <v>2168</v>
      </c>
      <c r="M244" s="308" t="s">
        <v>2169</v>
      </c>
      <c r="N244" s="308" t="s">
        <v>1886</v>
      </c>
    </row>
    <row r="245" spans="12:14" x14ac:dyDescent="0.35">
      <c r="L245" s="308" t="s">
        <v>2170</v>
      </c>
      <c r="M245" s="308" t="s">
        <v>2171</v>
      </c>
      <c r="N245" s="308" t="s">
        <v>1693</v>
      </c>
    </row>
    <row r="246" spans="12:14" x14ac:dyDescent="0.35">
      <c r="L246" s="308" t="s">
        <v>2172</v>
      </c>
      <c r="M246" s="308" t="s">
        <v>2173</v>
      </c>
      <c r="N246" s="308" t="s">
        <v>1886</v>
      </c>
    </row>
    <row r="247" spans="12:14" x14ac:dyDescent="0.35">
      <c r="L247" s="308" t="s">
        <v>2174</v>
      </c>
      <c r="M247" s="308" t="s">
        <v>2175</v>
      </c>
      <c r="N247" s="308" t="s">
        <v>1936</v>
      </c>
    </row>
    <row r="248" spans="12:14" x14ac:dyDescent="0.35">
      <c r="L248" s="308" t="s">
        <v>2176</v>
      </c>
      <c r="M248" s="308" t="s">
        <v>2177</v>
      </c>
      <c r="N248" s="308" t="s">
        <v>1886</v>
      </c>
    </row>
    <row r="249" spans="12:14" x14ac:dyDescent="0.35">
      <c r="L249" s="308" t="s">
        <v>2178</v>
      </c>
      <c r="M249" s="308" t="s">
        <v>2179</v>
      </c>
      <c r="N249" s="308" t="s">
        <v>1886</v>
      </c>
    </row>
    <row r="250" spans="12:14" x14ac:dyDescent="0.35">
      <c r="L250" s="308" t="s">
        <v>2180</v>
      </c>
      <c r="M250" s="308" t="s">
        <v>2181</v>
      </c>
      <c r="N250" s="308" t="s">
        <v>1886</v>
      </c>
    </row>
    <row r="251" spans="12:14" x14ac:dyDescent="0.35">
      <c r="L251" s="308" t="s">
        <v>2182</v>
      </c>
      <c r="M251" s="308" t="s">
        <v>2183</v>
      </c>
      <c r="N251" s="308" t="s">
        <v>1886</v>
      </c>
    </row>
    <row r="252" spans="12:14" x14ac:dyDescent="0.35">
      <c r="L252" s="308" t="s">
        <v>2184</v>
      </c>
      <c r="M252" s="308" t="s">
        <v>2185</v>
      </c>
      <c r="N252" s="308" t="s">
        <v>1886</v>
      </c>
    </row>
    <row r="253" spans="12:14" x14ac:dyDescent="0.35">
      <c r="L253" s="308" t="s">
        <v>2186</v>
      </c>
      <c r="M253" s="308" t="s">
        <v>2187</v>
      </c>
      <c r="N253" s="308" t="s">
        <v>1886</v>
      </c>
    </row>
    <row r="254" spans="12:14" x14ac:dyDescent="0.35">
      <c r="L254" s="308" t="s">
        <v>2188</v>
      </c>
      <c r="M254" s="308" t="s">
        <v>2189</v>
      </c>
      <c r="N254" s="308" t="s">
        <v>1936</v>
      </c>
    </row>
    <row r="255" spans="12:14" x14ac:dyDescent="0.35">
      <c r="L255" s="308" t="s">
        <v>2190</v>
      </c>
      <c r="M255" s="308" t="s">
        <v>2191</v>
      </c>
      <c r="N255" s="308" t="s">
        <v>1936</v>
      </c>
    </row>
    <row r="256" spans="12:14" x14ac:dyDescent="0.35">
      <c r="L256" s="308" t="s">
        <v>2192</v>
      </c>
      <c r="M256" s="308" t="s">
        <v>2193</v>
      </c>
      <c r="N256" s="308" t="s">
        <v>1886</v>
      </c>
    </row>
    <row r="257" spans="12:14" x14ac:dyDescent="0.35">
      <c r="L257" s="308" t="s">
        <v>2194</v>
      </c>
      <c r="M257" s="308" t="s">
        <v>2195</v>
      </c>
      <c r="N257" s="308" t="s">
        <v>1750</v>
      </c>
    </row>
    <row r="258" spans="12:14" x14ac:dyDescent="0.35">
      <c r="L258" s="308" t="s">
        <v>2196</v>
      </c>
      <c r="M258" s="308" t="s">
        <v>2197</v>
      </c>
      <c r="N258" s="308" t="s">
        <v>1693</v>
      </c>
    </row>
    <row r="259" spans="12:14" x14ac:dyDescent="0.35">
      <c r="L259" s="308" t="s">
        <v>2198</v>
      </c>
      <c r="M259" s="308" t="s">
        <v>2199</v>
      </c>
      <c r="N259" s="308" t="s">
        <v>1936</v>
      </c>
    </row>
    <row r="260" spans="12:14" x14ac:dyDescent="0.35">
      <c r="L260" s="308" t="s">
        <v>2200</v>
      </c>
      <c r="M260" s="308" t="s">
        <v>2201</v>
      </c>
      <c r="N260" s="308" t="s">
        <v>1886</v>
      </c>
    </row>
    <row r="261" spans="12:14" x14ac:dyDescent="0.35">
      <c r="L261" s="308" t="s">
        <v>2202</v>
      </c>
      <c r="M261" s="308" t="s">
        <v>2203</v>
      </c>
      <c r="N261" s="308" t="s">
        <v>1750</v>
      </c>
    </row>
    <row r="262" spans="12:14" x14ac:dyDescent="0.35">
      <c r="L262" s="308" t="s">
        <v>2204</v>
      </c>
      <c r="M262" s="308" t="s">
        <v>2205</v>
      </c>
      <c r="N262" s="308" t="s">
        <v>1693</v>
      </c>
    </row>
    <row r="263" spans="12:14" x14ac:dyDescent="0.35">
      <c r="L263" s="308" t="s">
        <v>2206</v>
      </c>
      <c r="M263" s="308" t="s">
        <v>2207</v>
      </c>
      <c r="N263" s="308" t="s">
        <v>1750</v>
      </c>
    </row>
    <row r="264" spans="12:14" x14ac:dyDescent="0.35">
      <c r="L264" s="308" t="s">
        <v>2208</v>
      </c>
      <c r="M264" s="308" t="s">
        <v>2209</v>
      </c>
      <c r="N264" s="308" t="s">
        <v>1741</v>
      </c>
    </row>
    <row r="265" spans="12:14" x14ac:dyDescent="0.35">
      <c r="L265" s="308" t="s">
        <v>2210</v>
      </c>
      <c r="M265" s="308" t="s">
        <v>2211</v>
      </c>
      <c r="N265" s="308" t="s">
        <v>1750</v>
      </c>
    </row>
    <row r="266" spans="12:14" x14ac:dyDescent="0.35">
      <c r="L266" s="308" t="s">
        <v>2212</v>
      </c>
      <c r="M266" s="308" t="s">
        <v>2213</v>
      </c>
      <c r="N266" s="308" t="s">
        <v>1936</v>
      </c>
    </row>
    <row r="267" spans="12:14" x14ac:dyDescent="0.35">
      <c r="L267" s="308" t="s">
        <v>2214</v>
      </c>
      <c r="M267" s="308" t="s">
        <v>2215</v>
      </c>
      <c r="N267" s="308" t="s">
        <v>1693</v>
      </c>
    </row>
    <row r="268" spans="12:14" x14ac:dyDescent="0.35">
      <c r="L268" s="308" t="s">
        <v>2216</v>
      </c>
      <c r="M268" s="308" t="s">
        <v>2217</v>
      </c>
      <c r="N268" s="308" t="s">
        <v>1693</v>
      </c>
    </row>
    <row r="269" spans="12:14" x14ac:dyDescent="0.35">
      <c r="L269" s="308" t="s">
        <v>2218</v>
      </c>
      <c r="M269" s="308" t="s">
        <v>2219</v>
      </c>
      <c r="N269" s="308" t="s">
        <v>1750</v>
      </c>
    </row>
    <row r="270" spans="12:14" x14ac:dyDescent="0.35">
      <c r="L270" s="308" t="s">
        <v>2220</v>
      </c>
      <c r="M270" s="308" t="s">
        <v>2221</v>
      </c>
      <c r="N270" s="308" t="s">
        <v>1936</v>
      </c>
    </row>
    <row r="271" spans="12:14" x14ac:dyDescent="0.35">
      <c r="L271" s="308" t="s">
        <v>2222</v>
      </c>
      <c r="M271" s="308" t="s">
        <v>2223</v>
      </c>
      <c r="N271" s="308" t="s">
        <v>1970</v>
      </c>
    </row>
    <row r="272" spans="12:14" x14ac:dyDescent="0.35">
      <c r="L272" s="308" t="s">
        <v>2224</v>
      </c>
      <c r="M272" s="308" t="s">
        <v>2225</v>
      </c>
      <c r="N272" s="308" t="s">
        <v>1693</v>
      </c>
    </row>
    <row r="273" spans="12:14" x14ac:dyDescent="0.35">
      <c r="L273" s="308" t="s">
        <v>2226</v>
      </c>
      <c r="M273" s="308" t="s">
        <v>2227</v>
      </c>
      <c r="N273" s="308" t="s">
        <v>1750</v>
      </c>
    </row>
    <row r="274" spans="12:14" x14ac:dyDescent="0.35">
      <c r="L274" s="308" t="s">
        <v>2228</v>
      </c>
      <c r="M274" s="308" t="s">
        <v>2229</v>
      </c>
      <c r="N274" s="308" t="s">
        <v>1750</v>
      </c>
    </row>
    <row r="275" spans="12:14" x14ac:dyDescent="0.35">
      <c r="L275" s="308" t="s">
        <v>2230</v>
      </c>
      <c r="M275" s="308" t="s">
        <v>2231</v>
      </c>
      <c r="N275" s="308" t="s">
        <v>1936</v>
      </c>
    </row>
    <row r="276" spans="12:14" x14ac:dyDescent="0.35">
      <c r="L276" s="308" t="s">
        <v>2232</v>
      </c>
      <c r="M276" s="308" t="s">
        <v>2233</v>
      </c>
      <c r="N276" s="308" t="s">
        <v>1750</v>
      </c>
    </row>
    <row r="277" spans="12:14" x14ac:dyDescent="0.35">
      <c r="L277" s="308" t="s">
        <v>2234</v>
      </c>
      <c r="M277" s="308" t="s">
        <v>2235</v>
      </c>
      <c r="N277" s="308" t="s">
        <v>1750</v>
      </c>
    </row>
    <row r="278" spans="12:14" x14ac:dyDescent="0.35">
      <c r="L278" s="308" t="s">
        <v>2236</v>
      </c>
      <c r="M278" s="308" t="s">
        <v>2237</v>
      </c>
      <c r="N278" s="308" t="s">
        <v>1750</v>
      </c>
    </row>
    <row r="279" spans="12:14" x14ac:dyDescent="0.35">
      <c r="L279" s="308" t="s">
        <v>2238</v>
      </c>
      <c r="M279" s="308" t="s">
        <v>2239</v>
      </c>
      <c r="N279" s="308" t="s">
        <v>1886</v>
      </c>
    </row>
    <row r="280" spans="12:14" x14ac:dyDescent="0.35">
      <c r="L280" s="308" t="s">
        <v>2240</v>
      </c>
      <c r="M280" s="308" t="s">
        <v>2241</v>
      </c>
      <c r="N280" s="308" t="s">
        <v>1970</v>
      </c>
    </row>
    <row r="281" spans="12:14" x14ac:dyDescent="0.35">
      <c r="L281" s="308" t="s">
        <v>2242</v>
      </c>
      <c r="M281" s="308" t="s">
        <v>2243</v>
      </c>
      <c r="N281" s="308" t="s">
        <v>1701</v>
      </c>
    </row>
    <row r="282" spans="12:14" x14ac:dyDescent="0.35">
      <c r="L282" s="308" t="s">
        <v>2244</v>
      </c>
      <c r="M282" s="308" t="s">
        <v>2245</v>
      </c>
      <c r="N282" s="308" t="s">
        <v>1886</v>
      </c>
    </row>
    <row r="283" spans="12:14" x14ac:dyDescent="0.35">
      <c r="L283" s="308" t="s">
        <v>2246</v>
      </c>
      <c r="M283" s="308" t="s">
        <v>2247</v>
      </c>
      <c r="N283" s="308" t="s">
        <v>1886</v>
      </c>
    </row>
    <row r="284" spans="12:14" x14ac:dyDescent="0.35">
      <c r="L284" s="308" t="s">
        <v>2248</v>
      </c>
      <c r="M284" s="308" t="s">
        <v>2249</v>
      </c>
      <c r="N284" s="308" t="s">
        <v>1970</v>
      </c>
    </row>
    <row r="285" spans="12:14" x14ac:dyDescent="0.35">
      <c r="L285" s="308" t="s">
        <v>2250</v>
      </c>
      <c r="M285" s="308" t="s">
        <v>2251</v>
      </c>
      <c r="N285" s="308" t="s">
        <v>1970</v>
      </c>
    </row>
    <row r="286" spans="12:14" x14ac:dyDescent="0.35">
      <c r="L286" s="308" t="s">
        <v>2252</v>
      </c>
      <c r="M286" s="308" t="s">
        <v>2253</v>
      </c>
      <c r="N286" s="308" t="s">
        <v>1970</v>
      </c>
    </row>
    <row r="287" spans="12:14" x14ac:dyDescent="0.35">
      <c r="L287" s="308" t="s">
        <v>2254</v>
      </c>
      <c r="M287" s="308" t="s">
        <v>2255</v>
      </c>
      <c r="N287" s="308" t="s">
        <v>1750</v>
      </c>
    </row>
    <row r="288" spans="12:14" x14ac:dyDescent="0.35">
      <c r="L288" s="308" t="s">
        <v>2256</v>
      </c>
      <c r="M288" s="308" t="s">
        <v>2257</v>
      </c>
      <c r="N288" s="308" t="s">
        <v>1970</v>
      </c>
    </row>
    <row r="289" spans="12:14" x14ac:dyDescent="0.35">
      <c r="L289" s="308" t="s">
        <v>2258</v>
      </c>
      <c r="M289" s="308" t="s">
        <v>2259</v>
      </c>
      <c r="N289" s="308" t="s">
        <v>1886</v>
      </c>
    </row>
    <row r="290" spans="12:14" x14ac:dyDescent="0.35">
      <c r="L290" s="308" t="s">
        <v>2260</v>
      </c>
      <c r="M290" s="308" t="s">
        <v>2261</v>
      </c>
      <c r="N290" s="308" t="s">
        <v>1970</v>
      </c>
    </row>
    <row r="291" spans="12:14" x14ac:dyDescent="0.35">
      <c r="L291" s="308" t="s">
        <v>2262</v>
      </c>
      <c r="M291" s="308" t="s">
        <v>2263</v>
      </c>
      <c r="N291" s="308" t="s">
        <v>1970</v>
      </c>
    </row>
    <row r="292" spans="12:14" x14ac:dyDescent="0.35">
      <c r="L292" s="308" t="s">
        <v>2264</v>
      </c>
      <c r="M292" s="308" t="s">
        <v>2265</v>
      </c>
      <c r="N292" s="308" t="s">
        <v>1970</v>
      </c>
    </row>
    <row r="293" spans="12:14" x14ac:dyDescent="0.35">
      <c r="L293" s="308" t="s">
        <v>2266</v>
      </c>
      <c r="M293" s="308" t="s">
        <v>2267</v>
      </c>
      <c r="N293" s="308" t="s">
        <v>1750</v>
      </c>
    </row>
    <row r="294" spans="12:14" x14ac:dyDescent="0.35">
      <c r="L294" s="308" t="s">
        <v>2268</v>
      </c>
      <c r="M294" s="308" t="s">
        <v>2269</v>
      </c>
      <c r="N294" s="308" t="s">
        <v>1701</v>
      </c>
    </row>
    <row r="295" spans="12:14" x14ac:dyDescent="0.35">
      <c r="L295" s="308" t="s">
        <v>2270</v>
      </c>
      <c r="M295" s="308" t="s">
        <v>2271</v>
      </c>
      <c r="N295" s="308" t="s">
        <v>1750</v>
      </c>
    </row>
    <row r="296" spans="12:14" x14ac:dyDescent="0.35">
      <c r="L296" s="308" t="s">
        <v>2272</v>
      </c>
      <c r="M296" s="308" t="s">
        <v>2273</v>
      </c>
      <c r="N296" s="308" t="s">
        <v>1970</v>
      </c>
    </row>
    <row r="297" spans="12:14" x14ac:dyDescent="0.35">
      <c r="L297" s="308" t="s">
        <v>2274</v>
      </c>
      <c r="M297" s="308" t="s">
        <v>2275</v>
      </c>
      <c r="N297" s="308" t="s">
        <v>1750</v>
      </c>
    </row>
    <row r="298" spans="12:14" x14ac:dyDescent="0.35">
      <c r="L298" s="308" t="s">
        <v>2276</v>
      </c>
      <c r="M298" s="308" t="s">
        <v>2277</v>
      </c>
      <c r="N298" s="308" t="s">
        <v>1750</v>
      </c>
    </row>
    <row r="299" spans="12:14" x14ac:dyDescent="0.35">
      <c r="L299" s="308" t="s">
        <v>2278</v>
      </c>
      <c r="M299" s="308" t="s">
        <v>2279</v>
      </c>
      <c r="N299" s="308" t="s">
        <v>1886</v>
      </c>
    </row>
    <row r="300" spans="12:14" x14ac:dyDescent="0.35">
      <c r="L300" s="308" t="s">
        <v>2280</v>
      </c>
      <c r="M300" s="308" t="s">
        <v>2281</v>
      </c>
      <c r="N300" s="308" t="s">
        <v>1750</v>
      </c>
    </row>
    <row r="301" spans="12:14" x14ac:dyDescent="0.35">
      <c r="L301" s="308" t="s">
        <v>2282</v>
      </c>
      <c r="M301" s="308" t="s">
        <v>2283</v>
      </c>
      <c r="N301" s="308" t="s">
        <v>1750</v>
      </c>
    </row>
    <row r="302" spans="12:14" x14ac:dyDescent="0.35">
      <c r="L302" s="308" t="s">
        <v>2284</v>
      </c>
      <c r="M302" s="308" t="s">
        <v>2285</v>
      </c>
      <c r="N302" s="308" t="s">
        <v>1750</v>
      </c>
    </row>
    <row r="303" spans="12:14" x14ac:dyDescent="0.35">
      <c r="L303" s="308" t="s">
        <v>2286</v>
      </c>
      <c r="M303" s="308" t="s">
        <v>2287</v>
      </c>
      <c r="N303" s="308" t="s">
        <v>1886</v>
      </c>
    </row>
    <row r="304" spans="12:14" x14ac:dyDescent="0.35">
      <c r="L304" s="308" t="s">
        <v>2288</v>
      </c>
      <c r="M304" s="308" t="s">
        <v>2289</v>
      </c>
      <c r="N304" s="308" t="s">
        <v>1970</v>
      </c>
    </row>
    <row r="305" spans="12:14" x14ac:dyDescent="0.35">
      <c r="L305" s="308" t="s">
        <v>2290</v>
      </c>
      <c r="M305" s="308" t="s">
        <v>2291</v>
      </c>
      <c r="N305" s="308" t="s">
        <v>1750</v>
      </c>
    </row>
    <row r="306" spans="12:14" x14ac:dyDescent="0.35">
      <c r="L306" s="308" t="s">
        <v>2292</v>
      </c>
      <c r="M306" s="308" t="s">
        <v>2293</v>
      </c>
      <c r="N306" s="308" t="s">
        <v>1970</v>
      </c>
    </row>
    <row r="307" spans="12:14" x14ac:dyDescent="0.35">
      <c r="L307" s="308" t="s">
        <v>2294</v>
      </c>
      <c r="M307" s="308" t="s">
        <v>2295</v>
      </c>
      <c r="N307" s="308" t="s">
        <v>1970</v>
      </c>
    </row>
    <row r="308" spans="12:14" x14ac:dyDescent="0.35">
      <c r="L308" s="308" t="s">
        <v>2296</v>
      </c>
      <c r="M308" s="308" t="s">
        <v>2297</v>
      </c>
      <c r="N308" s="308" t="s">
        <v>1936</v>
      </c>
    </row>
    <row r="309" spans="12:14" x14ac:dyDescent="0.35">
      <c r="L309" s="308" t="s">
        <v>2298</v>
      </c>
      <c r="M309" s="308" t="s">
        <v>2299</v>
      </c>
      <c r="N309" s="308" t="s">
        <v>1886</v>
      </c>
    </row>
    <row r="310" spans="12:14" x14ac:dyDescent="0.35">
      <c r="L310" s="308" t="s">
        <v>2300</v>
      </c>
      <c r="M310" s="308" t="s">
        <v>2301</v>
      </c>
      <c r="N310" s="308" t="s">
        <v>1693</v>
      </c>
    </row>
    <row r="311" spans="12:14" x14ac:dyDescent="0.35">
      <c r="L311" s="308" t="s">
        <v>2302</v>
      </c>
      <c r="M311" s="308" t="s">
        <v>2303</v>
      </c>
      <c r="N311" s="308" t="s">
        <v>1693</v>
      </c>
    </row>
    <row r="312" spans="12:14" x14ac:dyDescent="0.35">
      <c r="L312" s="308" t="s">
        <v>2304</v>
      </c>
      <c r="M312" s="308" t="s">
        <v>2305</v>
      </c>
      <c r="N312" s="308" t="s">
        <v>1693</v>
      </c>
    </row>
    <row r="313" spans="12:14" x14ac:dyDescent="0.35">
      <c r="L313" s="308" t="s">
        <v>2306</v>
      </c>
      <c r="M313" s="308" t="s">
        <v>2307</v>
      </c>
      <c r="N313" s="308" t="s">
        <v>1693</v>
      </c>
    </row>
    <row r="314" spans="12:14" x14ac:dyDescent="0.35">
      <c r="L314" s="308" t="s">
        <v>2308</v>
      </c>
      <c r="M314" s="308" t="s">
        <v>2309</v>
      </c>
      <c r="N314" s="308" t="s">
        <v>1693</v>
      </c>
    </row>
    <row r="315" spans="12:14" x14ac:dyDescent="0.35">
      <c r="L315" s="308" t="s">
        <v>2310</v>
      </c>
      <c r="M315" s="308" t="s">
        <v>2311</v>
      </c>
      <c r="N315" s="308" t="s">
        <v>1750</v>
      </c>
    </row>
    <row r="316" spans="12:14" x14ac:dyDescent="0.35">
      <c r="L316" s="308" t="s">
        <v>2312</v>
      </c>
      <c r="M316" s="308" t="s">
        <v>2313</v>
      </c>
      <c r="N316" s="308" t="s">
        <v>1693</v>
      </c>
    </row>
    <row r="317" spans="12:14" x14ac:dyDescent="0.35">
      <c r="L317" s="308" t="s">
        <v>2314</v>
      </c>
      <c r="M317" s="308" t="s">
        <v>2315</v>
      </c>
      <c r="N317" s="308" t="s">
        <v>1701</v>
      </c>
    </row>
    <row r="318" spans="12:14" x14ac:dyDescent="0.35">
      <c r="L318" s="308" t="s">
        <v>2316</v>
      </c>
      <c r="M318" s="308" t="s">
        <v>2317</v>
      </c>
      <c r="N318" s="308" t="s">
        <v>1693</v>
      </c>
    </row>
    <row r="319" spans="12:14" x14ac:dyDescent="0.35">
      <c r="L319" s="308" t="s">
        <v>2318</v>
      </c>
      <c r="M319" s="308" t="s">
        <v>2319</v>
      </c>
      <c r="N319" s="308" t="s">
        <v>1886</v>
      </c>
    </row>
    <row r="320" spans="12:14" x14ac:dyDescent="0.35">
      <c r="L320" s="308" t="s">
        <v>2320</v>
      </c>
      <c r="M320" s="308" t="s">
        <v>2321</v>
      </c>
      <c r="N320" s="308" t="s">
        <v>1693</v>
      </c>
    </row>
    <row r="321" spans="12:14" x14ac:dyDescent="0.35">
      <c r="L321" s="308" t="s">
        <v>2322</v>
      </c>
      <c r="M321" s="308" t="s">
        <v>2323</v>
      </c>
      <c r="N321" s="308" t="s">
        <v>1886</v>
      </c>
    </row>
    <row r="322" spans="12:14" x14ac:dyDescent="0.35">
      <c r="L322" s="308" t="s">
        <v>2324</v>
      </c>
      <c r="M322" s="308" t="s">
        <v>2325</v>
      </c>
      <c r="N322" s="308" t="s">
        <v>1693</v>
      </c>
    </row>
    <row r="323" spans="12:14" x14ac:dyDescent="0.35">
      <c r="L323" s="308" t="s">
        <v>2326</v>
      </c>
      <c r="M323" s="308" t="s">
        <v>2327</v>
      </c>
      <c r="N323" s="308" t="s">
        <v>1693</v>
      </c>
    </row>
    <row r="324" spans="12:14" x14ac:dyDescent="0.35">
      <c r="L324" s="308" t="s">
        <v>2328</v>
      </c>
      <c r="M324" s="308" t="s">
        <v>2329</v>
      </c>
      <c r="N324" s="308" t="s">
        <v>1701</v>
      </c>
    </row>
    <row r="325" spans="12:14" x14ac:dyDescent="0.35">
      <c r="L325" s="308" t="s">
        <v>2330</v>
      </c>
      <c r="M325" s="308" t="s">
        <v>2331</v>
      </c>
      <c r="N325" s="308" t="s">
        <v>1693</v>
      </c>
    </row>
    <row r="326" spans="12:14" x14ac:dyDescent="0.35">
      <c r="L326" s="308" t="s">
        <v>2332</v>
      </c>
      <c r="M326" s="308" t="s">
        <v>2333</v>
      </c>
      <c r="N326" s="308" t="s">
        <v>1693</v>
      </c>
    </row>
    <row r="327" spans="12:14" x14ac:dyDescent="0.35">
      <c r="L327" s="308" t="s">
        <v>2334</v>
      </c>
      <c r="M327" s="308" t="s">
        <v>2335</v>
      </c>
      <c r="N327" s="308" t="s">
        <v>1741</v>
      </c>
    </row>
    <row r="328" spans="12:14" x14ac:dyDescent="0.35">
      <c r="L328" s="308" t="s">
        <v>2336</v>
      </c>
      <c r="M328" s="308" t="s">
        <v>2337</v>
      </c>
      <c r="N328" s="308" t="s">
        <v>1693</v>
      </c>
    </row>
    <row r="329" spans="12:14" x14ac:dyDescent="0.35">
      <c r="L329" s="308" t="s">
        <v>2338</v>
      </c>
      <c r="M329" s="308" t="s">
        <v>2339</v>
      </c>
      <c r="N329" s="308" t="s">
        <v>1701</v>
      </c>
    </row>
    <row r="330" spans="12:14" x14ac:dyDescent="0.35">
      <c r="L330" s="308" t="s">
        <v>2340</v>
      </c>
      <c r="M330" s="308" t="s">
        <v>2341</v>
      </c>
      <c r="N330" s="308" t="s">
        <v>1701</v>
      </c>
    </row>
    <row r="331" spans="12:14" x14ac:dyDescent="0.35">
      <c r="L331" s="308" t="s">
        <v>2342</v>
      </c>
      <c r="M331" s="308" t="s">
        <v>2343</v>
      </c>
      <c r="N331" s="308" t="s">
        <v>1886</v>
      </c>
    </row>
    <row r="332" spans="12:14" x14ac:dyDescent="0.35">
      <c r="L332" s="308" t="s">
        <v>2344</v>
      </c>
      <c r="M332" s="308" t="s">
        <v>2345</v>
      </c>
      <c r="N332" s="308" t="s">
        <v>1750</v>
      </c>
    </row>
    <row r="333" spans="12:14" x14ac:dyDescent="0.35">
      <c r="L333" s="308" t="s">
        <v>2346</v>
      </c>
      <c r="M333" s="308" t="s">
        <v>2347</v>
      </c>
      <c r="N333" s="308" t="s">
        <v>1750</v>
      </c>
    </row>
    <row r="334" spans="12:14" x14ac:dyDescent="0.35">
      <c r="L334" s="308" t="s">
        <v>2348</v>
      </c>
      <c r="M334" s="308" t="s">
        <v>2349</v>
      </c>
      <c r="N334" s="308" t="s">
        <v>1693</v>
      </c>
    </row>
    <row r="335" spans="12:14" x14ac:dyDescent="0.35">
      <c r="L335" s="308" t="s">
        <v>2350</v>
      </c>
      <c r="M335" s="308" t="s">
        <v>2351</v>
      </c>
      <c r="N335" s="308" t="s">
        <v>1750</v>
      </c>
    </row>
    <row r="336" spans="12:14" x14ac:dyDescent="0.35">
      <c r="L336" s="308" t="s">
        <v>2352</v>
      </c>
      <c r="M336" s="308" t="s">
        <v>2353</v>
      </c>
      <c r="N336" s="308" t="s">
        <v>1886</v>
      </c>
    </row>
    <row r="337" spans="12:14" x14ac:dyDescent="0.35">
      <c r="L337" s="308" t="s">
        <v>2354</v>
      </c>
      <c r="M337" s="308" t="s">
        <v>2355</v>
      </c>
      <c r="N337" s="308" t="s">
        <v>1693</v>
      </c>
    </row>
    <row r="338" spans="12:14" x14ac:dyDescent="0.35">
      <c r="L338" s="308" t="s">
        <v>2356</v>
      </c>
      <c r="M338" s="308" t="s">
        <v>2357</v>
      </c>
      <c r="N338" s="308" t="s">
        <v>1886</v>
      </c>
    </row>
    <row r="339" spans="12:14" x14ac:dyDescent="0.35">
      <c r="L339" s="308" t="s">
        <v>2358</v>
      </c>
      <c r="M339" s="308" t="s">
        <v>2359</v>
      </c>
      <c r="N339" s="308" t="s">
        <v>1750</v>
      </c>
    </row>
    <row r="340" spans="12:14" x14ac:dyDescent="0.35">
      <c r="L340" s="308" t="s">
        <v>2360</v>
      </c>
      <c r="M340" s="308" t="s">
        <v>2361</v>
      </c>
      <c r="N340" s="308" t="s">
        <v>1750</v>
      </c>
    </row>
    <row r="341" spans="12:14" x14ac:dyDescent="0.35">
      <c r="L341" s="308" t="s">
        <v>2362</v>
      </c>
      <c r="M341" s="308" t="s">
        <v>2363</v>
      </c>
      <c r="N341" s="308" t="s">
        <v>1886</v>
      </c>
    </row>
    <row r="342" spans="12:14" x14ac:dyDescent="0.35">
      <c r="L342" s="308" t="s">
        <v>2044</v>
      </c>
      <c r="M342" s="308" t="s">
        <v>2364</v>
      </c>
      <c r="N342" s="308" t="s">
        <v>1886</v>
      </c>
    </row>
    <row r="343" spans="12:14" x14ac:dyDescent="0.35">
      <c r="L343" s="308" t="s">
        <v>2365</v>
      </c>
      <c r="M343" s="308" t="s">
        <v>2366</v>
      </c>
      <c r="N343" s="308" t="s">
        <v>1970</v>
      </c>
    </row>
    <row r="344" spans="12:14" x14ac:dyDescent="0.35">
      <c r="L344" s="308" t="s">
        <v>2367</v>
      </c>
      <c r="M344" s="308" t="s">
        <v>2368</v>
      </c>
      <c r="N344" s="308" t="s">
        <v>1701</v>
      </c>
    </row>
    <row r="345" spans="12:14" x14ac:dyDescent="0.35">
      <c r="L345" s="308" t="s">
        <v>2369</v>
      </c>
      <c r="M345" s="308" t="s">
        <v>2370</v>
      </c>
      <c r="N345" s="308" t="s">
        <v>1886</v>
      </c>
    </row>
    <row r="346" spans="12:14" x14ac:dyDescent="0.35">
      <c r="L346" s="308" t="s">
        <v>2371</v>
      </c>
      <c r="M346" s="308" t="s">
        <v>2372</v>
      </c>
      <c r="N346" s="308" t="s">
        <v>1886</v>
      </c>
    </row>
    <row r="347" spans="12:14" x14ac:dyDescent="0.35">
      <c r="L347" s="308" t="s">
        <v>2373</v>
      </c>
      <c r="M347" s="308" t="s">
        <v>2374</v>
      </c>
      <c r="N347" s="308" t="s">
        <v>1693</v>
      </c>
    </row>
    <row r="348" spans="12:14" x14ac:dyDescent="0.35">
      <c r="L348" s="308" t="s">
        <v>2375</v>
      </c>
      <c r="M348" s="308" t="s">
        <v>2376</v>
      </c>
      <c r="N348" s="308" t="s">
        <v>1693</v>
      </c>
    </row>
    <row r="349" spans="12:14" x14ac:dyDescent="0.35">
      <c r="L349" s="308" t="s">
        <v>2377</v>
      </c>
      <c r="M349" s="308" t="s">
        <v>2378</v>
      </c>
      <c r="N349" s="308" t="s">
        <v>1693</v>
      </c>
    </row>
    <row r="350" spans="12:14" x14ac:dyDescent="0.35">
      <c r="L350" s="308" t="s">
        <v>2379</v>
      </c>
      <c r="M350" s="308" t="s">
        <v>2380</v>
      </c>
      <c r="N350" s="308" t="s">
        <v>1693</v>
      </c>
    </row>
    <row r="351" spans="12:14" x14ac:dyDescent="0.35">
      <c r="L351" s="308" t="s">
        <v>2381</v>
      </c>
      <c r="M351" s="308" t="s">
        <v>2382</v>
      </c>
      <c r="N351" s="308" t="s">
        <v>1750</v>
      </c>
    </row>
    <row r="352" spans="12:14" x14ac:dyDescent="0.35">
      <c r="L352" s="308" t="s">
        <v>2383</v>
      </c>
      <c r="M352" s="308" t="s">
        <v>2384</v>
      </c>
      <c r="N352" s="308" t="s">
        <v>1693</v>
      </c>
    </row>
    <row r="353" spans="12:14" x14ac:dyDescent="0.35">
      <c r="L353" s="308" t="s">
        <v>2385</v>
      </c>
      <c r="M353" s="308" t="s">
        <v>2386</v>
      </c>
      <c r="N353" s="308" t="s">
        <v>1693</v>
      </c>
    </row>
    <row r="354" spans="12:14" x14ac:dyDescent="0.35">
      <c r="L354" s="308" t="s">
        <v>2387</v>
      </c>
      <c r="M354" s="308" t="s">
        <v>2388</v>
      </c>
      <c r="N354" s="308" t="s">
        <v>1886</v>
      </c>
    </row>
    <row r="355" spans="12:14" x14ac:dyDescent="0.35">
      <c r="L355" s="308" t="s">
        <v>2389</v>
      </c>
      <c r="M355" s="308" t="s">
        <v>2390</v>
      </c>
      <c r="N355" s="308" t="s">
        <v>1696</v>
      </c>
    </row>
    <row r="356" spans="12:14" x14ac:dyDescent="0.35">
      <c r="L356" s="308" t="s">
        <v>2391</v>
      </c>
      <c r="M356" s="308" t="s">
        <v>2392</v>
      </c>
      <c r="N356" s="308" t="s">
        <v>1886</v>
      </c>
    </row>
    <row r="357" spans="12:14" x14ac:dyDescent="0.35">
      <c r="L357" s="308" t="s">
        <v>2393</v>
      </c>
      <c r="M357" s="308" t="s">
        <v>2394</v>
      </c>
      <c r="N357" s="308" t="s">
        <v>1886</v>
      </c>
    </row>
    <row r="358" spans="12:14" x14ac:dyDescent="0.35">
      <c r="L358" s="308" t="s">
        <v>2395</v>
      </c>
      <c r="M358" s="308" t="s">
        <v>2396</v>
      </c>
      <c r="N358" s="308" t="s">
        <v>1886</v>
      </c>
    </row>
    <row r="359" spans="12:14" x14ac:dyDescent="0.35">
      <c r="L359" s="308" t="s">
        <v>2397</v>
      </c>
      <c r="M359" s="308" t="s">
        <v>2398</v>
      </c>
      <c r="N359" s="308" t="s">
        <v>1750</v>
      </c>
    </row>
    <row r="360" spans="12:14" x14ac:dyDescent="0.35">
      <c r="L360" s="308" t="s">
        <v>2399</v>
      </c>
      <c r="M360" s="308" t="s">
        <v>2400</v>
      </c>
      <c r="N360" s="308" t="s">
        <v>1693</v>
      </c>
    </row>
    <row r="361" spans="12:14" x14ac:dyDescent="0.35">
      <c r="L361" s="308" t="s">
        <v>2401</v>
      </c>
      <c r="M361" s="308" t="s">
        <v>2402</v>
      </c>
      <c r="N361" s="308" t="s">
        <v>1701</v>
      </c>
    </row>
    <row r="362" spans="12:14" x14ac:dyDescent="0.35">
      <c r="L362" s="308" t="s">
        <v>2403</v>
      </c>
      <c r="M362" s="308" t="s">
        <v>2404</v>
      </c>
      <c r="N362" s="308" t="s">
        <v>1696</v>
      </c>
    </row>
    <row r="363" spans="12:14" x14ac:dyDescent="0.35">
      <c r="L363" s="308" t="s">
        <v>2405</v>
      </c>
      <c r="M363" s="308" t="s">
        <v>2406</v>
      </c>
      <c r="N363" s="308" t="s">
        <v>1701</v>
      </c>
    </row>
    <row r="364" spans="12:14" x14ac:dyDescent="0.35">
      <c r="L364" s="308" t="s">
        <v>2407</v>
      </c>
      <c r="M364" s="308" t="s">
        <v>2408</v>
      </c>
      <c r="N364" s="308" t="s">
        <v>1886</v>
      </c>
    </row>
    <row r="365" spans="12:14" x14ac:dyDescent="0.35">
      <c r="L365" s="308" t="s">
        <v>2409</v>
      </c>
      <c r="M365" s="308" t="s">
        <v>2410</v>
      </c>
      <c r="N365" s="308" t="s">
        <v>1701</v>
      </c>
    </row>
    <row r="366" spans="12:14" x14ac:dyDescent="0.35">
      <c r="L366" s="308" t="s">
        <v>2411</v>
      </c>
      <c r="M366" s="308" t="s">
        <v>2412</v>
      </c>
      <c r="N366" s="308" t="s">
        <v>1693</v>
      </c>
    </row>
    <row r="367" spans="12:14" x14ac:dyDescent="0.35">
      <c r="L367" s="308" t="s">
        <v>2413</v>
      </c>
      <c r="M367" s="308" t="s">
        <v>2414</v>
      </c>
      <c r="N367" s="308" t="s">
        <v>1970</v>
      </c>
    </row>
    <row r="368" spans="12:14" x14ac:dyDescent="0.35">
      <c r="L368" s="308" t="s">
        <v>2415</v>
      </c>
      <c r="M368" s="308" t="s">
        <v>2416</v>
      </c>
      <c r="N368" s="308" t="s">
        <v>1693</v>
      </c>
    </row>
    <row r="369" spans="12:14" x14ac:dyDescent="0.35">
      <c r="L369" s="308" t="s">
        <v>2417</v>
      </c>
      <c r="M369" s="308" t="s">
        <v>2418</v>
      </c>
      <c r="N369" s="308" t="s">
        <v>1750</v>
      </c>
    </row>
    <row r="370" spans="12:14" x14ac:dyDescent="0.35">
      <c r="L370" s="308" t="s">
        <v>2419</v>
      </c>
      <c r="M370" s="308" t="s">
        <v>2420</v>
      </c>
      <c r="N370" s="308" t="s">
        <v>1886</v>
      </c>
    </row>
    <row r="371" spans="12:14" x14ac:dyDescent="0.35">
      <c r="L371" s="308" t="s">
        <v>2421</v>
      </c>
      <c r="M371" s="308" t="s">
        <v>2422</v>
      </c>
      <c r="N371" s="308" t="s">
        <v>1886</v>
      </c>
    </row>
    <row r="372" spans="12:14" x14ac:dyDescent="0.35">
      <c r="L372" s="308" t="s">
        <v>2423</v>
      </c>
      <c r="M372" s="308" t="s">
        <v>2424</v>
      </c>
      <c r="N372" s="308" t="s">
        <v>1750</v>
      </c>
    </row>
    <row r="373" spans="12:14" x14ac:dyDescent="0.35">
      <c r="L373" s="308" t="s">
        <v>2425</v>
      </c>
      <c r="M373" s="308" t="s">
        <v>2426</v>
      </c>
      <c r="N373" s="308" t="s">
        <v>1750</v>
      </c>
    </row>
    <row r="374" spans="12:14" x14ac:dyDescent="0.35">
      <c r="L374" s="308" t="s">
        <v>2427</v>
      </c>
      <c r="M374" s="308" t="s">
        <v>2428</v>
      </c>
      <c r="N374" s="308" t="s">
        <v>1693</v>
      </c>
    </row>
    <row r="375" spans="12:14" x14ac:dyDescent="0.35">
      <c r="L375" s="308" t="s">
        <v>2429</v>
      </c>
      <c r="M375" s="308" t="s">
        <v>2430</v>
      </c>
      <c r="N375" s="308" t="s">
        <v>1693</v>
      </c>
    </row>
    <row r="376" spans="12:14" x14ac:dyDescent="0.35">
      <c r="L376" s="308" t="s">
        <v>2431</v>
      </c>
      <c r="M376" s="308" t="s">
        <v>2432</v>
      </c>
      <c r="N376" s="308" t="s">
        <v>1693</v>
      </c>
    </row>
    <row r="377" spans="12:14" x14ac:dyDescent="0.35">
      <c r="L377" s="308" t="s">
        <v>2433</v>
      </c>
      <c r="M377" s="308" t="s">
        <v>2434</v>
      </c>
      <c r="N377" s="308" t="s">
        <v>1909</v>
      </c>
    </row>
    <row r="378" spans="12:14" x14ac:dyDescent="0.35">
      <c r="L378" s="308" t="s">
        <v>2435</v>
      </c>
      <c r="M378" s="308" t="s">
        <v>2436</v>
      </c>
      <c r="N378" s="308" t="s">
        <v>1750</v>
      </c>
    </row>
    <row r="379" spans="12:14" x14ac:dyDescent="0.35">
      <c r="L379" s="308" t="s">
        <v>2437</v>
      </c>
      <c r="M379" s="308" t="s">
        <v>2438</v>
      </c>
      <c r="N379" s="308" t="s">
        <v>1936</v>
      </c>
    </row>
    <row r="380" spans="12:14" x14ac:dyDescent="0.35">
      <c r="L380" s="308" t="s">
        <v>2439</v>
      </c>
      <c r="M380" s="308" t="s">
        <v>2440</v>
      </c>
      <c r="N380" s="308" t="s">
        <v>1693</v>
      </c>
    </row>
    <row r="381" spans="12:14" x14ac:dyDescent="0.35">
      <c r="L381" s="308" t="s">
        <v>2441</v>
      </c>
      <c r="M381" s="308" t="s">
        <v>2442</v>
      </c>
      <c r="N381" s="308" t="s">
        <v>1750</v>
      </c>
    </row>
    <row r="382" spans="12:14" x14ac:dyDescent="0.35">
      <c r="L382" s="308" t="s">
        <v>2443</v>
      </c>
      <c r="M382" s="308" t="s">
        <v>2444</v>
      </c>
      <c r="N382" s="308" t="s">
        <v>1886</v>
      </c>
    </row>
    <row r="383" spans="12:14" x14ac:dyDescent="0.35">
      <c r="L383" s="308" t="s">
        <v>2445</v>
      </c>
      <c r="M383" s="308" t="s">
        <v>2446</v>
      </c>
      <c r="N383" s="308" t="s">
        <v>1936</v>
      </c>
    </row>
    <row r="384" spans="12:14" x14ac:dyDescent="0.35">
      <c r="L384" s="308" t="s">
        <v>2447</v>
      </c>
      <c r="M384" s="308" t="s">
        <v>2448</v>
      </c>
      <c r="N384" s="308" t="s">
        <v>1886</v>
      </c>
    </row>
    <row r="385" spans="12:14" x14ac:dyDescent="0.35">
      <c r="L385" s="308" t="s">
        <v>2449</v>
      </c>
      <c r="M385" s="308" t="s">
        <v>2450</v>
      </c>
      <c r="N385" s="308" t="s">
        <v>1886</v>
      </c>
    </row>
    <row r="386" spans="12:14" x14ac:dyDescent="0.35">
      <c r="L386" s="308" t="s">
        <v>2451</v>
      </c>
      <c r="M386" s="308" t="s">
        <v>2452</v>
      </c>
      <c r="N386" s="308" t="s">
        <v>1750</v>
      </c>
    </row>
    <row r="387" spans="12:14" x14ac:dyDescent="0.35">
      <c r="L387" s="308" t="s">
        <v>2453</v>
      </c>
      <c r="M387" s="308" t="s">
        <v>2454</v>
      </c>
      <c r="N387" s="308" t="s">
        <v>1701</v>
      </c>
    </row>
    <row r="388" spans="12:14" x14ac:dyDescent="0.35">
      <c r="L388" s="308" t="s">
        <v>2455</v>
      </c>
      <c r="M388" s="308" t="s">
        <v>2456</v>
      </c>
      <c r="N388" s="308" t="s">
        <v>1886</v>
      </c>
    </row>
    <row r="389" spans="12:14" x14ac:dyDescent="0.35">
      <c r="L389" s="308" t="s">
        <v>2457</v>
      </c>
      <c r="M389" s="308" t="s">
        <v>2458</v>
      </c>
      <c r="N389" s="308" t="s">
        <v>1693</v>
      </c>
    </row>
    <row r="390" spans="12:14" x14ac:dyDescent="0.35">
      <c r="L390" s="308" t="s">
        <v>2459</v>
      </c>
      <c r="M390" s="308" t="s">
        <v>2460</v>
      </c>
      <c r="N390" s="308" t="s">
        <v>1693</v>
      </c>
    </row>
    <row r="391" spans="12:14" x14ac:dyDescent="0.35">
      <c r="L391" s="308" t="s">
        <v>2461</v>
      </c>
      <c r="M391" s="308" t="s">
        <v>2462</v>
      </c>
      <c r="N391" s="308" t="s">
        <v>1693</v>
      </c>
    </row>
    <row r="392" spans="12:14" x14ac:dyDescent="0.35">
      <c r="L392" s="308" t="s">
        <v>2463</v>
      </c>
      <c r="M392" s="308" t="s">
        <v>2464</v>
      </c>
      <c r="N392" s="308" t="s">
        <v>1936</v>
      </c>
    </row>
    <row r="393" spans="12:14" x14ac:dyDescent="0.35">
      <c r="L393" s="308" t="s">
        <v>2465</v>
      </c>
      <c r="M393" s="308" t="s">
        <v>2466</v>
      </c>
      <c r="N393" s="308" t="s">
        <v>1693</v>
      </c>
    </row>
    <row r="394" spans="12:14" x14ac:dyDescent="0.35">
      <c r="L394" s="308" t="s">
        <v>2467</v>
      </c>
      <c r="M394" s="308" t="s">
        <v>2468</v>
      </c>
      <c r="N394" s="308" t="s">
        <v>1693</v>
      </c>
    </row>
    <row r="395" spans="12:14" x14ac:dyDescent="0.35">
      <c r="L395" s="308" t="s">
        <v>2469</v>
      </c>
      <c r="M395" s="308" t="s">
        <v>2470</v>
      </c>
      <c r="N395" s="308" t="s">
        <v>1750</v>
      </c>
    </row>
    <row r="396" spans="12:14" x14ac:dyDescent="0.35">
      <c r="L396" s="308" t="s">
        <v>2471</v>
      </c>
      <c r="M396" s="308" t="s">
        <v>2472</v>
      </c>
      <c r="N396" s="308" t="s">
        <v>1750</v>
      </c>
    </row>
    <row r="397" spans="12:14" x14ac:dyDescent="0.35">
      <c r="L397" s="308" t="s">
        <v>2473</v>
      </c>
      <c r="M397" s="308" t="s">
        <v>2474</v>
      </c>
      <c r="N397" s="308" t="s">
        <v>1970</v>
      </c>
    </row>
    <row r="398" spans="12:14" x14ac:dyDescent="0.35">
      <c r="L398" s="308" t="s">
        <v>2475</v>
      </c>
      <c r="M398" s="308" t="s">
        <v>2476</v>
      </c>
      <c r="N398" s="308" t="s">
        <v>1750</v>
      </c>
    </row>
    <row r="399" spans="12:14" x14ac:dyDescent="0.35">
      <c r="L399" s="308" t="s">
        <v>2477</v>
      </c>
      <c r="M399" s="308" t="s">
        <v>2478</v>
      </c>
      <c r="N399" s="308" t="s">
        <v>1693</v>
      </c>
    </row>
    <row r="400" spans="12:14" x14ac:dyDescent="0.35">
      <c r="L400" s="308" t="s">
        <v>2479</v>
      </c>
      <c r="M400" s="308" t="s">
        <v>2480</v>
      </c>
      <c r="N400" s="308" t="s">
        <v>1693</v>
      </c>
    </row>
    <row r="401" spans="12:14" x14ac:dyDescent="0.35">
      <c r="L401" s="308" t="s">
        <v>2481</v>
      </c>
      <c r="M401" s="308" t="s">
        <v>2482</v>
      </c>
      <c r="N401" s="308" t="s">
        <v>1936</v>
      </c>
    </row>
    <row r="402" spans="12:14" x14ac:dyDescent="0.35">
      <c r="L402" s="308" t="s">
        <v>2483</v>
      </c>
      <c r="M402" s="308" t="s">
        <v>2484</v>
      </c>
      <c r="N402" s="308" t="s">
        <v>1936</v>
      </c>
    </row>
    <row r="403" spans="12:14" x14ac:dyDescent="0.35">
      <c r="L403" s="308" t="s">
        <v>2485</v>
      </c>
      <c r="M403" s="308" t="s">
        <v>2486</v>
      </c>
      <c r="N403" s="308" t="s">
        <v>1750</v>
      </c>
    </row>
    <row r="404" spans="12:14" x14ac:dyDescent="0.35">
      <c r="L404" s="308" t="s">
        <v>2487</v>
      </c>
      <c r="M404" s="308" t="s">
        <v>2488</v>
      </c>
      <c r="N404" s="308" t="s">
        <v>1701</v>
      </c>
    </row>
    <row r="405" spans="12:14" x14ac:dyDescent="0.35">
      <c r="L405" s="308" t="s">
        <v>2489</v>
      </c>
      <c r="M405" s="308" t="s">
        <v>2490</v>
      </c>
      <c r="N405" s="308" t="s">
        <v>1693</v>
      </c>
    </row>
    <row r="406" spans="12:14" x14ac:dyDescent="0.35">
      <c r="L406" s="308" t="s">
        <v>2491</v>
      </c>
      <c r="M406" s="308" t="s">
        <v>2492</v>
      </c>
      <c r="N406" s="308" t="s">
        <v>1750</v>
      </c>
    </row>
    <row r="407" spans="12:14" x14ac:dyDescent="0.35">
      <c r="L407" s="308" t="s">
        <v>2493</v>
      </c>
      <c r="M407" s="308" t="s">
        <v>2494</v>
      </c>
      <c r="N407" s="308" t="s">
        <v>1750</v>
      </c>
    </row>
    <row r="408" spans="12:14" x14ac:dyDescent="0.35">
      <c r="L408" s="308" t="s">
        <v>2495</v>
      </c>
      <c r="M408" s="308" t="s">
        <v>2496</v>
      </c>
      <c r="N408" s="308" t="s">
        <v>1750</v>
      </c>
    </row>
    <row r="409" spans="12:14" x14ac:dyDescent="0.35">
      <c r="L409" s="308" t="s">
        <v>2497</v>
      </c>
      <c r="M409" s="308" t="s">
        <v>2498</v>
      </c>
      <c r="N409" s="308" t="s">
        <v>1701</v>
      </c>
    </row>
    <row r="410" spans="12:14" x14ac:dyDescent="0.35">
      <c r="L410" s="308" t="s">
        <v>2499</v>
      </c>
      <c r="M410" s="308" t="s">
        <v>2500</v>
      </c>
      <c r="N410" s="308" t="s">
        <v>1750</v>
      </c>
    </row>
    <row r="411" spans="12:14" x14ac:dyDescent="0.35">
      <c r="L411" s="308" t="s">
        <v>2501</v>
      </c>
      <c r="M411" s="308" t="s">
        <v>2502</v>
      </c>
      <c r="N411" s="308" t="s">
        <v>1693</v>
      </c>
    </row>
    <row r="412" spans="12:14" x14ac:dyDescent="0.35">
      <c r="L412" s="308" t="s">
        <v>2503</v>
      </c>
      <c r="M412" s="308" t="s">
        <v>2504</v>
      </c>
      <c r="N412" s="308" t="s">
        <v>1701</v>
      </c>
    </row>
    <row r="413" spans="12:14" x14ac:dyDescent="0.35">
      <c r="L413" s="308" t="s">
        <v>2505</v>
      </c>
      <c r="M413" s="308" t="s">
        <v>2506</v>
      </c>
      <c r="N413" s="308" t="s">
        <v>1886</v>
      </c>
    </row>
    <row r="414" spans="12:14" x14ac:dyDescent="0.35">
      <c r="L414" s="308" t="s">
        <v>2507</v>
      </c>
      <c r="M414" s="308" t="s">
        <v>2508</v>
      </c>
      <c r="N414" s="308" t="s">
        <v>1909</v>
      </c>
    </row>
    <row r="415" spans="12:14" x14ac:dyDescent="0.35">
      <c r="L415" s="308" t="s">
        <v>2509</v>
      </c>
      <c r="M415" s="308" t="s">
        <v>2510</v>
      </c>
      <c r="N415" s="308" t="s">
        <v>1750</v>
      </c>
    </row>
    <row r="416" spans="12:14" x14ac:dyDescent="0.35">
      <c r="L416" s="308" t="s">
        <v>2511</v>
      </c>
      <c r="M416" s="308" t="s">
        <v>2512</v>
      </c>
      <c r="N416" s="308" t="s">
        <v>1693</v>
      </c>
    </row>
    <row r="417" spans="12:14" x14ac:dyDescent="0.35">
      <c r="L417" s="308" t="s">
        <v>2513</v>
      </c>
      <c r="M417" s="308" t="s">
        <v>2514</v>
      </c>
      <c r="N417" s="308" t="s">
        <v>1750</v>
      </c>
    </row>
    <row r="418" spans="12:14" x14ac:dyDescent="0.35">
      <c r="L418" s="308" t="s">
        <v>2515</v>
      </c>
      <c r="M418" s="308" t="s">
        <v>2516</v>
      </c>
      <c r="N418" s="308" t="s">
        <v>1693</v>
      </c>
    </row>
    <row r="419" spans="12:14" x14ac:dyDescent="0.35">
      <c r="L419" s="308" t="s">
        <v>2517</v>
      </c>
      <c r="M419" s="308" t="s">
        <v>2518</v>
      </c>
      <c r="N419" s="308" t="s">
        <v>1886</v>
      </c>
    </row>
    <row r="420" spans="12:14" x14ac:dyDescent="0.35">
      <c r="L420" s="308" t="s">
        <v>2519</v>
      </c>
      <c r="M420" s="308" t="s">
        <v>2520</v>
      </c>
      <c r="N420" s="308" t="s">
        <v>1750</v>
      </c>
    </row>
    <row r="421" spans="12:14" x14ac:dyDescent="0.35">
      <c r="L421" s="308" t="s">
        <v>2521</v>
      </c>
      <c r="M421" s="308" t="s">
        <v>2522</v>
      </c>
      <c r="N421" s="308" t="s">
        <v>1693</v>
      </c>
    </row>
    <row r="422" spans="12:14" x14ac:dyDescent="0.35">
      <c r="L422" s="308" t="s">
        <v>2523</v>
      </c>
      <c r="M422" s="308" t="s">
        <v>2524</v>
      </c>
      <c r="N422" s="308" t="s">
        <v>1693</v>
      </c>
    </row>
    <row r="423" spans="12:14" x14ac:dyDescent="0.35">
      <c r="L423" s="308" t="s">
        <v>2525</v>
      </c>
      <c r="M423" s="308" t="s">
        <v>2526</v>
      </c>
      <c r="N423" s="308" t="s">
        <v>1693</v>
      </c>
    </row>
    <row r="424" spans="12:14" x14ac:dyDescent="0.35">
      <c r="L424" s="308" t="s">
        <v>2527</v>
      </c>
      <c r="M424" s="308" t="s">
        <v>2528</v>
      </c>
      <c r="N424" s="308" t="s">
        <v>1750</v>
      </c>
    </row>
    <row r="425" spans="12:14" x14ac:dyDescent="0.35">
      <c r="L425" s="308" t="s">
        <v>2529</v>
      </c>
      <c r="M425" s="308" t="s">
        <v>2530</v>
      </c>
      <c r="N425" s="308" t="s">
        <v>1750</v>
      </c>
    </row>
    <row r="426" spans="12:14" x14ac:dyDescent="0.35">
      <c r="L426" s="308" t="s">
        <v>2531</v>
      </c>
      <c r="M426" s="308" t="s">
        <v>2532</v>
      </c>
      <c r="N426" s="308" t="s">
        <v>1886</v>
      </c>
    </row>
    <row r="427" spans="12:14" x14ac:dyDescent="0.35">
      <c r="L427" s="308" t="s">
        <v>2533</v>
      </c>
      <c r="M427" s="308" t="s">
        <v>2534</v>
      </c>
      <c r="N427" s="308" t="s">
        <v>1886</v>
      </c>
    </row>
    <row r="428" spans="12:14" x14ac:dyDescent="0.35">
      <c r="L428" s="308" t="s">
        <v>2535</v>
      </c>
      <c r="M428" s="308" t="s">
        <v>2536</v>
      </c>
      <c r="N428" s="308" t="s">
        <v>1750</v>
      </c>
    </row>
    <row r="429" spans="12:14" x14ac:dyDescent="0.35">
      <c r="L429" s="308" t="s">
        <v>2537</v>
      </c>
      <c r="M429" s="308" t="s">
        <v>2538</v>
      </c>
      <c r="N429" s="308" t="s">
        <v>2539</v>
      </c>
    </row>
    <row r="430" spans="12:14" x14ac:dyDescent="0.35">
      <c r="L430" s="308" t="s">
        <v>2540</v>
      </c>
      <c r="M430" s="308" t="s">
        <v>2541</v>
      </c>
      <c r="N430" s="308" t="s">
        <v>1693</v>
      </c>
    </row>
    <row r="431" spans="12:14" x14ac:dyDescent="0.35">
      <c r="L431" s="308" t="s">
        <v>2542</v>
      </c>
      <c r="M431" s="308" t="s">
        <v>2543</v>
      </c>
      <c r="N431" s="308" t="s">
        <v>1693</v>
      </c>
    </row>
    <row r="432" spans="12:14" x14ac:dyDescent="0.35">
      <c r="L432" s="308" t="s">
        <v>2544</v>
      </c>
      <c r="M432" s="308" t="s">
        <v>2545</v>
      </c>
      <c r="N432" s="308" t="s">
        <v>1886</v>
      </c>
    </row>
    <row r="433" spans="12:14" x14ac:dyDescent="0.35">
      <c r="L433" s="308" t="s">
        <v>2546</v>
      </c>
      <c r="M433" s="308" t="s">
        <v>2547</v>
      </c>
      <c r="N433" s="308" t="s">
        <v>1693</v>
      </c>
    </row>
    <row r="434" spans="12:14" x14ac:dyDescent="0.35">
      <c r="L434" s="308" t="s">
        <v>2548</v>
      </c>
      <c r="M434" s="308" t="s">
        <v>2549</v>
      </c>
      <c r="N434" s="308" t="s">
        <v>1741</v>
      </c>
    </row>
    <row r="435" spans="12:14" x14ac:dyDescent="0.35">
      <c r="L435" s="308" t="s">
        <v>2550</v>
      </c>
      <c r="M435" s="308" t="s">
        <v>2551</v>
      </c>
      <c r="N435" s="308" t="s">
        <v>1701</v>
      </c>
    </row>
    <row r="436" spans="12:14" x14ac:dyDescent="0.35">
      <c r="L436" s="308" t="s">
        <v>2552</v>
      </c>
      <c r="M436" s="308" t="s">
        <v>2553</v>
      </c>
      <c r="N436" s="308" t="s">
        <v>1750</v>
      </c>
    </row>
    <row r="437" spans="12:14" x14ac:dyDescent="0.35">
      <c r="L437" s="308" t="s">
        <v>2554</v>
      </c>
      <c r="M437" s="308" t="s">
        <v>2555</v>
      </c>
      <c r="N437" s="308" t="s">
        <v>1693</v>
      </c>
    </row>
    <row r="438" spans="12:14" x14ac:dyDescent="0.35">
      <c r="L438" s="308" t="s">
        <v>2556</v>
      </c>
      <c r="M438" s="308" t="s">
        <v>2557</v>
      </c>
      <c r="N438" s="308" t="s">
        <v>1693</v>
      </c>
    </row>
    <row r="439" spans="12:14" x14ac:dyDescent="0.35">
      <c r="L439" s="308" t="s">
        <v>2558</v>
      </c>
      <c r="M439" s="308" t="s">
        <v>2559</v>
      </c>
      <c r="N439" s="308" t="s">
        <v>1750</v>
      </c>
    </row>
    <row r="440" spans="12:14" x14ac:dyDescent="0.35">
      <c r="L440" s="308" t="s">
        <v>2560</v>
      </c>
      <c r="M440" s="308" t="s">
        <v>2561</v>
      </c>
      <c r="N440" s="308" t="s">
        <v>1750</v>
      </c>
    </row>
    <row r="441" spans="12:14" x14ac:dyDescent="0.35">
      <c r="L441" s="308" t="s">
        <v>2562</v>
      </c>
      <c r="M441" s="308" t="s">
        <v>2563</v>
      </c>
      <c r="N441" s="308" t="s">
        <v>1970</v>
      </c>
    </row>
    <row r="442" spans="12:14" x14ac:dyDescent="0.35">
      <c r="L442" s="308" t="s">
        <v>2564</v>
      </c>
      <c r="M442" s="308" t="s">
        <v>2565</v>
      </c>
      <c r="N442" s="308" t="s">
        <v>1886</v>
      </c>
    </row>
    <row r="443" spans="12:14" x14ac:dyDescent="0.35">
      <c r="L443" s="308" t="s">
        <v>2566</v>
      </c>
      <c r="M443" s="308" t="s">
        <v>2567</v>
      </c>
      <c r="N443" s="308" t="s">
        <v>1936</v>
      </c>
    </row>
    <row r="444" spans="12:14" x14ac:dyDescent="0.35">
      <c r="L444" s="308" t="s">
        <v>2568</v>
      </c>
      <c r="M444" s="308" t="s">
        <v>2569</v>
      </c>
      <c r="N444" s="308" t="s">
        <v>1886</v>
      </c>
    </row>
    <row r="445" spans="12:14" x14ac:dyDescent="0.35">
      <c r="L445" s="308" t="s">
        <v>2570</v>
      </c>
      <c r="M445" s="308" t="s">
        <v>2571</v>
      </c>
      <c r="N445" s="308" t="s">
        <v>1886</v>
      </c>
    </row>
    <row r="446" spans="12:14" x14ac:dyDescent="0.35">
      <c r="L446" s="308" t="s">
        <v>2572</v>
      </c>
      <c r="M446" s="308" t="s">
        <v>2573</v>
      </c>
      <c r="N446" s="308" t="s">
        <v>1701</v>
      </c>
    </row>
    <row r="447" spans="12:14" x14ac:dyDescent="0.35">
      <c r="L447" s="308" t="s">
        <v>2574</v>
      </c>
      <c r="M447" s="308" t="s">
        <v>2575</v>
      </c>
      <c r="N447" s="308" t="s">
        <v>1886</v>
      </c>
    </row>
    <row r="448" spans="12:14" x14ac:dyDescent="0.35">
      <c r="L448" s="308" t="s">
        <v>2576</v>
      </c>
      <c r="M448" s="308" t="s">
        <v>2577</v>
      </c>
      <c r="N448" s="308" t="s">
        <v>1886</v>
      </c>
    </row>
    <row r="449" spans="12:14" x14ac:dyDescent="0.35">
      <c r="L449" s="308" t="s">
        <v>1753</v>
      </c>
      <c r="M449" s="308" t="s">
        <v>2578</v>
      </c>
      <c r="N449" s="308" t="s">
        <v>1693</v>
      </c>
    </row>
    <row r="450" spans="12:14" x14ac:dyDescent="0.35">
      <c r="L450" s="308" t="s">
        <v>2579</v>
      </c>
      <c r="M450" s="308" t="s">
        <v>2580</v>
      </c>
      <c r="N450" s="308" t="s">
        <v>1886</v>
      </c>
    </row>
    <row r="451" spans="12:14" x14ac:dyDescent="0.35">
      <c r="L451" s="308" t="s">
        <v>2581</v>
      </c>
      <c r="M451" s="308" t="s">
        <v>2582</v>
      </c>
      <c r="N451" s="308" t="s">
        <v>1886</v>
      </c>
    </row>
    <row r="452" spans="12:14" x14ac:dyDescent="0.35">
      <c r="L452" s="308" t="s">
        <v>2583</v>
      </c>
      <c r="M452" s="308" t="s">
        <v>2584</v>
      </c>
      <c r="N452" s="308" t="s">
        <v>1886</v>
      </c>
    </row>
    <row r="453" spans="12:14" x14ac:dyDescent="0.35">
      <c r="L453" s="308" t="s">
        <v>2585</v>
      </c>
      <c r="M453" s="308" t="s">
        <v>2586</v>
      </c>
      <c r="N453" s="308" t="s">
        <v>1886</v>
      </c>
    </row>
    <row r="454" spans="12:14" x14ac:dyDescent="0.35">
      <c r="L454" s="308" t="s">
        <v>2587</v>
      </c>
      <c r="M454" s="308" t="s">
        <v>2588</v>
      </c>
      <c r="N454" s="308" t="s">
        <v>1741</v>
      </c>
    </row>
    <row r="455" spans="12:14" x14ac:dyDescent="0.35">
      <c r="L455" s="308" t="s">
        <v>2589</v>
      </c>
      <c r="M455" s="308" t="s">
        <v>2590</v>
      </c>
      <c r="N455" s="308" t="s">
        <v>1693</v>
      </c>
    </row>
    <row r="456" spans="12:14" x14ac:dyDescent="0.35">
      <c r="L456" s="308" t="s">
        <v>2591</v>
      </c>
      <c r="M456" s="308" t="s">
        <v>2592</v>
      </c>
      <c r="N456" s="308" t="s">
        <v>1936</v>
      </c>
    </row>
    <row r="457" spans="12:14" x14ac:dyDescent="0.35">
      <c r="L457" s="308" t="s">
        <v>2593</v>
      </c>
      <c r="M457" s="308" t="s">
        <v>2594</v>
      </c>
      <c r="N457" s="308" t="s">
        <v>1750</v>
      </c>
    </row>
    <row r="458" spans="12:14" x14ac:dyDescent="0.35">
      <c r="L458" s="308" t="s">
        <v>2595</v>
      </c>
      <c r="M458" s="308" t="s">
        <v>2596</v>
      </c>
      <c r="N458" s="308" t="s">
        <v>1693</v>
      </c>
    </row>
    <row r="459" spans="12:14" x14ac:dyDescent="0.35">
      <c r="L459" s="308" t="s">
        <v>2597</v>
      </c>
      <c r="M459" s="308" t="s">
        <v>2598</v>
      </c>
      <c r="N459" s="308" t="s">
        <v>1886</v>
      </c>
    </row>
    <row r="460" spans="12:14" x14ac:dyDescent="0.35">
      <c r="L460" s="308" t="s">
        <v>2599</v>
      </c>
      <c r="M460" s="308" t="s">
        <v>2600</v>
      </c>
      <c r="N460" s="308" t="s">
        <v>1693</v>
      </c>
    </row>
    <row r="461" spans="12:14" x14ac:dyDescent="0.35">
      <c r="L461" s="308" t="s">
        <v>2601</v>
      </c>
      <c r="M461" s="308" t="s">
        <v>2602</v>
      </c>
      <c r="N461" s="308" t="s">
        <v>1886</v>
      </c>
    </row>
    <row r="462" spans="12:14" x14ac:dyDescent="0.35">
      <c r="L462" s="308" t="s">
        <v>2603</v>
      </c>
      <c r="M462" s="308" t="s">
        <v>2604</v>
      </c>
      <c r="N462" s="308" t="s">
        <v>1693</v>
      </c>
    </row>
    <row r="463" spans="12:14" x14ac:dyDescent="0.35">
      <c r="L463" s="308" t="s">
        <v>2605</v>
      </c>
      <c r="M463" s="308" t="s">
        <v>2606</v>
      </c>
      <c r="N463" s="308" t="s">
        <v>1693</v>
      </c>
    </row>
    <row r="464" spans="12:14" x14ac:dyDescent="0.35">
      <c r="L464" s="308" t="s">
        <v>2607</v>
      </c>
      <c r="M464" s="308" t="s">
        <v>2608</v>
      </c>
      <c r="N464" s="308" t="s">
        <v>1693</v>
      </c>
    </row>
    <row r="465" spans="12:14" x14ac:dyDescent="0.35">
      <c r="L465" s="308" t="s">
        <v>2609</v>
      </c>
      <c r="M465" s="308" t="s">
        <v>2610</v>
      </c>
      <c r="N465" s="308" t="s">
        <v>1693</v>
      </c>
    </row>
    <row r="466" spans="12:14" x14ac:dyDescent="0.35">
      <c r="L466" s="308" t="s">
        <v>2611</v>
      </c>
      <c r="M466" s="308" t="s">
        <v>2612</v>
      </c>
      <c r="N466" s="308" t="s">
        <v>1693</v>
      </c>
    </row>
    <row r="467" spans="12:14" x14ac:dyDescent="0.35">
      <c r="L467" s="308" t="s">
        <v>2613</v>
      </c>
      <c r="M467" s="308" t="s">
        <v>2614</v>
      </c>
      <c r="N467" s="308" t="s">
        <v>1886</v>
      </c>
    </row>
    <row r="468" spans="12:14" x14ac:dyDescent="0.35">
      <c r="L468" s="308" t="s">
        <v>2615</v>
      </c>
      <c r="M468" s="308" t="s">
        <v>2616</v>
      </c>
      <c r="N468" s="308" t="s">
        <v>1693</v>
      </c>
    </row>
    <row r="469" spans="12:14" x14ac:dyDescent="0.35">
      <c r="L469" s="308" t="s">
        <v>2617</v>
      </c>
      <c r="M469" s="308" t="s">
        <v>2618</v>
      </c>
      <c r="N469" s="308" t="s">
        <v>1886</v>
      </c>
    </row>
    <row r="470" spans="12:14" x14ac:dyDescent="0.35">
      <c r="L470" s="308" t="s">
        <v>2619</v>
      </c>
      <c r="M470" s="308" t="s">
        <v>2620</v>
      </c>
      <c r="N470" s="308" t="s">
        <v>1693</v>
      </c>
    </row>
    <row r="471" spans="12:14" x14ac:dyDescent="0.35">
      <c r="L471" s="308" t="s">
        <v>2621</v>
      </c>
      <c r="M471" s="308" t="s">
        <v>2622</v>
      </c>
      <c r="N471" s="308" t="s">
        <v>1750</v>
      </c>
    </row>
    <row r="472" spans="12:14" x14ac:dyDescent="0.35">
      <c r="L472" s="308" t="s">
        <v>2623</v>
      </c>
      <c r="M472" s="308" t="s">
        <v>2624</v>
      </c>
      <c r="N472" s="308" t="s">
        <v>1886</v>
      </c>
    </row>
    <row r="473" spans="12:14" x14ac:dyDescent="0.35">
      <c r="L473" s="308" t="s">
        <v>2625</v>
      </c>
      <c r="M473" s="308" t="s">
        <v>2626</v>
      </c>
      <c r="N473" s="308" t="s">
        <v>1886</v>
      </c>
    </row>
    <row r="474" spans="12:14" x14ac:dyDescent="0.35">
      <c r="L474" s="308" t="s">
        <v>2627</v>
      </c>
      <c r="M474" s="308" t="s">
        <v>2628</v>
      </c>
      <c r="N474" s="308" t="s">
        <v>1693</v>
      </c>
    </row>
    <row r="475" spans="12:14" x14ac:dyDescent="0.35">
      <c r="L475" s="308" t="s">
        <v>2629</v>
      </c>
      <c r="M475" s="308" t="s">
        <v>2630</v>
      </c>
      <c r="N475" s="308" t="s">
        <v>1886</v>
      </c>
    </row>
    <row r="476" spans="12:14" x14ac:dyDescent="0.35">
      <c r="L476" s="308" t="s">
        <v>2631</v>
      </c>
      <c r="M476" s="308" t="s">
        <v>2632</v>
      </c>
      <c r="N476" s="308" t="s">
        <v>1693</v>
      </c>
    </row>
    <row r="477" spans="12:14" x14ac:dyDescent="0.35">
      <c r="L477" s="308" t="s">
        <v>2633</v>
      </c>
      <c r="M477" s="308" t="s">
        <v>2634</v>
      </c>
      <c r="N477" s="308" t="s">
        <v>1750</v>
      </c>
    </row>
    <row r="478" spans="12:14" x14ac:dyDescent="0.35">
      <c r="L478" s="308" t="s">
        <v>2635</v>
      </c>
      <c r="M478" s="308" t="s">
        <v>2636</v>
      </c>
      <c r="N478" s="308" t="s">
        <v>1886</v>
      </c>
    </row>
    <row r="479" spans="12:14" x14ac:dyDescent="0.35">
      <c r="L479" s="308" t="s">
        <v>2637</v>
      </c>
      <c r="M479" s="308" t="s">
        <v>2638</v>
      </c>
      <c r="N479" s="308" t="s">
        <v>1741</v>
      </c>
    </row>
    <row r="480" spans="12:14" x14ac:dyDescent="0.35">
      <c r="L480" s="308" t="s">
        <v>2639</v>
      </c>
      <c r="M480" s="308" t="s">
        <v>2640</v>
      </c>
      <c r="N480" s="308" t="s">
        <v>1886</v>
      </c>
    </row>
    <row r="481" spans="12:14" x14ac:dyDescent="0.35">
      <c r="L481" s="308" t="s">
        <v>2641</v>
      </c>
      <c r="M481" s="308" t="s">
        <v>2642</v>
      </c>
      <c r="N481" s="308" t="s">
        <v>1750</v>
      </c>
    </row>
    <row r="482" spans="12:14" x14ac:dyDescent="0.35">
      <c r="L482" s="308" t="s">
        <v>2643</v>
      </c>
      <c r="M482" s="308" t="s">
        <v>2644</v>
      </c>
      <c r="N482" s="308" t="s">
        <v>1693</v>
      </c>
    </row>
    <row r="483" spans="12:14" x14ac:dyDescent="0.35">
      <c r="L483" s="308" t="s">
        <v>2645</v>
      </c>
      <c r="M483" s="308" t="s">
        <v>2646</v>
      </c>
      <c r="N483" s="308" t="s">
        <v>1750</v>
      </c>
    </row>
    <row r="484" spans="12:14" x14ac:dyDescent="0.35">
      <c r="L484" s="308" t="s">
        <v>2647</v>
      </c>
      <c r="M484" s="308" t="s">
        <v>2648</v>
      </c>
      <c r="N484" s="308" t="s">
        <v>1741</v>
      </c>
    </row>
    <row r="485" spans="12:14" x14ac:dyDescent="0.35">
      <c r="L485" s="308" t="s">
        <v>2649</v>
      </c>
      <c r="M485" s="308" t="s">
        <v>2650</v>
      </c>
      <c r="N485" s="308" t="s">
        <v>1886</v>
      </c>
    </row>
    <row r="486" spans="12:14" x14ac:dyDescent="0.35">
      <c r="L486" s="308" t="s">
        <v>2651</v>
      </c>
      <c r="M486" s="308" t="s">
        <v>2652</v>
      </c>
      <c r="N486" s="308" t="s">
        <v>1970</v>
      </c>
    </row>
    <row r="487" spans="12:14" x14ac:dyDescent="0.35">
      <c r="L487" s="308" t="s">
        <v>2653</v>
      </c>
      <c r="M487" s="308" t="s">
        <v>2654</v>
      </c>
      <c r="N487" s="308" t="s">
        <v>1886</v>
      </c>
    </row>
    <row r="488" spans="12:14" x14ac:dyDescent="0.35">
      <c r="L488" s="308" t="s">
        <v>2655</v>
      </c>
      <c r="M488" s="308" t="s">
        <v>2656</v>
      </c>
      <c r="N488" s="308" t="s">
        <v>1693</v>
      </c>
    </row>
    <row r="489" spans="12:14" x14ac:dyDescent="0.35">
      <c r="L489" s="308" t="s">
        <v>2657</v>
      </c>
      <c r="M489" s="308" t="s">
        <v>2658</v>
      </c>
      <c r="N489" s="308" t="s">
        <v>2539</v>
      </c>
    </row>
    <row r="490" spans="12:14" x14ac:dyDescent="0.35">
      <c r="L490" s="308" t="s">
        <v>2659</v>
      </c>
      <c r="M490" s="308" t="s">
        <v>2660</v>
      </c>
      <c r="N490" s="308" t="s">
        <v>1693</v>
      </c>
    </row>
    <row r="491" spans="12:14" x14ac:dyDescent="0.35">
      <c r="L491" s="308" t="s">
        <v>2661</v>
      </c>
      <c r="M491" s="308" t="s">
        <v>2662</v>
      </c>
      <c r="N491" s="308" t="s">
        <v>1750</v>
      </c>
    </row>
    <row r="492" spans="12:14" x14ac:dyDescent="0.35">
      <c r="L492" s="308" t="s">
        <v>2663</v>
      </c>
      <c r="M492" s="308" t="s">
        <v>2664</v>
      </c>
      <c r="N492" s="308" t="s">
        <v>1693</v>
      </c>
    </row>
    <row r="493" spans="12:14" x14ac:dyDescent="0.35">
      <c r="L493" s="308" t="s">
        <v>2665</v>
      </c>
      <c r="M493" s="308" t="s">
        <v>2666</v>
      </c>
      <c r="N493" s="308" t="s">
        <v>1886</v>
      </c>
    </row>
    <row r="494" spans="12:14" x14ac:dyDescent="0.35">
      <c r="L494" s="308" t="s">
        <v>2667</v>
      </c>
      <c r="M494" s="308" t="s">
        <v>2668</v>
      </c>
      <c r="N494" s="308" t="s">
        <v>1693</v>
      </c>
    </row>
    <row r="495" spans="12:14" x14ac:dyDescent="0.35">
      <c r="L495" s="308" t="s">
        <v>2669</v>
      </c>
      <c r="M495" s="308" t="s">
        <v>2670</v>
      </c>
      <c r="N495" s="308" t="s">
        <v>1886</v>
      </c>
    </row>
    <row r="496" spans="12:14" x14ac:dyDescent="0.35">
      <c r="L496" s="308" t="s">
        <v>2671</v>
      </c>
      <c r="M496" s="308" t="s">
        <v>2672</v>
      </c>
      <c r="N496" s="308" t="s">
        <v>1693</v>
      </c>
    </row>
    <row r="497" spans="12:14" x14ac:dyDescent="0.35">
      <c r="L497" s="308" t="s">
        <v>2673</v>
      </c>
      <c r="M497" s="308" t="s">
        <v>2674</v>
      </c>
      <c r="N497" s="308" t="s">
        <v>1750</v>
      </c>
    </row>
    <row r="498" spans="12:14" x14ac:dyDescent="0.35">
      <c r="L498" s="308" t="s">
        <v>2675</v>
      </c>
      <c r="M498" s="308" t="s">
        <v>2676</v>
      </c>
      <c r="N498" s="308" t="s">
        <v>1693</v>
      </c>
    </row>
    <row r="499" spans="12:14" x14ac:dyDescent="0.35">
      <c r="L499" s="308" t="s">
        <v>2677</v>
      </c>
      <c r="M499" s="308" t="s">
        <v>2678</v>
      </c>
      <c r="N499" s="308" t="s">
        <v>1750</v>
      </c>
    </row>
    <row r="500" spans="12:14" x14ac:dyDescent="0.35">
      <c r="L500" s="308" t="s">
        <v>2679</v>
      </c>
      <c r="M500" s="308" t="s">
        <v>2680</v>
      </c>
      <c r="N500" s="308" t="s">
        <v>1693</v>
      </c>
    </row>
    <row r="501" spans="12:14" x14ac:dyDescent="0.35">
      <c r="L501" s="308" t="s">
        <v>2681</v>
      </c>
      <c r="M501" s="308" t="s">
        <v>2682</v>
      </c>
      <c r="N501" s="308" t="s">
        <v>1886</v>
      </c>
    </row>
    <row r="502" spans="12:14" x14ac:dyDescent="0.35">
      <c r="L502" s="308" t="s">
        <v>2683</v>
      </c>
      <c r="M502" s="308" t="s">
        <v>2684</v>
      </c>
      <c r="N502" s="308" t="s">
        <v>1693</v>
      </c>
    </row>
    <row r="503" spans="12:14" x14ac:dyDescent="0.35">
      <c r="L503" s="308" t="s">
        <v>2685</v>
      </c>
      <c r="M503" s="308" t="s">
        <v>2686</v>
      </c>
      <c r="N503" s="308" t="s">
        <v>1886</v>
      </c>
    </row>
    <row r="504" spans="12:14" x14ac:dyDescent="0.35">
      <c r="L504" s="308" t="s">
        <v>2687</v>
      </c>
      <c r="M504" s="308" t="s">
        <v>2688</v>
      </c>
      <c r="N504" s="308" t="s">
        <v>1693</v>
      </c>
    </row>
    <row r="505" spans="12:14" x14ac:dyDescent="0.35">
      <c r="L505" s="308" t="s">
        <v>2689</v>
      </c>
      <c r="M505" s="308" t="s">
        <v>2690</v>
      </c>
      <c r="N505" s="308" t="s">
        <v>1693</v>
      </c>
    </row>
    <row r="506" spans="12:14" x14ac:dyDescent="0.35">
      <c r="L506" s="308" t="s">
        <v>1998</v>
      </c>
      <c r="M506" s="308" t="s">
        <v>2691</v>
      </c>
      <c r="N506" s="308" t="s">
        <v>1693</v>
      </c>
    </row>
    <row r="507" spans="12:14" x14ac:dyDescent="0.35">
      <c r="L507" s="308" t="s">
        <v>2692</v>
      </c>
      <c r="M507" s="308" t="s">
        <v>2693</v>
      </c>
      <c r="N507" s="308" t="s">
        <v>1750</v>
      </c>
    </row>
    <row r="508" spans="12:14" x14ac:dyDescent="0.35">
      <c r="L508" s="308" t="s">
        <v>2694</v>
      </c>
      <c r="M508" s="308" t="s">
        <v>2695</v>
      </c>
      <c r="N508" s="308" t="s">
        <v>1886</v>
      </c>
    </row>
    <row r="509" spans="12:14" x14ac:dyDescent="0.35">
      <c r="L509" s="308" t="s">
        <v>2696</v>
      </c>
      <c r="M509" s="308" t="s">
        <v>2697</v>
      </c>
      <c r="N509" s="308" t="s">
        <v>1693</v>
      </c>
    </row>
    <row r="510" spans="12:14" x14ac:dyDescent="0.35">
      <c r="L510" s="308" t="s">
        <v>2698</v>
      </c>
      <c r="M510" s="308" t="s">
        <v>2699</v>
      </c>
      <c r="N510" s="308" t="s">
        <v>1693</v>
      </c>
    </row>
    <row r="511" spans="12:14" x14ac:dyDescent="0.35">
      <c r="L511" s="308" t="s">
        <v>2700</v>
      </c>
      <c r="M511" s="308" t="s">
        <v>2701</v>
      </c>
      <c r="N511" s="308" t="s">
        <v>1693</v>
      </c>
    </row>
    <row r="512" spans="12:14" x14ac:dyDescent="0.35">
      <c r="L512" s="308" t="s">
        <v>2702</v>
      </c>
      <c r="M512" s="308" t="s">
        <v>2703</v>
      </c>
      <c r="N512" s="308" t="s">
        <v>1701</v>
      </c>
    </row>
    <row r="513" spans="12:14" x14ac:dyDescent="0.35">
      <c r="L513" s="308" t="s">
        <v>2704</v>
      </c>
      <c r="M513" s="308" t="s">
        <v>2705</v>
      </c>
      <c r="N513" s="308" t="s">
        <v>1886</v>
      </c>
    </row>
    <row r="514" spans="12:14" x14ac:dyDescent="0.35">
      <c r="L514" s="308" t="s">
        <v>2706</v>
      </c>
      <c r="M514" s="308" t="s">
        <v>2707</v>
      </c>
      <c r="N514" s="308" t="s">
        <v>1693</v>
      </c>
    </row>
    <row r="515" spans="12:14" x14ac:dyDescent="0.35">
      <c r="L515" s="308" t="s">
        <v>2708</v>
      </c>
      <c r="M515" s="308" t="s">
        <v>2709</v>
      </c>
      <c r="N515" s="308" t="s">
        <v>1750</v>
      </c>
    </row>
    <row r="516" spans="12:14" x14ac:dyDescent="0.35">
      <c r="L516" s="308" t="s">
        <v>2710</v>
      </c>
      <c r="M516" s="308" t="s">
        <v>2711</v>
      </c>
      <c r="N516" s="308" t="s">
        <v>1886</v>
      </c>
    </row>
    <row r="517" spans="12:14" x14ac:dyDescent="0.35">
      <c r="L517" s="308" t="s">
        <v>2712</v>
      </c>
      <c r="M517" s="308" t="s">
        <v>2713</v>
      </c>
      <c r="N517" s="308" t="s">
        <v>1693</v>
      </c>
    </row>
    <row r="518" spans="12:14" x14ac:dyDescent="0.35">
      <c r="L518" s="308" t="s">
        <v>2714</v>
      </c>
      <c r="M518" s="308" t="s">
        <v>2715</v>
      </c>
      <c r="N518" s="308" t="s">
        <v>1886</v>
      </c>
    </row>
    <row r="519" spans="12:14" x14ac:dyDescent="0.35">
      <c r="L519" s="308" t="s">
        <v>2716</v>
      </c>
      <c r="M519" s="308" t="s">
        <v>2717</v>
      </c>
      <c r="N519" s="308" t="s">
        <v>1693</v>
      </c>
    </row>
    <row r="520" spans="12:14" x14ac:dyDescent="0.35">
      <c r="L520" s="308" t="s">
        <v>2718</v>
      </c>
      <c r="M520" s="308" t="s">
        <v>2719</v>
      </c>
      <c r="N520" s="308" t="s">
        <v>1693</v>
      </c>
    </row>
    <row r="521" spans="12:14" x14ac:dyDescent="0.35">
      <c r="L521" s="308" t="s">
        <v>2720</v>
      </c>
      <c r="M521" s="308" t="s">
        <v>2721</v>
      </c>
      <c r="N521" s="308" t="s">
        <v>1750</v>
      </c>
    </row>
    <row r="522" spans="12:14" x14ac:dyDescent="0.35">
      <c r="L522" s="308" t="s">
        <v>2722</v>
      </c>
      <c r="M522" s="308" t="s">
        <v>2723</v>
      </c>
      <c r="N522" s="308" t="s">
        <v>1693</v>
      </c>
    </row>
    <row r="523" spans="12:14" x14ac:dyDescent="0.35">
      <c r="L523" s="308" t="s">
        <v>2724</v>
      </c>
      <c r="M523" s="308" t="s">
        <v>2725</v>
      </c>
      <c r="N523" s="308" t="s">
        <v>1701</v>
      </c>
    </row>
    <row r="524" spans="12:14" x14ac:dyDescent="0.35">
      <c r="L524" s="308" t="s">
        <v>2726</v>
      </c>
      <c r="M524" s="308" t="s">
        <v>2727</v>
      </c>
      <c r="N524" s="308" t="s">
        <v>1693</v>
      </c>
    </row>
    <row r="525" spans="12:14" x14ac:dyDescent="0.35">
      <c r="L525" s="308" t="s">
        <v>2728</v>
      </c>
      <c r="M525" s="308" t="s">
        <v>2729</v>
      </c>
      <c r="N525" s="308" t="s">
        <v>1886</v>
      </c>
    </row>
    <row r="526" spans="12:14" x14ac:dyDescent="0.35">
      <c r="L526" s="308" t="s">
        <v>2730</v>
      </c>
      <c r="M526" s="308" t="s">
        <v>2731</v>
      </c>
      <c r="N526" s="308" t="s">
        <v>1750</v>
      </c>
    </row>
    <row r="527" spans="12:14" x14ac:dyDescent="0.35">
      <c r="L527" s="308" t="s">
        <v>2732</v>
      </c>
      <c r="M527" s="308" t="s">
        <v>2733</v>
      </c>
      <c r="N527" s="308" t="s">
        <v>1750</v>
      </c>
    </row>
    <row r="528" spans="12:14" x14ac:dyDescent="0.35">
      <c r="L528" s="308" t="s">
        <v>2734</v>
      </c>
      <c r="M528" s="308" t="s">
        <v>2735</v>
      </c>
      <c r="N528" s="308" t="s">
        <v>1693</v>
      </c>
    </row>
    <row r="529" spans="12:14" x14ac:dyDescent="0.35">
      <c r="L529" s="308" t="s">
        <v>2736</v>
      </c>
      <c r="M529" s="308" t="s">
        <v>2737</v>
      </c>
      <c r="N529" s="308" t="s">
        <v>1693</v>
      </c>
    </row>
    <row r="530" spans="12:14" x14ac:dyDescent="0.35">
      <c r="L530" s="308" t="s">
        <v>2738</v>
      </c>
      <c r="M530" s="308" t="s">
        <v>2739</v>
      </c>
      <c r="N530" s="308" t="s">
        <v>1693</v>
      </c>
    </row>
    <row r="531" spans="12:14" x14ac:dyDescent="0.35">
      <c r="L531" s="308" t="s">
        <v>2740</v>
      </c>
      <c r="M531" s="308" t="s">
        <v>2741</v>
      </c>
      <c r="N531" s="308" t="s">
        <v>1750</v>
      </c>
    </row>
    <row r="532" spans="12:14" x14ac:dyDescent="0.35">
      <c r="L532" s="308" t="s">
        <v>2742</v>
      </c>
      <c r="M532" s="308" t="s">
        <v>2743</v>
      </c>
      <c r="N532" s="308" t="s">
        <v>1936</v>
      </c>
    </row>
    <row r="533" spans="12:14" x14ac:dyDescent="0.35">
      <c r="L533" s="308" t="s">
        <v>2744</v>
      </c>
      <c r="M533" s="308" t="s">
        <v>2745</v>
      </c>
      <c r="N533" s="308" t="s">
        <v>1886</v>
      </c>
    </row>
    <row r="534" spans="12:14" x14ac:dyDescent="0.35">
      <c r="L534" s="308" t="s">
        <v>2746</v>
      </c>
      <c r="M534" s="308" t="s">
        <v>2747</v>
      </c>
      <c r="N534" s="308" t="s">
        <v>1693</v>
      </c>
    </row>
    <row r="535" spans="12:14" x14ac:dyDescent="0.35">
      <c r="L535" s="308" t="s">
        <v>2748</v>
      </c>
      <c r="M535" s="308" t="s">
        <v>2749</v>
      </c>
      <c r="N535" s="308" t="s">
        <v>1693</v>
      </c>
    </row>
    <row r="536" spans="12:14" x14ac:dyDescent="0.35">
      <c r="L536" s="308" t="s">
        <v>2750</v>
      </c>
      <c r="M536" s="308" t="s">
        <v>2751</v>
      </c>
      <c r="N536" s="308" t="s">
        <v>1936</v>
      </c>
    </row>
    <row r="537" spans="12:14" x14ac:dyDescent="0.35">
      <c r="L537" s="308" t="s">
        <v>2752</v>
      </c>
      <c r="M537" s="308" t="s">
        <v>2753</v>
      </c>
      <c r="N537" s="308" t="s">
        <v>1886</v>
      </c>
    </row>
    <row r="538" spans="12:14" x14ac:dyDescent="0.35">
      <c r="L538" s="308" t="s">
        <v>2754</v>
      </c>
      <c r="M538" s="308" t="s">
        <v>2755</v>
      </c>
      <c r="N538" s="308" t="s">
        <v>1886</v>
      </c>
    </row>
    <row r="539" spans="12:14" x14ac:dyDescent="0.35">
      <c r="L539" s="308" t="s">
        <v>2756</v>
      </c>
      <c r="M539" s="308" t="s">
        <v>2757</v>
      </c>
      <c r="N539" s="308" t="s">
        <v>1750</v>
      </c>
    </row>
    <row r="540" spans="12:14" x14ac:dyDescent="0.35">
      <c r="L540" s="308" t="s">
        <v>2758</v>
      </c>
      <c r="M540" s="308" t="s">
        <v>2759</v>
      </c>
      <c r="N540" s="308" t="s">
        <v>1936</v>
      </c>
    </row>
    <row r="541" spans="12:14" x14ac:dyDescent="0.35">
      <c r="L541" s="308" t="s">
        <v>2760</v>
      </c>
      <c r="M541" s="308" t="s">
        <v>2761</v>
      </c>
      <c r="N541" s="308" t="s">
        <v>1701</v>
      </c>
    </row>
    <row r="542" spans="12:14" x14ac:dyDescent="0.35">
      <c r="L542" s="308" t="s">
        <v>2762</v>
      </c>
      <c r="M542" s="308" t="s">
        <v>2763</v>
      </c>
      <c r="N542" s="308" t="s">
        <v>1750</v>
      </c>
    </row>
    <row r="543" spans="12:14" x14ac:dyDescent="0.35">
      <c r="L543" s="308" t="s">
        <v>2764</v>
      </c>
      <c r="M543" s="308" t="s">
        <v>2765</v>
      </c>
      <c r="N543" s="308" t="s">
        <v>1750</v>
      </c>
    </row>
    <row r="544" spans="12:14" x14ac:dyDescent="0.35">
      <c r="L544" s="308" t="s">
        <v>2766</v>
      </c>
      <c r="M544" s="308" t="s">
        <v>2767</v>
      </c>
      <c r="N544" s="308" t="s">
        <v>1701</v>
      </c>
    </row>
    <row r="545" spans="12:14" x14ac:dyDescent="0.35">
      <c r="L545" s="308" t="s">
        <v>2768</v>
      </c>
      <c r="M545" s="308" t="s">
        <v>2769</v>
      </c>
      <c r="N545" s="308" t="s">
        <v>1701</v>
      </c>
    </row>
    <row r="546" spans="12:14" x14ac:dyDescent="0.35">
      <c r="L546" s="308" t="s">
        <v>2770</v>
      </c>
      <c r="M546" s="308" t="s">
        <v>2771</v>
      </c>
      <c r="N546" s="308" t="s">
        <v>1693</v>
      </c>
    </row>
    <row r="547" spans="12:14" x14ac:dyDescent="0.35">
      <c r="L547" s="308" t="s">
        <v>2772</v>
      </c>
      <c r="M547" s="308" t="s">
        <v>2773</v>
      </c>
      <c r="N547" s="308" t="s">
        <v>1750</v>
      </c>
    </row>
    <row r="548" spans="12:14" x14ac:dyDescent="0.35">
      <c r="L548" s="308" t="s">
        <v>2774</v>
      </c>
      <c r="M548" s="308" t="s">
        <v>2775</v>
      </c>
      <c r="N548" s="308" t="s">
        <v>1750</v>
      </c>
    </row>
    <row r="549" spans="12:14" x14ac:dyDescent="0.35">
      <c r="L549" s="308" t="s">
        <v>2776</v>
      </c>
      <c r="M549" s="308" t="s">
        <v>2777</v>
      </c>
      <c r="N549" s="308" t="s">
        <v>1693</v>
      </c>
    </row>
    <row r="550" spans="12:14" x14ac:dyDescent="0.35">
      <c r="L550" s="308" t="s">
        <v>2778</v>
      </c>
      <c r="M550" s="308" t="s">
        <v>2779</v>
      </c>
      <c r="N550" s="308" t="s">
        <v>1693</v>
      </c>
    </row>
    <row r="551" spans="12:14" x14ac:dyDescent="0.35">
      <c r="L551" s="308" t="s">
        <v>2780</v>
      </c>
      <c r="M551" s="308" t="s">
        <v>2781</v>
      </c>
      <c r="N551" s="308" t="s">
        <v>1701</v>
      </c>
    </row>
    <row r="552" spans="12:14" x14ac:dyDescent="0.35">
      <c r="L552" s="308" t="s">
        <v>2782</v>
      </c>
      <c r="M552" s="308" t="s">
        <v>2783</v>
      </c>
      <c r="N552" s="308" t="s">
        <v>1750</v>
      </c>
    </row>
    <row r="553" spans="12:14" x14ac:dyDescent="0.35">
      <c r="L553" s="308" t="s">
        <v>2784</v>
      </c>
      <c r="M553" s="308" t="s">
        <v>2785</v>
      </c>
      <c r="N553" s="308" t="s">
        <v>1750</v>
      </c>
    </row>
    <row r="554" spans="12:14" x14ac:dyDescent="0.35">
      <c r="L554" s="308" t="s">
        <v>2786</v>
      </c>
      <c r="M554" s="308" t="s">
        <v>2787</v>
      </c>
      <c r="N554" s="308" t="s">
        <v>1886</v>
      </c>
    </row>
    <row r="555" spans="12:14" x14ac:dyDescent="0.35">
      <c r="L555" s="308" t="s">
        <v>2788</v>
      </c>
      <c r="M555" s="308" t="s">
        <v>2789</v>
      </c>
      <c r="N555" s="308" t="s">
        <v>1750</v>
      </c>
    </row>
    <row r="556" spans="12:14" x14ac:dyDescent="0.35">
      <c r="L556" s="308" t="s">
        <v>2790</v>
      </c>
      <c r="M556" s="308" t="s">
        <v>2791</v>
      </c>
      <c r="N556" s="308" t="s">
        <v>1750</v>
      </c>
    </row>
    <row r="557" spans="12:14" x14ac:dyDescent="0.35">
      <c r="L557" s="308" t="s">
        <v>2792</v>
      </c>
      <c r="M557" s="308" t="s">
        <v>2793</v>
      </c>
      <c r="N557" s="308" t="s">
        <v>1886</v>
      </c>
    </row>
    <row r="558" spans="12:14" x14ac:dyDescent="0.35">
      <c r="L558" s="308" t="s">
        <v>2794</v>
      </c>
      <c r="M558" s="308" t="s">
        <v>2795</v>
      </c>
      <c r="N558" s="308" t="s">
        <v>1886</v>
      </c>
    </row>
    <row r="559" spans="12:14" x14ac:dyDescent="0.35">
      <c r="L559" s="308" t="s">
        <v>2796</v>
      </c>
      <c r="M559" s="308" t="s">
        <v>381</v>
      </c>
      <c r="N559" s="308" t="s">
        <v>1701</v>
      </c>
    </row>
    <row r="560" spans="12:14" x14ac:dyDescent="0.35">
      <c r="L560" s="308" t="s">
        <v>2797</v>
      </c>
      <c r="M560" s="308" t="s">
        <v>2798</v>
      </c>
      <c r="N560" s="308" t="s">
        <v>1701</v>
      </c>
    </row>
    <row r="561" spans="12:14" x14ac:dyDescent="0.35">
      <c r="L561" s="308" t="s">
        <v>2799</v>
      </c>
      <c r="M561" s="308" t="s">
        <v>2800</v>
      </c>
      <c r="N561" s="308" t="s">
        <v>1693</v>
      </c>
    </row>
    <row r="562" spans="12:14" x14ac:dyDescent="0.35">
      <c r="L562" s="308" t="s">
        <v>2801</v>
      </c>
      <c r="M562" s="308" t="s">
        <v>2802</v>
      </c>
      <c r="N562" s="308" t="s">
        <v>1750</v>
      </c>
    </row>
    <row r="563" spans="12:14" x14ac:dyDescent="0.35">
      <c r="L563" s="308" t="s">
        <v>2803</v>
      </c>
      <c r="M563" s="308" t="s">
        <v>2804</v>
      </c>
      <c r="N563" s="308" t="s">
        <v>1693</v>
      </c>
    </row>
    <row r="564" spans="12:14" x14ac:dyDescent="0.35">
      <c r="L564" s="308" t="s">
        <v>2805</v>
      </c>
      <c r="M564" s="308" t="s">
        <v>2806</v>
      </c>
      <c r="N564" s="308" t="s">
        <v>1886</v>
      </c>
    </row>
    <row r="565" spans="12:14" x14ac:dyDescent="0.35">
      <c r="L565" s="308" t="s">
        <v>2807</v>
      </c>
      <c r="M565" s="308" t="s">
        <v>2808</v>
      </c>
      <c r="N565" s="308" t="s">
        <v>1886</v>
      </c>
    </row>
    <row r="566" spans="12:14" x14ac:dyDescent="0.35">
      <c r="L566" s="308" t="s">
        <v>1746</v>
      </c>
      <c r="M566" s="308" t="s">
        <v>2809</v>
      </c>
      <c r="N566" s="308" t="s">
        <v>1693</v>
      </c>
    </row>
    <row r="567" spans="12:14" x14ac:dyDescent="0.35">
      <c r="L567" s="308" t="s">
        <v>2810</v>
      </c>
      <c r="M567" s="308" t="s">
        <v>2811</v>
      </c>
      <c r="N567" s="308" t="s">
        <v>1886</v>
      </c>
    </row>
    <row r="568" spans="12:14" x14ac:dyDescent="0.35">
      <c r="L568" s="308" t="s">
        <v>2812</v>
      </c>
      <c r="M568" s="308" t="s">
        <v>2813</v>
      </c>
      <c r="N568" s="308" t="s">
        <v>1693</v>
      </c>
    </row>
    <row r="569" spans="12:14" x14ac:dyDescent="0.35">
      <c r="L569" s="308" t="s">
        <v>2814</v>
      </c>
      <c r="M569" s="308" t="s">
        <v>2815</v>
      </c>
      <c r="N569" s="308" t="s">
        <v>1936</v>
      </c>
    </row>
    <row r="570" spans="12:14" x14ac:dyDescent="0.35">
      <c r="L570" s="308" t="s">
        <v>2816</v>
      </c>
      <c r="M570" s="308" t="s">
        <v>2817</v>
      </c>
      <c r="N570" s="308" t="s">
        <v>1693</v>
      </c>
    </row>
    <row r="571" spans="12:14" x14ac:dyDescent="0.35">
      <c r="L571" s="308" t="s">
        <v>2818</v>
      </c>
      <c r="M571" s="308" t="s">
        <v>2819</v>
      </c>
      <c r="N571" s="308" t="s">
        <v>1750</v>
      </c>
    </row>
    <row r="572" spans="12:14" x14ac:dyDescent="0.35">
      <c r="L572" s="308" t="s">
        <v>2820</v>
      </c>
      <c r="M572" s="308" t="s">
        <v>2821</v>
      </c>
      <c r="N572" s="308" t="s">
        <v>1909</v>
      </c>
    </row>
    <row r="573" spans="12:14" x14ac:dyDescent="0.35">
      <c r="L573" s="308" t="s">
        <v>2822</v>
      </c>
      <c r="M573" s="308" t="s">
        <v>2823</v>
      </c>
      <c r="N573" s="308" t="s">
        <v>1693</v>
      </c>
    </row>
    <row r="574" spans="12:14" x14ac:dyDescent="0.35">
      <c r="L574" s="308" t="s">
        <v>2824</v>
      </c>
      <c r="M574" s="308" t="s">
        <v>2825</v>
      </c>
      <c r="N574" s="308" t="s">
        <v>1701</v>
      </c>
    </row>
    <row r="575" spans="12:14" x14ac:dyDescent="0.35">
      <c r="L575" s="308" t="s">
        <v>2826</v>
      </c>
      <c r="M575" s="308" t="s">
        <v>2827</v>
      </c>
      <c r="N575" s="308" t="s">
        <v>1886</v>
      </c>
    </row>
    <row r="576" spans="12:14" x14ac:dyDescent="0.35">
      <c r="L576" s="308" t="s">
        <v>2828</v>
      </c>
      <c r="M576" s="308" t="s">
        <v>2829</v>
      </c>
      <c r="N576" s="308" t="s">
        <v>1693</v>
      </c>
    </row>
    <row r="577" spans="12:14" x14ac:dyDescent="0.35">
      <c r="L577" s="308" t="s">
        <v>2830</v>
      </c>
      <c r="M577" s="308" t="s">
        <v>2831</v>
      </c>
      <c r="N577" s="308" t="s">
        <v>1750</v>
      </c>
    </row>
    <row r="578" spans="12:14" x14ac:dyDescent="0.35">
      <c r="L578" s="308" t="s">
        <v>2832</v>
      </c>
      <c r="M578" s="308" t="s">
        <v>2833</v>
      </c>
      <c r="N578" s="308" t="s">
        <v>1936</v>
      </c>
    </row>
    <row r="579" spans="12:14" x14ac:dyDescent="0.35">
      <c r="L579" s="308" t="s">
        <v>2834</v>
      </c>
      <c r="M579" s="308" t="s">
        <v>2835</v>
      </c>
      <c r="N579" s="308" t="s">
        <v>1886</v>
      </c>
    </row>
    <row r="580" spans="12:14" x14ac:dyDescent="0.35">
      <c r="L580" s="308" t="s">
        <v>2836</v>
      </c>
      <c r="M580" s="308" t="s">
        <v>2837</v>
      </c>
      <c r="N580" s="308" t="s">
        <v>1693</v>
      </c>
    </row>
    <row r="581" spans="12:14" x14ac:dyDescent="0.35">
      <c r="L581" s="308" t="s">
        <v>2838</v>
      </c>
      <c r="M581" s="308" t="s">
        <v>2839</v>
      </c>
      <c r="N581" s="308" t="s">
        <v>1693</v>
      </c>
    </row>
    <row r="582" spans="12:14" x14ac:dyDescent="0.35">
      <c r="L582" s="308" t="s">
        <v>2840</v>
      </c>
      <c r="M582" s="308" t="s">
        <v>2841</v>
      </c>
      <c r="N582" s="308" t="s">
        <v>1693</v>
      </c>
    </row>
    <row r="583" spans="12:14" x14ac:dyDescent="0.35">
      <c r="L583" s="308" t="s">
        <v>2842</v>
      </c>
      <c r="M583" s="308" t="s">
        <v>2843</v>
      </c>
      <c r="N583" s="308" t="s">
        <v>1936</v>
      </c>
    </row>
    <row r="584" spans="12:14" x14ac:dyDescent="0.35">
      <c r="L584" s="308" t="s">
        <v>2844</v>
      </c>
      <c r="M584" s="308" t="s">
        <v>2845</v>
      </c>
      <c r="N584" s="308" t="s">
        <v>1886</v>
      </c>
    </row>
    <row r="585" spans="12:14" x14ac:dyDescent="0.35">
      <c r="L585" s="308" t="s">
        <v>2846</v>
      </c>
      <c r="M585" s="308" t="s">
        <v>2847</v>
      </c>
      <c r="N585" s="308" t="s">
        <v>1701</v>
      </c>
    </row>
    <row r="586" spans="12:14" x14ac:dyDescent="0.35">
      <c r="L586" s="308" t="s">
        <v>2848</v>
      </c>
      <c r="M586" s="308" t="s">
        <v>2849</v>
      </c>
      <c r="N586" s="308" t="s">
        <v>1936</v>
      </c>
    </row>
    <row r="587" spans="12:14" x14ac:dyDescent="0.35">
      <c r="L587" s="308" t="s">
        <v>2850</v>
      </c>
      <c r="M587" s="308" t="s">
        <v>2851</v>
      </c>
      <c r="N587" s="308" t="s">
        <v>1701</v>
      </c>
    </row>
    <row r="588" spans="12:14" x14ac:dyDescent="0.35">
      <c r="L588" s="308" t="s">
        <v>2852</v>
      </c>
      <c r="M588" s="308" t="s">
        <v>2853</v>
      </c>
      <c r="N588" s="308" t="s">
        <v>1741</v>
      </c>
    </row>
    <row r="589" spans="12:14" x14ac:dyDescent="0.35">
      <c r="L589" s="308" t="s">
        <v>2854</v>
      </c>
      <c r="M589" s="308" t="s">
        <v>2855</v>
      </c>
      <c r="N589" s="308" t="s">
        <v>1886</v>
      </c>
    </row>
    <row r="590" spans="12:14" x14ac:dyDescent="0.35">
      <c r="L590" s="308" t="s">
        <v>2856</v>
      </c>
      <c r="M590" s="308" t="s">
        <v>2857</v>
      </c>
      <c r="N590" s="308" t="s">
        <v>1701</v>
      </c>
    </row>
    <row r="591" spans="12:14" x14ac:dyDescent="0.35">
      <c r="L591" s="308" t="s">
        <v>2858</v>
      </c>
      <c r="M591" s="308" t="s">
        <v>2859</v>
      </c>
      <c r="N591" s="308" t="s">
        <v>1693</v>
      </c>
    </row>
    <row r="592" spans="12:14" x14ac:dyDescent="0.35">
      <c r="L592" s="308" t="s">
        <v>2860</v>
      </c>
      <c r="M592" s="308" t="s">
        <v>2861</v>
      </c>
      <c r="N592" s="308" t="s">
        <v>1693</v>
      </c>
    </row>
    <row r="593" spans="12:14" x14ac:dyDescent="0.35">
      <c r="L593" s="308" t="s">
        <v>2862</v>
      </c>
      <c r="M593" s="308" t="s">
        <v>2863</v>
      </c>
      <c r="N593" s="308" t="s">
        <v>1750</v>
      </c>
    </row>
    <row r="594" spans="12:14" x14ac:dyDescent="0.35">
      <c r="L594" s="308" t="s">
        <v>2864</v>
      </c>
      <c r="M594" s="308" t="s">
        <v>2865</v>
      </c>
      <c r="N594" s="308" t="s">
        <v>1886</v>
      </c>
    </row>
    <row r="595" spans="12:14" x14ac:dyDescent="0.35">
      <c r="L595" s="308" t="s">
        <v>2866</v>
      </c>
      <c r="M595" s="308" t="s">
        <v>2867</v>
      </c>
      <c r="N595" s="308" t="s">
        <v>1693</v>
      </c>
    </row>
    <row r="596" spans="12:14" x14ac:dyDescent="0.35">
      <c r="L596" s="308" t="s">
        <v>2868</v>
      </c>
      <c r="M596" s="308" t="s">
        <v>2869</v>
      </c>
      <c r="N596" s="308" t="s">
        <v>1886</v>
      </c>
    </row>
    <row r="597" spans="12:14" x14ac:dyDescent="0.35">
      <c r="L597" s="308" t="s">
        <v>2870</v>
      </c>
      <c r="M597" s="308" t="s">
        <v>2871</v>
      </c>
      <c r="N597" s="308" t="s">
        <v>1886</v>
      </c>
    </row>
    <row r="598" spans="12:14" x14ac:dyDescent="0.35">
      <c r="L598" s="308" t="s">
        <v>2872</v>
      </c>
      <c r="M598" s="308" t="s">
        <v>2873</v>
      </c>
      <c r="N598" s="308" t="s">
        <v>1693</v>
      </c>
    </row>
    <row r="599" spans="12:14" x14ac:dyDescent="0.35">
      <c r="L599" s="308" t="s">
        <v>2874</v>
      </c>
      <c r="M599" s="308" t="s">
        <v>2875</v>
      </c>
      <c r="N599" s="308" t="s">
        <v>1701</v>
      </c>
    </row>
    <row r="600" spans="12:14" x14ac:dyDescent="0.35">
      <c r="L600" s="308" t="s">
        <v>2876</v>
      </c>
      <c r="M600" s="308" t="s">
        <v>2877</v>
      </c>
      <c r="N600" s="308" t="s">
        <v>1750</v>
      </c>
    </row>
    <row r="601" spans="12:14" x14ac:dyDescent="0.35">
      <c r="L601" s="308" t="s">
        <v>2878</v>
      </c>
      <c r="M601" s="308" t="s">
        <v>2879</v>
      </c>
      <c r="N601" s="308" t="s">
        <v>1886</v>
      </c>
    </row>
    <row r="602" spans="12:14" x14ac:dyDescent="0.35">
      <c r="L602" s="308" t="s">
        <v>2880</v>
      </c>
      <c r="M602" s="308" t="s">
        <v>2881</v>
      </c>
      <c r="N602" s="308" t="s">
        <v>1693</v>
      </c>
    </row>
    <row r="603" spans="12:14" x14ac:dyDescent="0.35">
      <c r="L603" s="308" t="s">
        <v>2882</v>
      </c>
      <c r="M603" s="308" t="s">
        <v>2883</v>
      </c>
      <c r="N603" s="308" t="s">
        <v>1750</v>
      </c>
    </row>
    <row r="604" spans="12:14" x14ac:dyDescent="0.35">
      <c r="L604" s="308" t="s">
        <v>2884</v>
      </c>
      <c r="M604" s="308" t="s">
        <v>2885</v>
      </c>
      <c r="N604" s="308" t="s">
        <v>1693</v>
      </c>
    </row>
    <row r="605" spans="12:14" x14ac:dyDescent="0.35">
      <c r="L605" s="308" t="s">
        <v>2886</v>
      </c>
      <c r="M605" s="308" t="s">
        <v>2887</v>
      </c>
      <c r="N605" s="308" t="s">
        <v>1886</v>
      </c>
    </row>
    <row r="606" spans="12:14" x14ac:dyDescent="0.35">
      <c r="L606" s="308" t="s">
        <v>2888</v>
      </c>
      <c r="M606" s="308" t="s">
        <v>2889</v>
      </c>
      <c r="N606" s="308" t="s">
        <v>1886</v>
      </c>
    </row>
    <row r="607" spans="12:14" x14ac:dyDescent="0.35">
      <c r="L607" s="308" t="s">
        <v>2890</v>
      </c>
      <c r="M607" s="308" t="s">
        <v>2891</v>
      </c>
      <c r="N607" s="308" t="s">
        <v>1750</v>
      </c>
    </row>
    <row r="608" spans="12:14" x14ac:dyDescent="0.35">
      <c r="L608" s="308" t="s">
        <v>2892</v>
      </c>
      <c r="M608" s="308" t="s">
        <v>2893</v>
      </c>
      <c r="N608" s="308" t="s">
        <v>1701</v>
      </c>
    </row>
    <row r="609" spans="12:14" x14ac:dyDescent="0.35">
      <c r="L609" s="308" t="s">
        <v>2894</v>
      </c>
      <c r="M609" s="308" t="s">
        <v>2895</v>
      </c>
      <c r="N609" s="308" t="s">
        <v>1750</v>
      </c>
    </row>
    <row r="610" spans="12:14" x14ac:dyDescent="0.35">
      <c r="L610" s="308" t="s">
        <v>2896</v>
      </c>
      <c r="M610" s="308" t="s">
        <v>2897</v>
      </c>
      <c r="N610" s="308" t="s">
        <v>1886</v>
      </c>
    </row>
    <row r="611" spans="12:14" x14ac:dyDescent="0.35">
      <c r="L611" s="308" t="s">
        <v>2898</v>
      </c>
      <c r="M611" s="308" t="s">
        <v>2899</v>
      </c>
      <c r="N611" s="308" t="s">
        <v>1970</v>
      </c>
    </row>
    <row r="612" spans="12:14" x14ac:dyDescent="0.35">
      <c r="L612" s="308" t="s">
        <v>2900</v>
      </c>
      <c r="M612" s="308" t="s">
        <v>2901</v>
      </c>
      <c r="N612" s="308" t="s">
        <v>1750</v>
      </c>
    </row>
    <row r="613" spans="12:14" x14ac:dyDescent="0.35">
      <c r="L613" s="308" t="s">
        <v>2902</v>
      </c>
      <c r="M613" s="308" t="s">
        <v>2903</v>
      </c>
      <c r="N613" s="308" t="s">
        <v>1701</v>
      </c>
    </row>
    <row r="614" spans="12:14" x14ac:dyDescent="0.35">
      <c r="L614" s="308" t="s">
        <v>2904</v>
      </c>
      <c r="M614" s="308" t="s">
        <v>2905</v>
      </c>
      <c r="N614" s="308" t="s">
        <v>1750</v>
      </c>
    </row>
    <row r="615" spans="12:14" x14ac:dyDescent="0.35">
      <c r="L615" s="308" t="s">
        <v>2906</v>
      </c>
      <c r="M615" s="308" t="s">
        <v>2907</v>
      </c>
      <c r="N615" s="308" t="s">
        <v>1886</v>
      </c>
    </row>
    <row r="616" spans="12:14" x14ac:dyDescent="0.35">
      <c r="L616" s="308" t="s">
        <v>2908</v>
      </c>
      <c r="M616" s="308" t="s">
        <v>2909</v>
      </c>
      <c r="N616" s="308" t="s">
        <v>1886</v>
      </c>
    </row>
    <row r="617" spans="12:14" x14ac:dyDescent="0.35">
      <c r="L617" s="308" t="s">
        <v>2910</v>
      </c>
      <c r="M617" s="308" t="s">
        <v>2911</v>
      </c>
      <c r="N617" s="308" t="s">
        <v>1936</v>
      </c>
    </row>
    <row r="618" spans="12:14" x14ac:dyDescent="0.35">
      <c r="L618" s="308" t="s">
        <v>2912</v>
      </c>
      <c r="M618" s="308" t="s">
        <v>2913</v>
      </c>
      <c r="N618" s="308" t="s">
        <v>1886</v>
      </c>
    </row>
    <row r="619" spans="12:14" x14ac:dyDescent="0.35">
      <c r="L619" s="308" t="s">
        <v>2914</v>
      </c>
      <c r="M619" s="308" t="s">
        <v>2915</v>
      </c>
      <c r="N619" s="308" t="s">
        <v>1693</v>
      </c>
    </row>
    <row r="620" spans="12:14" x14ac:dyDescent="0.35">
      <c r="L620" s="308" t="s">
        <v>2916</v>
      </c>
      <c r="M620" s="308" t="s">
        <v>2917</v>
      </c>
      <c r="N620" s="308" t="s">
        <v>1750</v>
      </c>
    </row>
    <row r="621" spans="12:14" x14ac:dyDescent="0.35">
      <c r="L621" s="308" t="s">
        <v>2918</v>
      </c>
      <c r="M621" s="308" t="s">
        <v>2919</v>
      </c>
      <c r="N621" s="308" t="s">
        <v>1886</v>
      </c>
    </row>
    <row r="622" spans="12:14" x14ac:dyDescent="0.35">
      <c r="L622" s="308" t="s">
        <v>2920</v>
      </c>
      <c r="M622" s="308" t="s">
        <v>2921</v>
      </c>
      <c r="N622" s="308" t="s">
        <v>1750</v>
      </c>
    </row>
    <row r="623" spans="12:14" x14ac:dyDescent="0.35">
      <c r="L623" s="308" t="s">
        <v>2922</v>
      </c>
      <c r="M623" s="308" t="s">
        <v>2923</v>
      </c>
      <c r="N623" s="308" t="s">
        <v>1886</v>
      </c>
    </row>
    <row r="624" spans="12:14" x14ac:dyDescent="0.35">
      <c r="L624" s="308" t="s">
        <v>2924</v>
      </c>
      <c r="M624" s="308" t="s">
        <v>2925</v>
      </c>
      <c r="N624" s="308" t="s">
        <v>1693</v>
      </c>
    </row>
    <row r="625" spans="12:14" x14ac:dyDescent="0.35">
      <c r="L625" s="308" t="s">
        <v>2926</v>
      </c>
      <c r="M625" s="308" t="s">
        <v>2927</v>
      </c>
      <c r="N625" s="308" t="s">
        <v>1750</v>
      </c>
    </row>
    <row r="626" spans="12:14" x14ac:dyDescent="0.35">
      <c r="L626" s="308" t="s">
        <v>2928</v>
      </c>
      <c r="M626" s="308" t="s">
        <v>2929</v>
      </c>
      <c r="N626" s="308" t="s">
        <v>1750</v>
      </c>
    </row>
    <row r="627" spans="12:14" x14ac:dyDescent="0.35">
      <c r="L627" s="308" t="s">
        <v>2930</v>
      </c>
      <c r="M627" s="308" t="s">
        <v>2931</v>
      </c>
      <c r="N627" s="308" t="s">
        <v>1693</v>
      </c>
    </row>
    <row r="628" spans="12:14" x14ac:dyDescent="0.35">
      <c r="L628" s="308" t="s">
        <v>2932</v>
      </c>
      <c r="M628" s="308" t="s">
        <v>2933</v>
      </c>
      <c r="N628" s="308" t="s">
        <v>1741</v>
      </c>
    </row>
    <row r="629" spans="12:14" x14ac:dyDescent="0.35">
      <c r="L629" s="308" t="s">
        <v>2934</v>
      </c>
      <c r="M629" s="308" t="s">
        <v>2935</v>
      </c>
      <c r="N629" s="308" t="s">
        <v>1701</v>
      </c>
    </row>
    <row r="630" spans="12:14" x14ac:dyDescent="0.35">
      <c r="L630" s="308" t="s">
        <v>2936</v>
      </c>
      <c r="M630" s="308" t="s">
        <v>2937</v>
      </c>
      <c r="N630" s="308" t="s">
        <v>1750</v>
      </c>
    </row>
    <row r="631" spans="12:14" x14ac:dyDescent="0.35">
      <c r="L631" s="308" t="s">
        <v>2689</v>
      </c>
      <c r="M631" s="308" t="s">
        <v>2938</v>
      </c>
      <c r="N631" s="308" t="s">
        <v>1693</v>
      </c>
    </row>
    <row r="632" spans="12:14" x14ac:dyDescent="0.35">
      <c r="L632" s="308" t="s">
        <v>2939</v>
      </c>
      <c r="M632" s="308" t="s">
        <v>2940</v>
      </c>
      <c r="N632" s="308" t="s">
        <v>1886</v>
      </c>
    </row>
    <row r="633" spans="12:14" x14ac:dyDescent="0.35">
      <c r="L633" s="308" t="s">
        <v>2941</v>
      </c>
      <c r="M633" s="308" t="s">
        <v>2942</v>
      </c>
      <c r="N633" s="308" t="s">
        <v>1693</v>
      </c>
    </row>
    <row r="634" spans="12:14" x14ac:dyDescent="0.35">
      <c r="L634" s="308" t="s">
        <v>2943</v>
      </c>
      <c r="M634" s="308" t="s">
        <v>2944</v>
      </c>
      <c r="N634" s="308" t="s">
        <v>1886</v>
      </c>
    </row>
    <row r="635" spans="12:14" x14ac:dyDescent="0.35">
      <c r="L635" s="308" t="s">
        <v>2945</v>
      </c>
      <c r="M635" s="308" t="s">
        <v>2946</v>
      </c>
      <c r="N635" s="308" t="s">
        <v>1693</v>
      </c>
    </row>
    <row r="636" spans="12:14" x14ac:dyDescent="0.35">
      <c r="L636" s="308" t="s">
        <v>2947</v>
      </c>
      <c r="M636" s="308" t="s">
        <v>2948</v>
      </c>
      <c r="N636" s="308" t="s">
        <v>1693</v>
      </c>
    </row>
    <row r="637" spans="12:14" x14ac:dyDescent="0.35">
      <c r="L637" s="308" t="s">
        <v>2949</v>
      </c>
      <c r="M637" s="308" t="s">
        <v>2950</v>
      </c>
      <c r="N637" s="308" t="s">
        <v>1701</v>
      </c>
    </row>
    <row r="638" spans="12:14" x14ac:dyDescent="0.35">
      <c r="L638" s="308" t="s">
        <v>2951</v>
      </c>
      <c r="M638" s="308" t="s">
        <v>2952</v>
      </c>
      <c r="N638" s="308" t="s">
        <v>1936</v>
      </c>
    </row>
    <row r="639" spans="12:14" x14ac:dyDescent="0.35">
      <c r="L639" s="308" t="s">
        <v>2953</v>
      </c>
      <c r="M639" s="308" t="s">
        <v>2954</v>
      </c>
      <c r="N639" s="308" t="s">
        <v>1701</v>
      </c>
    </row>
    <row r="640" spans="12:14" x14ac:dyDescent="0.35">
      <c r="L640" s="308" t="s">
        <v>2955</v>
      </c>
      <c r="M640" s="308" t="s">
        <v>2956</v>
      </c>
      <c r="N640" s="308" t="s">
        <v>1693</v>
      </c>
    </row>
    <row r="641" spans="12:14" x14ac:dyDescent="0.35">
      <c r="L641" s="308" t="s">
        <v>2957</v>
      </c>
      <c r="M641" s="308" t="s">
        <v>2958</v>
      </c>
      <c r="N641" s="308" t="s">
        <v>1750</v>
      </c>
    </row>
    <row r="642" spans="12:14" x14ac:dyDescent="0.35">
      <c r="L642" s="308" t="s">
        <v>2959</v>
      </c>
      <c r="M642" s="308" t="s">
        <v>2960</v>
      </c>
      <c r="N642" s="308" t="s">
        <v>1701</v>
      </c>
    </row>
    <row r="643" spans="12:14" x14ac:dyDescent="0.35">
      <c r="L643" s="308" t="s">
        <v>2961</v>
      </c>
      <c r="M643" s="308" t="s">
        <v>2962</v>
      </c>
      <c r="N643" s="308" t="s">
        <v>1750</v>
      </c>
    </row>
    <row r="644" spans="12:14" x14ac:dyDescent="0.35">
      <c r="L644" s="308" t="s">
        <v>2963</v>
      </c>
      <c r="M644" s="308" t="s">
        <v>2964</v>
      </c>
      <c r="N644" s="308" t="s">
        <v>1886</v>
      </c>
    </row>
    <row r="645" spans="12:14" x14ac:dyDescent="0.35">
      <c r="L645" s="308" t="s">
        <v>2965</v>
      </c>
      <c r="M645" s="308" t="s">
        <v>2966</v>
      </c>
      <c r="N645" s="308" t="s">
        <v>1936</v>
      </c>
    </row>
    <row r="646" spans="12:14" x14ac:dyDescent="0.35">
      <c r="L646" s="308" t="s">
        <v>2967</v>
      </c>
      <c r="M646" s="308" t="s">
        <v>2968</v>
      </c>
      <c r="N646" s="308" t="s">
        <v>1936</v>
      </c>
    </row>
    <row r="647" spans="12:14" x14ac:dyDescent="0.35">
      <c r="L647" s="308" t="s">
        <v>2969</v>
      </c>
      <c r="M647" s="308" t="s">
        <v>2970</v>
      </c>
      <c r="N647" s="308" t="s">
        <v>1693</v>
      </c>
    </row>
    <row r="648" spans="12:14" x14ac:dyDescent="0.35">
      <c r="L648" s="308" t="s">
        <v>2971</v>
      </c>
      <c r="M648" s="308" t="s">
        <v>2972</v>
      </c>
      <c r="N648" s="308" t="s">
        <v>1701</v>
      </c>
    </row>
    <row r="649" spans="12:14" x14ac:dyDescent="0.35">
      <c r="L649" s="308" t="s">
        <v>2973</v>
      </c>
      <c r="M649" s="308" t="s">
        <v>2974</v>
      </c>
      <c r="N649" s="308" t="s">
        <v>1693</v>
      </c>
    </row>
    <row r="650" spans="12:14" x14ac:dyDescent="0.35">
      <c r="L650" s="308" t="s">
        <v>2975</v>
      </c>
      <c r="M650" s="308" t="s">
        <v>2976</v>
      </c>
      <c r="N650" s="308" t="s">
        <v>1750</v>
      </c>
    </row>
    <row r="651" spans="12:14" x14ac:dyDescent="0.35">
      <c r="L651" s="308" t="s">
        <v>2977</v>
      </c>
      <c r="M651" s="308" t="s">
        <v>2978</v>
      </c>
      <c r="N651" s="308" t="s">
        <v>1693</v>
      </c>
    </row>
    <row r="652" spans="12:14" x14ac:dyDescent="0.35">
      <c r="L652" s="308" t="s">
        <v>2979</v>
      </c>
      <c r="M652" s="308" t="s">
        <v>2980</v>
      </c>
      <c r="N652" s="308" t="s">
        <v>1693</v>
      </c>
    </row>
    <row r="653" spans="12:14" x14ac:dyDescent="0.35">
      <c r="L653" s="308" t="s">
        <v>2981</v>
      </c>
      <c r="M653" s="308" t="s">
        <v>2982</v>
      </c>
      <c r="N653" s="308" t="s">
        <v>1693</v>
      </c>
    </row>
    <row r="654" spans="12:14" x14ac:dyDescent="0.35">
      <c r="L654" s="308" t="s">
        <v>2983</v>
      </c>
      <c r="M654" s="308" t="s">
        <v>2984</v>
      </c>
      <c r="N654" s="308" t="s">
        <v>1701</v>
      </c>
    </row>
    <row r="655" spans="12:14" x14ac:dyDescent="0.35">
      <c r="L655" s="308" t="s">
        <v>1746</v>
      </c>
      <c r="M655" s="308" t="s">
        <v>2985</v>
      </c>
      <c r="N655" s="308" t="s">
        <v>1693</v>
      </c>
    </row>
    <row r="656" spans="12:14" x14ac:dyDescent="0.35">
      <c r="L656" s="308" t="s">
        <v>2986</v>
      </c>
      <c r="M656" s="308" t="s">
        <v>2987</v>
      </c>
      <c r="N656" s="308" t="s">
        <v>1701</v>
      </c>
    </row>
    <row r="657" spans="12:14" x14ac:dyDescent="0.35">
      <c r="L657" s="308" t="s">
        <v>2988</v>
      </c>
      <c r="M657" s="308" t="s">
        <v>2989</v>
      </c>
      <c r="N657" s="308" t="s">
        <v>1693</v>
      </c>
    </row>
    <row r="658" spans="12:14" x14ac:dyDescent="0.35">
      <c r="L658" s="308" t="s">
        <v>2990</v>
      </c>
      <c r="M658" s="308" t="s">
        <v>2991</v>
      </c>
      <c r="N658" s="308" t="s">
        <v>1886</v>
      </c>
    </row>
    <row r="659" spans="12:14" x14ac:dyDescent="0.35">
      <c r="L659" s="308" t="s">
        <v>2992</v>
      </c>
      <c r="M659" s="308" t="s">
        <v>2993</v>
      </c>
      <c r="N659" s="308" t="s">
        <v>1693</v>
      </c>
    </row>
    <row r="660" spans="12:14" x14ac:dyDescent="0.35">
      <c r="L660" s="308" t="s">
        <v>2994</v>
      </c>
      <c r="M660" s="308" t="s">
        <v>2995</v>
      </c>
      <c r="N660" s="308" t="s">
        <v>1693</v>
      </c>
    </row>
    <row r="661" spans="12:14" x14ac:dyDescent="0.35">
      <c r="L661" s="308" t="s">
        <v>2996</v>
      </c>
      <c r="M661" s="308" t="s">
        <v>2997</v>
      </c>
      <c r="N661" s="308" t="s">
        <v>1886</v>
      </c>
    </row>
    <row r="662" spans="12:14" x14ac:dyDescent="0.35">
      <c r="L662" s="308" t="s">
        <v>2998</v>
      </c>
      <c r="M662" s="308" t="s">
        <v>2999</v>
      </c>
      <c r="N662" s="308" t="s">
        <v>1693</v>
      </c>
    </row>
    <row r="663" spans="12:14" x14ac:dyDescent="0.35">
      <c r="L663" s="308" t="s">
        <v>3000</v>
      </c>
      <c r="M663" s="308" t="s">
        <v>3001</v>
      </c>
      <c r="N663" s="308" t="s">
        <v>1970</v>
      </c>
    </row>
    <row r="664" spans="12:14" x14ac:dyDescent="0.35">
      <c r="L664" s="308" t="s">
        <v>3002</v>
      </c>
      <c r="M664" s="308" t="s">
        <v>3003</v>
      </c>
      <c r="N664" s="308" t="s">
        <v>1693</v>
      </c>
    </row>
    <row r="665" spans="12:14" x14ac:dyDescent="0.35">
      <c r="L665" s="308" t="s">
        <v>3004</v>
      </c>
      <c r="M665" s="308" t="s">
        <v>3005</v>
      </c>
      <c r="N665" s="308" t="s">
        <v>1693</v>
      </c>
    </row>
    <row r="666" spans="12:14" x14ac:dyDescent="0.35">
      <c r="L666" s="308" t="s">
        <v>3006</v>
      </c>
      <c r="M666" s="308" t="s">
        <v>3007</v>
      </c>
      <c r="N666" s="308" t="s">
        <v>1701</v>
      </c>
    </row>
    <row r="667" spans="12:14" x14ac:dyDescent="0.35">
      <c r="L667" s="308" t="s">
        <v>3008</v>
      </c>
      <c r="M667" s="308" t="s">
        <v>3009</v>
      </c>
      <c r="N667" s="308" t="s">
        <v>1886</v>
      </c>
    </row>
    <row r="668" spans="12:14" x14ac:dyDescent="0.35">
      <c r="L668" s="308" t="s">
        <v>3010</v>
      </c>
      <c r="M668" s="308" t="s">
        <v>3011</v>
      </c>
      <c r="N668" s="308" t="s">
        <v>1693</v>
      </c>
    </row>
    <row r="669" spans="12:14" x14ac:dyDescent="0.35">
      <c r="L669" s="308" t="s">
        <v>3012</v>
      </c>
      <c r="M669" s="308" t="s">
        <v>3013</v>
      </c>
      <c r="N669" s="308" t="s">
        <v>1886</v>
      </c>
    </row>
    <row r="670" spans="12:14" x14ac:dyDescent="0.35">
      <c r="L670" s="308" t="s">
        <v>3014</v>
      </c>
      <c r="M670" s="308" t="s">
        <v>3015</v>
      </c>
      <c r="N670" s="308" t="s">
        <v>1909</v>
      </c>
    </row>
    <row r="671" spans="12:14" x14ac:dyDescent="0.35">
      <c r="L671" s="308" t="s">
        <v>3016</v>
      </c>
      <c r="M671" s="308" t="s">
        <v>3017</v>
      </c>
      <c r="N671" s="308" t="s">
        <v>1886</v>
      </c>
    </row>
    <row r="672" spans="12:14" x14ac:dyDescent="0.35">
      <c r="L672" s="308" t="s">
        <v>3018</v>
      </c>
      <c r="M672" s="308" t="s">
        <v>3019</v>
      </c>
      <c r="N672" s="308" t="s">
        <v>1693</v>
      </c>
    </row>
    <row r="673" spans="12:14" x14ac:dyDescent="0.35">
      <c r="L673" s="308" t="s">
        <v>3020</v>
      </c>
      <c r="M673" s="308" t="s">
        <v>3021</v>
      </c>
      <c r="N673" s="308" t="s">
        <v>1701</v>
      </c>
    </row>
    <row r="674" spans="12:14" x14ac:dyDescent="0.35">
      <c r="L674" s="308" t="s">
        <v>3022</v>
      </c>
      <c r="M674" s="308" t="s">
        <v>3023</v>
      </c>
      <c r="N674" s="308" t="s">
        <v>1886</v>
      </c>
    </row>
    <row r="675" spans="12:14" x14ac:dyDescent="0.35">
      <c r="L675" s="308" t="s">
        <v>3024</v>
      </c>
      <c r="M675" s="308" t="s">
        <v>3025</v>
      </c>
      <c r="N675" s="308" t="s">
        <v>1693</v>
      </c>
    </row>
    <row r="676" spans="12:14" x14ac:dyDescent="0.35">
      <c r="L676" s="308" t="s">
        <v>3026</v>
      </c>
      <c r="M676" s="308" t="s">
        <v>3027</v>
      </c>
      <c r="N676" s="308" t="s">
        <v>1693</v>
      </c>
    </row>
    <row r="677" spans="12:14" x14ac:dyDescent="0.35">
      <c r="L677" s="308" t="s">
        <v>3028</v>
      </c>
      <c r="M677" s="308" t="s">
        <v>3029</v>
      </c>
      <c r="N677" s="308" t="s">
        <v>1693</v>
      </c>
    </row>
    <row r="678" spans="12:14" x14ac:dyDescent="0.35">
      <c r="L678" s="308" t="s">
        <v>3030</v>
      </c>
      <c r="M678" s="308" t="s">
        <v>3031</v>
      </c>
      <c r="N678" s="308" t="s">
        <v>1693</v>
      </c>
    </row>
    <row r="679" spans="12:14" x14ac:dyDescent="0.35">
      <c r="L679" s="308" t="s">
        <v>3032</v>
      </c>
      <c r="M679" s="308" t="s">
        <v>3033</v>
      </c>
      <c r="N679" s="308" t="s">
        <v>1936</v>
      </c>
    </row>
    <row r="680" spans="12:14" x14ac:dyDescent="0.35">
      <c r="L680" s="308" t="s">
        <v>3034</v>
      </c>
      <c r="M680" s="308" t="s">
        <v>3035</v>
      </c>
      <c r="N680" s="308" t="s">
        <v>1693</v>
      </c>
    </row>
    <row r="681" spans="12:14" x14ac:dyDescent="0.35">
      <c r="L681" s="308" t="s">
        <v>3036</v>
      </c>
      <c r="M681" s="308" t="s">
        <v>3037</v>
      </c>
      <c r="N681" s="308" t="s">
        <v>1693</v>
      </c>
    </row>
    <row r="682" spans="12:14" x14ac:dyDescent="0.35">
      <c r="L682" s="308" t="s">
        <v>3038</v>
      </c>
      <c r="M682" s="308" t="s">
        <v>3039</v>
      </c>
      <c r="N682" s="308" t="s">
        <v>1936</v>
      </c>
    </row>
    <row r="683" spans="12:14" x14ac:dyDescent="0.35">
      <c r="L683" s="308" t="s">
        <v>3040</v>
      </c>
      <c r="M683" s="308" t="s">
        <v>3041</v>
      </c>
      <c r="N683" s="308" t="s">
        <v>1936</v>
      </c>
    </row>
    <row r="684" spans="12:14" x14ac:dyDescent="0.35">
      <c r="L684" s="308" t="s">
        <v>3042</v>
      </c>
      <c r="M684" s="308" t="s">
        <v>3043</v>
      </c>
      <c r="N684" s="308" t="s">
        <v>1701</v>
      </c>
    </row>
    <row r="685" spans="12:14" x14ac:dyDescent="0.35">
      <c r="L685" s="308" t="s">
        <v>3044</v>
      </c>
      <c r="M685" s="308" t="s">
        <v>3045</v>
      </c>
      <c r="N685" s="308" t="s">
        <v>1693</v>
      </c>
    </row>
    <row r="686" spans="12:14" x14ac:dyDescent="0.35">
      <c r="L686" s="308" t="s">
        <v>3046</v>
      </c>
      <c r="M686" s="308" t="s">
        <v>3047</v>
      </c>
      <c r="N686" s="308" t="s">
        <v>1693</v>
      </c>
    </row>
    <row r="687" spans="12:14" x14ac:dyDescent="0.35">
      <c r="L687" s="308" t="s">
        <v>3048</v>
      </c>
      <c r="M687" s="308" t="s">
        <v>3049</v>
      </c>
      <c r="N687" s="308" t="s">
        <v>1693</v>
      </c>
    </row>
    <row r="688" spans="12:14" x14ac:dyDescent="0.35">
      <c r="L688" s="308" t="s">
        <v>3050</v>
      </c>
      <c r="M688" s="308" t="s">
        <v>3051</v>
      </c>
      <c r="N688" s="308" t="s">
        <v>1750</v>
      </c>
    </row>
    <row r="689" spans="12:14" x14ac:dyDescent="0.35">
      <c r="L689" s="308" t="s">
        <v>3052</v>
      </c>
      <c r="M689" s="308" t="s">
        <v>3053</v>
      </c>
      <c r="N689" s="308" t="s">
        <v>1693</v>
      </c>
    </row>
    <row r="690" spans="12:14" x14ac:dyDescent="0.35">
      <c r="L690" s="308" t="s">
        <v>3054</v>
      </c>
      <c r="M690" s="308" t="s">
        <v>3055</v>
      </c>
      <c r="N690" s="308" t="s">
        <v>1886</v>
      </c>
    </row>
    <row r="691" spans="12:14" x14ac:dyDescent="0.35">
      <c r="L691" s="308" t="s">
        <v>3056</v>
      </c>
      <c r="M691" s="308" t="s">
        <v>3057</v>
      </c>
      <c r="N691" s="308" t="s">
        <v>1693</v>
      </c>
    </row>
    <row r="692" spans="12:14" x14ac:dyDescent="0.35">
      <c r="L692" s="308" t="s">
        <v>3058</v>
      </c>
      <c r="M692" s="308" t="s">
        <v>3059</v>
      </c>
      <c r="N692" s="308" t="s">
        <v>1909</v>
      </c>
    </row>
    <row r="693" spans="12:14" x14ac:dyDescent="0.35">
      <c r="L693" s="308" t="s">
        <v>3060</v>
      </c>
      <c r="M693" s="308" t="s">
        <v>3061</v>
      </c>
      <c r="N693" s="308" t="s">
        <v>1701</v>
      </c>
    </row>
    <row r="694" spans="12:14" x14ac:dyDescent="0.35">
      <c r="L694" s="308" t="s">
        <v>3062</v>
      </c>
      <c r="M694" s="308" t="s">
        <v>3063</v>
      </c>
      <c r="N694" s="308" t="s">
        <v>1750</v>
      </c>
    </row>
    <row r="695" spans="12:14" x14ac:dyDescent="0.35">
      <c r="L695" s="308" t="s">
        <v>3064</v>
      </c>
      <c r="M695" s="308" t="s">
        <v>3065</v>
      </c>
      <c r="N695" s="308" t="s">
        <v>1701</v>
      </c>
    </row>
    <row r="696" spans="12:14" x14ac:dyDescent="0.35">
      <c r="L696" s="308" t="s">
        <v>3066</v>
      </c>
      <c r="M696" s="308" t="s">
        <v>3067</v>
      </c>
      <c r="N696" s="308" t="s">
        <v>1693</v>
      </c>
    </row>
    <row r="697" spans="12:14" x14ac:dyDescent="0.35">
      <c r="L697" s="308" t="s">
        <v>3068</v>
      </c>
      <c r="M697" s="308" t="s">
        <v>3069</v>
      </c>
      <c r="N697" s="308" t="s">
        <v>1693</v>
      </c>
    </row>
    <row r="698" spans="12:14" x14ac:dyDescent="0.35">
      <c r="L698" s="308" t="s">
        <v>3070</v>
      </c>
      <c r="M698" s="308" t="s">
        <v>3071</v>
      </c>
      <c r="N698" s="308" t="s">
        <v>1750</v>
      </c>
    </row>
    <row r="699" spans="12:14" x14ac:dyDescent="0.35">
      <c r="L699" s="308" t="s">
        <v>3072</v>
      </c>
      <c r="M699" s="308" t="s">
        <v>3073</v>
      </c>
      <c r="N699" s="308" t="s">
        <v>1886</v>
      </c>
    </row>
    <row r="700" spans="12:14" x14ac:dyDescent="0.35">
      <c r="L700" s="308" t="s">
        <v>3074</v>
      </c>
      <c r="M700" s="308" t="s">
        <v>3075</v>
      </c>
      <c r="N700" s="308" t="s">
        <v>1693</v>
      </c>
    </row>
    <row r="701" spans="12:14" x14ac:dyDescent="0.35">
      <c r="L701" s="308" t="s">
        <v>3076</v>
      </c>
      <c r="M701" s="308" t="s">
        <v>3077</v>
      </c>
      <c r="N701" s="308" t="s">
        <v>1693</v>
      </c>
    </row>
    <row r="702" spans="12:14" x14ac:dyDescent="0.35">
      <c r="L702" s="308" t="s">
        <v>3078</v>
      </c>
      <c r="M702" s="308" t="s">
        <v>3079</v>
      </c>
      <c r="N702" s="308" t="s">
        <v>1693</v>
      </c>
    </row>
    <row r="703" spans="12:14" x14ac:dyDescent="0.35">
      <c r="L703" s="308" t="s">
        <v>3080</v>
      </c>
      <c r="M703" s="308" t="s">
        <v>3081</v>
      </c>
      <c r="N703" s="308" t="s">
        <v>1701</v>
      </c>
    </row>
    <row r="704" spans="12:14" x14ac:dyDescent="0.35">
      <c r="L704" s="308" t="s">
        <v>3082</v>
      </c>
      <c r="M704" s="308" t="s">
        <v>3083</v>
      </c>
      <c r="N704" s="308" t="s">
        <v>1693</v>
      </c>
    </row>
    <row r="705" spans="12:14" x14ac:dyDescent="0.35">
      <c r="L705" s="308" t="s">
        <v>3084</v>
      </c>
      <c r="M705" s="308" t="s">
        <v>3085</v>
      </c>
      <c r="N705" s="308" t="s">
        <v>1886</v>
      </c>
    </row>
    <row r="706" spans="12:14" x14ac:dyDescent="0.35">
      <c r="L706" s="308" t="s">
        <v>3086</v>
      </c>
      <c r="M706" s="308" t="s">
        <v>3087</v>
      </c>
      <c r="N706" s="308" t="s">
        <v>1936</v>
      </c>
    </row>
    <row r="707" spans="12:14" x14ac:dyDescent="0.35">
      <c r="L707" s="308" t="s">
        <v>3088</v>
      </c>
      <c r="M707" s="308" t="s">
        <v>3089</v>
      </c>
      <c r="N707" s="308" t="s">
        <v>1693</v>
      </c>
    </row>
    <row r="708" spans="12:14" x14ac:dyDescent="0.35">
      <c r="L708" s="308" t="s">
        <v>3090</v>
      </c>
      <c r="M708" s="308" t="s">
        <v>3091</v>
      </c>
      <c r="N708" s="308" t="s">
        <v>1693</v>
      </c>
    </row>
    <row r="709" spans="12:14" x14ac:dyDescent="0.35">
      <c r="L709" s="308" t="s">
        <v>3092</v>
      </c>
      <c r="M709" s="308" t="s">
        <v>3093</v>
      </c>
      <c r="N709" s="308" t="s">
        <v>1750</v>
      </c>
    </row>
    <row r="710" spans="12:14" x14ac:dyDescent="0.35">
      <c r="L710" s="308" t="s">
        <v>3094</v>
      </c>
      <c r="M710" s="308" t="s">
        <v>3095</v>
      </c>
      <c r="N710" s="308" t="s">
        <v>1936</v>
      </c>
    </row>
    <row r="711" spans="12:14" x14ac:dyDescent="0.35">
      <c r="L711" s="308" t="s">
        <v>3096</v>
      </c>
      <c r="M711" s="308" t="s">
        <v>3097</v>
      </c>
      <c r="N711" s="308" t="s">
        <v>1886</v>
      </c>
    </row>
    <row r="712" spans="12:14" x14ac:dyDescent="0.35">
      <c r="L712" s="308" t="s">
        <v>3098</v>
      </c>
      <c r="M712" s="308" t="s">
        <v>3099</v>
      </c>
      <c r="N712" s="308" t="s">
        <v>1750</v>
      </c>
    </row>
    <row r="713" spans="12:14" x14ac:dyDescent="0.35">
      <c r="L713" s="308" t="s">
        <v>3100</v>
      </c>
      <c r="M713" s="308" t="s">
        <v>3101</v>
      </c>
      <c r="N713" s="308" t="s">
        <v>1750</v>
      </c>
    </row>
    <row r="714" spans="12:14" x14ac:dyDescent="0.35">
      <c r="L714" s="308" t="s">
        <v>2890</v>
      </c>
      <c r="M714" s="308" t="s">
        <v>3102</v>
      </c>
      <c r="N714" s="308" t="s">
        <v>1693</v>
      </c>
    </row>
    <row r="715" spans="12:14" x14ac:dyDescent="0.35">
      <c r="L715" s="308" t="s">
        <v>3103</v>
      </c>
      <c r="M715" s="308" t="s">
        <v>3104</v>
      </c>
      <c r="N715" s="308" t="s">
        <v>1936</v>
      </c>
    </row>
    <row r="716" spans="12:14" x14ac:dyDescent="0.35">
      <c r="L716" s="308" t="s">
        <v>3105</v>
      </c>
      <c r="M716" s="308" t="s">
        <v>3106</v>
      </c>
      <c r="N716" s="308" t="s">
        <v>1750</v>
      </c>
    </row>
    <row r="717" spans="12:14" x14ac:dyDescent="0.35">
      <c r="L717" s="308" t="s">
        <v>3107</v>
      </c>
      <c r="M717" s="308" t="s">
        <v>3108</v>
      </c>
      <c r="N717" s="308" t="s">
        <v>1750</v>
      </c>
    </row>
    <row r="718" spans="12:14" x14ac:dyDescent="0.35">
      <c r="L718" s="308" t="s">
        <v>3109</v>
      </c>
      <c r="M718" s="308" t="s">
        <v>3110</v>
      </c>
      <c r="N718" s="308" t="s">
        <v>1750</v>
      </c>
    </row>
    <row r="719" spans="12:14" x14ac:dyDescent="0.35">
      <c r="L719" s="308" t="s">
        <v>3111</v>
      </c>
      <c r="M719" s="308" t="s">
        <v>3112</v>
      </c>
      <c r="N719" s="308" t="s">
        <v>1693</v>
      </c>
    </row>
    <row r="720" spans="12:14" x14ac:dyDescent="0.35">
      <c r="L720" s="308" t="s">
        <v>3113</v>
      </c>
      <c r="M720" s="308" t="s">
        <v>3114</v>
      </c>
      <c r="N720" s="308" t="s">
        <v>1750</v>
      </c>
    </row>
    <row r="721" spans="12:14" x14ac:dyDescent="0.35">
      <c r="L721" s="308" t="s">
        <v>3115</v>
      </c>
      <c r="M721" s="308" t="s">
        <v>3116</v>
      </c>
      <c r="N721" s="308" t="s">
        <v>1936</v>
      </c>
    </row>
    <row r="722" spans="12:14" x14ac:dyDescent="0.35">
      <c r="L722" s="308" t="s">
        <v>3117</v>
      </c>
      <c r="M722" s="308" t="s">
        <v>3118</v>
      </c>
      <c r="N722" s="308" t="s">
        <v>1936</v>
      </c>
    </row>
    <row r="723" spans="12:14" x14ac:dyDescent="0.35">
      <c r="L723" s="308" t="s">
        <v>3119</v>
      </c>
      <c r="M723" s="308" t="s">
        <v>3120</v>
      </c>
      <c r="N723" s="308" t="s">
        <v>1886</v>
      </c>
    </row>
    <row r="724" spans="12:14" x14ac:dyDescent="0.35">
      <c r="L724" s="308" t="s">
        <v>3121</v>
      </c>
      <c r="M724" s="308" t="s">
        <v>3122</v>
      </c>
      <c r="N724" s="308" t="s">
        <v>1886</v>
      </c>
    </row>
    <row r="725" spans="12:14" x14ac:dyDescent="0.35">
      <c r="L725" s="308" t="s">
        <v>3123</v>
      </c>
      <c r="M725" s="308" t="s">
        <v>3124</v>
      </c>
      <c r="N725" s="308" t="s">
        <v>1693</v>
      </c>
    </row>
    <row r="726" spans="12:14" x14ac:dyDescent="0.35">
      <c r="L726" s="308" t="s">
        <v>3125</v>
      </c>
      <c r="M726" s="308" t="s">
        <v>3126</v>
      </c>
      <c r="N726" s="308" t="s">
        <v>1750</v>
      </c>
    </row>
    <row r="727" spans="12:14" x14ac:dyDescent="0.35">
      <c r="L727" s="308" t="s">
        <v>3127</v>
      </c>
      <c r="M727" s="308" t="s">
        <v>3128</v>
      </c>
      <c r="N727" s="308" t="s">
        <v>1886</v>
      </c>
    </row>
    <row r="728" spans="12:14" x14ac:dyDescent="0.35">
      <c r="L728" s="308" t="s">
        <v>3129</v>
      </c>
      <c r="M728" s="308" t="s">
        <v>3130</v>
      </c>
      <c r="N728" s="308" t="s">
        <v>1741</v>
      </c>
    </row>
    <row r="729" spans="12:14" x14ac:dyDescent="0.35">
      <c r="L729" s="308" t="s">
        <v>3131</v>
      </c>
      <c r="M729" s="308" t="s">
        <v>3132</v>
      </c>
      <c r="N729" s="308" t="s">
        <v>1936</v>
      </c>
    </row>
    <row r="730" spans="12:14" x14ac:dyDescent="0.35">
      <c r="L730" s="308" t="s">
        <v>3133</v>
      </c>
      <c r="M730" s="308" t="s">
        <v>3134</v>
      </c>
      <c r="N730" s="308" t="s">
        <v>1693</v>
      </c>
    </row>
    <row r="731" spans="12:14" x14ac:dyDescent="0.35">
      <c r="L731" s="308" t="s">
        <v>3135</v>
      </c>
      <c r="M731" s="308" t="s">
        <v>3136</v>
      </c>
      <c r="N731" s="308" t="s">
        <v>1693</v>
      </c>
    </row>
    <row r="732" spans="12:14" x14ac:dyDescent="0.35">
      <c r="L732" s="308" t="s">
        <v>3137</v>
      </c>
      <c r="M732" s="308" t="s">
        <v>3138</v>
      </c>
      <c r="N732" s="308" t="s">
        <v>1886</v>
      </c>
    </row>
    <row r="733" spans="12:14" x14ac:dyDescent="0.35">
      <c r="L733" s="308" t="s">
        <v>3139</v>
      </c>
      <c r="M733" s="308" t="s">
        <v>3140</v>
      </c>
      <c r="N733" s="308" t="s">
        <v>1701</v>
      </c>
    </row>
    <row r="734" spans="12:14" x14ac:dyDescent="0.35">
      <c r="L734" s="308" t="s">
        <v>3141</v>
      </c>
      <c r="M734" s="308" t="s">
        <v>3142</v>
      </c>
      <c r="N734" s="308" t="s">
        <v>1936</v>
      </c>
    </row>
    <row r="735" spans="12:14" x14ac:dyDescent="0.35">
      <c r="L735" s="308" t="s">
        <v>3143</v>
      </c>
      <c r="M735" s="308" t="s">
        <v>3144</v>
      </c>
      <c r="N735" s="308" t="s">
        <v>1693</v>
      </c>
    </row>
    <row r="736" spans="12:14" x14ac:dyDescent="0.35">
      <c r="L736" s="308" t="s">
        <v>3145</v>
      </c>
      <c r="M736" s="308" t="s">
        <v>3146</v>
      </c>
      <c r="N736" s="308" t="s">
        <v>1693</v>
      </c>
    </row>
    <row r="737" spans="12:14" x14ac:dyDescent="0.35">
      <c r="L737" s="308" t="s">
        <v>3147</v>
      </c>
      <c r="M737" s="308" t="s">
        <v>3148</v>
      </c>
      <c r="N737" s="308" t="s">
        <v>1693</v>
      </c>
    </row>
    <row r="738" spans="12:14" x14ac:dyDescent="0.35">
      <c r="L738" s="308" t="s">
        <v>3149</v>
      </c>
      <c r="M738" s="308" t="s">
        <v>3150</v>
      </c>
      <c r="N738" s="308" t="s">
        <v>1693</v>
      </c>
    </row>
    <row r="739" spans="12:14" x14ac:dyDescent="0.35">
      <c r="L739" s="308" t="s">
        <v>3151</v>
      </c>
      <c r="M739" s="308" t="s">
        <v>3152</v>
      </c>
      <c r="N739" s="308" t="s">
        <v>1909</v>
      </c>
    </row>
    <row r="740" spans="12:14" x14ac:dyDescent="0.35">
      <c r="L740" s="308" t="s">
        <v>3153</v>
      </c>
      <c r="M740" s="308" t="s">
        <v>3154</v>
      </c>
      <c r="N740" s="308" t="s">
        <v>1701</v>
      </c>
    </row>
    <row r="741" spans="12:14" x14ac:dyDescent="0.35">
      <c r="L741" s="308" t="s">
        <v>3155</v>
      </c>
      <c r="M741" s="308" t="s">
        <v>3156</v>
      </c>
      <c r="N741" s="308" t="s">
        <v>1886</v>
      </c>
    </row>
    <row r="742" spans="12:14" x14ac:dyDescent="0.35">
      <c r="L742" s="308" t="s">
        <v>3157</v>
      </c>
      <c r="M742" s="308" t="s">
        <v>3158</v>
      </c>
      <c r="N742" s="308" t="s">
        <v>1750</v>
      </c>
    </row>
    <row r="743" spans="12:14" x14ac:dyDescent="0.35">
      <c r="L743" s="308" t="s">
        <v>3159</v>
      </c>
      <c r="M743" s="308" t="s">
        <v>3160</v>
      </c>
      <c r="N743" s="308" t="s">
        <v>1693</v>
      </c>
    </row>
    <row r="744" spans="12:14" x14ac:dyDescent="0.35">
      <c r="L744" s="308" t="s">
        <v>3161</v>
      </c>
      <c r="M744" s="308" t="s">
        <v>3162</v>
      </c>
      <c r="N744" s="308" t="s">
        <v>1693</v>
      </c>
    </row>
    <row r="745" spans="12:14" x14ac:dyDescent="0.35">
      <c r="L745" s="308" t="s">
        <v>3109</v>
      </c>
      <c r="M745" s="308" t="s">
        <v>3163</v>
      </c>
      <c r="N745" s="308" t="s">
        <v>1693</v>
      </c>
    </row>
    <row r="746" spans="12:14" x14ac:dyDescent="0.35">
      <c r="L746" s="308" t="s">
        <v>3164</v>
      </c>
      <c r="M746" s="308" t="s">
        <v>3165</v>
      </c>
      <c r="N746" s="308" t="s">
        <v>1970</v>
      </c>
    </row>
    <row r="747" spans="12:14" x14ac:dyDescent="0.35">
      <c r="L747" s="308" t="s">
        <v>3166</v>
      </c>
      <c r="M747" s="308" t="s">
        <v>3167</v>
      </c>
      <c r="N747" s="308" t="s">
        <v>1693</v>
      </c>
    </row>
    <row r="748" spans="12:14" x14ac:dyDescent="0.35">
      <c r="L748" s="308" t="s">
        <v>3168</v>
      </c>
      <c r="M748" s="308" t="s">
        <v>3169</v>
      </c>
      <c r="N748" s="308" t="s">
        <v>1693</v>
      </c>
    </row>
    <row r="749" spans="12:14" x14ac:dyDescent="0.35">
      <c r="L749" s="308" t="s">
        <v>3170</v>
      </c>
      <c r="M749" s="308" t="s">
        <v>3171</v>
      </c>
      <c r="N749" s="308" t="s">
        <v>1886</v>
      </c>
    </row>
    <row r="750" spans="12:14" x14ac:dyDescent="0.35">
      <c r="L750" s="308" t="s">
        <v>3172</v>
      </c>
      <c r="M750" s="308" t="s">
        <v>3173</v>
      </c>
      <c r="N750" s="308" t="s">
        <v>1886</v>
      </c>
    </row>
    <row r="751" spans="12:14" x14ac:dyDescent="0.35">
      <c r="L751" s="308" t="s">
        <v>3174</v>
      </c>
      <c r="M751" s="308" t="s">
        <v>3175</v>
      </c>
      <c r="N751" s="308" t="s">
        <v>1886</v>
      </c>
    </row>
    <row r="752" spans="12:14" x14ac:dyDescent="0.35">
      <c r="L752" s="308" t="s">
        <v>3176</v>
      </c>
      <c r="M752" s="308" t="s">
        <v>3177</v>
      </c>
      <c r="N752" s="308" t="s">
        <v>1936</v>
      </c>
    </row>
    <row r="753" spans="12:14" x14ac:dyDescent="0.35">
      <c r="L753" s="308" t="s">
        <v>3178</v>
      </c>
      <c r="M753" s="308" t="s">
        <v>3179</v>
      </c>
      <c r="N753" s="308" t="s">
        <v>1886</v>
      </c>
    </row>
    <row r="754" spans="12:14" x14ac:dyDescent="0.35">
      <c r="L754" s="308" t="s">
        <v>3180</v>
      </c>
      <c r="M754" s="308" t="s">
        <v>3181</v>
      </c>
      <c r="N754" s="308" t="s">
        <v>1693</v>
      </c>
    </row>
    <row r="755" spans="12:14" x14ac:dyDescent="0.35">
      <c r="L755" s="308" t="s">
        <v>3182</v>
      </c>
      <c r="M755" s="308" t="s">
        <v>3183</v>
      </c>
      <c r="N755" s="308" t="s">
        <v>1693</v>
      </c>
    </row>
    <row r="756" spans="12:14" x14ac:dyDescent="0.35">
      <c r="L756" s="308" t="s">
        <v>3184</v>
      </c>
      <c r="M756" s="308" t="s">
        <v>3185</v>
      </c>
      <c r="N756" s="308" t="s">
        <v>1693</v>
      </c>
    </row>
    <row r="757" spans="12:14" x14ac:dyDescent="0.35">
      <c r="L757" s="308" t="s">
        <v>3186</v>
      </c>
      <c r="M757" s="308" t="s">
        <v>3187</v>
      </c>
      <c r="N757" s="308" t="s">
        <v>1693</v>
      </c>
    </row>
    <row r="758" spans="12:14" x14ac:dyDescent="0.35">
      <c r="L758" s="308" t="s">
        <v>3188</v>
      </c>
      <c r="M758" s="308" t="s">
        <v>3189</v>
      </c>
      <c r="N758" s="308" t="s">
        <v>1750</v>
      </c>
    </row>
    <row r="759" spans="12:14" x14ac:dyDescent="0.35">
      <c r="L759" s="308" t="s">
        <v>3190</v>
      </c>
      <c r="M759" s="308" t="s">
        <v>3191</v>
      </c>
      <c r="N759" s="308" t="s">
        <v>1693</v>
      </c>
    </row>
    <row r="760" spans="12:14" x14ac:dyDescent="0.35">
      <c r="L760" s="308" t="s">
        <v>3192</v>
      </c>
      <c r="M760" s="308" t="s">
        <v>3193</v>
      </c>
      <c r="N760" s="308" t="s">
        <v>1693</v>
      </c>
    </row>
    <row r="761" spans="12:14" x14ac:dyDescent="0.35">
      <c r="L761" s="308" t="s">
        <v>3194</v>
      </c>
      <c r="M761" s="308" t="s">
        <v>3195</v>
      </c>
      <c r="N761" s="308" t="s">
        <v>1750</v>
      </c>
    </row>
    <row r="762" spans="12:14" x14ac:dyDescent="0.35">
      <c r="L762" s="308" t="s">
        <v>3196</v>
      </c>
      <c r="M762" s="308" t="s">
        <v>3197</v>
      </c>
      <c r="N762" s="308" t="s">
        <v>1701</v>
      </c>
    </row>
    <row r="763" spans="12:14" x14ac:dyDescent="0.35">
      <c r="L763" s="308" t="s">
        <v>3198</v>
      </c>
      <c r="M763" s="308" t="s">
        <v>3199</v>
      </c>
      <c r="N763" s="308" t="s">
        <v>1886</v>
      </c>
    </row>
    <row r="764" spans="12:14" x14ac:dyDescent="0.35">
      <c r="L764" s="308" t="s">
        <v>3200</v>
      </c>
      <c r="M764" s="308" t="s">
        <v>3201</v>
      </c>
      <c r="N764" s="308" t="s">
        <v>1693</v>
      </c>
    </row>
    <row r="765" spans="12:14" x14ac:dyDescent="0.35">
      <c r="L765" s="308" t="s">
        <v>2702</v>
      </c>
      <c r="M765" s="308" t="s">
        <v>3202</v>
      </c>
      <c r="N765" s="308" t="s">
        <v>1701</v>
      </c>
    </row>
    <row r="766" spans="12:14" x14ac:dyDescent="0.35">
      <c r="L766" s="308" t="s">
        <v>3203</v>
      </c>
      <c r="M766" s="308" t="s">
        <v>3204</v>
      </c>
      <c r="N766" s="308" t="s">
        <v>1693</v>
      </c>
    </row>
    <row r="767" spans="12:14" x14ac:dyDescent="0.35">
      <c r="L767" s="308" t="s">
        <v>3205</v>
      </c>
      <c r="M767" s="308" t="s">
        <v>3206</v>
      </c>
      <c r="N767" s="308" t="s">
        <v>1693</v>
      </c>
    </row>
    <row r="768" spans="12:14" x14ac:dyDescent="0.35">
      <c r="L768" s="308" t="s">
        <v>3207</v>
      </c>
      <c r="M768" s="308" t="s">
        <v>3208</v>
      </c>
      <c r="N768" s="308" t="s">
        <v>1886</v>
      </c>
    </row>
    <row r="769" spans="12:14" x14ac:dyDescent="0.35">
      <c r="L769" s="308" t="s">
        <v>3209</v>
      </c>
      <c r="M769" s="308" t="s">
        <v>3210</v>
      </c>
      <c r="N769" s="308" t="s">
        <v>1701</v>
      </c>
    </row>
    <row r="770" spans="12:14" x14ac:dyDescent="0.35">
      <c r="L770" s="308" t="s">
        <v>3211</v>
      </c>
      <c r="M770" s="308" t="s">
        <v>3212</v>
      </c>
      <c r="N770" s="308" t="s">
        <v>1701</v>
      </c>
    </row>
    <row r="771" spans="12:14" x14ac:dyDescent="0.35">
      <c r="L771" s="308" t="s">
        <v>3213</v>
      </c>
      <c r="M771" s="308" t="s">
        <v>3214</v>
      </c>
      <c r="N771" s="308" t="s">
        <v>1693</v>
      </c>
    </row>
    <row r="772" spans="12:14" x14ac:dyDescent="0.35">
      <c r="L772" s="308" t="s">
        <v>3215</v>
      </c>
      <c r="M772" s="308" t="s">
        <v>3216</v>
      </c>
      <c r="N772" s="308" t="s">
        <v>1693</v>
      </c>
    </row>
    <row r="773" spans="12:14" x14ac:dyDescent="0.35">
      <c r="L773" s="308" t="s">
        <v>3217</v>
      </c>
      <c r="M773" s="308" t="s">
        <v>3218</v>
      </c>
      <c r="N773" s="308" t="s">
        <v>1886</v>
      </c>
    </row>
    <row r="774" spans="12:14" x14ac:dyDescent="0.35">
      <c r="L774" s="308" t="s">
        <v>3219</v>
      </c>
      <c r="M774" s="308" t="s">
        <v>3220</v>
      </c>
      <c r="N774" s="308" t="s">
        <v>1741</v>
      </c>
    </row>
    <row r="775" spans="12:14" x14ac:dyDescent="0.35">
      <c r="L775" s="308" t="s">
        <v>3221</v>
      </c>
      <c r="M775" s="308" t="s">
        <v>3222</v>
      </c>
      <c r="N775" s="308" t="s">
        <v>1750</v>
      </c>
    </row>
    <row r="776" spans="12:14" x14ac:dyDescent="0.35">
      <c r="L776" s="308" t="s">
        <v>3223</v>
      </c>
      <c r="M776" s="308" t="s">
        <v>3224</v>
      </c>
      <c r="N776" s="308" t="s">
        <v>1693</v>
      </c>
    </row>
    <row r="777" spans="12:14" x14ac:dyDescent="0.35">
      <c r="L777" s="308" t="s">
        <v>3225</v>
      </c>
      <c r="M777" s="308" t="s">
        <v>3226</v>
      </c>
      <c r="N777" s="308" t="s">
        <v>1693</v>
      </c>
    </row>
    <row r="778" spans="12:14" x14ac:dyDescent="0.35">
      <c r="L778" s="308" t="s">
        <v>3227</v>
      </c>
      <c r="M778" s="308" t="s">
        <v>3228</v>
      </c>
      <c r="N778" s="308" t="s">
        <v>1750</v>
      </c>
    </row>
    <row r="779" spans="12:14" x14ac:dyDescent="0.35">
      <c r="L779" s="308" t="s">
        <v>3229</v>
      </c>
      <c r="M779" s="308" t="s">
        <v>3230</v>
      </c>
      <c r="N779" s="308" t="s">
        <v>1701</v>
      </c>
    </row>
    <row r="780" spans="12:14" x14ac:dyDescent="0.35">
      <c r="L780" s="308" t="s">
        <v>3231</v>
      </c>
      <c r="M780" s="308" t="s">
        <v>3232</v>
      </c>
      <c r="N780" s="308" t="s">
        <v>1693</v>
      </c>
    </row>
    <row r="781" spans="12:14" x14ac:dyDescent="0.35">
      <c r="L781" s="308" t="s">
        <v>3233</v>
      </c>
      <c r="M781" s="308" t="s">
        <v>3234</v>
      </c>
      <c r="N781" s="308" t="s">
        <v>1693</v>
      </c>
    </row>
    <row r="782" spans="12:14" x14ac:dyDescent="0.35">
      <c r="L782" s="308" t="s">
        <v>3235</v>
      </c>
      <c r="M782" s="308" t="s">
        <v>3236</v>
      </c>
      <c r="N782" s="308" t="s">
        <v>1750</v>
      </c>
    </row>
    <row r="783" spans="12:14" x14ac:dyDescent="0.35">
      <c r="L783" s="308" t="s">
        <v>3237</v>
      </c>
      <c r="M783" s="308" t="s">
        <v>3238</v>
      </c>
      <c r="N783" s="308" t="s">
        <v>1750</v>
      </c>
    </row>
    <row r="784" spans="12:14" x14ac:dyDescent="0.35">
      <c r="L784" s="308" t="s">
        <v>3239</v>
      </c>
      <c r="M784" s="308" t="s">
        <v>3240</v>
      </c>
      <c r="N784" s="308" t="s">
        <v>1886</v>
      </c>
    </row>
    <row r="785" spans="12:14" x14ac:dyDescent="0.35">
      <c r="L785" s="308" t="s">
        <v>3241</v>
      </c>
      <c r="M785" s="308" t="s">
        <v>3242</v>
      </c>
      <c r="N785" s="308" t="s">
        <v>1750</v>
      </c>
    </row>
    <row r="786" spans="12:14" x14ac:dyDescent="0.35">
      <c r="L786" s="308" t="s">
        <v>3243</v>
      </c>
      <c r="M786" s="308" t="s">
        <v>3244</v>
      </c>
      <c r="N786" s="308" t="s">
        <v>1970</v>
      </c>
    </row>
    <row r="787" spans="12:14" x14ac:dyDescent="0.35">
      <c r="L787" s="308" t="s">
        <v>3245</v>
      </c>
      <c r="M787" s="308" t="s">
        <v>3246</v>
      </c>
      <c r="N787" s="308" t="s">
        <v>1696</v>
      </c>
    </row>
    <row r="788" spans="12:14" x14ac:dyDescent="0.35">
      <c r="L788" s="308" t="s">
        <v>3247</v>
      </c>
      <c r="M788" s="308" t="s">
        <v>3248</v>
      </c>
      <c r="N788" s="308" t="s">
        <v>1936</v>
      </c>
    </row>
    <row r="789" spans="12:14" x14ac:dyDescent="0.35">
      <c r="L789" s="308" t="s">
        <v>1511</v>
      </c>
      <c r="M789" s="308" t="s">
        <v>3249</v>
      </c>
      <c r="N789" s="308" t="s">
        <v>1970</v>
      </c>
    </row>
    <row r="790" spans="12:14" x14ac:dyDescent="0.35">
      <c r="L790" s="308" t="s">
        <v>3250</v>
      </c>
      <c r="M790" s="308" t="s">
        <v>3251</v>
      </c>
      <c r="N790" s="308" t="s">
        <v>1693</v>
      </c>
    </row>
    <row r="791" spans="12:14" x14ac:dyDescent="0.35">
      <c r="L791" s="308" t="s">
        <v>3252</v>
      </c>
      <c r="M791" s="308" t="s">
        <v>3253</v>
      </c>
      <c r="N791" s="308" t="s">
        <v>1693</v>
      </c>
    </row>
    <row r="792" spans="12:14" x14ac:dyDescent="0.35">
      <c r="L792" s="308" t="s">
        <v>3254</v>
      </c>
      <c r="M792" s="308" t="s">
        <v>3255</v>
      </c>
      <c r="N792" s="308" t="s">
        <v>1750</v>
      </c>
    </row>
    <row r="793" spans="12:14" x14ac:dyDescent="0.35">
      <c r="L793" s="308" t="s">
        <v>3256</v>
      </c>
      <c r="M793" s="308" t="s">
        <v>3257</v>
      </c>
      <c r="N793" s="308" t="s">
        <v>1693</v>
      </c>
    </row>
    <row r="794" spans="12:14" x14ac:dyDescent="0.35">
      <c r="L794" s="308" t="s">
        <v>3258</v>
      </c>
      <c r="M794" s="308" t="s">
        <v>3259</v>
      </c>
      <c r="N794" s="308" t="s">
        <v>1970</v>
      </c>
    </row>
    <row r="795" spans="12:14" x14ac:dyDescent="0.35">
      <c r="L795" s="308" t="s">
        <v>3260</v>
      </c>
      <c r="M795" s="308" t="s">
        <v>3261</v>
      </c>
      <c r="N795" s="308" t="s">
        <v>1693</v>
      </c>
    </row>
    <row r="796" spans="12:14" x14ac:dyDescent="0.35">
      <c r="L796" s="308" t="s">
        <v>3262</v>
      </c>
      <c r="M796" s="308" t="s">
        <v>3263</v>
      </c>
      <c r="N796" s="308" t="s">
        <v>1693</v>
      </c>
    </row>
    <row r="797" spans="12:14" x14ac:dyDescent="0.35">
      <c r="L797" s="308" t="s">
        <v>3264</v>
      </c>
      <c r="M797" s="308" t="s">
        <v>3265</v>
      </c>
      <c r="N797" s="308" t="s">
        <v>1886</v>
      </c>
    </row>
    <row r="798" spans="12:14" x14ac:dyDescent="0.35">
      <c r="L798" s="308" t="s">
        <v>3266</v>
      </c>
      <c r="M798" s="308" t="s">
        <v>3267</v>
      </c>
      <c r="N798" s="308" t="s">
        <v>1750</v>
      </c>
    </row>
    <row r="799" spans="12:14" x14ac:dyDescent="0.35">
      <c r="L799" s="308" t="s">
        <v>3268</v>
      </c>
      <c r="M799" s="308" t="s">
        <v>3269</v>
      </c>
      <c r="N799" s="308" t="s">
        <v>1701</v>
      </c>
    </row>
    <row r="800" spans="12:14" x14ac:dyDescent="0.35">
      <c r="L800" s="308" t="s">
        <v>3270</v>
      </c>
      <c r="M800" s="308" t="s">
        <v>3271</v>
      </c>
      <c r="N800" s="308" t="s">
        <v>1750</v>
      </c>
    </row>
    <row r="801" spans="12:14" x14ac:dyDescent="0.35">
      <c r="L801" s="308" t="s">
        <v>3272</v>
      </c>
      <c r="M801" s="308" t="s">
        <v>3273</v>
      </c>
      <c r="N801" s="308" t="s">
        <v>1693</v>
      </c>
    </row>
    <row r="802" spans="12:14" x14ac:dyDescent="0.35">
      <c r="L802" s="308" t="s">
        <v>3274</v>
      </c>
      <c r="M802" s="308" t="s">
        <v>3275</v>
      </c>
      <c r="N802" s="308" t="s">
        <v>1936</v>
      </c>
    </row>
    <row r="803" spans="12:14" x14ac:dyDescent="0.35">
      <c r="L803" s="308" t="s">
        <v>3276</v>
      </c>
      <c r="M803" s="308" t="s">
        <v>3277</v>
      </c>
      <c r="N803" s="308" t="s">
        <v>1693</v>
      </c>
    </row>
    <row r="804" spans="12:14" x14ac:dyDescent="0.35">
      <c r="L804" s="308" t="s">
        <v>3278</v>
      </c>
      <c r="M804" s="308" t="s">
        <v>3279</v>
      </c>
      <c r="N804" s="308" t="s">
        <v>1750</v>
      </c>
    </row>
    <row r="805" spans="12:14" x14ac:dyDescent="0.35">
      <c r="L805" s="308" t="s">
        <v>3280</v>
      </c>
      <c r="M805" s="308" t="s">
        <v>3281</v>
      </c>
      <c r="N805" s="308" t="s">
        <v>1936</v>
      </c>
    </row>
    <row r="806" spans="12:14" x14ac:dyDescent="0.35">
      <c r="L806" s="308" t="s">
        <v>3282</v>
      </c>
      <c r="M806" s="308" t="s">
        <v>3283</v>
      </c>
      <c r="N806" s="308" t="s">
        <v>1693</v>
      </c>
    </row>
    <row r="807" spans="12:14" x14ac:dyDescent="0.35">
      <c r="L807" s="308" t="s">
        <v>3284</v>
      </c>
      <c r="M807" s="308" t="s">
        <v>3285</v>
      </c>
      <c r="N807" s="308" t="s">
        <v>1886</v>
      </c>
    </row>
    <row r="808" spans="12:14" x14ac:dyDescent="0.35">
      <c r="L808" s="308" t="s">
        <v>3286</v>
      </c>
      <c r="M808" s="308" t="s">
        <v>3287</v>
      </c>
      <c r="N808" s="308" t="s">
        <v>1886</v>
      </c>
    </row>
    <row r="809" spans="12:14" x14ac:dyDescent="0.35">
      <c r="L809" s="308" t="s">
        <v>3288</v>
      </c>
      <c r="M809" s="308" t="s">
        <v>3289</v>
      </c>
      <c r="N809" s="308" t="s">
        <v>1886</v>
      </c>
    </row>
    <row r="810" spans="12:14" x14ac:dyDescent="0.35">
      <c r="L810" s="308" t="s">
        <v>3290</v>
      </c>
      <c r="M810" s="308" t="s">
        <v>3291</v>
      </c>
      <c r="N810" s="308" t="s">
        <v>1693</v>
      </c>
    </row>
    <row r="811" spans="12:14" x14ac:dyDescent="0.35">
      <c r="L811" s="308" t="s">
        <v>3292</v>
      </c>
      <c r="M811" s="308" t="s">
        <v>3293</v>
      </c>
      <c r="N811" s="308" t="s">
        <v>1886</v>
      </c>
    </row>
    <row r="812" spans="12:14" x14ac:dyDescent="0.35">
      <c r="L812" s="308" t="s">
        <v>3294</v>
      </c>
      <c r="M812" s="308" t="s">
        <v>3295</v>
      </c>
      <c r="N812" s="308" t="s">
        <v>1750</v>
      </c>
    </row>
    <row r="813" spans="12:14" x14ac:dyDescent="0.35">
      <c r="L813" s="308" t="s">
        <v>3296</v>
      </c>
      <c r="M813" s="308" t="s">
        <v>3297</v>
      </c>
      <c r="N813" s="308" t="s">
        <v>1936</v>
      </c>
    </row>
    <row r="814" spans="12:14" x14ac:dyDescent="0.35">
      <c r="L814" s="308" t="s">
        <v>3298</v>
      </c>
      <c r="M814" s="308" t="s">
        <v>3299</v>
      </c>
      <c r="N814" s="308" t="s">
        <v>1886</v>
      </c>
    </row>
    <row r="815" spans="12:14" x14ac:dyDescent="0.35">
      <c r="L815" s="308" t="s">
        <v>3300</v>
      </c>
      <c r="M815" s="308" t="s">
        <v>3301</v>
      </c>
      <c r="N815" s="308" t="s">
        <v>1693</v>
      </c>
    </row>
    <row r="816" spans="12:14" x14ac:dyDescent="0.35">
      <c r="L816" s="308" t="s">
        <v>3302</v>
      </c>
      <c r="M816" s="308" t="s">
        <v>3303</v>
      </c>
      <c r="N816" s="308" t="s">
        <v>1693</v>
      </c>
    </row>
    <row r="817" spans="12:14" x14ac:dyDescent="0.35">
      <c r="L817" s="308" t="s">
        <v>3304</v>
      </c>
      <c r="M817" s="308" t="s">
        <v>3305</v>
      </c>
      <c r="N817" s="308" t="s">
        <v>1750</v>
      </c>
    </row>
    <row r="818" spans="12:14" x14ac:dyDescent="0.35">
      <c r="L818" s="308" t="s">
        <v>3306</v>
      </c>
      <c r="M818" s="308" t="s">
        <v>3307</v>
      </c>
      <c r="N818" s="308" t="s">
        <v>1970</v>
      </c>
    </row>
    <row r="819" spans="12:14" x14ac:dyDescent="0.35">
      <c r="L819" s="308" t="s">
        <v>3308</v>
      </c>
      <c r="M819" s="308" t="s">
        <v>3309</v>
      </c>
      <c r="N819" s="308" t="s">
        <v>1741</v>
      </c>
    </row>
    <row r="820" spans="12:14" x14ac:dyDescent="0.35">
      <c r="L820" s="308" t="s">
        <v>3310</v>
      </c>
      <c r="M820" s="308" t="s">
        <v>3311</v>
      </c>
      <c r="N820" s="308" t="s">
        <v>1693</v>
      </c>
    </row>
    <row r="821" spans="12:14" x14ac:dyDescent="0.35">
      <c r="L821" s="308" t="s">
        <v>3312</v>
      </c>
      <c r="M821" s="308" t="s">
        <v>3313</v>
      </c>
      <c r="N821" s="308" t="s">
        <v>1693</v>
      </c>
    </row>
    <row r="822" spans="12:14" x14ac:dyDescent="0.35">
      <c r="L822" s="308" t="s">
        <v>3314</v>
      </c>
      <c r="M822" s="308" t="s">
        <v>3315</v>
      </c>
      <c r="N822" s="308" t="s">
        <v>1693</v>
      </c>
    </row>
    <row r="823" spans="12:14" x14ac:dyDescent="0.35">
      <c r="L823" s="308" t="s">
        <v>3316</v>
      </c>
      <c r="M823" s="308" t="s">
        <v>3317</v>
      </c>
      <c r="N823" s="308" t="s">
        <v>1701</v>
      </c>
    </row>
    <row r="824" spans="12:14" x14ac:dyDescent="0.35">
      <c r="L824" s="308" t="s">
        <v>3318</v>
      </c>
      <c r="M824" s="308" t="s">
        <v>3319</v>
      </c>
      <c r="N824" s="308" t="s">
        <v>1701</v>
      </c>
    </row>
    <row r="825" spans="12:14" x14ac:dyDescent="0.35">
      <c r="L825" s="308" t="s">
        <v>3320</v>
      </c>
      <c r="M825" s="308" t="s">
        <v>3321</v>
      </c>
      <c r="N825" s="308" t="s">
        <v>1886</v>
      </c>
    </row>
    <row r="826" spans="12:14" x14ac:dyDescent="0.35">
      <c r="L826" s="308" t="s">
        <v>3322</v>
      </c>
      <c r="M826" s="308" t="s">
        <v>3323</v>
      </c>
      <c r="N826" s="308" t="s">
        <v>1750</v>
      </c>
    </row>
    <row r="827" spans="12:14" x14ac:dyDescent="0.35">
      <c r="L827" s="308" t="s">
        <v>3324</v>
      </c>
      <c r="M827" s="308" t="s">
        <v>3325</v>
      </c>
      <c r="N827" s="308" t="s">
        <v>1701</v>
      </c>
    </row>
    <row r="828" spans="12:14" x14ac:dyDescent="0.35">
      <c r="L828" s="308" t="s">
        <v>3326</v>
      </c>
      <c r="M828" s="308" t="s">
        <v>3327</v>
      </c>
      <c r="N828" s="308" t="s">
        <v>1750</v>
      </c>
    </row>
    <row r="829" spans="12:14" x14ac:dyDescent="0.35">
      <c r="L829" s="308" t="s">
        <v>3328</v>
      </c>
      <c r="M829" s="308" t="s">
        <v>3329</v>
      </c>
      <c r="N829" s="308" t="s">
        <v>1693</v>
      </c>
    </row>
    <row r="830" spans="12:14" x14ac:dyDescent="0.35">
      <c r="L830" s="308" t="s">
        <v>3330</v>
      </c>
      <c r="M830" s="308" t="s">
        <v>3331</v>
      </c>
      <c r="N830" s="308" t="s">
        <v>1701</v>
      </c>
    </row>
    <row r="831" spans="12:14" x14ac:dyDescent="0.35">
      <c r="L831" s="308" t="s">
        <v>3332</v>
      </c>
      <c r="M831" s="308" t="s">
        <v>3333</v>
      </c>
      <c r="N831" s="308" t="s">
        <v>1693</v>
      </c>
    </row>
    <row r="832" spans="12:14" x14ac:dyDescent="0.35">
      <c r="L832" s="308" t="s">
        <v>3334</v>
      </c>
      <c r="M832" s="308" t="s">
        <v>3335</v>
      </c>
      <c r="N832" s="308" t="s">
        <v>1693</v>
      </c>
    </row>
    <row r="833" spans="12:14" x14ac:dyDescent="0.35">
      <c r="L833" s="308" t="s">
        <v>3336</v>
      </c>
      <c r="M833" s="308" t="s">
        <v>3337</v>
      </c>
      <c r="N833" s="308" t="s">
        <v>1750</v>
      </c>
    </row>
    <row r="834" spans="12:14" x14ac:dyDescent="0.35">
      <c r="L834" s="308" t="s">
        <v>3338</v>
      </c>
      <c r="M834" s="308" t="s">
        <v>3339</v>
      </c>
      <c r="N834" s="308" t="s">
        <v>1693</v>
      </c>
    </row>
    <row r="835" spans="12:14" x14ac:dyDescent="0.35">
      <c r="L835" s="308" t="s">
        <v>3340</v>
      </c>
      <c r="M835" s="308" t="s">
        <v>3341</v>
      </c>
      <c r="N835" s="308" t="s">
        <v>1701</v>
      </c>
    </row>
    <row r="836" spans="12:14" x14ac:dyDescent="0.35">
      <c r="L836" s="308" t="s">
        <v>3342</v>
      </c>
      <c r="M836" s="308" t="s">
        <v>3343</v>
      </c>
      <c r="N836" s="308" t="s">
        <v>2539</v>
      </c>
    </row>
    <row r="837" spans="12:14" x14ac:dyDescent="0.35">
      <c r="L837" s="308" t="s">
        <v>3344</v>
      </c>
      <c r="M837" s="308" t="s">
        <v>3345</v>
      </c>
      <c r="N837" s="308" t="s">
        <v>1701</v>
      </c>
    </row>
    <row r="838" spans="12:14" x14ac:dyDescent="0.35">
      <c r="L838" s="308" t="s">
        <v>3346</v>
      </c>
      <c r="M838" s="308" t="s">
        <v>3347</v>
      </c>
      <c r="N838" s="308" t="s">
        <v>1936</v>
      </c>
    </row>
    <row r="839" spans="12:14" x14ac:dyDescent="0.35">
      <c r="L839" s="308" t="s">
        <v>3348</v>
      </c>
      <c r="M839" s="308" t="s">
        <v>3349</v>
      </c>
      <c r="N839" s="308" t="s">
        <v>1693</v>
      </c>
    </row>
    <row r="840" spans="12:14" x14ac:dyDescent="0.35">
      <c r="L840" s="308" t="s">
        <v>3350</v>
      </c>
      <c r="M840" s="308" t="s">
        <v>3351</v>
      </c>
      <c r="N840" s="308" t="s">
        <v>1693</v>
      </c>
    </row>
    <row r="841" spans="12:14" x14ac:dyDescent="0.35">
      <c r="L841" s="308" t="s">
        <v>3352</v>
      </c>
      <c r="M841" s="308" t="s">
        <v>3353</v>
      </c>
      <c r="N841" s="308" t="s">
        <v>1693</v>
      </c>
    </row>
    <row r="842" spans="12:14" x14ac:dyDescent="0.35">
      <c r="L842" s="308" t="s">
        <v>2168</v>
      </c>
      <c r="M842" s="308" t="s">
        <v>3354</v>
      </c>
      <c r="N842" s="308" t="s">
        <v>1693</v>
      </c>
    </row>
    <row r="843" spans="12:14" x14ac:dyDescent="0.35">
      <c r="L843" s="308" t="s">
        <v>3355</v>
      </c>
      <c r="M843" s="308" t="s">
        <v>3356</v>
      </c>
      <c r="N843" s="308" t="s">
        <v>1693</v>
      </c>
    </row>
    <row r="844" spans="12:14" x14ac:dyDescent="0.35">
      <c r="L844" s="308" t="s">
        <v>3357</v>
      </c>
      <c r="M844" s="308" t="s">
        <v>3358</v>
      </c>
      <c r="N844" s="308" t="s">
        <v>1936</v>
      </c>
    </row>
    <row r="845" spans="12:14" x14ac:dyDescent="0.35">
      <c r="L845" s="308" t="s">
        <v>3359</v>
      </c>
      <c r="M845" s="308" t="s">
        <v>3360</v>
      </c>
      <c r="N845" s="308" t="s">
        <v>1693</v>
      </c>
    </row>
    <row r="846" spans="12:14" x14ac:dyDescent="0.35">
      <c r="L846" s="308" t="s">
        <v>3361</v>
      </c>
      <c r="M846" s="308" t="s">
        <v>3362</v>
      </c>
      <c r="N846" s="308" t="s">
        <v>1750</v>
      </c>
    </row>
    <row r="847" spans="12:14" x14ac:dyDescent="0.35">
      <c r="L847" s="308" t="s">
        <v>3363</v>
      </c>
      <c r="M847" s="308" t="s">
        <v>3364</v>
      </c>
      <c r="N847" s="308" t="s">
        <v>1970</v>
      </c>
    </row>
    <row r="848" spans="12:14" x14ac:dyDescent="0.35">
      <c r="L848" s="308" t="s">
        <v>3365</v>
      </c>
      <c r="M848" s="308" t="s">
        <v>3366</v>
      </c>
      <c r="N848" s="308" t="s">
        <v>1909</v>
      </c>
    </row>
    <row r="849" spans="12:14" x14ac:dyDescent="0.35">
      <c r="L849" s="308" t="s">
        <v>3367</v>
      </c>
      <c r="M849" s="308" t="s">
        <v>3368</v>
      </c>
      <c r="N849" s="308" t="s">
        <v>1750</v>
      </c>
    </row>
    <row r="850" spans="12:14" x14ac:dyDescent="0.35">
      <c r="L850" s="308" t="s">
        <v>3369</v>
      </c>
      <c r="M850" s="308" t="s">
        <v>3370</v>
      </c>
      <c r="N850" s="308" t="s">
        <v>1886</v>
      </c>
    </row>
    <row r="851" spans="12:14" x14ac:dyDescent="0.35">
      <c r="L851" s="308" t="s">
        <v>3371</v>
      </c>
      <c r="M851" s="308" t="s">
        <v>3372</v>
      </c>
      <c r="N851" s="308" t="s">
        <v>1886</v>
      </c>
    </row>
    <row r="852" spans="12:14" x14ac:dyDescent="0.35">
      <c r="L852" s="308" t="s">
        <v>3373</v>
      </c>
      <c r="M852" s="308" t="s">
        <v>3374</v>
      </c>
      <c r="N852" s="308" t="s">
        <v>1936</v>
      </c>
    </row>
    <row r="853" spans="12:14" x14ac:dyDescent="0.35">
      <c r="L853" s="308" t="s">
        <v>3375</v>
      </c>
      <c r="M853" s="308" t="s">
        <v>3376</v>
      </c>
      <c r="N853" s="308" t="s">
        <v>1693</v>
      </c>
    </row>
    <row r="854" spans="12:14" x14ac:dyDescent="0.35">
      <c r="L854" s="308" t="s">
        <v>3377</v>
      </c>
      <c r="M854" s="308" t="s">
        <v>3378</v>
      </c>
      <c r="N854" s="308" t="s">
        <v>1693</v>
      </c>
    </row>
    <row r="855" spans="12:14" x14ac:dyDescent="0.35">
      <c r="L855" s="308" t="s">
        <v>3379</v>
      </c>
      <c r="M855" s="308" t="s">
        <v>3380</v>
      </c>
      <c r="N855" s="308" t="s">
        <v>1886</v>
      </c>
    </row>
    <row r="856" spans="12:14" x14ac:dyDescent="0.35">
      <c r="L856" s="308" t="s">
        <v>3381</v>
      </c>
      <c r="M856" s="308" t="s">
        <v>3382</v>
      </c>
      <c r="N856" s="308" t="s">
        <v>1970</v>
      </c>
    </row>
    <row r="857" spans="12:14" x14ac:dyDescent="0.35">
      <c r="L857" s="308" t="s">
        <v>3383</v>
      </c>
      <c r="M857" s="308" t="s">
        <v>3384</v>
      </c>
      <c r="N857" s="308" t="s">
        <v>1693</v>
      </c>
    </row>
    <row r="858" spans="12:14" x14ac:dyDescent="0.35">
      <c r="L858" s="308" t="s">
        <v>3385</v>
      </c>
      <c r="M858" s="308" t="s">
        <v>3386</v>
      </c>
      <c r="N858" s="308" t="s">
        <v>2539</v>
      </c>
    </row>
    <row r="859" spans="12:14" x14ac:dyDescent="0.35">
      <c r="L859" s="308" t="s">
        <v>3387</v>
      </c>
      <c r="M859" s="308" t="s">
        <v>3388</v>
      </c>
      <c r="N859" s="308" t="s">
        <v>1750</v>
      </c>
    </row>
    <row r="860" spans="12:14" x14ac:dyDescent="0.35">
      <c r="L860" s="308" t="s">
        <v>3389</v>
      </c>
      <c r="M860" s="308" t="s">
        <v>3390</v>
      </c>
      <c r="N860" s="308" t="s">
        <v>1886</v>
      </c>
    </row>
    <row r="861" spans="12:14" x14ac:dyDescent="0.35">
      <c r="L861" s="308" t="s">
        <v>3391</v>
      </c>
      <c r="M861" s="308" t="s">
        <v>3392</v>
      </c>
      <c r="N861" s="308" t="s">
        <v>1693</v>
      </c>
    </row>
    <row r="862" spans="12:14" x14ac:dyDescent="0.35">
      <c r="L862" s="308" t="s">
        <v>3393</v>
      </c>
      <c r="M862" s="308" t="s">
        <v>3394</v>
      </c>
      <c r="N862" s="308" t="s">
        <v>1693</v>
      </c>
    </row>
    <row r="863" spans="12:14" x14ac:dyDescent="0.35">
      <c r="L863" s="308" t="s">
        <v>3395</v>
      </c>
      <c r="M863" s="308" t="s">
        <v>3396</v>
      </c>
      <c r="N863" s="308" t="s">
        <v>1693</v>
      </c>
    </row>
    <row r="864" spans="12:14" x14ac:dyDescent="0.35">
      <c r="L864" s="308" t="s">
        <v>3397</v>
      </c>
      <c r="M864" s="308" t="s">
        <v>3398</v>
      </c>
      <c r="N864" s="308" t="s">
        <v>1693</v>
      </c>
    </row>
    <row r="865" spans="12:14" x14ac:dyDescent="0.35">
      <c r="L865" s="308" t="s">
        <v>3399</v>
      </c>
      <c r="M865" s="308" t="s">
        <v>3400</v>
      </c>
      <c r="N865" s="308" t="s">
        <v>1741</v>
      </c>
    </row>
    <row r="866" spans="12:14" x14ac:dyDescent="0.35">
      <c r="L866" s="308" t="s">
        <v>3401</v>
      </c>
      <c r="M866" s="308" t="s">
        <v>3402</v>
      </c>
      <c r="N866" s="308" t="s">
        <v>1693</v>
      </c>
    </row>
    <row r="867" spans="12:14" x14ac:dyDescent="0.35">
      <c r="L867" s="308" t="s">
        <v>3403</v>
      </c>
      <c r="M867" s="308" t="s">
        <v>3404</v>
      </c>
      <c r="N867" s="308" t="s">
        <v>1886</v>
      </c>
    </row>
    <row r="868" spans="12:14" x14ac:dyDescent="0.35">
      <c r="L868" s="308" t="s">
        <v>3405</v>
      </c>
      <c r="M868" s="308" t="s">
        <v>3406</v>
      </c>
      <c r="N868" s="308" t="s">
        <v>1886</v>
      </c>
    </row>
    <row r="869" spans="12:14" x14ac:dyDescent="0.35">
      <c r="L869" s="308" t="s">
        <v>3407</v>
      </c>
      <c r="M869" s="308" t="s">
        <v>3408</v>
      </c>
      <c r="N869" s="308" t="s">
        <v>1693</v>
      </c>
    </row>
    <row r="870" spans="12:14" x14ac:dyDescent="0.35">
      <c r="L870" s="308" t="s">
        <v>3409</v>
      </c>
      <c r="M870" s="308" t="s">
        <v>3410</v>
      </c>
      <c r="N870" s="308" t="s">
        <v>1936</v>
      </c>
    </row>
    <row r="871" spans="12:14" x14ac:dyDescent="0.35">
      <c r="L871" s="308" t="s">
        <v>3411</v>
      </c>
      <c r="M871" s="308" t="s">
        <v>3412</v>
      </c>
      <c r="N871" s="308" t="s">
        <v>1741</v>
      </c>
    </row>
    <row r="872" spans="12:14" x14ac:dyDescent="0.35">
      <c r="L872" s="308" t="s">
        <v>3413</v>
      </c>
      <c r="M872" s="308" t="s">
        <v>3414</v>
      </c>
      <c r="N872" s="308" t="s">
        <v>1693</v>
      </c>
    </row>
    <row r="873" spans="12:14" x14ac:dyDescent="0.35">
      <c r="L873" s="308" t="s">
        <v>3415</v>
      </c>
      <c r="M873" s="308" t="s">
        <v>3416</v>
      </c>
      <c r="N873" s="308" t="s">
        <v>1701</v>
      </c>
    </row>
    <row r="874" spans="12:14" x14ac:dyDescent="0.35">
      <c r="L874" s="308" t="s">
        <v>3417</v>
      </c>
      <c r="M874" s="308" t="s">
        <v>3418</v>
      </c>
      <c r="N874" s="308" t="s">
        <v>1970</v>
      </c>
    </row>
    <row r="875" spans="12:14" x14ac:dyDescent="0.35">
      <c r="L875" s="308" t="s">
        <v>3419</v>
      </c>
      <c r="M875" s="308" t="s">
        <v>3420</v>
      </c>
      <c r="N875" s="308" t="s">
        <v>1693</v>
      </c>
    </row>
    <row r="876" spans="12:14" x14ac:dyDescent="0.35">
      <c r="L876" s="308" t="s">
        <v>3421</v>
      </c>
      <c r="M876" s="308" t="s">
        <v>3422</v>
      </c>
      <c r="N876" s="308" t="s">
        <v>1886</v>
      </c>
    </row>
    <row r="877" spans="12:14" x14ac:dyDescent="0.35">
      <c r="L877" s="308" t="s">
        <v>1753</v>
      </c>
      <c r="M877" s="308" t="s">
        <v>3423</v>
      </c>
      <c r="N877" s="308" t="s">
        <v>1693</v>
      </c>
    </row>
    <row r="878" spans="12:14" x14ac:dyDescent="0.35">
      <c r="L878" s="308" t="s">
        <v>3424</v>
      </c>
      <c r="M878" s="308" t="s">
        <v>3425</v>
      </c>
      <c r="N878" s="308" t="s">
        <v>1886</v>
      </c>
    </row>
    <row r="879" spans="12:14" x14ac:dyDescent="0.35">
      <c r="L879" s="308" t="s">
        <v>3426</v>
      </c>
      <c r="M879" s="308" t="s">
        <v>3427</v>
      </c>
      <c r="N879" s="308" t="s">
        <v>1693</v>
      </c>
    </row>
    <row r="880" spans="12:14" x14ac:dyDescent="0.35">
      <c r="L880" s="308" t="s">
        <v>3428</v>
      </c>
      <c r="M880" s="308" t="s">
        <v>3429</v>
      </c>
      <c r="N880" s="308" t="s">
        <v>1701</v>
      </c>
    </row>
    <row r="881" spans="12:14" x14ac:dyDescent="0.35">
      <c r="L881" s="308" t="s">
        <v>3430</v>
      </c>
      <c r="M881" s="308" t="s">
        <v>3431</v>
      </c>
      <c r="N881" s="308" t="s">
        <v>1693</v>
      </c>
    </row>
    <row r="882" spans="12:14" x14ac:dyDescent="0.35">
      <c r="L882" s="308" t="s">
        <v>3432</v>
      </c>
      <c r="M882" s="308" t="s">
        <v>3433</v>
      </c>
      <c r="N882" s="308" t="s">
        <v>1701</v>
      </c>
    </row>
    <row r="883" spans="12:14" x14ac:dyDescent="0.35">
      <c r="L883" s="308" t="s">
        <v>3434</v>
      </c>
      <c r="M883" s="308" t="s">
        <v>3435</v>
      </c>
      <c r="N883" s="308" t="s">
        <v>1693</v>
      </c>
    </row>
    <row r="884" spans="12:14" x14ac:dyDescent="0.35">
      <c r="L884" s="308" t="s">
        <v>3436</v>
      </c>
      <c r="M884" s="308" t="s">
        <v>3437</v>
      </c>
      <c r="N884" s="308" t="s">
        <v>1693</v>
      </c>
    </row>
    <row r="885" spans="12:14" x14ac:dyDescent="0.35">
      <c r="L885" s="308" t="s">
        <v>3438</v>
      </c>
      <c r="M885" s="308" t="s">
        <v>3439</v>
      </c>
      <c r="N885" s="308" t="s">
        <v>1693</v>
      </c>
    </row>
    <row r="886" spans="12:14" x14ac:dyDescent="0.35">
      <c r="L886" s="308" t="s">
        <v>3440</v>
      </c>
      <c r="M886" s="308" t="s">
        <v>3441</v>
      </c>
      <c r="N886" s="308" t="s">
        <v>1693</v>
      </c>
    </row>
    <row r="887" spans="12:14" x14ac:dyDescent="0.35">
      <c r="L887" s="308" t="s">
        <v>3442</v>
      </c>
      <c r="M887" s="308" t="s">
        <v>3443</v>
      </c>
      <c r="N887" s="308" t="s">
        <v>1886</v>
      </c>
    </row>
    <row r="888" spans="12:14" x14ac:dyDescent="0.35">
      <c r="L888" s="308" t="s">
        <v>3444</v>
      </c>
      <c r="M888" s="308" t="s">
        <v>3445</v>
      </c>
      <c r="N888" s="308" t="s">
        <v>1693</v>
      </c>
    </row>
    <row r="889" spans="12:14" x14ac:dyDescent="0.35">
      <c r="L889" s="308" t="s">
        <v>3446</v>
      </c>
      <c r="M889" s="308" t="s">
        <v>3447</v>
      </c>
      <c r="N889" s="308" t="s">
        <v>1693</v>
      </c>
    </row>
    <row r="890" spans="12:14" x14ac:dyDescent="0.35">
      <c r="L890" s="308" t="s">
        <v>3448</v>
      </c>
      <c r="M890" s="308" t="s">
        <v>3449</v>
      </c>
      <c r="N890" s="308" t="s">
        <v>1750</v>
      </c>
    </row>
    <row r="891" spans="12:14" x14ac:dyDescent="0.35">
      <c r="L891" s="308" t="s">
        <v>2375</v>
      </c>
      <c r="M891" s="308" t="s">
        <v>3450</v>
      </c>
      <c r="N891" s="308" t="s">
        <v>1693</v>
      </c>
    </row>
    <row r="892" spans="12:14" x14ac:dyDescent="0.35">
      <c r="L892" s="308" t="s">
        <v>3451</v>
      </c>
      <c r="M892" s="308" t="s">
        <v>3452</v>
      </c>
      <c r="N892" s="308" t="s">
        <v>1693</v>
      </c>
    </row>
    <row r="893" spans="12:14" x14ac:dyDescent="0.35">
      <c r="L893" s="308" t="s">
        <v>3453</v>
      </c>
      <c r="M893" s="308" t="s">
        <v>3454</v>
      </c>
      <c r="N893" s="308" t="s">
        <v>1750</v>
      </c>
    </row>
    <row r="894" spans="12:14" x14ac:dyDescent="0.35">
      <c r="L894" s="308" t="s">
        <v>3455</v>
      </c>
      <c r="M894" s="308" t="s">
        <v>3456</v>
      </c>
      <c r="N894" s="308" t="s">
        <v>1693</v>
      </c>
    </row>
    <row r="895" spans="12:14" x14ac:dyDescent="0.35">
      <c r="L895" s="308" t="s">
        <v>3457</v>
      </c>
      <c r="M895" s="308" t="s">
        <v>3458</v>
      </c>
      <c r="N895" s="308" t="s">
        <v>1693</v>
      </c>
    </row>
    <row r="896" spans="12:14" x14ac:dyDescent="0.35">
      <c r="L896" s="308" t="s">
        <v>3459</v>
      </c>
      <c r="M896" s="308" t="s">
        <v>3460</v>
      </c>
      <c r="N896" s="308" t="s">
        <v>1693</v>
      </c>
    </row>
    <row r="897" spans="12:14" x14ac:dyDescent="0.35">
      <c r="L897" s="308" t="s">
        <v>3461</v>
      </c>
      <c r="M897" s="308" t="s">
        <v>3462</v>
      </c>
      <c r="N897" s="308" t="s">
        <v>1750</v>
      </c>
    </row>
    <row r="898" spans="12:14" x14ac:dyDescent="0.35">
      <c r="L898" s="308" t="s">
        <v>3463</v>
      </c>
      <c r="M898" s="308" t="s">
        <v>3464</v>
      </c>
      <c r="N898" s="308" t="s">
        <v>1693</v>
      </c>
    </row>
    <row r="899" spans="12:14" x14ac:dyDescent="0.35">
      <c r="L899" s="308" t="s">
        <v>3465</v>
      </c>
      <c r="M899" s="308" t="s">
        <v>3466</v>
      </c>
      <c r="N899" s="308" t="s">
        <v>1693</v>
      </c>
    </row>
    <row r="900" spans="12:14" x14ac:dyDescent="0.35">
      <c r="L900" s="308" t="s">
        <v>3467</v>
      </c>
      <c r="M900" s="308" t="s">
        <v>3468</v>
      </c>
      <c r="N900" s="308" t="s">
        <v>1693</v>
      </c>
    </row>
    <row r="901" spans="12:14" x14ac:dyDescent="0.35">
      <c r="L901" s="308" t="s">
        <v>3469</v>
      </c>
      <c r="M901" s="308" t="s">
        <v>3470</v>
      </c>
      <c r="N901" s="308" t="s">
        <v>1970</v>
      </c>
    </row>
    <row r="902" spans="12:14" x14ac:dyDescent="0.35">
      <c r="L902" s="308" t="s">
        <v>3471</v>
      </c>
      <c r="M902" s="308" t="s">
        <v>3472</v>
      </c>
      <c r="N902" s="308" t="s">
        <v>1750</v>
      </c>
    </row>
    <row r="903" spans="12:14" x14ac:dyDescent="0.35">
      <c r="L903" s="308" t="s">
        <v>3473</v>
      </c>
      <c r="M903" s="308" t="s">
        <v>3474</v>
      </c>
      <c r="N903" s="308" t="s">
        <v>1886</v>
      </c>
    </row>
    <row r="904" spans="12:14" x14ac:dyDescent="0.35">
      <c r="L904" s="308" t="s">
        <v>3475</v>
      </c>
      <c r="M904" s="308" t="s">
        <v>3476</v>
      </c>
      <c r="N904" s="308" t="s">
        <v>1936</v>
      </c>
    </row>
    <row r="905" spans="12:14" x14ac:dyDescent="0.35">
      <c r="L905" s="308" t="s">
        <v>3477</v>
      </c>
      <c r="M905" s="308" t="s">
        <v>3478</v>
      </c>
      <c r="N905" s="308" t="s">
        <v>1693</v>
      </c>
    </row>
    <row r="906" spans="12:14" x14ac:dyDescent="0.35">
      <c r="L906" s="308" t="s">
        <v>3479</v>
      </c>
      <c r="M906" s="308" t="s">
        <v>3480</v>
      </c>
      <c r="N906" s="308" t="s">
        <v>1909</v>
      </c>
    </row>
    <row r="907" spans="12:14" x14ac:dyDescent="0.35">
      <c r="L907" s="308" t="s">
        <v>3481</v>
      </c>
      <c r="M907" s="308" t="s">
        <v>3482</v>
      </c>
      <c r="N907" s="308" t="s">
        <v>1693</v>
      </c>
    </row>
    <row r="908" spans="12:14" x14ac:dyDescent="0.35">
      <c r="L908" s="308" t="s">
        <v>3483</v>
      </c>
      <c r="M908" s="308" t="s">
        <v>3484</v>
      </c>
      <c r="N908" s="308" t="s">
        <v>1750</v>
      </c>
    </row>
    <row r="909" spans="12:14" x14ac:dyDescent="0.35">
      <c r="L909" s="308" t="s">
        <v>3485</v>
      </c>
      <c r="M909" s="308" t="s">
        <v>3486</v>
      </c>
      <c r="N909" s="308" t="s">
        <v>1693</v>
      </c>
    </row>
    <row r="910" spans="12:14" x14ac:dyDescent="0.35">
      <c r="L910" s="308" t="s">
        <v>3487</v>
      </c>
      <c r="M910" s="308" t="s">
        <v>3488</v>
      </c>
      <c r="N910" s="308" t="s">
        <v>1693</v>
      </c>
    </row>
    <row r="911" spans="12:14" x14ac:dyDescent="0.35">
      <c r="L911" s="308" t="s">
        <v>3489</v>
      </c>
      <c r="M911" s="308" t="s">
        <v>3490</v>
      </c>
      <c r="N911" s="308" t="s">
        <v>1693</v>
      </c>
    </row>
    <row r="912" spans="12:14" x14ac:dyDescent="0.35">
      <c r="L912" s="308" t="s">
        <v>3491</v>
      </c>
      <c r="M912" s="308" t="s">
        <v>3492</v>
      </c>
      <c r="N912" s="308" t="s">
        <v>1693</v>
      </c>
    </row>
    <row r="913" spans="12:14" x14ac:dyDescent="0.35">
      <c r="L913" s="308" t="s">
        <v>3493</v>
      </c>
      <c r="M913" s="308" t="s">
        <v>3494</v>
      </c>
      <c r="N913" s="308" t="s">
        <v>1693</v>
      </c>
    </row>
    <row r="914" spans="12:14" x14ac:dyDescent="0.35">
      <c r="L914" s="308" t="s">
        <v>3495</v>
      </c>
      <c r="M914" s="308" t="s">
        <v>3496</v>
      </c>
      <c r="N914" s="308" t="s">
        <v>1701</v>
      </c>
    </row>
    <row r="915" spans="12:14" x14ac:dyDescent="0.35">
      <c r="L915" s="308" t="s">
        <v>3497</v>
      </c>
      <c r="M915" s="308" t="s">
        <v>3498</v>
      </c>
      <c r="N915" s="308" t="s">
        <v>1750</v>
      </c>
    </row>
    <row r="916" spans="12:14" x14ac:dyDescent="0.35">
      <c r="L916" s="308" t="s">
        <v>3499</v>
      </c>
      <c r="M916" s="308" t="s">
        <v>3500</v>
      </c>
      <c r="N916" s="308" t="s">
        <v>1936</v>
      </c>
    </row>
    <row r="917" spans="12:14" x14ac:dyDescent="0.35">
      <c r="L917" s="308" t="s">
        <v>3501</v>
      </c>
      <c r="M917" s="308" t="s">
        <v>3502</v>
      </c>
      <c r="N917" s="308" t="s">
        <v>1909</v>
      </c>
    </row>
    <row r="918" spans="12:14" x14ac:dyDescent="0.35">
      <c r="L918" s="308" t="s">
        <v>3503</v>
      </c>
      <c r="M918" s="308" t="s">
        <v>3504</v>
      </c>
      <c r="N918" s="308" t="s">
        <v>1886</v>
      </c>
    </row>
    <row r="919" spans="12:14" x14ac:dyDescent="0.35">
      <c r="L919" s="308" t="s">
        <v>3505</v>
      </c>
      <c r="M919" s="308" t="s">
        <v>3506</v>
      </c>
      <c r="N919" s="308" t="s">
        <v>1693</v>
      </c>
    </row>
    <row r="920" spans="12:14" x14ac:dyDescent="0.35">
      <c r="L920" s="308" t="s">
        <v>3507</v>
      </c>
      <c r="M920" s="308" t="s">
        <v>3508</v>
      </c>
      <c r="N920" s="308" t="s">
        <v>1886</v>
      </c>
    </row>
    <row r="921" spans="12:14" x14ac:dyDescent="0.35">
      <c r="L921" s="308" t="s">
        <v>3509</v>
      </c>
      <c r="M921" s="308" t="s">
        <v>3510</v>
      </c>
      <c r="N921" s="308" t="s">
        <v>1693</v>
      </c>
    </row>
    <row r="922" spans="12:14" x14ac:dyDescent="0.35">
      <c r="L922" s="308" t="s">
        <v>3511</v>
      </c>
      <c r="M922" s="308" t="s">
        <v>3512</v>
      </c>
      <c r="N922" s="308" t="s">
        <v>1693</v>
      </c>
    </row>
    <row r="923" spans="12:14" x14ac:dyDescent="0.35">
      <c r="L923" s="308" t="s">
        <v>3513</v>
      </c>
      <c r="M923" s="308" t="s">
        <v>3514</v>
      </c>
      <c r="N923" s="308" t="s">
        <v>1936</v>
      </c>
    </row>
    <row r="924" spans="12:14" x14ac:dyDescent="0.35">
      <c r="L924" s="308" t="s">
        <v>3515</v>
      </c>
      <c r="M924" s="308" t="s">
        <v>3516</v>
      </c>
      <c r="N924" s="308" t="s">
        <v>1693</v>
      </c>
    </row>
    <row r="925" spans="12:14" x14ac:dyDescent="0.35">
      <c r="L925" s="308" t="s">
        <v>3517</v>
      </c>
      <c r="M925" s="308" t="s">
        <v>3518</v>
      </c>
      <c r="N925" s="308" t="s">
        <v>1750</v>
      </c>
    </row>
    <row r="926" spans="12:14" x14ac:dyDescent="0.35">
      <c r="L926" s="308" t="s">
        <v>3519</v>
      </c>
      <c r="M926" s="308" t="s">
        <v>3520</v>
      </c>
      <c r="N926" s="308" t="s">
        <v>1701</v>
      </c>
    </row>
    <row r="927" spans="12:14" x14ac:dyDescent="0.35">
      <c r="L927" s="308" t="s">
        <v>3521</v>
      </c>
      <c r="M927" s="308" t="s">
        <v>3522</v>
      </c>
      <c r="N927" s="308" t="s">
        <v>1886</v>
      </c>
    </row>
    <row r="928" spans="12:14" x14ac:dyDescent="0.35">
      <c r="L928" s="308" t="s">
        <v>3523</v>
      </c>
      <c r="M928" s="308" t="s">
        <v>3524</v>
      </c>
      <c r="N928" s="308" t="s">
        <v>1741</v>
      </c>
    </row>
    <row r="929" spans="12:14" x14ac:dyDescent="0.35">
      <c r="L929" s="308" t="s">
        <v>3525</v>
      </c>
      <c r="M929" s="308" t="s">
        <v>3526</v>
      </c>
      <c r="N929" s="308" t="s">
        <v>1701</v>
      </c>
    </row>
    <row r="930" spans="12:14" x14ac:dyDescent="0.35">
      <c r="L930" s="308" t="s">
        <v>3527</v>
      </c>
      <c r="M930" s="308" t="s">
        <v>3528</v>
      </c>
      <c r="N930" s="308" t="s">
        <v>1909</v>
      </c>
    </row>
    <row r="931" spans="12:14" x14ac:dyDescent="0.35">
      <c r="L931" s="308" t="s">
        <v>3529</v>
      </c>
      <c r="M931" s="308" t="s">
        <v>3530</v>
      </c>
      <c r="N931" s="308" t="s">
        <v>1936</v>
      </c>
    </row>
    <row r="932" spans="12:14" x14ac:dyDescent="0.35">
      <c r="L932" s="308" t="s">
        <v>3531</v>
      </c>
      <c r="M932" s="308" t="s">
        <v>3532</v>
      </c>
      <c r="N932" s="308" t="s">
        <v>1693</v>
      </c>
    </row>
    <row r="933" spans="12:14" x14ac:dyDescent="0.35">
      <c r="L933" s="308" t="s">
        <v>3533</v>
      </c>
      <c r="M933" s="308" t="s">
        <v>3534</v>
      </c>
      <c r="N933" s="308" t="s">
        <v>1693</v>
      </c>
    </row>
    <row r="934" spans="12:14" x14ac:dyDescent="0.35">
      <c r="L934" s="308" t="s">
        <v>3535</v>
      </c>
      <c r="M934" s="308" t="s">
        <v>3536</v>
      </c>
      <c r="N934" s="308" t="s">
        <v>1970</v>
      </c>
    </row>
    <row r="935" spans="12:14" x14ac:dyDescent="0.35">
      <c r="L935" s="308" t="s">
        <v>3537</v>
      </c>
      <c r="M935" s="308" t="s">
        <v>3538</v>
      </c>
      <c r="N935" s="308" t="s">
        <v>1886</v>
      </c>
    </row>
    <row r="936" spans="12:14" x14ac:dyDescent="0.35">
      <c r="L936" s="308" t="s">
        <v>3539</v>
      </c>
      <c r="M936" s="308" t="s">
        <v>3540</v>
      </c>
      <c r="N936" s="308" t="s">
        <v>1701</v>
      </c>
    </row>
    <row r="937" spans="12:14" x14ac:dyDescent="0.35">
      <c r="L937" s="308" t="s">
        <v>3541</v>
      </c>
      <c r="M937" s="308" t="s">
        <v>3542</v>
      </c>
      <c r="N937" s="308" t="s">
        <v>1750</v>
      </c>
    </row>
    <row r="938" spans="12:14" x14ac:dyDescent="0.35">
      <c r="L938" s="308" t="s">
        <v>3543</v>
      </c>
      <c r="M938" s="308" t="s">
        <v>3544</v>
      </c>
      <c r="N938" s="308" t="s">
        <v>1750</v>
      </c>
    </row>
    <row r="939" spans="12:14" x14ac:dyDescent="0.35">
      <c r="L939" s="308" t="s">
        <v>3545</v>
      </c>
      <c r="M939" s="308" t="s">
        <v>3546</v>
      </c>
      <c r="N939" s="308" t="s">
        <v>1886</v>
      </c>
    </row>
    <row r="940" spans="12:14" x14ac:dyDescent="0.35">
      <c r="L940" s="308" t="s">
        <v>3547</v>
      </c>
      <c r="M940" s="308" t="s">
        <v>3548</v>
      </c>
      <c r="N940" s="308" t="s">
        <v>1693</v>
      </c>
    </row>
    <row r="941" spans="12:14" x14ac:dyDescent="0.35">
      <c r="L941" s="308" t="s">
        <v>3549</v>
      </c>
      <c r="M941" s="308" t="s">
        <v>3550</v>
      </c>
      <c r="N941" s="308" t="s">
        <v>1886</v>
      </c>
    </row>
    <row r="942" spans="12:14" x14ac:dyDescent="0.35">
      <c r="L942" s="308" t="s">
        <v>3551</v>
      </c>
      <c r="M942" s="308" t="s">
        <v>3552</v>
      </c>
      <c r="N942" s="308" t="s">
        <v>1693</v>
      </c>
    </row>
    <row r="943" spans="12:14" x14ac:dyDescent="0.35">
      <c r="L943" s="308" t="s">
        <v>3553</v>
      </c>
      <c r="M943" s="308" t="s">
        <v>3554</v>
      </c>
      <c r="N943" s="308" t="s">
        <v>1750</v>
      </c>
    </row>
    <row r="944" spans="12:14" x14ac:dyDescent="0.35">
      <c r="L944" s="308" t="s">
        <v>3555</v>
      </c>
      <c r="M944" s="308" t="s">
        <v>3556</v>
      </c>
      <c r="N944" s="308" t="s">
        <v>1693</v>
      </c>
    </row>
    <row r="945" spans="12:14" x14ac:dyDescent="0.35">
      <c r="L945" s="308" t="s">
        <v>3557</v>
      </c>
      <c r="M945" s="308" t="s">
        <v>3558</v>
      </c>
      <c r="N945" s="308" t="s">
        <v>1693</v>
      </c>
    </row>
    <row r="946" spans="12:14" x14ac:dyDescent="0.35">
      <c r="L946" s="308" t="s">
        <v>3559</v>
      </c>
      <c r="M946" s="308" t="s">
        <v>3560</v>
      </c>
      <c r="N946" s="308" t="s">
        <v>1701</v>
      </c>
    </row>
    <row r="947" spans="12:14" x14ac:dyDescent="0.35">
      <c r="L947" s="308" t="s">
        <v>3561</v>
      </c>
      <c r="M947" s="308" t="s">
        <v>3562</v>
      </c>
      <c r="N947" s="308" t="s">
        <v>1750</v>
      </c>
    </row>
    <row r="948" spans="12:14" x14ac:dyDescent="0.35">
      <c r="L948" s="308" t="s">
        <v>3563</v>
      </c>
      <c r="M948" s="308" t="s">
        <v>3564</v>
      </c>
      <c r="N948" s="308" t="s">
        <v>1701</v>
      </c>
    </row>
    <row r="949" spans="12:14" x14ac:dyDescent="0.35">
      <c r="L949" s="308" t="s">
        <v>3565</v>
      </c>
      <c r="M949" s="308" t="s">
        <v>3566</v>
      </c>
      <c r="N949" s="308" t="s">
        <v>1693</v>
      </c>
    </row>
    <row r="950" spans="12:14" x14ac:dyDescent="0.35">
      <c r="L950" s="308" t="s">
        <v>3567</v>
      </c>
      <c r="M950" s="308" t="s">
        <v>3568</v>
      </c>
      <c r="N950" s="308" t="s">
        <v>1886</v>
      </c>
    </row>
    <row r="951" spans="12:14" x14ac:dyDescent="0.35">
      <c r="L951" s="308" t="s">
        <v>3569</v>
      </c>
      <c r="M951" s="308" t="s">
        <v>3570</v>
      </c>
      <c r="N951" s="308" t="s">
        <v>1750</v>
      </c>
    </row>
    <row r="952" spans="12:14" x14ac:dyDescent="0.35">
      <c r="L952" s="308" t="s">
        <v>3571</v>
      </c>
      <c r="M952" s="308" t="s">
        <v>3572</v>
      </c>
      <c r="N952" s="308" t="s">
        <v>1701</v>
      </c>
    </row>
    <row r="953" spans="12:14" x14ac:dyDescent="0.35">
      <c r="L953" s="308" t="s">
        <v>3573</v>
      </c>
      <c r="M953" s="308" t="s">
        <v>3574</v>
      </c>
      <c r="N953" s="308" t="s">
        <v>1886</v>
      </c>
    </row>
    <row r="954" spans="12:14" x14ac:dyDescent="0.35">
      <c r="L954" s="308" t="s">
        <v>3575</v>
      </c>
      <c r="M954" s="308" t="s">
        <v>3576</v>
      </c>
      <c r="N954" s="308" t="s">
        <v>1886</v>
      </c>
    </row>
    <row r="955" spans="12:14" x14ac:dyDescent="0.35">
      <c r="L955" s="308" t="s">
        <v>3577</v>
      </c>
      <c r="M955" s="308" t="s">
        <v>3578</v>
      </c>
      <c r="N955" s="308" t="s">
        <v>1701</v>
      </c>
    </row>
    <row r="956" spans="12:14" x14ac:dyDescent="0.35">
      <c r="L956" s="308" t="s">
        <v>3579</v>
      </c>
      <c r="M956" s="308" t="s">
        <v>3580</v>
      </c>
      <c r="N956" s="308" t="s">
        <v>1693</v>
      </c>
    </row>
    <row r="957" spans="12:14" x14ac:dyDescent="0.35">
      <c r="L957" s="308" t="s">
        <v>3581</v>
      </c>
      <c r="M957" s="308" t="s">
        <v>3582</v>
      </c>
      <c r="N957" s="308" t="s">
        <v>1693</v>
      </c>
    </row>
    <row r="958" spans="12:14" x14ac:dyDescent="0.35">
      <c r="L958" s="308" t="s">
        <v>3583</v>
      </c>
      <c r="M958" s="308" t="s">
        <v>3584</v>
      </c>
      <c r="N958" s="308" t="s">
        <v>1701</v>
      </c>
    </row>
    <row r="959" spans="12:14" x14ac:dyDescent="0.35">
      <c r="L959" s="308" t="s">
        <v>3585</v>
      </c>
      <c r="M959" s="308" t="s">
        <v>3586</v>
      </c>
      <c r="N959" s="308" t="s">
        <v>1693</v>
      </c>
    </row>
    <row r="960" spans="12:14" x14ac:dyDescent="0.35">
      <c r="L960" s="308" t="s">
        <v>1939</v>
      </c>
      <c r="M960" s="308" t="s">
        <v>3587</v>
      </c>
      <c r="N960" s="308" t="s">
        <v>1693</v>
      </c>
    </row>
    <row r="961" spans="12:14" x14ac:dyDescent="0.35">
      <c r="L961" s="308" t="s">
        <v>3588</v>
      </c>
      <c r="M961" s="308" t="s">
        <v>3589</v>
      </c>
      <c r="N961" s="308" t="s">
        <v>1886</v>
      </c>
    </row>
    <row r="962" spans="12:14" x14ac:dyDescent="0.35">
      <c r="L962" s="308" t="s">
        <v>3590</v>
      </c>
      <c r="M962" s="308" t="s">
        <v>3591</v>
      </c>
      <c r="N962" s="308" t="s">
        <v>1909</v>
      </c>
    </row>
    <row r="963" spans="12:14" x14ac:dyDescent="0.35">
      <c r="L963" s="308" t="s">
        <v>3592</v>
      </c>
      <c r="M963" s="308" t="s">
        <v>3593</v>
      </c>
      <c r="N963" s="308" t="s">
        <v>1750</v>
      </c>
    </row>
    <row r="964" spans="12:14" x14ac:dyDescent="0.35">
      <c r="L964" s="308" t="s">
        <v>3594</v>
      </c>
      <c r="M964" s="308" t="s">
        <v>3595</v>
      </c>
      <c r="N964" s="308" t="s">
        <v>1886</v>
      </c>
    </row>
    <row r="965" spans="12:14" x14ac:dyDescent="0.35">
      <c r="L965" s="308" t="s">
        <v>3596</v>
      </c>
      <c r="M965" s="308" t="s">
        <v>3597</v>
      </c>
      <c r="N965" s="308" t="s">
        <v>1750</v>
      </c>
    </row>
    <row r="966" spans="12:14" x14ac:dyDescent="0.35">
      <c r="L966" s="308" t="s">
        <v>3598</v>
      </c>
      <c r="M966" s="308" t="s">
        <v>3599</v>
      </c>
      <c r="N966" s="308" t="s">
        <v>1886</v>
      </c>
    </row>
    <row r="967" spans="12:14" x14ac:dyDescent="0.35">
      <c r="L967" s="308" t="s">
        <v>3600</v>
      </c>
      <c r="M967" s="308" t="s">
        <v>3601</v>
      </c>
      <c r="N967" s="308" t="s">
        <v>1693</v>
      </c>
    </row>
    <row r="968" spans="12:14" x14ac:dyDescent="0.35">
      <c r="L968" s="308" t="s">
        <v>3602</v>
      </c>
      <c r="M968" s="308" t="s">
        <v>3603</v>
      </c>
      <c r="N968" s="308" t="s">
        <v>1701</v>
      </c>
    </row>
    <row r="969" spans="12:14" x14ac:dyDescent="0.35">
      <c r="L969" s="308" t="s">
        <v>3604</v>
      </c>
      <c r="M969" s="308" t="s">
        <v>3605</v>
      </c>
      <c r="N969" s="308" t="s">
        <v>1936</v>
      </c>
    </row>
    <row r="970" spans="12:14" x14ac:dyDescent="0.35">
      <c r="L970" s="308" t="s">
        <v>3606</v>
      </c>
      <c r="M970" s="308" t="s">
        <v>3607</v>
      </c>
      <c r="N970" s="308" t="s">
        <v>1693</v>
      </c>
    </row>
    <row r="971" spans="12:14" x14ac:dyDescent="0.35">
      <c r="L971" s="308" t="s">
        <v>3608</v>
      </c>
      <c r="M971" s="308" t="s">
        <v>3609</v>
      </c>
      <c r="N971" s="308" t="s">
        <v>1750</v>
      </c>
    </row>
    <row r="972" spans="12:14" x14ac:dyDescent="0.35">
      <c r="L972" s="308" t="s">
        <v>3610</v>
      </c>
      <c r="M972" s="308" t="s">
        <v>3611</v>
      </c>
      <c r="N972" s="308" t="s">
        <v>1693</v>
      </c>
    </row>
    <row r="973" spans="12:14" x14ac:dyDescent="0.35">
      <c r="L973" s="308" t="s">
        <v>2296</v>
      </c>
      <c r="M973" s="308" t="s">
        <v>3612</v>
      </c>
      <c r="N973" s="308" t="s">
        <v>1693</v>
      </c>
    </row>
    <row r="974" spans="12:14" x14ac:dyDescent="0.35">
      <c r="L974" s="308" t="s">
        <v>3613</v>
      </c>
      <c r="M974" s="308" t="s">
        <v>3614</v>
      </c>
      <c r="N974" s="308" t="s">
        <v>1693</v>
      </c>
    </row>
    <row r="975" spans="12:14" x14ac:dyDescent="0.35">
      <c r="L975" s="308" t="s">
        <v>3615</v>
      </c>
      <c r="M975" s="308" t="s">
        <v>3616</v>
      </c>
      <c r="N975" s="308" t="s">
        <v>1750</v>
      </c>
    </row>
    <row r="976" spans="12:14" x14ac:dyDescent="0.35">
      <c r="L976" s="308" t="s">
        <v>3617</v>
      </c>
      <c r="M976" s="308" t="s">
        <v>3618</v>
      </c>
      <c r="N976" s="308" t="s">
        <v>1701</v>
      </c>
    </row>
    <row r="977" spans="12:14" x14ac:dyDescent="0.35">
      <c r="L977" s="308" t="s">
        <v>3619</v>
      </c>
      <c r="M977" s="308" t="s">
        <v>3620</v>
      </c>
      <c r="N977" s="308" t="s">
        <v>1693</v>
      </c>
    </row>
    <row r="978" spans="12:14" x14ac:dyDescent="0.35">
      <c r="L978" s="308" t="s">
        <v>3621</v>
      </c>
      <c r="M978" s="308" t="s">
        <v>3622</v>
      </c>
      <c r="N978" s="308" t="s">
        <v>1693</v>
      </c>
    </row>
    <row r="979" spans="12:14" x14ac:dyDescent="0.35">
      <c r="L979" s="308" t="s">
        <v>3623</v>
      </c>
      <c r="M979" s="308" t="s">
        <v>3624</v>
      </c>
      <c r="N979" s="308" t="s">
        <v>1909</v>
      </c>
    </row>
    <row r="980" spans="12:14" x14ac:dyDescent="0.35">
      <c r="L980" s="308" t="s">
        <v>3625</v>
      </c>
      <c r="M980" s="308" t="s">
        <v>3626</v>
      </c>
      <c r="N980" s="308" t="s">
        <v>1701</v>
      </c>
    </row>
    <row r="981" spans="12:14" x14ac:dyDescent="0.35">
      <c r="L981" s="308" t="s">
        <v>3627</v>
      </c>
      <c r="M981" s="308" t="s">
        <v>3628</v>
      </c>
      <c r="N981" s="308" t="s">
        <v>1936</v>
      </c>
    </row>
    <row r="982" spans="12:14" x14ac:dyDescent="0.35">
      <c r="L982" s="308" t="s">
        <v>3629</v>
      </c>
      <c r="M982" s="308" t="s">
        <v>3630</v>
      </c>
      <c r="N982" s="308" t="s">
        <v>1970</v>
      </c>
    </row>
    <row r="983" spans="12:14" x14ac:dyDescent="0.35">
      <c r="L983" s="308" t="s">
        <v>3631</v>
      </c>
      <c r="M983" s="308" t="s">
        <v>3632</v>
      </c>
      <c r="N983" s="308" t="s">
        <v>1970</v>
      </c>
    </row>
    <row r="984" spans="12:14" x14ac:dyDescent="0.35">
      <c r="L984" s="308" t="s">
        <v>3633</v>
      </c>
      <c r="M984" s="308" t="s">
        <v>3634</v>
      </c>
      <c r="N984" s="308" t="s">
        <v>1693</v>
      </c>
    </row>
    <row r="985" spans="12:14" x14ac:dyDescent="0.35">
      <c r="L985" s="308" t="s">
        <v>3635</v>
      </c>
      <c r="M985" s="308" t="s">
        <v>3636</v>
      </c>
      <c r="N985" s="308" t="s">
        <v>1886</v>
      </c>
    </row>
    <row r="986" spans="12:14" x14ac:dyDescent="0.35">
      <c r="L986" s="308" t="s">
        <v>3637</v>
      </c>
      <c r="M986" s="308" t="s">
        <v>3638</v>
      </c>
      <c r="N986" s="308" t="s">
        <v>1693</v>
      </c>
    </row>
    <row r="987" spans="12:14" x14ac:dyDescent="0.35">
      <c r="L987" s="308" t="s">
        <v>3639</v>
      </c>
      <c r="M987" s="308" t="s">
        <v>3640</v>
      </c>
      <c r="N987" s="308" t="s">
        <v>1693</v>
      </c>
    </row>
    <row r="988" spans="12:14" x14ac:dyDescent="0.35">
      <c r="L988" s="308" t="s">
        <v>3641</v>
      </c>
      <c r="M988" s="308" t="s">
        <v>3642</v>
      </c>
      <c r="N988" s="308" t="s">
        <v>1701</v>
      </c>
    </row>
    <row r="989" spans="12:14" x14ac:dyDescent="0.35">
      <c r="L989" s="308" t="s">
        <v>3643</v>
      </c>
      <c r="M989" s="308" t="s">
        <v>3644</v>
      </c>
      <c r="N989" s="308" t="s">
        <v>1701</v>
      </c>
    </row>
    <row r="990" spans="12:14" x14ac:dyDescent="0.35">
      <c r="L990" s="308" t="s">
        <v>210</v>
      </c>
      <c r="M990" s="308" t="s">
        <v>494</v>
      </c>
      <c r="N990" s="308" t="s">
        <v>1701</v>
      </c>
    </row>
    <row r="991" spans="12:14" x14ac:dyDescent="0.35">
      <c r="L991" s="308" t="s">
        <v>3645</v>
      </c>
      <c r="M991" s="308" t="s">
        <v>3646</v>
      </c>
      <c r="N991" s="308" t="s">
        <v>1693</v>
      </c>
    </row>
    <row r="992" spans="12:14" x14ac:dyDescent="0.35">
      <c r="L992" s="308" t="s">
        <v>3647</v>
      </c>
      <c r="M992" s="308" t="s">
        <v>3648</v>
      </c>
      <c r="N992" s="308" t="s">
        <v>2539</v>
      </c>
    </row>
    <row r="993" spans="12:14" x14ac:dyDescent="0.35">
      <c r="L993" s="308" t="s">
        <v>3649</v>
      </c>
      <c r="M993" s="308" t="s">
        <v>3650</v>
      </c>
      <c r="N993" s="308" t="s">
        <v>1750</v>
      </c>
    </row>
    <row r="994" spans="12:14" x14ac:dyDescent="0.35">
      <c r="L994" s="308" t="s">
        <v>3651</v>
      </c>
      <c r="M994" s="308" t="s">
        <v>3652</v>
      </c>
      <c r="N994" s="308" t="s">
        <v>1750</v>
      </c>
    </row>
    <row r="995" spans="12:14" x14ac:dyDescent="0.35">
      <c r="L995" s="308" t="s">
        <v>3653</v>
      </c>
      <c r="M995" s="308" t="s">
        <v>3654</v>
      </c>
      <c r="N995" s="308" t="s">
        <v>1886</v>
      </c>
    </row>
    <row r="996" spans="12:14" x14ac:dyDescent="0.35">
      <c r="L996" s="308" t="s">
        <v>3655</v>
      </c>
      <c r="M996" s="308" t="s">
        <v>3656</v>
      </c>
      <c r="N996" s="308" t="s">
        <v>1693</v>
      </c>
    </row>
    <row r="997" spans="12:14" x14ac:dyDescent="0.35">
      <c r="L997" s="308" t="s">
        <v>3657</v>
      </c>
      <c r="M997" s="308" t="s">
        <v>3658</v>
      </c>
      <c r="N997" s="308" t="s">
        <v>1693</v>
      </c>
    </row>
    <row r="998" spans="12:14" x14ac:dyDescent="0.35">
      <c r="L998" s="308" t="s">
        <v>3659</v>
      </c>
      <c r="M998" s="308" t="s">
        <v>3660</v>
      </c>
      <c r="N998" s="308" t="s">
        <v>1886</v>
      </c>
    </row>
    <row r="999" spans="12:14" x14ac:dyDescent="0.35">
      <c r="L999" s="308" t="s">
        <v>3661</v>
      </c>
      <c r="M999" s="308" t="s">
        <v>3662</v>
      </c>
      <c r="N999" s="308" t="s">
        <v>1693</v>
      </c>
    </row>
    <row r="1000" spans="12:14" x14ac:dyDescent="0.35">
      <c r="L1000" s="308" t="s">
        <v>3663</v>
      </c>
      <c r="M1000" s="308" t="s">
        <v>3664</v>
      </c>
      <c r="N1000" s="308" t="s">
        <v>1936</v>
      </c>
    </row>
    <row r="1001" spans="12:14" x14ac:dyDescent="0.35">
      <c r="L1001" s="308" t="s">
        <v>3665</v>
      </c>
      <c r="M1001" s="308" t="s">
        <v>3666</v>
      </c>
      <c r="N1001" s="308" t="s">
        <v>1886</v>
      </c>
    </row>
    <row r="1002" spans="12:14" x14ac:dyDescent="0.35">
      <c r="L1002" s="308" t="s">
        <v>3667</v>
      </c>
      <c r="M1002" s="308" t="s">
        <v>3668</v>
      </c>
      <c r="N1002" s="308" t="s">
        <v>1693</v>
      </c>
    </row>
    <row r="1003" spans="12:14" x14ac:dyDescent="0.35">
      <c r="L1003" s="308" t="s">
        <v>3669</v>
      </c>
      <c r="M1003" s="308" t="s">
        <v>3670</v>
      </c>
      <c r="N1003" s="308" t="s">
        <v>1693</v>
      </c>
    </row>
    <row r="1004" spans="12:14" x14ac:dyDescent="0.35">
      <c r="L1004" s="308" t="s">
        <v>3671</v>
      </c>
      <c r="M1004" s="308" t="s">
        <v>3672</v>
      </c>
      <c r="N1004" s="308" t="s">
        <v>1693</v>
      </c>
    </row>
    <row r="1005" spans="12:14" x14ac:dyDescent="0.35">
      <c r="L1005" s="308" t="s">
        <v>3673</v>
      </c>
      <c r="M1005" s="308" t="s">
        <v>3674</v>
      </c>
      <c r="N1005" s="308" t="s">
        <v>1750</v>
      </c>
    </row>
    <row r="1006" spans="12:14" x14ac:dyDescent="0.35">
      <c r="L1006" s="308" t="s">
        <v>3675</v>
      </c>
      <c r="M1006" s="308" t="s">
        <v>3676</v>
      </c>
      <c r="N1006" s="308" t="s">
        <v>1970</v>
      </c>
    </row>
    <row r="1007" spans="12:14" x14ac:dyDescent="0.35">
      <c r="L1007" s="308" t="s">
        <v>3677</v>
      </c>
      <c r="M1007" s="308" t="s">
        <v>3678</v>
      </c>
      <c r="N1007" s="308" t="s">
        <v>1693</v>
      </c>
    </row>
    <row r="1008" spans="12:14" x14ac:dyDescent="0.35">
      <c r="L1008" s="308" t="s">
        <v>3679</v>
      </c>
      <c r="M1008" s="308" t="s">
        <v>3680</v>
      </c>
      <c r="N1008" s="308" t="s">
        <v>1886</v>
      </c>
    </row>
    <row r="1009" spans="12:14" x14ac:dyDescent="0.35">
      <c r="L1009" s="308" t="s">
        <v>3681</v>
      </c>
      <c r="M1009" s="308" t="s">
        <v>3682</v>
      </c>
      <c r="N1009" s="308" t="s">
        <v>1886</v>
      </c>
    </row>
    <row r="1010" spans="12:14" x14ac:dyDescent="0.35">
      <c r="L1010" s="308" t="s">
        <v>3683</v>
      </c>
      <c r="M1010" s="308" t="s">
        <v>3684</v>
      </c>
      <c r="N1010" s="308" t="s">
        <v>1970</v>
      </c>
    </row>
    <row r="1011" spans="12:14" x14ac:dyDescent="0.35">
      <c r="L1011" s="308" t="s">
        <v>3685</v>
      </c>
      <c r="M1011" s="308" t="s">
        <v>3686</v>
      </c>
      <c r="N1011" s="308" t="s">
        <v>1970</v>
      </c>
    </row>
    <row r="1012" spans="12:14" x14ac:dyDescent="0.35">
      <c r="L1012" s="308" t="s">
        <v>3687</v>
      </c>
      <c r="M1012" s="308" t="s">
        <v>3688</v>
      </c>
      <c r="N1012" s="308" t="s">
        <v>1693</v>
      </c>
    </row>
    <row r="1013" spans="12:14" x14ac:dyDescent="0.35">
      <c r="L1013" s="308" t="s">
        <v>3689</v>
      </c>
      <c r="M1013" s="308" t="s">
        <v>3690</v>
      </c>
      <c r="N1013" s="308" t="s">
        <v>1936</v>
      </c>
    </row>
    <row r="1014" spans="12:14" x14ac:dyDescent="0.35">
      <c r="L1014" s="308" t="s">
        <v>3691</v>
      </c>
      <c r="M1014" s="308" t="s">
        <v>3692</v>
      </c>
      <c r="N1014" s="308" t="s">
        <v>1693</v>
      </c>
    </row>
    <row r="1015" spans="12:14" x14ac:dyDescent="0.35">
      <c r="L1015" s="308" t="s">
        <v>3693</v>
      </c>
      <c r="M1015" s="308" t="s">
        <v>3694</v>
      </c>
      <c r="N1015" s="308" t="s">
        <v>1701</v>
      </c>
    </row>
    <row r="1016" spans="12:14" x14ac:dyDescent="0.35">
      <c r="L1016" s="308" t="s">
        <v>3695</v>
      </c>
      <c r="M1016" s="308" t="s">
        <v>3696</v>
      </c>
      <c r="N1016" s="308" t="s">
        <v>1750</v>
      </c>
    </row>
    <row r="1017" spans="12:14" x14ac:dyDescent="0.35">
      <c r="L1017" s="308" t="s">
        <v>3697</v>
      </c>
      <c r="M1017" s="308" t="s">
        <v>3698</v>
      </c>
      <c r="N1017" s="308" t="s">
        <v>1750</v>
      </c>
    </row>
    <row r="1018" spans="12:14" x14ac:dyDescent="0.35">
      <c r="L1018" s="308" t="s">
        <v>3699</v>
      </c>
      <c r="M1018" s="308" t="s">
        <v>3700</v>
      </c>
      <c r="N1018" s="308" t="s">
        <v>1886</v>
      </c>
    </row>
    <row r="1019" spans="12:14" x14ac:dyDescent="0.35">
      <c r="L1019" s="308" t="s">
        <v>3701</v>
      </c>
      <c r="M1019" s="308" t="s">
        <v>3702</v>
      </c>
      <c r="N1019" s="308" t="s">
        <v>1750</v>
      </c>
    </row>
    <row r="1020" spans="12:14" x14ac:dyDescent="0.35">
      <c r="L1020" s="308" t="s">
        <v>3703</v>
      </c>
      <c r="M1020" s="308" t="s">
        <v>3704</v>
      </c>
      <c r="N1020" s="308" t="s">
        <v>1909</v>
      </c>
    </row>
    <row r="1021" spans="12:14" x14ac:dyDescent="0.35">
      <c r="L1021" s="308" t="s">
        <v>3705</v>
      </c>
      <c r="M1021" s="308" t="s">
        <v>3706</v>
      </c>
      <c r="N1021" s="308" t="s">
        <v>1750</v>
      </c>
    </row>
    <row r="1022" spans="12:14" x14ac:dyDescent="0.35">
      <c r="L1022" s="308" t="s">
        <v>3707</v>
      </c>
      <c r="M1022" s="308" t="s">
        <v>3708</v>
      </c>
      <c r="N1022" s="308" t="s">
        <v>1701</v>
      </c>
    </row>
    <row r="1023" spans="12:14" x14ac:dyDescent="0.35">
      <c r="L1023" s="308" t="s">
        <v>3709</v>
      </c>
      <c r="M1023" s="308" t="s">
        <v>3710</v>
      </c>
      <c r="N1023" s="308" t="s">
        <v>1693</v>
      </c>
    </row>
    <row r="1024" spans="12:14" x14ac:dyDescent="0.35">
      <c r="L1024" s="308" t="s">
        <v>3711</v>
      </c>
      <c r="M1024" s="308" t="s">
        <v>3712</v>
      </c>
      <c r="N1024" s="308" t="s">
        <v>1970</v>
      </c>
    </row>
    <row r="1025" spans="12:14" x14ac:dyDescent="0.35">
      <c r="L1025" s="308" t="s">
        <v>3713</v>
      </c>
      <c r="M1025" s="308" t="s">
        <v>3714</v>
      </c>
      <c r="N1025" s="308" t="s">
        <v>1886</v>
      </c>
    </row>
    <row r="1026" spans="12:14" x14ac:dyDescent="0.35">
      <c r="L1026" s="308" t="s">
        <v>3715</v>
      </c>
      <c r="M1026" s="308" t="s">
        <v>3716</v>
      </c>
      <c r="N1026" s="308" t="s">
        <v>1886</v>
      </c>
    </row>
    <row r="1027" spans="12:14" x14ac:dyDescent="0.35">
      <c r="L1027" s="308" t="s">
        <v>3717</v>
      </c>
      <c r="M1027" s="308" t="s">
        <v>3718</v>
      </c>
      <c r="N1027" s="308" t="s">
        <v>1936</v>
      </c>
    </row>
    <row r="1028" spans="12:14" x14ac:dyDescent="0.35">
      <c r="L1028" s="308" t="s">
        <v>3719</v>
      </c>
      <c r="M1028" s="308" t="s">
        <v>3720</v>
      </c>
      <c r="N1028" s="308" t="s">
        <v>1750</v>
      </c>
    </row>
    <row r="1029" spans="12:14" x14ac:dyDescent="0.35">
      <c r="L1029" s="308" t="s">
        <v>3721</v>
      </c>
      <c r="M1029" s="308" t="s">
        <v>3722</v>
      </c>
      <c r="N1029" s="308" t="s">
        <v>1970</v>
      </c>
    </row>
    <row r="1030" spans="12:14" x14ac:dyDescent="0.35">
      <c r="L1030" s="308" t="s">
        <v>3723</v>
      </c>
      <c r="M1030" s="308" t="s">
        <v>3724</v>
      </c>
      <c r="N1030" s="308" t="s">
        <v>1936</v>
      </c>
    </row>
    <row r="1031" spans="12:14" x14ac:dyDescent="0.35">
      <c r="L1031" s="308" t="s">
        <v>3725</v>
      </c>
      <c r="M1031" s="308" t="s">
        <v>572</v>
      </c>
      <c r="N1031" s="308" t="s">
        <v>1701</v>
      </c>
    </row>
    <row r="1032" spans="12:14" x14ac:dyDescent="0.35">
      <c r="L1032" s="308" t="s">
        <v>3726</v>
      </c>
      <c r="M1032" s="308" t="s">
        <v>3727</v>
      </c>
      <c r="N1032" s="308" t="s">
        <v>1750</v>
      </c>
    </row>
    <row r="1033" spans="12:14" x14ac:dyDescent="0.35">
      <c r="L1033" s="308" t="s">
        <v>3728</v>
      </c>
      <c r="M1033" s="308" t="s">
        <v>3729</v>
      </c>
      <c r="N1033" s="308" t="s">
        <v>1970</v>
      </c>
    </row>
    <row r="1034" spans="12:14" x14ac:dyDescent="0.35">
      <c r="L1034" s="308" t="s">
        <v>3730</v>
      </c>
      <c r="M1034" s="308" t="s">
        <v>3731</v>
      </c>
      <c r="N1034" s="308" t="s">
        <v>1701</v>
      </c>
    </row>
    <row r="1035" spans="12:14" x14ac:dyDescent="0.35">
      <c r="L1035" s="308" t="s">
        <v>3732</v>
      </c>
      <c r="M1035" s="308" t="s">
        <v>3733</v>
      </c>
      <c r="N1035" s="308" t="s">
        <v>1909</v>
      </c>
    </row>
    <row r="1036" spans="12:14" x14ac:dyDescent="0.35">
      <c r="L1036" s="308" t="s">
        <v>3734</v>
      </c>
      <c r="M1036" s="308" t="s">
        <v>3735</v>
      </c>
      <c r="N1036" s="308" t="s">
        <v>1750</v>
      </c>
    </row>
    <row r="1037" spans="12:14" x14ac:dyDescent="0.35">
      <c r="L1037" s="308" t="s">
        <v>3736</v>
      </c>
      <c r="M1037" s="308" t="s">
        <v>3737</v>
      </c>
      <c r="N1037" s="308" t="s">
        <v>1886</v>
      </c>
    </row>
    <row r="1038" spans="12:14" x14ac:dyDescent="0.35">
      <c r="L1038" s="308" t="s">
        <v>3738</v>
      </c>
      <c r="M1038" s="308" t="s">
        <v>3739</v>
      </c>
      <c r="N1038" s="308" t="s">
        <v>1693</v>
      </c>
    </row>
    <row r="1039" spans="12:14" x14ac:dyDescent="0.35">
      <c r="L1039" s="308" t="s">
        <v>3740</v>
      </c>
      <c r="M1039" s="308" t="s">
        <v>3741</v>
      </c>
      <c r="N1039" s="308" t="s">
        <v>1741</v>
      </c>
    </row>
    <row r="1040" spans="12:14" x14ac:dyDescent="0.35">
      <c r="L1040" s="308" t="s">
        <v>3742</v>
      </c>
      <c r="M1040" s="308" t="s">
        <v>3743</v>
      </c>
      <c r="N1040" s="308" t="s">
        <v>1693</v>
      </c>
    </row>
    <row r="1041" spans="12:14" x14ac:dyDescent="0.35">
      <c r="L1041" s="308" t="s">
        <v>3744</v>
      </c>
      <c r="M1041" s="308" t="s">
        <v>3745</v>
      </c>
      <c r="N1041" s="308" t="s">
        <v>1693</v>
      </c>
    </row>
    <row r="1042" spans="12:14" x14ac:dyDescent="0.35">
      <c r="L1042" s="308" t="s">
        <v>3746</v>
      </c>
      <c r="M1042" s="308" t="s">
        <v>3747</v>
      </c>
      <c r="N1042" s="308" t="s">
        <v>1936</v>
      </c>
    </row>
    <row r="1043" spans="12:14" x14ac:dyDescent="0.35">
      <c r="L1043" s="308" t="s">
        <v>3748</v>
      </c>
      <c r="M1043" s="308" t="s">
        <v>3749</v>
      </c>
      <c r="N1043" s="308" t="s">
        <v>1886</v>
      </c>
    </row>
    <row r="1044" spans="12:14" x14ac:dyDescent="0.35">
      <c r="L1044" s="308" t="s">
        <v>3750</v>
      </c>
      <c r="M1044" s="308" t="s">
        <v>3751</v>
      </c>
      <c r="N1044" s="308" t="s">
        <v>1886</v>
      </c>
    </row>
    <row r="1045" spans="12:14" x14ac:dyDescent="0.35">
      <c r="L1045" s="308" t="s">
        <v>3752</v>
      </c>
      <c r="M1045" s="308" t="s">
        <v>3753</v>
      </c>
      <c r="N1045" s="308" t="s">
        <v>1693</v>
      </c>
    </row>
    <row r="1046" spans="12:14" x14ac:dyDescent="0.35">
      <c r="L1046" s="308" t="s">
        <v>3754</v>
      </c>
      <c r="M1046" s="308" t="s">
        <v>3755</v>
      </c>
      <c r="N1046" s="308" t="s">
        <v>1970</v>
      </c>
    </row>
    <row r="1047" spans="12:14" x14ac:dyDescent="0.35">
      <c r="L1047" s="308" t="s">
        <v>3756</v>
      </c>
      <c r="M1047" s="308" t="s">
        <v>3757</v>
      </c>
      <c r="N1047" s="308" t="s">
        <v>1701</v>
      </c>
    </row>
    <row r="1048" spans="12:14" x14ac:dyDescent="0.35">
      <c r="L1048" s="308" t="s">
        <v>3758</v>
      </c>
      <c r="M1048" s="308" t="s">
        <v>3759</v>
      </c>
      <c r="N1048" s="308" t="s">
        <v>1701</v>
      </c>
    </row>
    <row r="1049" spans="12:14" x14ac:dyDescent="0.35">
      <c r="L1049" s="308" t="s">
        <v>3760</v>
      </c>
      <c r="M1049" s="308" t="s">
        <v>3761</v>
      </c>
      <c r="N1049" s="308" t="s">
        <v>1693</v>
      </c>
    </row>
    <row r="1050" spans="12:14" x14ac:dyDescent="0.35">
      <c r="L1050" s="308" t="s">
        <v>3762</v>
      </c>
      <c r="M1050" s="308" t="s">
        <v>3763</v>
      </c>
      <c r="N1050" s="308" t="s">
        <v>1701</v>
      </c>
    </row>
    <row r="1051" spans="12:14" x14ac:dyDescent="0.35">
      <c r="L1051" s="308" t="s">
        <v>3764</v>
      </c>
      <c r="M1051" s="308" t="s">
        <v>3765</v>
      </c>
      <c r="N1051" s="308" t="s">
        <v>1886</v>
      </c>
    </row>
    <row r="1052" spans="12:14" x14ac:dyDescent="0.35">
      <c r="L1052" s="308" t="s">
        <v>3766</v>
      </c>
      <c r="M1052" s="308" t="s">
        <v>3767</v>
      </c>
      <c r="N1052" s="308" t="s">
        <v>1886</v>
      </c>
    </row>
    <row r="1053" spans="12:14" x14ac:dyDescent="0.35">
      <c r="L1053" s="308" t="s">
        <v>3768</v>
      </c>
      <c r="M1053" s="308" t="s">
        <v>3769</v>
      </c>
      <c r="N1053" s="308" t="s">
        <v>1701</v>
      </c>
    </row>
    <row r="1054" spans="12:14" x14ac:dyDescent="0.35">
      <c r="L1054" s="308" t="s">
        <v>3770</v>
      </c>
      <c r="M1054" s="308" t="s">
        <v>3771</v>
      </c>
      <c r="N1054" s="308" t="s">
        <v>1693</v>
      </c>
    </row>
    <row r="1055" spans="12:14" x14ac:dyDescent="0.35">
      <c r="L1055" s="308" t="s">
        <v>3772</v>
      </c>
      <c r="M1055" s="308" t="s">
        <v>3773</v>
      </c>
      <c r="N1055" s="308" t="s">
        <v>1750</v>
      </c>
    </row>
    <row r="1056" spans="12:14" x14ac:dyDescent="0.35">
      <c r="L1056" s="308" t="s">
        <v>3774</v>
      </c>
      <c r="M1056" s="308" t="s">
        <v>3775</v>
      </c>
      <c r="N1056" s="308" t="s">
        <v>1750</v>
      </c>
    </row>
    <row r="1057" spans="12:14" x14ac:dyDescent="0.35">
      <c r="L1057" s="308" t="s">
        <v>3776</v>
      </c>
      <c r="M1057" s="308" t="s">
        <v>3777</v>
      </c>
      <c r="N1057" s="308" t="s">
        <v>1886</v>
      </c>
    </row>
    <row r="1058" spans="12:14" x14ac:dyDescent="0.35">
      <c r="L1058" s="308" t="s">
        <v>3778</v>
      </c>
      <c r="M1058" s="308" t="s">
        <v>3779</v>
      </c>
      <c r="N1058" s="308" t="s">
        <v>1701</v>
      </c>
    </row>
    <row r="1059" spans="12:14" x14ac:dyDescent="0.35">
      <c r="L1059" s="308" t="s">
        <v>3780</v>
      </c>
      <c r="M1059" s="308" t="s">
        <v>3781</v>
      </c>
      <c r="N1059" s="308" t="s">
        <v>1886</v>
      </c>
    </row>
    <row r="1060" spans="12:14" x14ac:dyDescent="0.35">
      <c r="L1060" s="308" t="s">
        <v>3782</v>
      </c>
      <c r="M1060" s="308" t="s">
        <v>3783</v>
      </c>
      <c r="N1060" s="308" t="s">
        <v>1693</v>
      </c>
    </row>
    <row r="1061" spans="12:14" x14ac:dyDescent="0.35">
      <c r="L1061" s="308" t="s">
        <v>3784</v>
      </c>
      <c r="M1061" s="308" t="s">
        <v>3785</v>
      </c>
      <c r="N1061" s="308" t="s">
        <v>1693</v>
      </c>
    </row>
    <row r="1062" spans="12:14" x14ac:dyDescent="0.35">
      <c r="L1062" s="308" t="s">
        <v>3786</v>
      </c>
      <c r="M1062" s="308" t="s">
        <v>3787</v>
      </c>
      <c r="N1062" s="308" t="s">
        <v>1693</v>
      </c>
    </row>
    <row r="1063" spans="12:14" x14ac:dyDescent="0.35">
      <c r="L1063" s="308" t="s">
        <v>3788</v>
      </c>
      <c r="M1063" s="308" t="s">
        <v>3789</v>
      </c>
      <c r="N1063" s="308" t="s">
        <v>1693</v>
      </c>
    </row>
    <row r="1064" spans="12:14" x14ac:dyDescent="0.35">
      <c r="L1064" s="308" t="s">
        <v>3790</v>
      </c>
      <c r="M1064" s="308" t="s">
        <v>3791</v>
      </c>
      <c r="N1064" s="308" t="s">
        <v>1693</v>
      </c>
    </row>
    <row r="1065" spans="12:14" x14ac:dyDescent="0.35">
      <c r="L1065" s="308" t="s">
        <v>3792</v>
      </c>
      <c r="M1065" s="308" t="s">
        <v>3793</v>
      </c>
      <c r="N1065" s="308" t="s">
        <v>1750</v>
      </c>
    </row>
    <row r="1066" spans="12:14" x14ac:dyDescent="0.35">
      <c r="L1066" s="308" t="s">
        <v>3794</v>
      </c>
      <c r="M1066" s="308" t="s">
        <v>3795</v>
      </c>
      <c r="N1066" s="308" t="s">
        <v>1886</v>
      </c>
    </row>
    <row r="1067" spans="12:14" x14ac:dyDescent="0.35">
      <c r="L1067" s="308" t="s">
        <v>3796</v>
      </c>
      <c r="M1067" s="308" t="s">
        <v>3797</v>
      </c>
      <c r="N1067" s="308" t="s">
        <v>1701</v>
      </c>
    </row>
    <row r="1068" spans="12:14" x14ac:dyDescent="0.35">
      <c r="L1068" s="308" t="s">
        <v>3798</v>
      </c>
      <c r="M1068" s="308" t="s">
        <v>3799</v>
      </c>
      <c r="N1068" s="308" t="s">
        <v>1701</v>
      </c>
    </row>
    <row r="1069" spans="12:14" x14ac:dyDescent="0.35">
      <c r="L1069" s="308" t="s">
        <v>3800</v>
      </c>
      <c r="M1069" s="308" t="s">
        <v>3801</v>
      </c>
      <c r="N1069" s="308" t="s">
        <v>1970</v>
      </c>
    </row>
    <row r="1070" spans="12:14" x14ac:dyDescent="0.35">
      <c r="L1070" s="308" t="s">
        <v>3802</v>
      </c>
      <c r="M1070" s="308" t="s">
        <v>3803</v>
      </c>
      <c r="N1070" s="308" t="s">
        <v>1886</v>
      </c>
    </row>
    <row r="1071" spans="12:14" x14ac:dyDescent="0.35">
      <c r="L1071" s="308" t="s">
        <v>3804</v>
      </c>
      <c r="M1071" s="308" t="s">
        <v>3805</v>
      </c>
      <c r="N1071" s="308" t="s">
        <v>1701</v>
      </c>
    </row>
    <row r="1072" spans="12:14" x14ac:dyDescent="0.35">
      <c r="L1072" s="308" t="s">
        <v>3806</v>
      </c>
      <c r="M1072" s="308" t="s">
        <v>3807</v>
      </c>
      <c r="N1072" s="308" t="s">
        <v>1701</v>
      </c>
    </row>
    <row r="1073" spans="12:14" x14ac:dyDescent="0.35">
      <c r="L1073" s="308" t="s">
        <v>3808</v>
      </c>
      <c r="M1073" s="308" t="s">
        <v>3809</v>
      </c>
      <c r="N1073" s="308" t="s">
        <v>1886</v>
      </c>
    </row>
    <row r="1074" spans="12:14" x14ac:dyDescent="0.35">
      <c r="L1074" s="308" t="s">
        <v>3810</v>
      </c>
      <c r="M1074" s="308" t="s">
        <v>3811</v>
      </c>
      <c r="N1074" s="308" t="s">
        <v>2539</v>
      </c>
    </row>
    <row r="1075" spans="12:14" x14ac:dyDescent="0.35">
      <c r="L1075" s="308" t="s">
        <v>3812</v>
      </c>
      <c r="M1075" s="308" t="s">
        <v>3813</v>
      </c>
      <c r="N1075" s="308" t="s">
        <v>2539</v>
      </c>
    </row>
    <row r="1076" spans="12:14" x14ac:dyDescent="0.35">
      <c r="L1076" s="308" t="s">
        <v>3814</v>
      </c>
      <c r="M1076" s="308" t="s">
        <v>3815</v>
      </c>
      <c r="N1076" s="308" t="s">
        <v>1886</v>
      </c>
    </row>
    <row r="1077" spans="12:14" x14ac:dyDescent="0.35">
      <c r="L1077" s="308" t="s">
        <v>3816</v>
      </c>
      <c r="M1077" s="308" t="s">
        <v>3817</v>
      </c>
      <c r="N1077" s="308" t="s">
        <v>1936</v>
      </c>
    </row>
    <row r="1078" spans="12:14" x14ac:dyDescent="0.35">
      <c r="L1078" s="308" t="s">
        <v>3818</v>
      </c>
      <c r="M1078" s="308" t="s">
        <v>663</v>
      </c>
      <c r="N1078" s="308" t="s">
        <v>1701</v>
      </c>
    </row>
    <row r="1079" spans="12:14" x14ac:dyDescent="0.35">
      <c r="L1079" s="308" t="s">
        <v>3819</v>
      </c>
      <c r="M1079" s="308" t="s">
        <v>3820</v>
      </c>
      <c r="N1079" s="308" t="s">
        <v>1693</v>
      </c>
    </row>
    <row r="1080" spans="12:14" x14ac:dyDescent="0.35">
      <c r="L1080" s="308" t="s">
        <v>3821</v>
      </c>
      <c r="M1080" s="308" t="s">
        <v>3822</v>
      </c>
      <c r="N1080" s="308" t="s">
        <v>1750</v>
      </c>
    </row>
    <row r="1081" spans="12:14" x14ac:dyDescent="0.35">
      <c r="L1081" s="308" t="s">
        <v>3823</v>
      </c>
      <c r="M1081" s="308" t="s">
        <v>3824</v>
      </c>
      <c r="N1081" s="308" t="s">
        <v>1750</v>
      </c>
    </row>
    <row r="1082" spans="12:14" x14ac:dyDescent="0.35">
      <c r="L1082" s="308" t="s">
        <v>3825</v>
      </c>
      <c r="M1082" s="308" t="s">
        <v>3826</v>
      </c>
      <c r="N1082" s="308" t="s">
        <v>1693</v>
      </c>
    </row>
    <row r="1083" spans="12:14" x14ac:dyDescent="0.35">
      <c r="L1083" s="308" t="s">
        <v>3827</v>
      </c>
      <c r="M1083" s="308" t="s">
        <v>3828</v>
      </c>
      <c r="N1083" s="308" t="s">
        <v>1693</v>
      </c>
    </row>
    <row r="1084" spans="12:14" x14ac:dyDescent="0.35">
      <c r="L1084" s="308" t="s">
        <v>3829</v>
      </c>
      <c r="M1084" s="308" t="s">
        <v>3830</v>
      </c>
      <c r="N1084" s="308" t="s">
        <v>1886</v>
      </c>
    </row>
    <row r="1085" spans="12:14" x14ac:dyDescent="0.35">
      <c r="L1085" s="308" t="s">
        <v>3831</v>
      </c>
      <c r="M1085" s="308" t="s">
        <v>3832</v>
      </c>
      <c r="N1085" s="308" t="s">
        <v>1693</v>
      </c>
    </row>
    <row r="1086" spans="12:14" x14ac:dyDescent="0.35">
      <c r="L1086" s="308" t="s">
        <v>3833</v>
      </c>
      <c r="M1086" s="308" t="s">
        <v>3834</v>
      </c>
      <c r="N1086" s="308" t="s">
        <v>1750</v>
      </c>
    </row>
    <row r="1087" spans="12:14" x14ac:dyDescent="0.35">
      <c r="L1087" s="308" t="s">
        <v>3835</v>
      </c>
      <c r="M1087" s="308" t="s">
        <v>3836</v>
      </c>
      <c r="N1087" s="308" t="s">
        <v>1693</v>
      </c>
    </row>
    <row r="1088" spans="12:14" x14ac:dyDescent="0.35">
      <c r="L1088" s="308" t="s">
        <v>3837</v>
      </c>
      <c r="M1088" s="308" t="s">
        <v>3838</v>
      </c>
      <c r="N1088" s="308" t="s">
        <v>1693</v>
      </c>
    </row>
    <row r="1089" spans="12:14" x14ac:dyDescent="0.35">
      <c r="L1089" s="308" t="s">
        <v>3839</v>
      </c>
      <c r="M1089" s="308" t="s">
        <v>3840</v>
      </c>
      <c r="N1089" s="308" t="s">
        <v>1693</v>
      </c>
    </row>
    <row r="1090" spans="12:14" x14ac:dyDescent="0.35">
      <c r="L1090" s="308" t="s">
        <v>3841</v>
      </c>
      <c r="M1090" s="308" t="s">
        <v>3842</v>
      </c>
      <c r="N1090" s="308" t="s">
        <v>1701</v>
      </c>
    </row>
    <row r="1091" spans="12:14" x14ac:dyDescent="0.35">
      <c r="L1091" s="308" t="s">
        <v>3843</v>
      </c>
      <c r="M1091" s="308" t="s">
        <v>3844</v>
      </c>
      <c r="N1091" s="308" t="s">
        <v>1886</v>
      </c>
    </row>
    <row r="1092" spans="12:14" x14ac:dyDescent="0.35">
      <c r="L1092" s="308" t="s">
        <v>3845</v>
      </c>
      <c r="M1092" s="308" t="s">
        <v>3846</v>
      </c>
      <c r="N1092" s="308" t="s">
        <v>1886</v>
      </c>
    </row>
    <row r="1093" spans="12:14" x14ac:dyDescent="0.35">
      <c r="L1093" s="308" t="s">
        <v>3847</v>
      </c>
      <c r="M1093" s="308" t="s">
        <v>3848</v>
      </c>
      <c r="N1093" s="308" t="s">
        <v>1909</v>
      </c>
    </row>
    <row r="1094" spans="12:14" x14ac:dyDescent="0.35">
      <c r="L1094" s="308" t="s">
        <v>3849</v>
      </c>
      <c r="M1094" s="308" t="s">
        <v>3850</v>
      </c>
      <c r="N1094" s="308" t="s">
        <v>1909</v>
      </c>
    </row>
    <row r="1095" spans="12:14" x14ac:dyDescent="0.35">
      <c r="L1095" s="308" t="s">
        <v>3851</v>
      </c>
      <c r="M1095" s="308" t="s">
        <v>3852</v>
      </c>
      <c r="N1095" s="308" t="s">
        <v>1750</v>
      </c>
    </row>
    <row r="1096" spans="12:14" x14ac:dyDescent="0.35">
      <c r="L1096" s="308" t="s">
        <v>3853</v>
      </c>
      <c r="M1096" s="308" t="s">
        <v>3854</v>
      </c>
      <c r="N1096" s="308" t="s">
        <v>1750</v>
      </c>
    </row>
    <row r="1097" spans="12:14" x14ac:dyDescent="0.35">
      <c r="L1097" s="308" t="s">
        <v>3855</v>
      </c>
      <c r="M1097" s="308" t="s">
        <v>3856</v>
      </c>
      <c r="N1097" s="308" t="s">
        <v>1750</v>
      </c>
    </row>
    <row r="1098" spans="12:14" x14ac:dyDescent="0.35">
      <c r="L1098" s="308" t="s">
        <v>3857</v>
      </c>
      <c r="M1098" s="308" t="s">
        <v>3858</v>
      </c>
      <c r="N1098" s="308" t="s">
        <v>1693</v>
      </c>
    </row>
    <row r="1099" spans="12:14" x14ac:dyDescent="0.35">
      <c r="L1099" s="308" t="s">
        <v>3859</v>
      </c>
      <c r="M1099" s="308" t="s">
        <v>3860</v>
      </c>
      <c r="N1099" s="308" t="s">
        <v>1886</v>
      </c>
    </row>
    <row r="1100" spans="12:14" x14ac:dyDescent="0.35">
      <c r="L1100" s="308" t="s">
        <v>3861</v>
      </c>
      <c r="M1100" s="308" t="s">
        <v>3862</v>
      </c>
      <c r="N1100" s="308" t="s">
        <v>1750</v>
      </c>
    </row>
    <row r="1101" spans="12:14" x14ac:dyDescent="0.35">
      <c r="L1101" s="308" t="s">
        <v>3863</v>
      </c>
      <c r="M1101" s="308" t="s">
        <v>3864</v>
      </c>
      <c r="N1101" s="308" t="s">
        <v>1936</v>
      </c>
    </row>
    <row r="1102" spans="12:14" x14ac:dyDescent="0.35">
      <c r="L1102" s="308" t="s">
        <v>3865</v>
      </c>
      <c r="M1102" s="308" t="s">
        <v>3866</v>
      </c>
      <c r="N1102" s="308" t="s">
        <v>1750</v>
      </c>
    </row>
    <row r="1103" spans="12:14" x14ac:dyDescent="0.35">
      <c r="L1103" s="308" t="s">
        <v>3867</v>
      </c>
      <c r="M1103" s="308" t="s">
        <v>3868</v>
      </c>
      <c r="N1103" s="308" t="s">
        <v>1693</v>
      </c>
    </row>
    <row r="1104" spans="12:14" x14ac:dyDescent="0.35">
      <c r="L1104" s="308" t="s">
        <v>3869</v>
      </c>
      <c r="M1104" s="308" t="s">
        <v>3870</v>
      </c>
      <c r="N1104" s="308" t="s">
        <v>1693</v>
      </c>
    </row>
    <row r="1105" spans="12:14" x14ac:dyDescent="0.35">
      <c r="L1105" s="308" t="s">
        <v>3871</v>
      </c>
      <c r="M1105" s="308" t="s">
        <v>3872</v>
      </c>
      <c r="N1105" s="308" t="s">
        <v>1701</v>
      </c>
    </row>
    <row r="1106" spans="12:14" x14ac:dyDescent="0.35">
      <c r="L1106" s="308" t="s">
        <v>3873</v>
      </c>
      <c r="M1106" s="308" t="s">
        <v>3874</v>
      </c>
      <c r="N1106" s="308" t="s">
        <v>1693</v>
      </c>
    </row>
    <row r="1107" spans="12:14" x14ac:dyDescent="0.35">
      <c r="L1107" s="308" t="s">
        <v>3875</v>
      </c>
      <c r="M1107" s="308" t="s">
        <v>3876</v>
      </c>
      <c r="N1107" s="308" t="s">
        <v>1701</v>
      </c>
    </row>
    <row r="1108" spans="12:14" x14ac:dyDescent="0.35">
      <c r="L1108" s="308" t="s">
        <v>3877</v>
      </c>
      <c r="M1108" s="308" t="s">
        <v>3878</v>
      </c>
      <c r="N1108" s="308" t="s">
        <v>1886</v>
      </c>
    </row>
    <row r="1109" spans="12:14" x14ac:dyDescent="0.35">
      <c r="L1109" s="308" t="s">
        <v>3879</v>
      </c>
      <c r="M1109" s="308" t="s">
        <v>3880</v>
      </c>
      <c r="N1109" s="308" t="s">
        <v>1970</v>
      </c>
    </row>
    <row r="1110" spans="12:14" x14ac:dyDescent="0.35">
      <c r="L1110" s="308" t="s">
        <v>3881</v>
      </c>
      <c r="M1110" s="308" t="s">
        <v>3882</v>
      </c>
      <c r="N1110" s="308" t="s">
        <v>1693</v>
      </c>
    </row>
    <row r="1111" spans="12:14" x14ac:dyDescent="0.35">
      <c r="L1111" s="308" t="s">
        <v>3883</v>
      </c>
      <c r="M1111" s="308" t="s">
        <v>3884</v>
      </c>
      <c r="N1111" s="308" t="s">
        <v>1936</v>
      </c>
    </row>
    <row r="1112" spans="12:14" x14ac:dyDescent="0.35">
      <c r="L1112" s="308" t="s">
        <v>3885</v>
      </c>
      <c r="M1112" s="308" t="s">
        <v>3886</v>
      </c>
      <c r="N1112" s="308" t="s">
        <v>1693</v>
      </c>
    </row>
    <row r="1113" spans="12:14" x14ac:dyDescent="0.35">
      <c r="L1113" s="308" t="s">
        <v>3887</v>
      </c>
      <c r="M1113" s="308" t="s">
        <v>3888</v>
      </c>
      <c r="N1113" s="308" t="s">
        <v>1886</v>
      </c>
    </row>
    <row r="1114" spans="12:14" x14ac:dyDescent="0.35">
      <c r="L1114" s="308" t="s">
        <v>3889</v>
      </c>
      <c r="M1114" s="308" t="s">
        <v>3890</v>
      </c>
      <c r="N1114" s="308" t="s">
        <v>1970</v>
      </c>
    </row>
    <row r="1115" spans="12:14" x14ac:dyDescent="0.35">
      <c r="L1115" s="308" t="s">
        <v>3891</v>
      </c>
      <c r="M1115" s="308" t="s">
        <v>3892</v>
      </c>
      <c r="N1115" s="308" t="s">
        <v>1693</v>
      </c>
    </row>
    <row r="1116" spans="12:14" x14ac:dyDescent="0.35">
      <c r="L1116" s="308" t="s">
        <v>3893</v>
      </c>
      <c r="M1116" s="308" t="s">
        <v>3894</v>
      </c>
      <c r="N1116" s="308" t="s">
        <v>1886</v>
      </c>
    </row>
    <row r="1117" spans="12:14" x14ac:dyDescent="0.35">
      <c r="L1117" s="308" t="s">
        <v>3895</v>
      </c>
      <c r="M1117" s="308" t="s">
        <v>3896</v>
      </c>
      <c r="N1117" s="308" t="s">
        <v>1750</v>
      </c>
    </row>
    <row r="1118" spans="12:14" x14ac:dyDescent="0.35">
      <c r="L1118" s="308" t="s">
        <v>3897</v>
      </c>
      <c r="M1118" s="308" t="s">
        <v>3898</v>
      </c>
      <c r="N1118" s="308" t="s">
        <v>1970</v>
      </c>
    </row>
    <row r="1119" spans="12:14" x14ac:dyDescent="0.35">
      <c r="L1119" s="308" t="s">
        <v>3899</v>
      </c>
      <c r="M1119" s="308" t="s">
        <v>3900</v>
      </c>
      <c r="N1119" s="308" t="s">
        <v>1693</v>
      </c>
    </row>
    <row r="1120" spans="12:14" x14ac:dyDescent="0.35">
      <c r="L1120" s="308" t="s">
        <v>3901</v>
      </c>
      <c r="M1120" s="308" t="s">
        <v>3902</v>
      </c>
      <c r="N1120" s="308" t="s">
        <v>1750</v>
      </c>
    </row>
    <row r="1121" spans="12:14" x14ac:dyDescent="0.35">
      <c r="L1121" s="308" t="s">
        <v>3903</v>
      </c>
      <c r="M1121" s="308" t="s">
        <v>3904</v>
      </c>
      <c r="N1121" s="308" t="s">
        <v>1701</v>
      </c>
    </row>
    <row r="1122" spans="12:14" x14ac:dyDescent="0.35">
      <c r="L1122" s="308" t="s">
        <v>3905</v>
      </c>
      <c r="M1122" s="308" t="s">
        <v>3906</v>
      </c>
      <c r="N1122" s="308" t="s">
        <v>1693</v>
      </c>
    </row>
    <row r="1123" spans="12:14" x14ac:dyDescent="0.35">
      <c r="L1123" s="308" t="s">
        <v>3907</v>
      </c>
      <c r="M1123" s="308" t="s">
        <v>3908</v>
      </c>
      <c r="N1123" s="308" t="s">
        <v>1936</v>
      </c>
    </row>
    <row r="1124" spans="12:14" x14ac:dyDescent="0.35">
      <c r="L1124" s="308" t="s">
        <v>3909</v>
      </c>
      <c r="M1124" s="308" t="s">
        <v>3910</v>
      </c>
      <c r="N1124" s="308" t="s">
        <v>1886</v>
      </c>
    </row>
    <row r="1125" spans="12:14" x14ac:dyDescent="0.35">
      <c r="L1125" s="308" t="s">
        <v>3911</v>
      </c>
      <c r="M1125" s="308" t="s">
        <v>3912</v>
      </c>
      <c r="N1125" s="308" t="s">
        <v>1693</v>
      </c>
    </row>
    <row r="1126" spans="12:14" x14ac:dyDescent="0.35">
      <c r="L1126" s="308" t="s">
        <v>3913</v>
      </c>
      <c r="M1126" s="308" t="s">
        <v>3914</v>
      </c>
      <c r="N1126" s="308" t="s">
        <v>1750</v>
      </c>
    </row>
    <row r="1127" spans="12:14" x14ac:dyDescent="0.35">
      <c r="L1127" s="308" t="s">
        <v>3915</v>
      </c>
      <c r="M1127" s="308" t="s">
        <v>3916</v>
      </c>
      <c r="N1127" s="308" t="s">
        <v>1970</v>
      </c>
    </row>
    <row r="1128" spans="12:14" x14ac:dyDescent="0.35">
      <c r="L1128" s="308" t="s">
        <v>3917</v>
      </c>
      <c r="M1128" s="308" t="s">
        <v>3918</v>
      </c>
      <c r="N1128" s="308" t="s">
        <v>1750</v>
      </c>
    </row>
    <row r="1129" spans="12:14" x14ac:dyDescent="0.35">
      <c r="L1129" s="308" t="s">
        <v>3919</v>
      </c>
      <c r="M1129" s="308" t="s">
        <v>3920</v>
      </c>
      <c r="N1129" s="308" t="s">
        <v>1886</v>
      </c>
    </row>
    <row r="1130" spans="12:14" x14ac:dyDescent="0.35">
      <c r="L1130" s="308" t="s">
        <v>3921</v>
      </c>
      <c r="M1130" s="308" t="s">
        <v>3922</v>
      </c>
      <c r="N1130" s="308" t="s">
        <v>1693</v>
      </c>
    </row>
    <row r="1131" spans="12:14" x14ac:dyDescent="0.35">
      <c r="L1131" s="308" t="s">
        <v>3923</v>
      </c>
      <c r="M1131" s="308" t="s">
        <v>3924</v>
      </c>
      <c r="N1131" s="308" t="s">
        <v>1750</v>
      </c>
    </row>
    <row r="1132" spans="12:14" x14ac:dyDescent="0.35">
      <c r="L1132" s="308" t="s">
        <v>3925</v>
      </c>
      <c r="M1132" s="308" t="s">
        <v>3926</v>
      </c>
      <c r="N1132" s="308" t="s">
        <v>1701</v>
      </c>
    </row>
    <row r="1133" spans="12:14" x14ac:dyDescent="0.35">
      <c r="L1133" s="308" t="s">
        <v>3927</v>
      </c>
      <c r="M1133" s="308" t="s">
        <v>3928</v>
      </c>
      <c r="N1133" s="308" t="s">
        <v>1886</v>
      </c>
    </row>
    <row r="1134" spans="12:14" x14ac:dyDescent="0.35">
      <c r="L1134" s="308" t="s">
        <v>3929</v>
      </c>
      <c r="M1134" s="308" t="s">
        <v>3930</v>
      </c>
      <c r="N1134" s="308" t="s">
        <v>1741</v>
      </c>
    </row>
    <row r="1135" spans="12:14" x14ac:dyDescent="0.35">
      <c r="L1135" s="308" t="s">
        <v>3931</v>
      </c>
      <c r="M1135" s="308" t="s">
        <v>3932</v>
      </c>
      <c r="N1135" s="308" t="s">
        <v>1750</v>
      </c>
    </row>
    <row r="1136" spans="12:14" x14ac:dyDescent="0.35">
      <c r="L1136" s="308" t="s">
        <v>3933</v>
      </c>
      <c r="M1136" s="308" t="s">
        <v>3934</v>
      </c>
      <c r="N1136" s="308" t="s">
        <v>1970</v>
      </c>
    </row>
    <row r="1137" spans="12:14" x14ac:dyDescent="0.35">
      <c r="L1137" s="308" t="s">
        <v>2856</v>
      </c>
      <c r="M1137" s="308" t="s">
        <v>3935</v>
      </c>
      <c r="N1137" s="308" t="s">
        <v>1886</v>
      </c>
    </row>
    <row r="1138" spans="12:14" x14ac:dyDescent="0.35">
      <c r="L1138" s="308" t="s">
        <v>3936</v>
      </c>
      <c r="M1138" s="308" t="s">
        <v>3937</v>
      </c>
      <c r="N1138" s="308" t="s">
        <v>1750</v>
      </c>
    </row>
    <row r="1139" spans="12:14" x14ac:dyDescent="0.35">
      <c r="L1139" s="308" t="s">
        <v>3938</v>
      </c>
      <c r="M1139" s="308" t="s">
        <v>3939</v>
      </c>
      <c r="N1139" s="308" t="s">
        <v>1701</v>
      </c>
    </row>
    <row r="1140" spans="12:14" x14ac:dyDescent="0.35">
      <c r="L1140" s="308" t="s">
        <v>1502</v>
      </c>
      <c r="M1140" s="308" t="s">
        <v>3940</v>
      </c>
      <c r="N1140" s="308" t="s">
        <v>1970</v>
      </c>
    </row>
    <row r="1141" spans="12:14" x14ac:dyDescent="0.35">
      <c r="L1141" s="308" t="s">
        <v>3941</v>
      </c>
      <c r="M1141" s="308" t="s">
        <v>3942</v>
      </c>
      <c r="N1141" s="308" t="s">
        <v>1886</v>
      </c>
    </row>
    <row r="1142" spans="12:14" x14ac:dyDescent="0.35">
      <c r="L1142" s="308" t="s">
        <v>3943</v>
      </c>
      <c r="M1142" s="308" t="s">
        <v>3944</v>
      </c>
      <c r="N1142" s="308" t="s">
        <v>1936</v>
      </c>
    </row>
    <row r="1143" spans="12:14" x14ac:dyDescent="0.35">
      <c r="L1143" s="308" t="s">
        <v>3945</v>
      </c>
      <c r="M1143" s="308" t="s">
        <v>3946</v>
      </c>
      <c r="N1143" s="308" t="s">
        <v>1936</v>
      </c>
    </row>
    <row r="1144" spans="12:14" x14ac:dyDescent="0.35">
      <c r="L1144" s="308" t="s">
        <v>3947</v>
      </c>
      <c r="M1144" s="308" t="s">
        <v>3948</v>
      </c>
      <c r="N1144" s="308" t="s">
        <v>1886</v>
      </c>
    </row>
    <row r="1145" spans="12:14" x14ac:dyDescent="0.35">
      <c r="L1145" s="308" t="s">
        <v>3949</v>
      </c>
      <c r="M1145" s="308" t="s">
        <v>3950</v>
      </c>
      <c r="N1145" s="308" t="s">
        <v>1693</v>
      </c>
    </row>
    <row r="1146" spans="12:14" x14ac:dyDescent="0.35">
      <c r="L1146" s="308" t="s">
        <v>3951</v>
      </c>
      <c r="M1146" s="308" t="s">
        <v>3952</v>
      </c>
      <c r="N1146" s="308" t="s">
        <v>1693</v>
      </c>
    </row>
    <row r="1147" spans="12:14" x14ac:dyDescent="0.35">
      <c r="L1147" s="308" t="s">
        <v>3953</v>
      </c>
      <c r="M1147" s="308" t="s">
        <v>3954</v>
      </c>
      <c r="N1147" s="308" t="s">
        <v>1970</v>
      </c>
    </row>
    <row r="1148" spans="12:14" x14ac:dyDescent="0.35">
      <c r="L1148" s="308" t="s">
        <v>3955</v>
      </c>
      <c r="M1148" s="308" t="s">
        <v>3956</v>
      </c>
      <c r="N1148" s="308" t="s">
        <v>1936</v>
      </c>
    </row>
    <row r="1149" spans="12:14" x14ac:dyDescent="0.35">
      <c r="L1149" s="308" t="s">
        <v>3957</v>
      </c>
      <c r="M1149" s="308" t="s">
        <v>3958</v>
      </c>
      <c r="N1149" s="308" t="s">
        <v>1693</v>
      </c>
    </row>
    <row r="1150" spans="12:14" x14ac:dyDescent="0.35">
      <c r="L1150" s="308" t="s">
        <v>3959</v>
      </c>
      <c r="M1150" s="308" t="s">
        <v>3960</v>
      </c>
      <c r="N1150" s="308" t="s">
        <v>1886</v>
      </c>
    </row>
    <row r="1151" spans="12:14" x14ac:dyDescent="0.35">
      <c r="L1151" s="308" t="s">
        <v>3961</v>
      </c>
      <c r="M1151" s="308" t="s">
        <v>3962</v>
      </c>
      <c r="N1151" s="308" t="s">
        <v>1750</v>
      </c>
    </row>
    <row r="1152" spans="12:14" x14ac:dyDescent="0.35">
      <c r="L1152" s="308" t="s">
        <v>3963</v>
      </c>
      <c r="M1152" s="308" t="s">
        <v>3964</v>
      </c>
      <c r="N1152" s="308" t="s">
        <v>1750</v>
      </c>
    </row>
    <row r="1153" spans="12:14" x14ac:dyDescent="0.35">
      <c r="L1153" s="308" t="s">
        <v>3965</v>
      </c>
      <c r="M1153" s="308" t="s">
        <v>3966</v>
      </c>
      <c r="N1153" s="308" t="s">
        <v>1750</v>
      </c>
    </row>
    <row r="1154" spans="12:14" x14ac:dyDescent="0.35">
      <c r="L1154" s="308" t="s">
        <v>3967</v>
      </c>
      <c r="M1154" s="308" t="s">
        <v>3968</v>
      </c>
      <c r="N1154" s="308" t="s">
        <v>2539</v>
      </c>
    </row>
    <row r="1155" spans="12:14" x14ac:dyDescent="0.35">
      <c r="L1155" s="308" t="s">
        <v>3969</v>
      </c>
      <c r="M1155" s="308" t="s">
        <v>3970</v>
      </c>
      <c r="N1155" s="308" t="s">
        <v>1693</v>
      </c>
    </row>
    <row r="1156" spans="12:14" x14ac:dyDescent="0.35">
      <c r="L1156" s="308" t="s">
        <v>3971</v>
      </c>
      <c r="M1156" s="308" t="s">
        <v>3972</v>
      </c>
      <c r="N1156" s="308" t="s">
        <v>1701</v>
      </c>
    </row>
    <row r="1157" spans="12:14" x14ac:dyDescent="0.35">
      <c r="L1157" s="308" t="s">
        <v>3973</v>
      </c>
      <c r="M1157" s="308" t="s">
        <v>3974</v>
      </c>
      <c r="N1157" s="308" t="s">
        <v>1693</v>
      </c>
    </row>
    <row r="1158" spans="12:14" x14ac:dyDescent="0.35">
      <c r="L1158" s="308" t="s">
        <v>3975</v>
      </c>
      <c r="M1158" s="308" t="s">
        <v>3976</v>
      </c>
      <c r="N1158" s="308" t="s">
        <v>1693</v>
      </c>
    </row>
    <row r="1159" spans="12:14" x14ac:dyDescent="0.35">
      <c r="L1159" s="308" t="s">
        <v>3977</v>
      </c>
      <c r="M1159" s="308" t="s">
        <v>3978</v>
      </c>
      <c r="N1159" s="308" t="s">
        <v>1886</v>
      </c>
    </row>
    <row r="1160" spans="12:14" x14ac:dyDescent="0.35">
      <c r="L1160" s="308" t="s">
        <v>3979</v>
      </c>
      <c r="M1160" s="308" t="s">
        <v>3980</v>
      </c>
      <c r="N1160" s="308" t="s">
        <v>1693</v>
      </c>
    </row>
    <row r="1161" spans="12:14" x14ac:dyDescent="0.35">
      <c r="L1161" s="308" t="s">
        <v>3981</v>
      </c>
      <c r="M1161" s="308" t="s">
        <v>3982</v>
      </c>
      <c r="N1161" s="308" t="s">
        <v>1936</v>
      </c>
    </row>
    <row r="1162" spans="12:14" x14ac:dyDescent="0.35">
      <c r="L1162" s="308" t="s">
        <v>3983</v>
      </c>
      <c r="M1162" s="308" t="s">
        <v>3984</v>
      </c>
      <c r="N1162" s="308" t="s">
        <v>1886</v>
      </c>
    </row>
    <row r="1163" spans="12:14" x14ac:dyDescent="0.35">
      <c r="L1163" s="308" t="s">
        <v>3985</v>
      </c>
      <c r="M1163" s="308" t="s">
        <v>3986</v>
      </c>
      <c r="N1163" s="308" t="s">
        <v>1701</v>
      </c>
    </row>
    <row r="1164" spans="12:14" x14ac:dyDescent="0.35">
      <c r="L1164" s="308" t="s">
        <v>3987</v>
      </c>
      <c r="M1164" s="308" t="s">
        <v>3988</v>
      </c>
      <c r="N1164" s="308" t="s">
        <v>1750</v>
      </c>
    </row>
    <row r="1165" spans="12:14" x14ac:dyDescent="0.35">
      <c r="L1165" s="308" t="s">
        <v>3989</v>
      </c>
      <c r="M1165" s="308" t="s">
        <v>3990</v>
      </c>
      <c r="N1165" s="308" t="s">
        <v>1693</v>
      </c>
    </row>
    <row r="1166" spans="12:14" x14ac:dyDescent="0.35">
      <c r="L1166" s="308" t="s">
        <v>3991</v>
      </c>
      <c r="M1166" s="308" t="s">
        <v>3992</v>
      </c>
      <c r="N1166" s="308" t="s">
        <v>1701</v>
      </c>
    </row>
    <row r="1167" spans="12:14" x14ac:dyDescent="0.35">
      <c r="L1167" s="308" t="s">
        <v>3993</v>
      </c>
      <c r="M1167" s="308" t="s">
        <v>3994</v>
      </c>
      <c r="N1167" s="308" t="s">
        <v>1693</v>
      </c>
    </row>
    <row r="1168" spans="12:14" x14ac:dyDescent="0.35">
      <c r="L1168" s="308" t="s">
        <v>2381</v>
      </c>
      <c r="M1168" s="308" t="s">
        <v>3995</v>
      </c>
      <c r="N1168" s="308" t="s">
        <v>1886</v>
      </c>
    </row>
    <row r="1169" spans="12:14" x14ac:dyDescent="0.35">
      <c r="L1169" s="308" t="s">
        <v>3996</v>
      </c>
      <c r="M1169" s="308" t="s">
        <v>3997</v>
      </c>
      <c r="N1169" s="308" t="s">
        <v>1936</v>
      </c>
    </row>
    <row r="1170" spans="12:14" x14ac:dyDescent="0.35">
      <c r="L1170" s="308" t="s">
        <v>3998</v>
      </c>
      <c r="M1170" s="308" t="s">
        <v>3999</v>
      </c>
      <c r="N1170" s="308" t="s">
        <v>1909</v>
      </c>
    </row>
    <row r="1171" spans="12:14" x14ac:dyDescent="0.35">
      <c r="L1171" s="308" t="s">
        <v>4000</v>
      </c>
      <c r="M1171" s="308" t="s">
        <v>4001</v>
      </c>
      <c r="N1171" s="308" t="s">
        <v>1693</v>
      </c>
    </row>
    <row r="1172" spans="12:14" x14ac:dyDescent="0.35">
      <c r="L1172" s="308" t="s">
        <v>4002</v>
      </c>
      <c r="M1172" s="308" t="s">
        <v>4003</v>
      </c>
      <c r="N1172" s="308" t="s">
        <v>1741</v>
      </c>
    </row>
    <row r="1173" spans="12:14" x14ac:dyDescent="0.35">
      <c r="L1173" s="308" t="s">
        <v>4004</v>
      </c>
      <c r="M1173" s="308" t="s">
        <v>4005</v>
      </c>
      <c r="N1173" s="308" t="s">
        <v>1693</v>
      </c>
    </row>
    <row r="1174" spans="12:14" x14ac:dyDescent="0.35">
      <c r="L1174" s="308" t="s">
        <v>4006</v>
      </c>
      <c r="M1174" s="308" t="s">
        <v>4007</v>
      </c>
      <c r="N1174" s="308" t="s">
        <v>1886</v>
      </c>
    </row>
    <row r="1175" spans="12:14" x14ac:dyDescent="0.35">
      <c r="L1175" s="308" t="s">
        <v>4008</v>
      </c>
      <c r="M1175" s="308" t="s">
        <v>4009</v>
      </c>
      <c r="N1175" s="308" t="s">
        <v>1693</v>
      </c>
    </row>
    <row r="1176" spans="12:14" x14ac:dyDescent="0.35">
      <c r="L1176" s="308" t="s">
        <v>4010</v>
      </c>
      <c r="M1176" s="308" t="s">
        <v>4011</v>
      </c>
      <c r="N1176" s="308" t="s">
        <v>1693</v>
      </c>
    </row>
    <row r="1177" spans="12:14" x14ac:dyDescent="0.35">
      <c r="L1177" s="308" t="s">
        <v>4012</v>
      </c>
      <c r="M1177" s="308" t="s">
        <v>4013</v>
      </c>
      <c r="N1177" s="308" t="s">
        <v>1936</v>
      </c>
    </row>
    <row r="1178" spans="12:14" x14ac:dyDescent="0.35">
      <c r="L1178" s="308" t="s">
        <v>4014</v>
      </c>
      <c r="M1178" s="308" t="s">
        <v>4015</v>
      </c>
      <c r="N1178" s="308" t="s">
        <v>1936</v>
      </c>
    </row>
    <row r="1179" spans="12:14" x14ac:dyDescent="0.35">
      <c r="L1179" s="308" t="s">
        <v>4016</v>
      </c>
      <c r="M1179" s="308" t="s">
        <v>4017</v>
      </c>
      <c r="N1179" s="308" t="s">
        <v>1936</v>
      </c>
    </row>
    <row r="1180" spans="12:14" x14ac:dyDescent="0.35">
      <c r="L1180" s="308" t="s">
        <v>4018</v>
      </c>
      <c r="M1180" s="308" t="s">
        <v>4019</v>
      </c>
      <c r="N1180" s="308" t="s">
        <v>1970</v>
      </c>
    </row>
    <row r="1181" spans="12:14" x14ac:dyDescent="0.35">
      <c r="L1181" s="308" t="s">
        <v>4020</v>
      </c>
      <c r="M1181" s="308" t="s">
        <v>4021</v>
      </c>
      <c r="N1181" s="308" t="s">
        <v>1750</v>
      </c>
    </row>
    <row r="1182" spans="12:14" x14ac:dyDescent="0.35">
      <c r="L1182" s="308" t="s">
        <v>4022</v>
      </c>
      <c r="M1182" s="308" t="s">
        <v>4023</v>
      </c>
      <c r="N1182" s="308" t="s">
        <v>1886</v>
      </c>
    </row>
    <row r="1183" spans="12:14" x14ac:dyDescent="0.35">
      <c r="L1183" s="308" t="s">
        <v>4024</v>
      </c>
      <c r="M1183" s="308" t="s">
        <v>4025</v>
      </c>
      <c r="N1183" s="308" t="s">
        <v>1701</v>
      </c>
    </row>
    <row r="1184" spans="12:14" x14ac:dyDescent="0.35">
      <c r="L1184" s="308" t="s">
        <v>4026</v>
      </c>
      <c r="M1184" s="308" t="s">
        <v>4027</v>
      </c>
      <c r="N1184" s="308" t="s">
        <v>1886</v>
      </c>
    </row>
    <row r="1185" spans="12:14" x14ac:dyDescent="0.35">
      <c r="L1185" s="308" t="s">
        <v>4028</v>
      </c>
      <c r="M1185" s="308" t="s">
        <v>4029</v>
      </c>
      <c r="N1185" s="308" t="s">
        <v>1909</v>
      </c>
    </row>
    <row r="1186" spans="12:14" x14ac:dyDescent="0.35">
      <c r="L1186" s="308" t="s">
        <v>4030</v>
      </c>
      <c r="M1186" s="308" t="s">
        <v>4031</v>
      </c>
      <c r="N1186" s="308" t="s">
        <v>1936</v>
      </c>
    </row>
    <row r="1187" spans="12:14" x14ac:dyDescent="0.35">
      <c r="L1187" s="308" t="s">
        <v>4032</v>
      </c>
      <c r="M1187" s="308" t="s">
        <v>4033</v>
      </c>
      <c r="N1187" s="308" t="s">
        <v>1693</v>
      </c>
    </row>
    <row r="1188" spans="12:14" x14ac:dyDescent="0.35">
      <c r="L1188" s="308" t="s">
        <v>4034</v>
      </c>
      <c r="M1188" s="308" t="s">
        <v>4035</v>
      </c>
      <c r="N1188" s="308" t="s">
        <v>1701</v>
      </c>
    </row>
    <row r="1189" spans="12:14" x14ac:dyDescent="0.35">
      <c r="L1189" s="308" t="s">
        <v>4036</v>
      </c>
      <c r="M1189" s="308" t="s">
        <v>4037</v>
      </c>
      <c r="N1189" s="308" t="s">
        <v>1886</v>
      </c>
    </row>
    <row r="1190" spans="12:14" x14ac:dyDescent="0.35">
      <c r="L1190" s="308" t="s">
        <v>4038</v>
      </c>
      <c r="M1190" s="308" t="s">
        <v>4039</v>
      </c>
      <c r="N1190" s="308" t="s">
        <v>1750</v>
      </c>
    </row>
    <row r="1191" spans="12:14" x14ac:dyDescent="0.35">
      <c r="L1191" s="308" t="s">
        <v>4040</v>
      </c>
      <c r="M1191" s="308" t="s">
        <v>4041</v>
      </c>
      <c r="N1191" s="308" t="s">
        <v>1701</v>
      </c>
    </row>
    <row r="1192" spans="12:14" x14ac:dyDescent="0.35">
      <c r="L1192" s="308" t="s">
        <v>4042</v>
      </c>
      <c r="M1192" s="308" t="s">
        <v>4043</v>
      </c>
      <c r="N1192" s="308" t="s">
        <v>1886</v>
      </c>
    </row>
    <row r="1193" spans="12:14" x14ac:dyDescent="0.35">
      <c r="L1193" s="308" t="s">
        <v>4044</v>
      </c>
      <c r="M1193" s="308" t="s">
        <v>4045</v>
      </c>
      <c r="N1193" s="308" t="s">
        <v>1693</v>
      </c>
    </row>
    <row r="1194" spans="12:14" x14ac:dyDescent="0.35">
      <c r="L1194" s="308" t="s">
        <v>4046</v>
      </c>
      <c r="M1194" s="308" t="s">
        <v>4047</v>
      </c>
      <c r="N1194" s="308" t="s">
        <v>1970</v>
      </c>
    </row>
    <row r="1195" spans="12:14" x14ac:dyDescent="0.35">
      <c r="L1195" s="308" t="s">
        <v>4048</v>
      </c>
      <c r="M1195" s="308" t="s">
        <v>4049</v>
      </c>
      <c r="N1195" s="308" t="s">
        <v>1693</v>
      </c>
    </row>
    <row r="1196" spans="12:14" x14ac:dyDescent="0.35">
      <c r="L1196" s="308" t="s">
        <v>4050</v>
      </c>
      <c r="M1196" s="308" t="s">
        <v>4051</v>
      </c>
      <c r="N1196" s="308" t="s">
        <v>1701</v>
      </c>
    </row>
    <row r="1197" spans="12:14" x14ac:dyDescent="0.35">
      <c r="L1197" s="308" t="s">
        <v>4052</v>
      </c>
      <c r="M1197" s="308" t="s">
        <v>4053</v>
      </c>
      <c r="N1197" s="308" t="s">
        <v>1750</v>
      </c>
    </row>
    <row r="1198" spans="12:14" x14ac:dyDescent="0.35">
      <c r="L1198" s="308" t="s">
        <v>4054</v>
      </c>
      <c r="M1198" s="308" t="s">
        <v>4055</v>
      </c>
      <c r="N1198" s="308" t="s">
        <v>1750</v>
      </c>
    </row>
    <row r="1199" spans="12:14" x14ac:dyDescent="0.35">
      <c r="L1199" s="308" t="s">
        <v>4056</v>
      </c>
      <c r="M1199" s="308" t="s">
        <v>4057</v>
      </c>
      <c r="N1199" s="308" t="s">
        <v>1693</v>
      </c>
    </row>
    <row r="1200" spans="12:14" x14ac:dyDescent="0.35">
      <c r="L1200" s="308" t="s">
        <v>4058</v>
      </c>
      <c r="M1200" s="308" t="s">
        <v>4059</v>
      </c>
      <c r="N1200" s="308" t="s">
        <v>1886</v>
      </c>
    </row>
    <row r="1201" spans="12:14" x14ac:dyDescent="0.35">
      <c r="L1201" s="308" t="s">
        <v>4060</v>
      </c>
      <c r="M1201" s="308" t="s">
        <v>4061</v>
      </c>
      <c r="N1201" s="308" t="s">
        <v>1750</v>
      </c>
    </row>
    <row r="1202" spans="12:14" x14ac:dyDescent="0.35">
      <c r="L1202" s="308" t="s">
        <v>4050</v>
      </c>
      <c r="M1202" s="308" t="s">
        <v>4062</v>
      </c>
      <c r="N1202" s="308" t="s">
        <v>1701</v>
      </c>
    </row>
    <row r="1203" spans="12:14" x14ac:dyDescent="0.35">
      <c r="L1203" s="308" t="s">
        <v>4063</v>
      </c>
      <c r="M1203" s="308" t="s">
        <v>4064</v>
      </c>
      <c r="N1203" s="308" t="s">
        <v>1750</v>
      </c>
    </row>
    <row r="1204" spans="12:14" x14ac:dyDescent="0.35">
      <c r="L1204" s="308" t="s">
        <v>2548</v>
      </c>
      <c r="M1204" s="308" t="s">
        <v>4065</v>
      </c>
      <c r="N1204" s="308" t="s">
        <v>1741</v>
      </c>
    </row>
    <row r="1205" spans="12:14" x14ac:dyDescent="0.35">
      <c r="L1205" s="308" t="s">
        <v>4066</v>
      </c>
      <c r="M1205" s="308" t="s">
        <v>4067</v>
      </c>
      <c r="N1205" s="308" t="s">
        <v>1886</v>
      </c>
    </row>
    <row r="1206" spans="12:14" x14ac:dyDescent="0.35">
      <c r="L1206" s="308" t="s">
        <v>4068</v>
      </c>
      <c r="M1206" s="308" t="s">
        <v>4069</v>
      </c>
      <c r="N1206" s="308" t="s">
        <v>1701</v>
      </c>
    </row>
    <row r="1207" spans="12:14" x14ac:dyDescent="0.35">
      <c r="L1207" s="308" t="s">
        <v>4070</v>
      </c>
      <c r="M1207" s="308" t="s">
        <v>4071</v>
      </c>
      <c r="N1207" s="308" t="s">
        <v>1701</v>
      </c>
    </row>
    <row r="1208" spans="12:14" x14ac:dyDescent="0.35">
      <c r="L1208" s="308" t="s">
        <v>4072</v>
      </c>
      <c r="M1208" s="308" t="s">
        <v>4073</v>
      </c>
      <c r="N1208" s="308" t="s">
        <v>1970</v>
      </c>
    </row>
    <row r="1209" spans="12:14" x14ac:dyDescent="0.35">
      <c r="L1209" s="308" t="s">
        <v>4074</v>
      </c>
      <c r="M1209" s="308" t="s">
        <v>4075</v>
      </c>
      <c r="N1209" s="308" t="s">
        <v>1693</v>
      </c>
    </row>
    <row r="1210" spans="12:14" x14ac:dyDescent="0.35">
      <c r="L1210" s="308" t="s">
        <v>4076</v>
      </c>
      <c r="M1210" s="308" t="s">
        <v>4077</v>
      </c>
      <c r="N1210" s="308" t="s">
        <v>1701</v>
      </c>
    </row>
    <row r="1211" spans="12:14" x14ac:dyDescent="0.35">
      <c r="L1211" s="308" t="s">
        <v>4078</v>
      </c>
      <c r="M1211" s="308" t="s">
        <v>4079</v>
      </c>
      <c r="N1211" s="308" t="s">
        <v>1701</v>
      </c>
    </row>
    <row r="1212" spans="12:14" x14ac:dyDescent="0.35">
      <c r="L1212" s="308" t="s">
        <v>4080</v>
      </c>
      <c r="M1212" s="308" t="s">
        <v>4081</v>
      </c>
      <c r="N1212" s="308" t="s">
        <v>1693</v>
      </c>
    </row>
    <row r="1213" spans="12:14" x14ac:dyDescent="0.35">
      <c r="L1213" s="308" t="s">
        <v>4082</v>
      </c>
      <c r="M1213" s="308" t="s">
        <v>4083</v>
      </c>
      <c r="N1213" s="308" t="s">
        <v>1701</v>
      </c>
    </row>
    <row r="1214" spans="12:14" x14ac:dyDescent="0.35">
      <c r="L1214" s="308" t="s">
        <v>4084</v>
      </c>
      <c r="M1214" s="308" t="s">
        <v>4085</v>
      </c>
      <c r="N1214" s="308" t="s">
        <v>1886</v>
      </c>
    </row>
    <row r="1215" spans="12:14" x14ac:dyDescent="0.35">
      <c r="L1215" s="308" t="s">
        <v>4086</v>
      </c>
      <c r="M1215" s="308" t="s">
        <v>4087</v>
      </c>
      <c r="N1215" s="308" t="s">
        <v>1886</v>
      </c>
    </row>
    <row r="1216" spans="12:14" x14ac:dyDescent="0.35">
      <c r="L1216" s="308" t="s">
        <v>4088</v>
      </c>
      <c r="M1216" s="308" t="s">
        <v>4089</v>
      </c>
      <c r="N1216" s="308" t="s">
        <v>1701</v>
      </c>
    </row>
    <row r="1217" spans="12:14" x14ac:dyDescent="0.35">
      <c r="L1217" s="308" t="s">
        <v>4090</v>
      </c>
      <c r="M1217" s="308" t="s">
        <v>4091</v>
      </c>
      <c r="N1217" s="308" t="s">
        <v>1886</v>
      </c>
    </row>
    <row r="1218" spans="12:14" x14ac:dyDescent="0.35">
      <c r="L1218" s="308" t="s">
        <v>4092</v>
      </c>
      <c r="M1218" s="308" t="s">
        <v>4093</v>
      </c>
      <c r="N1218" s="308" t="s">
        <v>2539</v>
      </c>
    </row>
    <row r="1219" spans="12:14" x14ac:dyDescent="0.35">
      <c r="L1219" s="308" t="s">
        <v>4094</v>
      </c>
      <c r="M1219" s="308" t="s">
        <v>4095</v>
      </c>
      <c r="N1219" s="308" t="s">
        <v>1886</v>
      </c>
    </row>
    <row r="1220" spans="12:14" x14ac:dyDescent="0.35">
      <c r="L1220" s="308" t="s">
        <v>4096</v>
      </c>
      <c r="M1220" s="308" t="s">
        <v>4097</v>
      </c>
      <c r="N1220" s="308" t="s">
        <v>1886</v>
      </c>
    </row>
    <row r="1221" spans="12:14" x14ac:dyDescent="0.35">
      <c r="L1221" s="308" t="s">
        <v>4098</v>
      </c>
      <c r="M1221" s="308" t="s">
        <v>4099</v>
      </c>
      <c r="N1221" s="308" t="s">
        <v>1693</v>
      </c>
    </row>
    <row r="1222" spans="12:14" x14ac:dyDescent="0.35">
      <c r="L1222" s="308" t="s">
        <v>1498</v>
      </c>
      <c r="M1222" s="308" t="s">
        <v>4100</v>
      </c>
      <c r="N1222" s="308" t="s">
        <v>1970</v>
      </c>
    </row>
    <row r="1223" spans="12:14" x14ac:dyDescent="0.35">
      <c r="L1223" s="308" t="s">
        <v>4101</v>
      </c>
      <c r="M1223" s="308" t="s">
        <v>4102</v>
      </c>
      <c r="N1223" s="308" t="s">
        <v>1741</v>
      </c>
    </row>
    <row r="1224" spans="12:14" x14ac:dyDescent="0.35">
      <c r="L1224" s="308" t="s">
        <v>4103</v>
      </c>
      <c r="M1224" s="308" t="s">
        <v>4104</v>
      </c>
      <c r="N1224" s="308" t="s">
        <v>1936</v>
      </c>
    </row>
    <row r="1225" spans="12:14" x14ac:dyDescent="0.35">
      <c r="L1225" s="308" t="s">
        <v>4105</v>
      </c>
      <c r="M1225" s="308" t="s">
        <v>4106</v>
      </c>
      <c r="N1225" s="308" t="s">
        <v>1886</v>
      </c>
    </row>
    <row r="1226" spans="12:14" x14ac:dyDescent="0.35">
      <c r="L1226" s="308" t="s">
        <v>4107</v>
      </c>
      <c r="M1226" s="308" t="s">
        <v>4108</v>
      </c>
      <c r="N1226" s="308" t="s">
        <v>1701</v>
      </c>
    </row>
    <row r="1227" spans="12:14" x14ac:dyDescent="0.35">
      <c r="L1227" s="308" t="s">
        <v>4109</v>
      </c>
      <c r="M1227" s="308" t="s">
        <v>4110</v>
      </c>
      <c r="N1227" s="308" t="s">
        <v>1750</v>
      </c>
    </row>
    <row r="1228" spans="12:14" x14ac:dyDescent="0.35">
      <c r="L1228" s="308" t="s">
        <v>4111</v>
      </c>
      <c r="M1228" s="308" t="s">
        <v>4112</v>
      </c>
      <c r="N1228" s="308" t="s">
        <v>1693</v>
      </c>
    </row>
    <row r="1229" spans="12:14" x14ac:dyDescent="0.35">
      <c r="L1229" s="308" t="s">
        <v>4113</v>
      </c>
      <c r="M1229" s="308" t="s">
        <v>736</v>
      </c>
      <c r="N1229" s="308" t="s">
        <v>1970</v>
      </c>
    </row>
    <row r="1230" spans="12:14" x14ac:dyDescent="0.35">
      <c r="L1230" s="308" t="s">
        <v>4114</v>
      </c>
      <c r="M1230" s="308" t="s">
        <v>4115</v>
      </c>
      <c r="N1230" s="308" t="s">
        <v>1693</v>
      </c>
    </row>
    <row r="1231" spans="12:14" x14ac:dyDescent="0.35">
      <c r="L1231" s="308" t="s">
        <v>4116</v>
      </c>
      <c r="M1231" s="308" t="s">
        <v>4117</v>
      </c>
      <c r="N1231" s="308" t="s">
        <v>1701</v>
      </c>
    </row>
    <row r="1232" spans="12:14" x14ac:dyDescent="0.35">
      <c r="L1232" s="308" t="s">
        <v>4118</v>
      </c>
      <c r="M1232" s="308" t="s">
        <v>4119</v>
      </c>
      <c r="N1232" s="308" t="s">
        <v>1936</v>
      </c>
    </row>
    <row r="1233" spans="12:14" x14ac:dyDescent="0.35">
      <c r="L1233" s="308" t="s">
        <v>4120</v>
      </c>
      <c r="M1233" s="308" t="s">
        <v>4121</v>
      </c>
      <c r="N1233" s="308" t="s">
        <v>1936</v>
      </c>
    </row>
    <row r="1234" spans="12:14" x14ac:dyDescent="0.35">
      <c r="L1234" s="308" t="s">
        <v>4122</v>
      </c>
      <c r="M1234" s="308" t="s">
        <v>4123</v>
      </c>
      <c r="N1234" s="308" t="s">
        <v>1693</v>
      </c>
    </row>
    <row r="1235" spans="12:14" x14ac:dyDescent="0.35">
      <c r="L1235" s="308" t="s">
        <v>4124</v>
      </c>
      <c r="M1235" s="308" t="s">
        <v>4125</v>
      </c>
      <c r="N1235" s="308" t="s">
        <v>1693</v>
      </c>
    </row>
    <row r="1236" spans="12:14" x14ac:dyDescent="0.35">
      <c r="L1236" s="308" t="s">
        <v>4126</v>
      </c>
      <c r="M1236" s="308" t="s">
        <v>4127</v>
      </c>
      <c r="N1236" s="308" t="s">
        <v>1936</v>
      </c>
    </row>
    <row r="1237" spans="12:14" x14ac:dyDescent="0.35">
      <c r="L1237" s="308" t="s">
        <v>4128</v>
      </c>
      <c r="M1237" s="308" t="s">
        <v>4129</v>
      </c>
      <c r="N1237" s="308" t="s">
        <v>1693</v>
      </c>
    </row>
    <row r="1238" spans="12:14" x14ac:dyDescent="0.35">
      <c r="L1238" s="308" t="s">
        <v>4130</v>
      </c>
      <c r="M1238" s="308" t="s">
        <v>4131</v>
      </c>
      <c r="N1238" s="308" t="s">
        <v>1970</v>
      </c>
    </row>
    <row r="1239" spans="12:14" x14ac:dyDescent="0.35">
      <c r="L1239" s="308" t="s">
        <v>4132</v>
      </c>
      <c r="M1239" s="308" t="s">
        <v>4133</v>
      </c>
      <c r="N1239" s="308" t="s">
        <v>1886</v>
      </c>
    </row>
    <row r="1240" spans="12:14" x14ac:dyDescent="0.35">
      <c r="L1240" s="308" t="s">
        <v>4134</v>
      </c>
      <c r="M1240" s="308" t="s">
        <v>4135</v>
      </c>
      <c r="N1240" s="308" t="s">
        <v>1750</v>
      </c>
    </row>
    <row r="1241" spans="12:14" x14ac:dyDescent="0.35">
      <c r="L1241" s="308" t="s">
        <v>4136</v>
      </c>
      <c r="M1241" s="308" t="s">
        <v>4137</v>
      </c>
      <c r="N1241" s="308" t="s">
        <v>1693</v>
      </c>
    </row>
    <row r="1242" spans="12:14" x14ac:dyDescent="0.35">
      <c r="L1242" s="308" t="s">
        <v>4138</v>
      </c>
      <c r="M1242" s="308" t="s">
        <v>4139</v>
      </c>
      <c r="N1242" s="308" t="s">
        <v>1693</v>
      </c>
    </row>
    <row r="1243" spans="12:14" x14ac:dyDescent="0.35">
      <c r="L1243" s="308" t="s">
        <v>4140</v>
      </c>
      <c r="M1243" s="308" t="s">
        <v>4141</v>
      </c>
      <c r="N1243" s="308" t="s">
        <v>1693</v>
      </c>
    </row>
    <row r="1244" spans="12:14" x14ac:dyDescent="0.35">
      <c r="L1244" s="308" t="s">
        <v>4142</v>
      </c>
      <c r="M1244" s="308" t="s">
        <v>4143</v>
      </c>
      <c r="N1244" s="308" t="s">
        <v>1701</v>
      </c>
    </row>
    <row r="1245" spans="12:14" x14ac:dyDescent="0.35">
      <c r="L1245" s="308" t="s">
        <v>4144</v>
      </c>
      <c r="M1245" s="308" t="s">
        <v>4145</v>
      </c>
      <c r="N1245" s="308" t="s">
        <v>1936</v>
      </c>
    </row>
    <row r="1246" spans="12:14" x14ac:dyDescent="0.35">
      <c r="L1246" s="308" t="s">
        <v>4146</v>
      </c>
      <c r="M1246" s="308" t="s">
        <v>4147</v>
      </c>
      <c r="N1246" s="308" t="s">
        <v>1693</v>
      </c>
    </row>
    <row r="1247" spans="12:14" x14ac:dyDescent="0.35">
      <c r="L1247" s="308" t="s">
        <v>4024</v>
      </c>
      <c r="M1247" s="308" t="s">
        <v>4148</v>
      </c>
      <c r="N1247" s="308" t="s">
        <v>1701</v>
      </c>
    </row>
    <row r="1248" spans="12:14" x14ac:dyDescent="0.35">
      <c r="L1248" s="308" t="s">
        <v>4149</v>
      </c>
      <c r="M1248" s="308" t="s">
        <v>4150</v>
      </c>
      <c r="N1248" s="308" t="s">
        <v>1693</v>
      </c>
    </row>
    <row r="1249" spans="12:14" x14ac:dyDescent="0.35">
      <c r="L1249" s="308" t="s">
        <v>4151</v>
      </c>
      <c r="M1249" s="308" t="s">
        <v>4152</v>
      </c>
      <c r="N1249" s="308" t="s">
        <v>1886</v>
      </c>
    </row>
    <row r="1250" spans="12:14" x14ac:dyDescent="0.35">
      <c r="L1250" s="308" t="s">
        <v>4153</v>
      </c>
      <c r="M1250" s="308" t="s">
        <v>4154</v>
      </c>
      <c r="N1250" s="308" t="s">
        <v>1886</v>
      </c>
    </row>
    <row r="1251" spans="12:14" x14ac:dyDescent="0.35">
      <c r="L1251" s="308" t="s">
        <v>4155</v>
      </c>
      <c r="M1251" s="308" t="s">
        <v>4156</v>
      </c>
      <c r="N1251" s="308" t="s">
        <v>1750</v>
      </c>
    </row>
    <row r="1252" spans="12:14" x14ac:dyDescent="0.35">
      <c r="L1252" s="308" t="s">
        <v>4157</v>
      </c>
      <c r="M1252" s="308" t="s">
        <v>4158</v>
      </c>
      <c r="N1252" s="308" t="s">
        <v>1693</v>
      </c>
    </row>
    <row r="1253" spans="12:14" x14ac:dyDescent="0.35">
      <c r="L1253" s="308" t="s">
        <v>4159</v>
      </c>
      <c r="M1253" s="308" t="s">
        <v>4160</v>
      </c>
      <c r="N1253" s="308" t="s">
        <v>1936</v>
      </c>
    </row>
    <row r="1254" spans="12:14" x14ac:dyDescent="0.35">
      <c r="L1254" s="308" t="s">
        <v>4161</v>
      </c>
      <c r="M1254" s="308" t="s">
        <v>4162</v>
      </c>
      <c r="N1254" s="308" t="s">
        <v>1886</v>
      </c>
    </row>
    <row r="1255" spans="12:14" x14ac:dyDescent="0.35">
      <c r="L1255" s="308" t="s">
        <v>4163</v>
      </c>
      <c r="M1255" s="308" t="s">
        <v>4164</v>
      </c>
      <c r="N1255" s="308" t="s">
        <v>1886</v>
      </c>
    </row>
    <row r="1256" spans="12:14" x14ac:dyDescent="0.35">
      <c r="L1256" s="308" t="s">
        <v>4165</v>
      </c>
      <c r="M1256" s="308" t="s">
        <v>4166</v>
      </c>
      <c r="N1256" s="308" t="s">
        <v>1701</v>
      </c>
    </row>
    <row r="1257" spans="12:14" x14ac:dyDescent="0.35">
      <c r="L1257" s="308" t="s">
        <v>4167</v>
      </c>
      <c r="M1257" s="308" t="s">
        <v>4168</v>
      </c>
      <c r="N1257" s="308" t="s">
        <v>1936</v>
      </c>
    </row>
    <row r="1258" spans="12:14" x14ac:dyDescent="0.35">
      <c r="L1258" s="308" t="s">
        <v>4169</v>
      </c>
      <c r="M1258" s="308" t="s">
        <v>4170</v>
      </c>
      <c r="N1258" s="308" t="s">
        <v>1750</v>
      </c>
    </row>
    <row r="1259" spans="12:14" x14ac:dyDescent="0.35">
      <c r="L1259" s="308" t="s">
        <v>4171</v>
      </c>
      <c r="M1259" s="308" t="s">
        <v>4172</v>
      </c>
      <c r="N1259" s="308" t="s">
        <v>1750</v>
      </c>
    </row>
    <row r="1260" spans="12:14" x14ac:dyDescent="0.35">
      <c r="L1260" s="308" t="s">
        <v>4173</v>
      </c>
      <c r="M1260" s="308" t="s">
        <v>4174</v>
      </c>
      <c r="N1260" s="308" t="s">
        <v>1970</v>
      </c>
    </row>
    <row r="1261" spans="12:14" x14ac:dyDescent="0.35">
      <c r="L1261" s="308" t="s">
        <v>4175</v>
      </c>
      <c r="M1261" s="308" t="s">
        <v>4176</v>
      </c>
      <c r="N1261" s="308" t="s">
        <v>1693</v>
      </c>
    </row>
    <row r="1262" spans="12:14" x14ac:dyDescent="0.35">
      <c r="L1262" s="308" t="s">
        <v>4177</v>
      </c>
      <c r="M1262" s="308" t="s">
        <v>4178</v>
      </c>
      <c r="N1262" s="308" t="s">
        <v>1741</v>
      </c>
    </row>
    <row r="1263" spans="12:14" x14ac:dyDescent="0.35">
      <c r="L1263" s="308" t="s">
        <v>4179</v>
      </c>
      <c r="M1263" s="308" t="s">
        <v>4180</v>
      </c>
      <c r="N1263" s="308" t="s">
        <v>1750</v>
      </c>
    </row>
    <row r="1264" spans="12:14" x14ac:dyDescent="0.35">
      <c r="L1264" s="308" t="s">
        <v>4181</v>
      </c>
      <c r="M1264" s="308" t="s">
        <v>4182</v>
      </c>
      <c r="N1264" s="308" t="s">
        <v>1886</v>
      </c>
    </row>
    <row r="1265" spans="12:14" x14ac:dyDescent="0.35">
      <c r="L1265" s="308" t="s">
        <v>4183</v>
      </c>
      <c r="M1265" s="308" t="s">
        <v>4184</v>
      </c>
      <c r="N1265" s="308" t="s">
        <v>2539</v>
      </c>
    </row>
    <row r="1266" spans="12:14" x14ac:dyDescent="0.35">
      <c r="L1266" s="308" t="s">
        <v>4185</v>
      </c>
      <c r="M1266" s="308" t="s">
        <v>4186</v>
      </c>
      <c r="N1266" s="308" t="s">
        <v>1701</v>
      </c>
    </row>
    <row r="1267" spans="12:14" x14ac:dyDescent="0.35">
      <c r="L1267" s="308" t="s">
        <v>4187</v>
      </c>
      <c r="M1267" s="308" t="s">
        <v>4188</v>
      </c>
      <c r="N1267" s="308" t="s">
        <v>1886</v>
      </c>
    </row>
    <row r="1268" spans="12:14" x14ac:dyDescent="0.35">
      <c r="L1268" s="308" t="s">
        <v>1893</v>
      </c>
      <c r="M1268" s="308" t="s">
        <v>4189</v>
      </c>
      <c r="N1268" s="308" t="s">
        <v>1750</v>
      </c>
    </row>
    <row r="1269" spans="12:14" x14ac:dyDescent="0.35">
      <c r="L1269" s="308" t="s">
        <v>4190</v>
      </c>
      <c r="M1269" s="308" t="s">
        <v>4191</v>
      </c>
      <c r="N1269" s="308" t="s">
        <v>1693</v>
      </c>
    </row>
    <row r="1270" spans="12:14" x14ac:dyDescent="0.35">
      <c r="L1270" s="308" t="s">
        <v>4192</v>
      </c>
      <c r="M1270" s="308" t="s">
        <v>4193</v>
      </c>
      <c r="N1270" s="308" t="s">
        <v>1886</v>
      </c>
    </row>
    <row r="1271" spans="12:14" x14ac:dyDescent="0.35">
      <c r="L1271" s="308" t="s">
        <v>4194</v>
      </c>
      <c r="M1271" s="308" t="s">
        <v>4195</v>
      </c>
      <c r="N1271" s="308" t="s">
        <v>1693</v>
      </c>
    </row>
    <row r="1272" spans="12:14" x14ac:dyDescent="0.35">
      <c r="L1272" s="308" t="s">
        <v>4196</v>
      </c>
      <c r="M1272" s="308" t="s">
        <v>4197</v>
      </c>
      <c r="N1272" s="308" t="s">
        <v>1886</v>
      </c>
    </row>
    <row r="1273" spans="12:14" x14ac:dyDescent="0.35">
      <c r="L1273" s="308" t="s">
        <v>4198</v>
      </c>
      <c r="M1273" s="308" t="s">
        <v>4199</v>
      </c>
      <c r="N1273" s="308" t="s">
        <v>1750</v>
      </c>
    </row>
    <row r="1274" spans="12:14" x14ac:dyDescent="0.35">
      <c r="L1274" s="308" t="s">
        <v>4200</v>
      </c>
      <c r="M1274" s="308" t="s">
        <v>4201</v>
      </c>
      <c r="N1274" s="308" t="s">
        <v>1693</v>
      </c>
    </row>
    <row r="1275" spans="12:14" x14ac:dyDescent="0.35">
      <c r="L1275" s="308" t="s">
        <v>4202</v>
      </c>
      <c r="M1275" s="308" t="s">
        <v>4203</v>
      </c>
      <c r="N1275" s="308" t="s">
        <v>1693</v>
      </c>
    </row>
    <row r="1276" spans="12:14" x14ac:dyDescent="0.35">
      <c r="L1276" s="308" t="s">
        <v>4204</v>
      </c>
      <c r="M1276" s="308" t="s">
        <v>4205</v>
      </c>
      <c r="N1276" s="308" t="s">
        <v>1886</v>
      </c>
    </row>
    <row r="1277" spans="12:14" x14ac:dyDescent="0.35">
      <c r="L1277" s="308" t="s">
        <v>4206</v>
      </c>
      <c r="M1277" s="308" t="s">
        <v>4207</v>
      </c>
      <c r="N1277" s="308" t="s">
        <v>1750</v>
      </c>
    </row>
    <row r="1278" spans="12:14" x14ac:dyDescent="0.35">
      <c r="L1278" s="308" t="s">
        <v>4208</v>
      </c>
      <c r="M1278" s="308" t="s">
        <v>4209</v>
      </c>
      <c r="N1278" s="308" t="s">
        <v>1693</v>
      </c>
    </row>
    <row r="1279" spans="12:14" x14ac:dyDescent="0.35">
      <c r="L1279" s="308" t="s">
        <v>4210</v>
      </c>
      <c r="M1279" s="308" t="s">
        <v>4211</v>
      </c>
      <c r="N1279" s="308" t="s">
        <v>1936</v>
      </c>
    </row>
    <row r="1280" spans="12:14" x14ac:dyDescent="0.35">
      <c r="L1280" s="308" t="s">
        <v>4212</v>
      </c>
      <c r="M1280" s="308" t="s">
        <v>4213</v>
      </c>
      <c r="N1280" s="308" t="s">
        <v>1970</v>
      </c>
    </row>
    <row r="1281" spans="12:14" x14ac:dyDescent="0.35">
      <c r="L1281" s="308" t="s">
        <v>4214</v>
      </c>
      <c r="M1281" s="308" t="s">
        <v>4215</v>
      </c>
      <c r="N1281" s="308" t="s">
        <v>1741</v>
      </c>
    </row>
    <row r="1282" spans="12:14" x14ac:dyDescent="0.35">
      <c r="L1282" s="308" t="s">
        <v>4216</v>
      </c>
      <c r="M1282" s="308" t="s">
        <v>4217</v>
      </c>
      <c r="N1282" s="308" t="s">
        <v>1886</v>
      </c>
    </row>
    <row r="1283" spans="12:14" x14ac:dyDescent="0.35">
      <c r="L1283" s="308" t="s">
        <v>4218</v>
      </c>
      <c r="M1283" s="308" t="s">
        <v>4219</v>
      </c>
      <c r="N1283" s="308" t="s">
        <v>1693</v>
      </c>
    </row>
    <row r="1284" spans="12:14" x14ac:dyDescent="0.35">
      <c r="L1284" s="308" t="s">
        <v>4220</v>
      </c>
      <c r="M1284" s="308" t="s">
        <v>4221</v>
      </c>
      <c r="N1284" s="308" t="s">
        <v>1693</v>
      </c>
    </row>
    <row r="1285" spans="12:14" x14ac:dyDescent="0.35">
      <c r="L1285" s="308" t="s">
        <v>4222</v>
      </c>
      <c r="M1285" s="308" t="s">
        <v>4223</v>
      </c>
      <c r="N1285" s="308" t="s">
        <v>1936</v>
      </c>
    </row>
    <row r="1286" spans="12:14" x14ac:dyDescent="0.35">
      <c r="L1286" s="308" t="s">
        <v>4224</v>
      </c>
      <c r="M1286" s="308" t="s">
        <v>4225</v>
      </c>
      <c r="N1286" s="308" t="s">
        <v>1936</v>
      </c>
    </row>
    <row r="1287" spans="12:14" x14ac:dyDescent="0.35">
      <c r="L1287" s="308" t="s">
        <v>4226</v>
      </c>
      <c r="M1287" s="308" t="s">
        <v>4227</v>
      </c>
      <c r="N1287" s="308" t="s">
        <v>1693</v>
      </c>
    </row>
    <row r="1288" spans="12:14" x14ac:dyDescent="0.35">
      <c r="L1288" s="308" t="s">
        <v>4228</v>
      </c>
      <c r="M1288" s="308" t="s">
        <v>4229</v>
      </c>
      <c r="N1288" s="308" t="s">
        <v>1693</v>
      </c>
    </row>
    <row r="1289" spans="12:14" x14ac:dyDescent="0.35">
      <c r="L1289" s="308" t="s">
        <v>4230</v>
      </c>
      <c r="M1289" s="308" t="s">
        <v>4231</v>
      </c>
      <c r="N1289" s="308" t="s">
        <v>1886</v>
      </c>
    </row>
    <row r="1290" spans="12:14" x14ac:dyDescent="0.35">
      <c r="L1290" s="308" t="s">
        <v>1660</v>
      </c>
      <c r="M1290" s="308" t="s">
        <v>4232</v>
      </c>
      <c r="N1290" s="308" t="s">
        <v>1970</v>
      </c>
    </row>
    <row r="1291" spans="12:14" x14ac:dyDescent="0.35">
      <c r="L1291" s="308" t="s">
        <v>4233</v>
      </c>
      <c r="M1291" s="308" t="s">
        <v>4234</v>
      </c>
      <c r="N1291" s="308" t="s">
        <v>1886</v>
      </c>
    </row>
    <row r="1292" spans="12:14" x14ac:dyDescent="0.35">
      <c r="L1292" s="308" t="s">
        <v>4235</v>
      </c>
      <c r="M1292" s="308" t="s">
        <v>4236</v>
      </c>
      <c r="N1292" s="308" t="s">
        <v>1693</v>
      </c>
    </row>
    <row r="1293" spans="12:14" x14ac:dyDescent="0.35">
      <c r="L1293" s="308" t="s">
        <v>4237</v>
      </c>
      <c r="M1293" s="308" t="s">
        <v>4238</v>
      </c>
      <c r="N1293" s="308" t="s">
        <v>1936</v>
      </c>
    </row>
    <row r="1294" spans="12:14" x14ac:dyDescent="0.35">
      <c r="L1294" s="308" t="s">
        <v>4239</v>
      </c>
      <c r="M1294" s="308" t="s">
        <v>4240</v>
      </c>
      <c r="N1294" s="308" t="s">
        <v>1886</v>
      </c>
    </row>
    <row r="1295" spans="12:14" x14ac:dyDescent="0.35">
      <c r="L1295" s="308" t="s">
        <v>4241</v>
      </c>
      <c r="M1295" s="308" t="s">
        <v>4242</v>
      </c>
      <c r="N1295" s="308" t="s">
        <v>1970</v>
      </c>
    </row>
    <row r="1296" spans="12:14" x14ac:dyDescent="0.35">
      <c r="L1296" s="308" t="s">
        <v>4243</v>
      </c>
      <c r="M1296" s="308" t="s">
        <v>4244</v>
      </c>
      <c r="N1296" s="308" t="s">
        <v>1970</v>
      </c>
    </row>
    <row r="1297" spans="12:14" x14ac:dyDescent="0.35">
      <c r="L1297" s="308" t="s">
        <v>4245</v>
      </c>
      <c r="M1297" s="308" t="s">
        <v>4246</v>
      </c>
      <c r="N1297" s="308" t="s">
        <v>1693</v>
      </c>
    </row>
    <row r="1298" spans="12:14" x14ac:dyDescent="0.35">
      <c r="L1298" s="308" t="s">
        <v>4247</v>
      </c>
      <c r="M1298" s="308" t="s">
        <v>4248</v>
      </c>
      <c r="N1298" s="308" t="s">
        <v>1693</v>
      </c>
    </row>
    <row r="1299" spans="12:14" x14ac:dyDescent="0.35">
      <c r="L1299" s="308" t="s">
        <v>4249</v>
      </c>
      <c r="M1299" s="308" t="s">
        <v>4250</v>
      </c>
      <c r="N1299" s="308" t="s">
        <v>1693</v>
      </c>
    </row>
    <row r="1300" spans="12:14" x14ac:dyDescent="0.35">
      <c r="L1300" s="308" t="s">
        <v>4251</v>
      </c>
      <c r="M1300" s="308" t="s">
        <v>4252</v>
      </c>
      <c r="N1300" s="308" t="s">
        <v>1936</v>
      </c>
    </row>
    <row r="1301" spans="12:14" x14ac:dyDescent="0.35">
      <c r="L1301" s="308" t="s">
        <v>4253</v>
      </c>
      <c r="M1301" s="308" t="s">
        <v>4254</v>
      </c>
      <c r="N1301" s="308" t="s">
        <v>1693</v>
      </c>
    </row>
    <row r="1302" spans="12:14" x14ac:dyDescent="0.35">
      <c r="L1302" s="308" t="s">
        <v>4255</v>
      </c>
      <c r="M1302" s="308" t="s">
        <v>4256</v>
      </c>
      <c r="N1302" s="308" t="s">
        <v>1701</v>
      </c>
    </row>
    <row r="1303" spans="12:14" x14ac:dyDescent="0.35">
      <c r="L1303" s="308" t="s">
        <v>4257</v>
      </c>
      <c r="M1303" s="308" t="s">
        <v>4258</v>
      </c>
      <c r="N1303" s="308" t="s">
        <v>1970</v>
      </c>
    </row>
    <row r="1304" spans="12:14" x14ac:dyDescent="0.35">
      <c r="L1304" s="308" t="s">
        <v>4259</v>
      </c>
      <c r="M1304" s="308" t="s">
        <v>4260</v>
      </c>
      <c r="N1304" s="308" t="s">
        <v>1909</v>
      </c>
    </row>
    <row r="1305" spans="12:14" x14ac:dyDescent="0.35">
      <c r="L1305" s="308" t="s">
        <v>4208</v>
      </c>
      <c r="M1305" s="308" t="s">
        <v>4261</v>
      </c>
      <c r="N1305" s="308" t="s">
        <v>1693</v>
      </c>
    </row>
    <row r="1306" spans="12:14" x14ac:dyDescent="0.35">
      <c r="L1306" s="308" t="s">
        <v>4262</v>
      </c>
      <c r="M1306" s="308" t="s">
        <v>4263</v>
      </c>
      <c r="N1306" s="308" t="s">
        <v>1750</v>
      </c>
    </row>
    <row r="1307" spans="12:14" x14ac:dyDescent="0.35">
      <c r="L1307" s="308" t="s">
        <v>4264</v>
      </c>
      <c r="M1307" s="308" t="s">
        <v>4265</v>
      </c>
      <c r="N1307" s="308" t="s">
        <v>1936</v>
      </c>
    </row>
    <row r="1308" spans="12:14" x14ac:dyDescent="0.35">
      <c r="L1308" s="308" t="s">
        <v>4266</v>
      </c>
      <c r="M1308" s="308" t="s">
        <v>4267</v>
      </c>
      <c r="N1308" s="308" t="s">
        <v>1750</v>
      </c>
    </row>
    <row r="1309" spans="12:14" x14ac:dyDescent="0.35">
      <c r="L1309" s="308" t="s">
        <v>4268</v>
      </c>
      <c r="M1309" s="308" t="s">
        <v>4269</v>
      </c>
      <c r="N1309" s="308" t="s">
        <v>1750</v>
      </c>
    </row>
    <row r="1310" spans="12:14" x14ac:dyDescent="0.35">
      <c r="L1310" s="308" t="s">
        <v>4270</v>
      </c>
      <c r="M1310" s="308" t="s">
        <v>4271</v>
      </c>
      <c r="N1310" s="308" t="s">
        <v>1750</v>
      </c>
    </row>
    <row r="1311" spans="12:14" x14ac:dyDescent="0.35">
      <c r="L1311" s="308" t="s">
        <v>4272</v>
      </c>
      <c r="M1311" s="308" t="s">
        <v>4273</v>
      </c>
      <c r="N1311" s="308" t="s">
        <v>2539</v>
      </c>
    </row>
    <row r="1312" spans="12:14" x14ac:dyDescent="0.35">
      <c r="L1312" s="308" t="s">
        <v>4274</v>
      </c>
      <c r="M1312" s="308" t="s">
        <v>4275</v>
      </c>
      <c r="N1312" s="308" t="s">
        <v>1936</v>
      </c>
    </row>
    <row r="1313" spans="12:14" x14ac:dyDescent="0.35">
      <c r="L1313" s="308" t="s">
        <v>4276</v>
      </c>
      <c r="M1313" s="308" t="s">
        <v>4277</v>
      </c>
      <c r="N1313" s="308" t="s">
        <v>1970</v>
      </c>
    </row>
    <row r="1314" spans="12:14" x14ac:dyDescent="0.35">
      <c r="L1314" s="308" t="s">
        <v>4278</v>
      </c>
      <c r="M1314" s="308" t="s">
        <v>4279</v>
      </c>
      <c r="N1314" s="308" t="s">
        <v>4280</v>
      </c>
    </row>
    <row r="1315" spans="12:14" x14ac:dyDescent="0.35">
      <c r="L1315" s="308" t="s">
        <v>4281</v>
      </c>
      <c r="M1315" s="308" t="s">
        <v>4282</v>
      </c>
      <c r="N1315" s="308" t="s">
        <v>1750</v>
      </c>
    </row>
    <row r="1316" spans="12:14" x14ac:dyDescent="0.35">
      <c r="L1316" s="308" t="s">
        <v>4283</v>
      </c>
      <c r="M1316" s="308" t="s">
        <v>4284</v>
      </c>
      <c r="N1316" s="308" t="s">
        <v>1693</v>
      </c>
    </row>
    <row r="1317" spans="12:14" x14ac:dyDescent="0.35">
      <c r="L1317" s="308" t="s">
        <v>4285</v>
      </c>
      <c r="M1317" s="308" t="s">
        <v>4286</v>
      </c>
      <c r="N1317" s="308" t="s">
        <v>1693</v>
      </c>
    </row>
    <row r="1318" spans="12:14" x14ac:dyDescent="0.35">
      <c r="L1318" s="308" t="s">
        <v>4287</v>
      </c>
      <c r="M1318" s="308" t="s">
        <v>4288</v>
      </c>
      <c r="N1318" s="308" t="s">
        <v>1750</v>
      </c>
    </row>
    <row r="1319" spans="12:14" x14ac:dyDescent="0.35">
      <c r="L1319" s="308" t="s">
        <v>4289</v>
      </c>
      <c r="M1319" s="308" t="s">
        <v>569</v>
      </c>
      <c r="N1319" s="308" t="s">
        <v>1701</v>
      </c>
    </row>
    <row r="1320" spans="12:14" x14ac:dyDescent="0.35">
      <c r="L1320" s="308" t="s">
        <v>4290</v>
      </c>
      <c r="M1320" s="308" t="s">
        <v>4291</v>
      </c>
      <c r="N1320" s="308" t="s">
        <v>1693</v>
      </c>
    </row>
    <row r="1321" spans="12:14" x14ac:dyDescent="0.35">
      <c r="L1321" s="308" t="s">
        <v>4078</v>
      </c>
      <c r="M1321" s="308" t="s">
        <v>4292</v>
      </c>
      <c r="N1321" s="308" t="s">
        <v>1750</v>
      </c>
    </row>
    <row r="1322" spans="12:14" x14ac:dyDescent="0.35">
      <c r="L1322" s="308" t="s">
        <v>4293</v>
      </c>
      <c r="M1322" s="308" t="s">
        <v>4294</v>
      </c>
      <c r="N1322" s="308" t="s">
        <v>1936</v>
      </c>
    </row>
    <row r="1323" spans="12:14" x14ac:dyDescent="0.35">
      <c r="L1323" s="308" t="s">
        <v>4295</v>
      </c>
      <c r="M1323" s="308" t="s">
        <v>4296</v>
      </c>
      <c r="N1323" s="308" t="s">
        <v>1693</v>
      </c>
    </row>
    <row r="1324" spans="12:14" x14ac:dyDescent="0.35">
      <c r="L1324" s="308" t="s">
        <v>4297</v>
      </c>
      <c r="M1324" s="308" t="s">
        <v>4298</v>
      </c>
      <c r="N1324" s="308" t="s">
        <v>1741</v>
      </c>
    </row>
    <row r="1325" spans="12:14" x14ac:dyDescent="0.35">
      <c r="L1325" s="308" t="s">
        <v>4299</v>
      </c>
      <c r="M1325" s="308" t="s">
        <v>4300</v>
      </c>
      <c r="N1325" s="308" t="s">
        <v>1693</v>
      </c>
    </row>
    <row r="1326" spans="12:14" x14ac:dyDescent="0.35">
      <c r="L1326" s="308" t="s">
        <v>4301</v>
      </c>
      <c r="M1326" s="308" t="s">
        <v>4302</v>
      </c>
      <c r="N1326" s="308" t="s">
        <v>1970</v>
      </c>
    </row>
    <row r="1327" spans="12:14" x14ac:dyDescent="0.35">
      <c r="L1327" s="308" t="s">
        <v>4303</v>
      </c>
      <c r="M1327" s="308" t="s">
        <v>4304</v>
      </c>
      <c r="N1327" s="308" t="s">
        <v>1701</v>
      </c>
    </row>
    <row r="1328" spans="12:14" x14ac:dyDescent="0.35">
      <c r="L1328" s="308" t="s">
        <v>4305</v>
      </c>
      <c r="M1328" s="308" t="s">
        <v>4306</v>
      </c>
      <c r="N1328" s="308" t="s">
        <v>1886</v>
      </c>
    </row>
    <row r="1329" spans="12:14" x14ac:dyDescent="0.35">
      <c r="L1329" s="308" t="s">
        <v>4307</v>
      </c>
      <c r="M1329" s="308" t="s">
        <v>4308</v>
      </c>
      <c r="N1329" s="308" t="s">
        <v>1936</v>
      </c>
    </row>
    <row r="1330" spans="12:14" x14ac:dyDescent="0.35">
      <c r="L1330" s="308" t="s">
        <v>4309</v>
      </c>
      <c r="M1330" s="308" t="s">
        <v>4310</v>
      </c>
      <c r="N1330" s="308" t="s">
        <v>1936</v>
      </c>
    </row>
    <row r="1331" spans="12:14" x14ac:dyDescent="0.35">
      <c r="L1331" s="308" t="s">
        <v>4311</v>
      </c>
      <c r="M1331" s="308" t="s">
        <v>4312</v>
      </c>
      <c r="N1331" s="308" t="s">
        <v>1970</v>
      </c>
    </row>
    <row r="1332" spans="12:14" x14ac:dyDescent="0.35">
      <c r="L1332" s="308" t="s">
        <v>4313</v>
      </c>
      <c r="M1332" s="308" t="s">
        <v>4314</v>
      </c>
      <c r="N1332" s="308" t="s">
        <v>1693</v>
      </c>
    </row>
    <row r="1333" spans="12:14" x14ac:dyDescent="0.35">
      <c r="L1333" s="308" t="s">
        <v>4315</v>
      </c>
      <c r="M1333" s="308" t="s">
        <v>4316</v>
      </c>
      <c r="N1333" s="308" t="s">
        <v>1701</v>
      </c>
    </row>
    <row r="1334" spans="12:14" x14ac:dyDescent="0.35">
      <c r="L1334" s="308" t="s">
        <v>4317</v>
      </c>
      <c r="M1334" s="308" t="s">
        <v>4318</v>
      </c>
      <c r="N1334" s="308" t="s">
        <v>1886</v>
      </c>
    </row>
    <row r="1335" spans="12:14" x14ac:dyDescent="0.35">
      <c r="L1335" s="308" t="s">
        <v>4319</v>
      </c>
      <c r="M1335" s="308" t="s">
        <v>4320</v>
      </c>
      <c r="N1335" s="308" t="s">
        <v>1970</v>
      </c>
    </row>
    <row r="1336" spans="12:14" x14ac:dyDescent="0.35">
      <c r="L1336" s="308" t="s">
        <v>4321</v>
      </c>
      <c r="M1336" s="308" t="s">
        <v>4322</v>
      </c>
      <c r="N1336" s="308" t="s">
        <v>1693</v>
      </c>
    </row>
    <row r="1337" spans="12:14" x14ac:dyDescent="0.35">
      <c r="L1337" s="308" t="s">
        <v>4323</v>
      </c>
      <c r="M1337" s="308" t="s">
        <v>4324</v>
      </c>
      <c r="N1337" s="308" t="s">
        <v>1750</v>
      </c>
    </row>
    <row r="1338" spans="12:14" x14ac:dyDescent="0.35">
      <c r="L1338" s="308" t="s">
        <v>4325</v>
      </c>
      <c r="M1338" s="308" t="s">
        <v>4326</v>
      </c>
      <c r="N1338" s="308" t="s">
        <v>1693</v>
      </c>
    </row>
    <row r="1339" spans="12:14" x14ac:dyDescent="0.35">
      <c r="L1339" s="308" t="s">
        <v>1457</v>
      </c>
      <c r="M1339" s="308" t="s">
        <v>1458</v>
      </c>
      <c r="N1339" s="308" t="s">
        <v>1936</v>
      </c>
    </row>
    <row r="1340" spans="12:14" x14ac:dyDescent="0.35">
      <c r="L1340" s="308" t="s">
        <v>4327</v>
      </c>
      <c r="M1340" s="308" t="s">
        <v>4328</v>
      </c>
      <c r="N1340" s="308" t="s">
        <v>1693</v>
      </c>
    </row>
    <row r="1341" spans="12:14" x14ac:dyDescent="0.35">
      <c r="L1341" s="308" t="s">
        <v>4329</v>
      </c>
      <c r="M1341" s="308" t="s">
        <v>4330</v>
      </c>
      <c r="N1341" s="308" t="s">
        <v>2539</v>
      </c>
    </row>
    <row r="1342" spans="12:14" x14ac:dyDescent="0.35">
      <c r="L1342" s="308" t="s">
        <v>373</v>
      </c>
      <c r="M1342" s="308" t="s">
        <v>554</v>
      </c>
      <c r="N1342" s="308" t="s">
        <v>2539</v>
      </c>
    </row>
    <row r="1343" spans="12:14" x14ac:dyDescent="0.35">
      <c r="L1343" s="308" t="s">
        <v>4315</v>
      </c>
      <c r="M1343" s="308" t="s">
        <v>517</v>
      </c>
      <c r="N1343" s="308" t="s">
        <v>1701</v>
      </c>
    </row>
    <row r="1344" spans="12:14" x14ac:dyDescent="0.35">
      <c r="L1344" s="308" t="s">
        <v>4331</v>
      </c>
      <c r="M1344" s="308" t="s">
        <v>4332</v>
      </c>
      <c r="N1344" s="308" t="s">
        <v>1936</v>
      </c>
    </row>
    <row r="1345" spans="12:14" x14ac:dyDescent="0.35">
      <c r="L1345" s="308" t="s">
        <v>4333</v>
      </c>
      <c r="M1345" s="308" t="s">
        <v>4334</v>
      </c>
      <c r="N1345" s="308" t="s">
        <v>1701</v>
      </c>
    </row>
    <row r="1346" spans="12:14" x14ac:dyDescent="0.35">
      <c r="L1346" s="308" t="s">
        <v>4208</v>
      </c>
      <c r="M1346" s="308" t="s">
        <v>4335</v>
      </c>
      <c r="N1346" s="308" t="s">
        <v>1886</v>
      </c>
    </row>
    <row r="1347" spans="12:14" x14ac:dyDescent="0.35">
      <c r="L1347" s="308" t="s">
        <v>4336</v>
      </c>
      <c r="M1347" s="308" t="s">
        <v>537</v>
      </c>
      <c r="N1347" s="308" t="s">
        <v>1970</v>
      </c>
    </row>
    <row r="1348" spans="12:14" x14ac:dyDescent="0.35">
      <c r="L1348" s="308" t="s">
        <v>4337</v>
      </c>
      <c r="M1348" s="308" t="s">
        <v>4338</v>
      </c>
      <c r="N1348" s="308" t="s">
        <v>1693</v>
      </c>
    </row>
    <row r="1349" spans="12:14" x14ac:dyDescent="0.35">
      <c r="L1349" s="308" t="s">
        <v>4339</v>
      </c>
      <c r="M1349" s="308" t="s">
        <v>4340</v>
      </c>
      <c r="N1349" s="308" t="s">
        <v>1693</v>
      </c>
    </row>
    <row r="1350" spans="12:14" x14ac:dyDescent="0.35">
      <c r="L1350" s="308" t="s">
        <v>4341</v>
      </c>
      <c r="M1350" s="308" t="s">
        <v>4342</v>
      </c>
      <c r="N1350" s="308" t="s">
        <v>1693</v>
      </c>
    </row>
    <row r="1351" spans="12:14" x14ac:dyDescent="0.35">
      <c r="L1351" s="308" t="s">
        <v>213</v>
      </c>
      <c r="M1351" s="308" t="s">
        <v>568</v>
      </c>
      <c r="N1351" s="308" t="s">
        <v>1701</v>
      </c>
    </row>
    <row r="1352" spans="12:14" x14ac:dyDescent="0.35">
      <c r="L1352" s="308" t="s">
        <v>368</v>
      </c>
      <c r="M1352" s="308" t="s">
        <v>575</v>
      </c>
      <c r="N1352" s="308" t="s">
        <v>1701</v>
      </c>
    </row>
    <row r="1353" spans="12:14" x14ac:dyDescent="0.35">
      <c r="L1353" s="308" t="s">
        <v>4343</v>
      </c>
      <c r="M1353" s="308" t="s">
        <v>567</v>
      </c>
      <c r="N1353" s="308" t="s">
        <v>1701</v>
      </c>
    </row>
    <row r="1354" spans="12:14" x14ac:dyDescent="0.35">
      <c r="L1354" s="308" t="s">
        <v>4344</v>
      </c>
      <c r="M1354" s="308" t="s">
        <v>4345</v>
      </c>
      <c r="N1354" s="308" t="s">
        <v>1741</v>
      </c>
    </row>
    <row r="1355" spans="12:14" x14ac:dyDescent="0.35">
      <c r="L1355" s="308" t="s">
        <v>4346</v>
      </c>
      <c r="M1355" s="308" t="s">
        <v>4347</v>
      </c>
      <c r="N1355" s="308" t="s">
        <v>1750</v>
      </c>
    </row>
    <row r="1356" spans="12:14" x14ac:dyDescent="0.35">
      <c r="L1356" s="308" t="s">
        <v>4348</v>
      </c>
      <c r="M1356" s="308" t="s">
        <v>4349</v>
      </c>
      <c r="N1356" s="308" t="s">
        <v>1741</v>
      </c>
    </row>
    <row r="1357" spans="12:14" x14ac:dyDescent="0.35">
      <c r="L1357" s="308" t="s">
        <v>4350</v>
      </c>
      <c r="M1357" s="308" t="s">
        <v>4351</v>
      </c>
      <c r="N1357" s="308" t="s">
        <v>1970</v>
      </c>
    </row>
    <row r="1358" spans="12:14" x14ac:dyDescent="0.35">
      <c r="L1358" s="308" t="s">
        <v>4251</v>
      </c>
      <c r="M1358" s="308" t="s">
        <v>4352</v>
      </c>
      <c r="N1358" s="308" t="s">
        <v>1701</v>
      </c>
    </row>
    <row r="1359" spans="12:14" x14ac:dyDescent="0.35">
      <c r="L1359" s="308" t="s">
        <v>4353</v>
      </c>
      <c r="M1359" s="308" t="s">
        <v>4354</v>
      </c>
      <c r="N1359" s="308" t="s">
        <v>1693</v>
      </c>
    </row>
    <row r="1360" spans="12:14" x14ac:dyDescent="0.35">
      <c r="L1360" s="308" t="s">
        <v>4325</v>
      </c>
      <c r="M1360" s="308" t="s">
        <v>4355</v>
      </c>
      <c r="N1360" s="308" t="s">
        <v>1693</v>
      </c>
    </row>
    <row r="1361" spans="12:14" x14ac:dyDescent="0.35">
      <c r="L1361" s="308" t="s">
        <v>4356</v>
      </c>
      <c r="M1361" s="308" t="s">
        <v>4357</v>
      </c>
      <c r="N1361" s="308" t="s">
        <v>1970</v>
      </c>
    </row>
    <row r="1362" spans="12:14" x14ac:dyDescent="0.35">
      <c r="L1362" s="308" t="s">
        <v>4024</v>
      </c>
      <c r="M1362" s="308" t="s">
        <v>4358</v>
      </c>
      <c r="N1362" s="308" t="s">
        <v>1701</v>
      </c>
    </row>
    <row r="1363" spans="12:14" x14ac:dyDescent="0.35">
      <c r="L1363" s="308" t="s">
        <v>4359</v>
      </c>
      <c r="M1363" s="308" t="s">
        <v>4360</v>
      </c>
      <c r="N1363" s="308" t="s">
        <v>1693</v>
      </c>
    </row>
    <row r="1364" spans="12:14" x14ac:dyDescent="0.35">
      <c r="L1364" s="308" t="s">
        <v>4361</v>
      </c>
      <c r="M1364" s="308" t="s">
        <v>4362</v>
      </c>
      <c r="N1364" s="308" t="s">
        <v>1936</v>
      </c>
    </row>
    <row r="1365" spans="12:14" x14ac:dyDescent="0.35">
      <c r="L1365" s="308" t="s">
        <v>4363</v>
      </c>
      <c r="M1365" s="308" t="s">
        <v>4364</v>
      </c>
      <c r="N1365" s="308" t="s">
        <v>1970</v>
      </c>
    </row>
    <row r="1366" spans="12:14" x14ac:dyDescent="0.35">
      <c r="L1366" s="308" t="s">
        <v>1500</v>
      </c>
      <c r="M1366" s="308" t="s">
        <v>4365</v>
      </c>
      <c r="N1366" s="308" t="s">
        <v>1970</v>
      </c>
    </row>
    <row r="1367" spans="12:14" x14ac:dyDescent="0.35">
      <c r="L1367" s="308" t="s">
        <v>4366</v>
      </c>
      <c r="M1367" s="308" t="s">
        <v>574</v>
      </c>
      <c r="N1367" s="308" t="s">
        <v>1701</v>
      </c>
    </row>
    <row r="1368" spans="12:14" x14ac:dyDescent="0.35">
      <c r="L1368" s="308" t="s">
        <v>4367</v>
      </c>
      <c r="M1368" s="308" t="s">
        <v>4368</v>
      </c>
      <c r="N1368" s="308" t="s">
        <v>1970</v>
      </c>
    </row>
    <row r="1369" spans="12:14" x14ac:dyDescent="0.35">
      <c r="L1369" s="308" t="s">
        <v>4369</v>
      </c>
      <c r="M1369" s="308" t="s">
        <v>4370</v>
      </c>
      <c r="N1369" s="308" t="s">
        <v>1693</v>
      </c>
    </row>
    <row r="1370" spans="12:14" x14ac:dyDescent="0.35">
      <c r="L1370" s="308" t="s">
        <v>4371</v>
      </c>
      <c r="M1370" s="308" t="s">
        <v>4372</v>
      </c>
      <c r="N1370" s="308" t="s">
        <v>1750</v>
      </c>
    </row>
    <row r="1371" spans="12:14" x14ac:dyDescent="0.35">
      <c r="L1371" s="308" t="s">
        <v>4373</v>
      </c>
      <c r="M1371" s="308" t="s">
        <v>4374</v>
      </c>
      <c r="N1371" s="308" t="s">
        <v>1970</v>
      </c>
    </row>
    <row r="1372" spans="12:14" x14ac:dyDescent="0.35">
      <c r="L1372" s="308" t="s">
        <v>4375</v>
      </c>
      <c r="M1372" s="308" t="s">
        <v>4376</v>
      </c>
      <c r="N1372" s="308" t="s">
        <v>2539</v>
      </c>
    </row>
    <row r="1373" spans="12:14" x14ac:dyDescent="0.35">
      <c r="L1373" s="308" t="s">
        <v>4024</v>
      </c>
      <c r="M1373" s="308" t="s">
        <v>4377</v>
      </c>
      <c r="N1373" s="308" t="s">
        <v>1701</v>
      </c>
    </row>
    <row r="1374" spans="12:14" x14ac:dyDescent="0.35">
      <c r="L1374" s="308" t="s">
        <v>4378</v>
      </c>
      <c r="M1374" s="308" t="s">
        <v>4379</v>
      </c>
      <c r="N1374" s="308" t="s">
        <v>1693</v>
      </c>
    </row>
    <row r="1375" spans="12:14" x14ac:dyDescent="0.35">
      <c r="L1375" s="308" t="s">
        <v>4380</v>
      </c>
      <c r="M1375" s="308" t="s">
        <v>4381</v>
      </c>
      <c r="N1375" s="308" t="s">
        <v>1750</v>
      </c>
    </row>
    <row r="1376" spans="12:14" x14ac:dyDescent="0.35">
      <c r="L1376" s="308" t="s">
        <v>4382</v>
      </c>
      <c r="M1376" s="308" t="s">
        <v>4383</v>
      </c>
      <c r="N1376" s="308" t="s">
        <v>2539</v>
      </c>
    </row>
    <row r="1377" spans="12:14" x14ac:dyDescent="0.35">
      <c r="L1377" s="308" t="s">
        <v>828</v>
      </c>
      <c r="M1377" s="308" t="s">
        <v>315</v>
      </c>
      <c r="N1377" s="308" t="s">
        <v>1701</v>
      </c>
    </row>
    <row r="1378" spans="12:14" x14ac:dyDescent="0.35">
      <c r="L1378" s="308" t="s">
        <v>4384</v>
      </c>
      <c r="M1378" s="308" t="s">
        <v>4385</v>
      </c>
      <c r="N1378" s="308" t="s">
        <v>1886</v>
      </c>
    </row>
    <row r="1379" spans="12:14" x14ac:dyDescent="0.35">
      <c r="L1379" s="308" t="s">
        <v>4386</v>
      </c>
      <c r="M1379" s="308" t="s">
        <v>4387</v>
      </c>
      <c r="N1379" s="308" t="s">
        <v>1970</v>
      </c>
    </row>
    <row r="1380" spans="12:14" x14ac:dyDescent="0.35">
      <c r="L1380" s="308" t="s">
        <v>559</v>
      </c>
      <c r="M1380" s="308" t="s">
        <v>560</v>
      </c>
      <c r="N1380" s="308" t="s">
        <v>1701</v>
      </c>
    </row>
    <row r="1381" spans="12:14" x14ac:dyDescent="0.35">
      <c r="L1381" s="308" t="s">
        <v>4388</v>
      </c>
      <c r="M1381" s="308" t="s">
        <v>4389</v>
      </c>
      <c r="N1381" s="308" t="s">
        <v>1936</v>
      </c>
    </row>
    <row r="1382" spans="12:14" x14ac:dyDescent="0.35">
      <c r="L1382" s="308" t="s">
        <v>4390</v>
      </c>
      <c r="M1382" s="308" t="s">
        <v>4391</v>
      </c>
      <c r="N1382" s="308" t="s">
        <v>1970</v>
      </c>
    </row>
    <row r="1383" spans="12:14" x14ac:dyDescent="0.35">
      <c r="L1383" s="308" t="s">
        <v>4392</v>
      </c>
      <c r="M1383" s="308" t="s">
        <v>4393</v>
      </c>
      <c r="N1383" s="308" t="s">
        <v>1701</v>
      </c>
    </row>
    <row r="1384" spans="12:14" x14ac:dyDescent="0.35">
      <c r="L1384" s="308" t="s">
        <v>382</v>
      </c>
      <c r="M1384" s="308" t="s">
        <v>383</v>
      </c>
      <c r="N1384" s="308" t="s">
        <v>1701</v>
      </c>
    </row>
    <row r="1385" spans="12:14" x14ac:dyDescent="0.35">
      <c r="L1385" s="308" t="s">
        <v>4394</v>
      </c>
      <c r="M1385" s="308" t="s">
        <v>4395</v>
      </c>
      <c r="N1385" s="308" t="s">
        <v>1750</v>
      </c>
    </row>
    <row r="1386" spans="12:14" x14ac:dyDescent="0.35">
      <c r="L1386" s="308" t="s">
        <v>2651</v>
      </c>
      <c r="M1386" s="308" t="s">
        <v>4396</v>
      </c>
      <c r="N1386" s="308" t="s">
        <v>1693</v>
      </c>
    </row>
    <row r="1387" spans="12:14" x14ac:dyDescent="0.35">
      <c r="L1387" s="308" t="s">
        <v>4397</v>
      </c>
      <c r="M1387" s="308" t="s">
        <v>4398</v>
      </c>
      <c r="N1387" s="308" t="s">
        <v>1970</v>
      </c>
    </row>
    <row r="1388" spans="12:14" x14ac:dyDescent="0.35">
      <c r="L1388" s="308" t="s">
        <v>4399</v>
      </c>
      <c r="M1388" s="308" t="s">
        <v>4400</v>
      </c>
      <c r="N1388" s="308" t="s">
        <v>1741</v>
      </c>
    </row>
    <row r="1389" spans="12:14" x14ac:dyDescent="0.35">
      <c r="L1389" s="308" t="s">
        <v>4401</v>
      </c>
      <c r="M1389" s="308" t="s">
        <v>4402</v>
      </c>
      <c r="N1389" s="308" t="s">
        <v>1701</v>
      </c>
    </row>
    <row r="1390" spans="12:14" x14ac:dyDescent="0.35">
      <c r="L1390" s="308" t="s">
        <v>4403</v>
      </c>
      <c r="M1390" s="308" t="s">
        <v>571</v>
      </c>
      <c r="N1390" s="308" t="s">
        <v>1701</v>
      </c>
    </row>
    <row r="1391" spans="12:14" x14ac:dyDescent="0.35">
      <c r="L1391" s="308" t="s">
        <v>2266</v>
      </c>
      <c r="M1391" s="308" t="s">
        <v>4404</v>
      </c>
      <c r="N1391" s="308" t="s">
        <v>1970</v>
      </c>
    </row>
    <row r="1392" spans="12:14" x14ac:dyDescent="0.35">
      <c r="L1392" s="308" t="s">
        <v>4405</v>
      </c>
      <c r="M1392" s="308" t="s">
        <v>4406</v>
      </c>
      <c r="N1392" s="308" t="s">
        <v>1701</v>
      </c>
    </row>
    <row r="1393" spans="12:14" x14ac:dyDescent="0.35">
      <c r="L1393" s="308" t="s">
        <v>4407</v>
      </c>
      <c r="M1393" s="308" t="s">
        <v>4408</v>
      </c>
      <c r="N1393" s="308" t="s">
        <v>1970</v>
      </c>
    </row>
    <row r="1394" spans="12:14" x14ac:dyDescent="0.35">
      <c r="L1394" s="308" t="s">
        <v>4409</v>
      </c>
      <c r="M1394" s="308" t="s">
        <v>4410</v>
      </c>
      <c r="N1394" s="308" t="s">
        <v>1936</v>
      </c>
    </row>
    <row r="1395" spans="12:14" x14ac:dyDescent="0.35">
      <c r="L1395" s="308" t="s">
        <v>4411</v>
      </c>
      <c r="M1395" s="308" t="s">
        <v>4412</v>
      </c>
      <c r="N1395" s="308" t="s">
        <v>1886</v>
      </c>
    </row>
    <row r="1396" spans="12:14" x14ac:dyDescent="0.35">
      <c r="L1396" s="308" t="s">
        <v>4413</v>
      </c>
      <c r="M1396" s="308" t="s">
        <v>4414</v>
      </c>
      <c r="N1396" s="308" t="s">
        <v>1936</v>
      </c>
    </row>
    <row r="1397" spans="12:14" x14ac:dyDescent="0.35">
      <c r="L1397" s="308" t="s">
        <v>1587</v>
      </c>
      <c r="M1397" s="308" t="s">
        <v>1588</v>
      </c>
      <c r="N1397" s="308" t="s">
        <v>1970</v>
      </c>
    </row>
    <row r="1398" spans="12:14" x14ac:dyDescent="0.35">
      <c r="L1398" s="308" t="s">
        <v>4415</v>
      </c>
      <c r="M1398" s="308" t="s">
        <v>4416</v>
      </c>
      <c r="N1398" s="308" t="s">
        <v>1701</v>
      </c>
    </row>
    <row r="1399" spans="12:14" x14ac:dyDescent="0.35">
      <c r="L1399" s="308" t="s">
        <v>4417</v>
      </c>
      <c r="M1399" s="308" t="s">
        <v>4418</v>
      </c>
      <c r="N1399" s="308" t="s">
        <v>1970</v>
      </c>
    </row>
    <row r="1400" spans="12:14" x14ac:dyDescent="0.35">
      <c r="L1400" s="308" t="s">
        <v>4419</v>
      </c>
      <c r="M1400" s="308" t="s">
        <v>4420</v>
      </c>
      <c r="N1400" s="308" t="s">
        <v>2539</v>
      </c>
    </row>
    <row r="1401" spans="12:14" x14ac:dyDescent="0.35">
      <c r="L1401" s="308" t="s">
        <v>4421</v>
      </c>
      <c r="M1401" s="308" t="s">
        <v>4422</v>
      </c>
      <c r="N1401" s="308" t="s">
        <v>1701</v>
      </c>
    </row>
    <row r="1402" spans="12:14" x14ac:dyDescent="0.35">
      <c r="L1402" s="308" t="s">
        <v>4423</v>
      </c>
      <c r="M1402" s="308" t="s">
        <v>4424</v>
      </c>
      <c r="N1402" s="308" t="s">
        <v>1936</v>
      </c>
    </row>
    <row r="1403" spans="12:14" x14ac:dyDescent="0.35">
      <c r="L1403" s="308" t="s">
        <v>4425</v>
      </c>
      <c r="M1403" s="308" t="s">
        <v>4426</v>
      </c>
      <c r="N1403" s="308" t="s">
        <v>1701</v>
      </c>
    </row>
    <row r="1404" spans="12:14" x14ac:dyDescent="0.35">
      <c r="L1404" s="308" t="s">
        <v>4427</v>
      </c>
      <c r="M1404" s="308" t="s">
        <v>4428</v>
      </c>
      <c r="N1404" s="308" t="s">
        <v>1693</v>
      </c>
    </row>
    <row r="1405" spans="12:14" x14ac:dyDescent="0.35">
      <c r="L1405" s="308" t="s">
        <v>4429</v>
      </c>
      <c r="M1405" s="308" t="s">
        <v>4430</v>
      </c>
      <c r="N1405" s="308" t="s">
        <v>1701</v>
      </c>
    </row>
    <row r="1406" spans="12:14" x14ac:dyDescent="0.35">
      <c r="L1406" s="308" t="s">
        <v>4431</v>
      </c>
      <c r="M1406" s="308" t="s">
        <v>4432</v>
      </c>
      <c r="N1406" s="308" t="s">
        <v>1693</v>
      </c>
    </row>
    <row r="1407" spans="12:14" x14ac:dyDescent="0.35">
      <c r="L1407" s="308" t="s">
        <v>4433</v>
      </c>
      <c r="M1407" s="308" t="s">
        <v>4434</v>
      </c>
      <c r="N1407" s="308" t="s">
        <v>1701</v>
      </c>
    </row>
    <row r="1408" spans="12:14" x14ac:dyDescent="0.35">
      <c r="L1408" s="308" t="s">
        <v>407</v>
      </c>
      <c r="M1408" s="308" t="s">
        <v>4435</v>
      </c>
      <c r="N1408" s="308" t="s">
        <v>1970</v>
      </c>
    </row>
    <row r="1409" spans="12:14" x14ac:dyDescent="0.35">
      <c r="L1409" s="308" t="s">
        <v>4436</v>
      </c>
      <c r="M1409" s="308" t="s">
        <v>4437</v>
      </c>
      <c r="N1409" s="308" t="s">
        <v>1936</v>
      </c>
    </row>
    <row r="1410" spans="12:14" x14ac:dyDescent="0.35">
      <c r="L1410" s="308" t="s">
        <v>4438</v>
      </c>
      <c r="M1410" s="308" t="s">
        <v>4439</v>
      </c>
      <c r="N1410" s="308" t="s">
        <v>1693</v>
      </c>
    </row>
    <row r="1411" spans="12:14" x14ac:dyDescent="0.35">
      <c r="L1411" s="308" t="s">
        <v>4440</v>
      </c>
      <c r="M1411" s="308" t="s">
        <v>4441</v>
      </c>
      <c r="N1411" s="308" t="s">
        <v>1701</v>
      </c>
    </row>
    <row r="1412" spans="12:14" x14ac:dyDescent="0.35">
      <c r="L1412" s="308" t="s">
        <v>4442</v>
      </c>
      <c r="M1412" s="308" t="s">
        <v>4443</v>
      </c>
      <c r="N1412" s="308" t="s">
        <v>1886</v>
      </c>
    </row>
    <row r="1413" spans="12:14" x14ac:dyDescent="0.35">
      <c r="L1413" s="308" t="s">
        <v>4444</v>
      </c>
      <c r="M1413" s="308" t="s">
        <v>4445</v>
      </c>
      <c r="N1413" s="308" t="s">
        <v>1750</v>
      </c>
    </row>
    <row r="1414" spans="12:14" x14ac:dyDescent="0.35">
      <c r="L1414" s="308" t="s">
        <v>4446</v>
      </c>
      <c r="M1414" s="308" t="s">
        <v>4447</v>
      </c>
      <c r="N1414" s="308" t="s">
        <v>1970</v>
      </c>
    </row>
    <row r="1415" spans="12:14" x14ac:dyDescent="0.35">
      <c r="L1415" s="308" t="s">
        <v>4448</v>
      </c>
      <c r="M1415" s="308" t="s">
        <v>4449</v>
      </c>
      <c r="N1415" s="308" t="s">
        <v>1701</v>
      </c>
    </row>
    <row r="1416" spans="12:14" x14ac:dyDescent="0.35">
      <c r="L1416" s="308" t="s">
        <v>4450</v>
      </c>
      <c r="M1416" s="308" t="s">
        <v>4451</v>
      </c>
      <c r="N1416" s="308" t="s">
        <v>1970</v>
      </c>
    </row>
    <row r="1417" spans="12:14" x14ac:dyDescent="0.35">
      <c r="L1417" s="308" t="s">
        <v>4452</v>
      </c>
      <c r="M1417" s="308" t="s">
        <v>4453</v>
      </c>
      <c r="N1417" s="308" t="s">
        <v>1970</v>
      </c>
    </row>
    <row r="1418" spans="12:14" x14ac:dyDescent="0.35">
      <c r="L1418" s="308" t="s">
        <v>4454</v>
      </c>
      <c r="M1418" s="308" t="s">
        <v>4455</v>
      </c>
      <c r="N1418" s="308" t="s">
        <v>1970</v>
      </c>
    </row>
    <row r="1419" spans="12:14" x14ac:dyDescent="0.35">
      <c r="L1419" s="308" t="s">
        <v>1667</v>
      </c>
      <c r="M1419" s="308" t="s">
        <v>4456</v>
      </c>
      <c r="N1419" s="308" t="s">
        <v>2539</v>
      </c>
    </row>
    <row r="1420" spans="12:14" x14ac:dyDescent="0.35">
      <c r="L1420" s="308" t="s">
        <v>4457</v>
      </c>
      <c r="M1420" s="308" t="s">
        <v>4458</v>
      </c>
      <c r="N1420" s="308" t="s">
        <v>1701</v>
      </c>
    </row>
    <row r="1421" spans="12:14" x14ac:dyDescent="0.35">
      <c r="L1421" s="308" t="s">
        <v>122</v>
      </c>
      <c r="M1421" s="308" t="s">
        <v>565</v>
      </c>
      <c r="N1421" s="308" t="s">
        <v>1701</v>
      </c>
    </row>
    <row r="1422" spans="12:14" x14ac:dyDescent="0.35">
      <c r="L1422" s="308" t="s">
        <v>427</v>
      </c>
      <c r="M1422" s="308" t="s">
        <v>428</v>
      </c>
      <c r="N1422" s="308" t="s">
        <v>1970</v>
      </c>
    </row>
    <row r="1423" spans="12:14" x14ac:dyDescent="0.35">
      <c r="L1423" s="308" t="s">
        <v>4459</v>
      </c>
      <c r="M1423" s="308" t="s">
        <v>4460</v>
      </c>
      <c r="N1423" s="308" t="s">
        <v>2539</v>
      </c>
    </row>
    <row r="1424" spans="12:14" x14ac:dyDescent="0.35">
      <c r="L1424" s="308" t="s">
        <v>4461</v>
      </c>
      <c r="M1424" s="308" t="s">
        <v>4462</v>
      </c>
      <c r="N1424" s="308" t="s">
        <v>1970</v>
      </c>
    </row>
    <row r="1425" spans="12:14" x14ac:dyDescent="0.35">
      <c r="L1425" s="308" t="s">
        <v>279</v>
      </c>
      <c r="M1425" s="308" t="s">
        <v>4463</v>
      </c>
      <c r="N1425" s="308" t="s">
        <v>1701</v>
      </c>
    </row>
    <row r="1426" spans="12:14" x14ac:dyDescent="0.35">
      <c r="L1426" s="308" t="s">
        <v>4464</v>
      </c>
      <c r="M1426" s="308" t="s">
        <v>4465</v>
      </c>
      <c r="N1426" s="308" t="s">
        <v>1970</v>
      </c>
    </row>
    <row r="1427" spans="12:14" x14ac:dyDescent="0.35">
      <c r="L1427" s="308" t="s">
        <v>4466</v>
      </c>
      <c r="M1427" s="308" t="s">
        <v>4467</v>
      </c>
      <c r="N1427" s="308" t="s">
        <v>1970</v>
      </c>
    </row>
    <row r="1428" spans="12:14" x14ac:dyDescent="0.35">
      <c r="L1428" s="308" t="s">
        <v>1451</v>
      </c>
      <c r="M1428" s="308" t="s">
        <v>1452</v>
      </c>
      <c r="N1428" s="308" t="s">
        <v>2539</v>
      </c>
    </row>
  </sheetData>
  <conditionalFormatting sqref="B1:B1048576">
    <cfRule type="duplicateValues" dxfId="10" priority="19840"/>
  </conditionalFormatting>
  <conditionalFormatting sqref="C4">
    <cfRule type="duplicateValues" dxfId="9" priority="25160"/>
  </conditionalFormatting>
  <conditionalFormatting sqref="L3:L6">
    <cfRule type="duplicateValues" dxfId="8" priority="25162"/>
  </conditionalFormatting>
  <conditionalFormatting sqref="M4:M6">
    <cfRule type="duplicateValues" dxfId="7" priority="2516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B1:BF124"/>
  <sheetViews>
    <sheetView showGridLines="0" showRowColHeaders="0" zoomScale="85" zoomScaleNormal="110" workbookViewId="0">
      <pane xSplit="2" ySplit="4" topLeftCell="G5" activePane="bottomRight" state="frozen"/>
      <selection pane="topRight" activeCell="C1" sqref="C1"/>
      <selection pane="bottomLeft" activeCell="A5" sqref="A5"/>
      <selection pane="bottomRight" activeCell="H17" sqref="H17"/>
    </sheetView>
  </sheetViews>
  <sheetFormatPr defaultColWidth="8.90625" defaultRowHeight="14.5" x14ac:dyDescent="0.35"/>
  <cols>
    <col min="1" max="1" width="8.90625" style="3"/>
    <col min="2" max="2" width="51.81640625" style="3" bestFit="1" customWidth="1"/>
    <col min="3" max="3" width="15" style="3" bestFit="1" customWidth="1"/>
    <col min="4" max="4" width="19.1796875" style="3" bestFit="1" customWidth="1"/>
    <col min="5" max="5" width="23.81640625" style="3" bestFit="1" customWidth="1"/>
    <col min="6" max="6" width="12.1796875" style="3" bestFit="1" customWidth="1"/>
    <col min="7" max="7" width="12" style="66" bestFit="1" customWidth="1"/>
    <col min="8" max="8" width="16.08984375" style="3" bestFit="1" customWidth="1"/>
    <col min="9" max="9" width="13" style="3" bestFit="1" customWidth="1"/>
    <col min="10" max="10" width="9.81640625" style="73" bestFit="1" customWidth="1"/>
    <col min="11" max="11" width="13.6328125" style="3" bestFit="1" customWidth="1"/>
    <col min="12" max="12" width="13.1796875" style="73" bestFit="1" customWidth="1"/>
    <col min="13" max="13" width="17.1796875" style="3" bestFit="1" customWidth="1"/>
    <col min="14" max="14" width="14.1796875" style="3" bestFit="1" customWidth="1"/>
    <col min="15" max="15" width="12.36328125" style="3" bestFit="1" customWidth="1"/>
    <col min="16" max="16" width="12.36328125" style="3" customWidth="1"/>
    <col min="17" max="17" width="10.453125" style="3" bestFit="1" customWidth="1"/>
    <col min="18" max="18" width="32.90625" style="3" bestFit="1" customWidth="1"/>
    <col min="19" max="19" width="14.81640625" style="3" bestFit="1" customWidth="1"/>
    <col min="20" max="20" width="11.6328125" style="3" bestFit="1" customWidth="1"/>
    <col min="21" max="21" width="17.90625" style="3" bestFit="1" customWidth="1"/>
    <col min="22" max="22" width="16.54296875" style="3" bestFit="1" customWidth="1"/>
    <col min="23" max="24" width="8.90625" style="3"/>
    <col min="25" max="25" width="10.453125" style="3" bestFit="1" customWidth="1"/>
    <col min="26" max="29" width="12.6328125" style="3" bestFit="1" customWidth="1"/>
    <col min="30" max="31" width="8.90625" style="3"/>
    <col min="32" max="32" width="15.90625" style="3" bestFit="1" customWidth="1"/>
    <col min="33" max="33" width="50.81640625" style="3" bestFit="1" customWidth="1"/>
    <col min="34" max="40" width="13" style="3" bestFit="1" customWidth="1"/>
    <col min="41" max="42" width="14.81640625" style="3" bestFit="1" customWidth="1"/>
    <col min="43" max="46" width="12.6328125" style="3" customWidth="1"/>
    <col min="47" max="55" width="13" style="3" bestFit="1" customWidth="1"/>
    <col min="56" max="16384" width="8.90625" style="3"/>
  </cols>
  <sheetData>
    <row r="1" spans="2:58" ht="15" thickBot="1" x14ac:dyDescent="0.4"/>
    <row r="2" spans="2:58" s="64" customFormat="1" ht="15" thickBot="1" x14ac:dyDescent="0.4">
      <c r="G2" s="115">
        <f>G3-Summary!P6</f>
        <v>-0.11000000000001364</v>
      </c>
      <c r="H2" s="64">
        <f>H3-Summary!Q7</f>
        <v>0</v>
      </c>
      <c r="I2" s="64">
        <f>I3-Summary!P13</f>
        <v>56667.017500020331</v>
      </c>
      <c r="J2" s="64">
        <f>J3-Summary!P16</f>
        <v>2.2870063801445059E-2</v>
      </c>
      <c r="K2" s="64">
        <f>K3-Details!CB54</f>
        <v>0</v>
      </c>
      <c r="L2" s="77"/>
      <c r="M2" s="64">
        <f>M3-Summary!P20</f>
        <v>3</v>
      </c>
      <c r="P2" s="3"/>
      <c r="AH2" s="513" t="s">
        <v>954</v>
      </c>
      <c r="AI2" s="514"/>
      <c r="AJ2" s="514"/>
      <c r="AK2" s="514"/>
      <c r="AL2" s="514"/>
      <c r="AM2" s="514"/>
      <c r="AN2" s="514"/>
      <c r="AO2" s="514"/>
      <c r="AP2" s="514"/>
      <c r="AQ2" s="514"/>
      <c r="AR2" s="514"/>
      <c r="AS2" s="515"/>
      <c r="AU2" s="513" t="s">
        <v>955</v>
      </c>
      <c r="AV2" s="514"/>
      <c r="AW2" s="514"/>
      <c r="AX2" s="514"/>
      <c r="AY2" s="514"/>
      <c r="AZ2" s="514"/>
      <c r="BA2" s="514"/>
      <c r="BB2" s="514"/>
      <c r="BC2" s="514"/>
      <c r="BD2" s="514"/>
      <c r="BE2" s="514"/>
      <c r="BF2" s="515"/>
    </row>
    <row r="3" spans="2:58" s="68" customFormat="1" ht="15" thickBot="1" x14ac:dyDescent="0.4">
      <c r="C3" s="68">
        <f>COUNTA(_xlfn.ANCHORARRAY(C5))-1</f>
        <v>8</v>
      </c>
      <c r="D3" s="68">
        <f>COUNTA(_xlfn.ANCHORARRAY(D5))</f>
        <v>9</v>
      </c>
      <c r="G3" s="117">
        <f>SUM(G$5:G51)/1000</f>
        <v>519.76099999999997</v>
      </c>
      <c r="H3" s="68">
        <f>SUM(H$5:H51)</f>
        <v>37120498.553750001</v>
      </c>
      <c r="I3" s="68">
        <f>SUM(I$5:I51)</f>
        <v>848948.17026571161</v>
      </c>
      <c r="J3" s="69">
        <f>I3/H3</f>
        <v>2.2870063801445059E-2</v>
      </c>
      <c r="K3" s="68">
        <f>SUM(K$5:K51)</f>
        <v>-347830.98000000004</v>
      </c>
      <c r="L3" s="69">
        <f>K3/H3</f>
        <v>-9.3703208079585817E-3</v>
      </c>
      <c r="M3" s="68">
        <f>SUM(M$5:M51)</f>
        <v>50</v>
      </c>
      <c r="N3" s="68">
        <f>SUBTOTAL(1,N5:N51)</f>
        <v>580589.72237041476</v>
      </c>
      <c r="O3" s="90">
        <f>SUBTOTAL(1,O5:O5)</f>
        <v>1.5924886219846226</v>
      </c>
      <c r="P3" s="3"/>
      <c r="R3" s="74" t="s">
        <v>321</v>
      </c>
      <c r="S3" s="68">
        <f>SUM(S5:S14)</f>
        <v>17698083.600000001</v>
      </c>
      <c r="T3" s="68">
        <f>SUM(T5:T14)</f>
        <v>494863.7722372883</v>
      </c>
      <c r="U3" s="69">
        <f>SUM(S5:S14)/$H$3</f>
        <v>0.47677386591059401</v>
      </c>
      <c r="V3" s="69">
        <f>SUM(T5:T14)/$I$3</f>
        <v>0.5829139982508017</v>
      </c>
      <c r="Y3" s="3"/>
      <c r="Z3" s="3"/>
      <c r="AA3" s="3"/>
      <c r="AB3" s="3"/>
      <c r="AC3" s="3"/>
      <c r="AF3" s="64"/>
      <c r="AG3" s="64"/>
      <c r="AH3" s="465">
        <f>SUBTOTAL(9,AH5:AH124)</f>
        <v>16927695.82</v>
      </c>
      <c r="AI3" s="465">
        <f t="shared" ref="AI3:AP3" si="0">SUBTOTAL(9,AI5:AI124)</f>
        <v>0</v>
      </c>
      <c r="AJ3" s="465">
        <f t="shared" si="0"/>
        <v>0</v>
      </c>
      <c r="AK3" s="465">
        <f t="shared" si="0"/>
        <v>0</v>
      </c>
      <c r="AL3" s="465">
        <f t="shared" si="0"/>
        <v>0</v>
      </c>
      <c r="AM3" s="465">
        <f t="shared" si="0"/>
        <v>0</v>
      </c>
      <c r="AN3" s="465">
        <f t="shared" si="0"/>
        <v>0</v>
      </c>
      <c r="AO3" s="465">
        <f t="shared" si="0"/>
        <v>0</v>
      </c>
      <c r="AP3" s="465">
        <f t="shared" si="0"/>
        <v>0</v>
      </c>
      <c r="AQ3" s="466"/>
      <c r="AR3" s="466"/>
      <c r="AS3" s="466"/>
      <c r="AT3" s="412"/>
      <c r="AU3" s="461">
        <f>SUBTOTAL(9,AU5:AU124)</f>
        <v>276596</v>
      </c>
      <c r="AV3" s="461">
        <f t="shared" ref="AV3:BC3" si="1">SUBTOTAL(9,AV5:AV124)</f>
        <v>0</v>
      </c>
      <c r="AW3" s="461">
        <f t="shared" si="1"/>
        <v>0</v>
      </c>
      <c r="AX3" s="461">
        <f t="shared" si="1"/>
        <v>0</v>
      </c>
      <c r="AY3" s="461">
        <f t="shared" si="1"/>
        <v>0</v>
      </c>
      <c r="AZ3" s="461">
        <f t="shared" si="1"/>
        <v>0</v>
      </c>
      <c r="BA3" s="461">
        <f t="shared" si="1"/>
        <v>0</v>
      </c>
      <c r="BB3" s="461">
        <f t="shared" si="1"/>
        <v>0</v>
      </c>
      <c r="BC3" s="461">
        <f t="shared" si="1"/>
        <v>0</v>
      </c>
    </row>
    <row r="4" spans="2:58" ht="15" thickBot="1" x14ac:dyDescent="0.4">
      <c r="B4" s="71" t="s">
        <v>83</v>
      </c>
      <c r="C4" s="71" t="s">
        <v>363</v>
      </c>
      <c r="D4" s="72" t="s">
        <v>457</v>
      </c>
      <c r="E4" s="75" t="s">
        <v>449</v>
      </c>
      <c r="F4" s="72" t="s">
        <v>455</v>
      </c>
      <c r="G4" s="358" t="s">
        <v>91</v>
      </c>
      <c r="H4" s="72" t="s">
        <v>235</v>
      </c>
      <c r="I4" s="75" t="s">
        <v>61</v>
      </c>
      <c r="J4" s="72" t="s">
        <v>236</v>
      </c>
      <c r="K4" s="75" t="s">
        <v>237</v>
      </c>
      <c r="L4" s="75" t="s">
        <v>238</v>
      </c>
      <c r="M4" s="75" t="s">
        <v>243</v>
      </c>
      <c r="N4" s="72" t="s">
        <v>244</v>
      </c>
      <c r="O4" s="81" t="s">
        <v>249</v>
      </c>
      <c r="R4" s="71" t="s">
        <v>274</v>
      </c>
      <c r="S4" s="71" t="s">
        <v>235</v>
      </c>
      <c r="T4" s="71" t="s">
        <v>61</v>
      </c>
      <c r="U4" s="71" t="s">
        <v>245</v>
      </c>
      <c r="V4" s="72" t="s">
        <v>275</v>
      </c>
      <c r="Y4" s="397" t="s">
        <v>97</v>
      </c>
      <c r="Z4" s="398" t="str" cm="1">
        <f t="array" ref="Z4">TRANSPOSE(_xlfn.UNIQUE(Details!C5:C5))</f>
        <v>Apr-26</v>
      </c>
      <c r="AA4" s="398"/>
      <c r="AB4" s="398"/>
      <c r="AC4" s="399"/>
      <c r="AF4" s="462" t="str" cm="1">
        <f t="array" ref="AF4:AF13">_xlfn.UNIQUE(_xlfn._TRO_TRAILING(Details!CY4:CY53))</f>
        <v>Customer PAN No</v>
      </c>
      <c r="AG4" s="463" t="s">
        <v>83</v>
      </c>
      <c r="AH4" s="75" t="str" cm="1">
        <f t="array" ref="AH4">TRANSPOSE(_xlfn.UNIQUE(Details!C5:C5))</f>
        <v>Apr-26</v>
      </c>
      <c r="AI4" s="75"/>
      <c r="AJ4" s="75"/>
      <c r="AK4" s="464"/>
      <c r="AL4" s="464"/>
      <c r="AM4" s="464"/>
      <c r="AN4" s="75"/>
      <c r="AO4" s="75"/>
      <c r="AP4" s="79"/>
      <c r="AQ4" s="412"/>
      <c r="AR4" s="412"/>
      <c r="AS4" s="412"/>
      <c r="AT4" s="412"/>
      <c r="AU4" s="75" t="str" cm="1">
        <f t="array" ref="AU4">TRANSPOSE(_xlfn.UNIQUE(Details!C5:C5))</f>
        <v>Apr-26</v>
      </c>
      <c r="AV4" s="75"/>
      <c r="AW4" s="75"/>
      <c r="AX4" s="464"/>
      <c r="AY4" s="464"/>
      <c r="AZ4" s="464"/>
      <c r="BA4" s="75"/>
      <c r="BB4" s="75"/>
      <c r="BC4" s="79"/>
    </row>
    <row r="5" spans="2:58" x14ac:dyDescent="0.35">
      <c r="B5" s="65" t="str">
        <f>(_xlfn.XLOOKUP(D5,Details!$AR$5:$AR$53,Details!$AQ$5:$AQ$53))</f>
        <v>ARCELORMITTAL NIPPON STEEL INDIA PRIVATE LIMITED</v>
      </c>
      <c r="C5" s="65" t="str" cm="1">
        <f t="array" ref="C5:C13">_xlfn.UNIQUE(MID(_xlfn._TRO_TRAILING(Details!AR5:AR53),3,10))</f>
        <v>AAACE1741P</v>
      </c>
      <c r="D5" s="12" t="str" cm="1">
        <f t="array" ref="D5:D13">_xlfn.UNIQUE(_xlfn._TRO_TRAILING(Details!AR5:AR53))</f>
        <v>27AAACE1741P1ZH</v>
      </c>
      <c r="E5" s="66" t="str">
        <f>_xlfn.XLOOKUP(D5,Receivables!B:B,Receivables!D:D)</f>
        <v>Gaurav Uttam Kothimeere</v>
      </c>
      <c r="F5" s="12" t="str">
        <f>_xlfn.XLOOKUP(D5,Receivables!B:B,Receivables!E:E)</f>
        <v>Ferrous</v>
      </c>
      <c r="G5" s="66">
        <f>SUMIFS(Details!$BB$5:$BB$53,Details!$AR$5:$AR$53,'Buyer Metrics'!D5)</f>
        <v>207140</v>
      </c>
      <c r="H5" s="12">
        <f>SUMIFS(Details!$BQ$5:$BQ$53,Details!$AR$5:$AR$53,'Buyer Metrics'!$D5)</f>
        <v>6267493.7700000005</v>
      </c>
      <c r="I5" s="66">
        <f>SUMIFS(Details!$BR$5:$BR$53,Details!$AR$5:$AR$53,'Buyer Metrics'!D5)</f>
        <v>50383.311528423743</v>
      </c>
      <c r="J5" s="70">
        <f>I5/H5</f>
        <v>8.0388291360716808E-3</v>
      </c>
      <c r="K5" s="66">
        <f>SUMIFS(Details!$CB$5:$CB$53,Details!$AR$5:$AR$53,'Buyer Metrics'!$D5)</f>
        <v>-220366.23000000004</v>
      </c>
      <c r="L5" s="70">
        <f>K5/H5</f>
        <v>-3.5160183334334613E-2</v>
      </c>
      <c r="M5" s="66" cm="1">
        <f t="array" ref="M5">COUNTA(_xlfn.UNIQUE(_xlfn._xlws.FILTER(Details!AO:AO,Details!AR:AR='Buyer Metrics'!$D5)))</f>
        <v>19</v>
      </c>
      <c r="N5" s="12">
        <f>H5/M5</f>
        <v>329868.09315789473</v>
      </c>
      <c r="O5" s="82">
        <f>IFERROR((N5/G5),0)</f>
        <v>1.5924886219846226</v>
      </c>
      <c r="R5" s="65" t="str">
        <f>_xlfn.XLOOKUP(S5,$H$5:$H$47,$B$5:$B$47)</f>
        <v>NOIDA ALUMINIUM COMPANY PRIVATE LIMITED</v>
      </c>
      <c r="S5" s="12">
        <f>LARGE($H$5:$H$47,1)</f>
        <v>17698083.600000001</v>
      </c>
      <c r="T5" s="12">
        <f>_xlfn.XLOOKUP(R5,B:B,I:I)</f>
        <v>494863.7722372883</v>
      </c>
      <c r="U5" s="78">
        <f>S5/$H$3</f>
        <v>0.47677386591059401</v>
      </c>
      <c r="V5" s="78">
        <f>T5/$I$3</f>
        <v>0.5829139982508017</v>
      </c>
      <c r="Y5" s="391" t="s">
        <v>235</v>
      </c>
      <c r="Z5" s="396">
        <f>SUMIFS(Details!$BQ$5:$BQ$5,Details!$AQ$5:$AQ$5,'Buyer Metrics'!$Z$3,Details!$C$5:$C$5,'Buyer Metrics'!Z$4)</f>
        <v>0</v>
      </c>
      <c r="AA5" s="396">
        <f>SUMIFS(Details!$BQ$5:$BQ$5,Details!$AQ$5:$AQ$5,'Buyer Metrics'!$Z$3,Details!$C$5:$C$5,'Buyer Metrics'!AA$4)</f>
        <v>0</v>
      </c>
      <c r="AB5" s="396">
        <f>SUMIFS(Details!$BQ$5:$BQ$5,Details!$AQ$5:$AQ$5,'Buyer Metrics'!$Z$3,Details!$C$5:$C$5,'Buyer Metrics'!AB$4)</f>
        <v>0</v>
      </c>
      <c r="AC5" s="396">
        <f>SUMIFS(Details!$BQ$5:$BQ$5,Details!$AQ$5:$AQ$5,'Buyer Metrics'!$Z$3,Details!$C$5:$C$5,'Buyer Metrics'!AC$4)</f>
        <v>0</v>
      </c>
      <c r="AF5" s="64" t="str">
        <v>AAACE1741P</v>
      </c>
      <c r="AG5" s="64" t="str">
        <f>_xlfn.XLOOKUP(AF5,Details!CY:CY,Details!AQ:AQ)</f>
        <v>ARCELORMITTAL NIPPON STEEL INDIA PRIVATE LIMITED</v>
      </c>
      <c r="AH5" s="3">
        <f>SUMIFS(Details!$BQ:$BQ,Details!$CY:$CY,'Buyer Metrics'!$AF5,Details!$C:$C,'Buyer Metrics'!AH$4)</f>
        <v>3143214.8200000003</v>
      </c>
      <c r="AI5" s="3">
        <f>SUMIFS(Details!$BQ:$BQ,Details!$CY:$CY,'Buyer Metrics'!$AF5,Details!$C:$C,'Buyer Metrics'!AI$4)</f>
        <v>0</v>
      </c>
      <c r="AJ5" s="3">
        <f>SUMIFS(Details!$BQ:$BQ,Details!$CY:$CY,'Buyer Metrics'!$AF5,Details!$C:$C,'Buyer Metrics'!AJ$4)</f>
        <v>0</v>
      </c>
      <c r="AK5" s="3">
        <f>SUMIFS(Details!$BQ:$BQ,Details!$CY:$CY,'Buyer Metrics'!$AF5,Details!$C:$C,'Buyer Metrics'!AK$4)</f>
        <v>0</v>
      </c>
      <c r="AL5" s="3">
        <f>SUMIFS(Details!$BQ:$BQ,Details!$CY:$CY,'Buyer Metrics'!$AF5,Details!$C:$C,'Buyer Metrics'!AL$4)</f>
        <v>0</v>
      </c>
      <c r="AM5" s="3">
        <f>SUMIFS(Details!$BQ:$BQ,Details!$CY:$CY,'Buyer Metrics'!$AF5,Details!$C:$C,'Buyer Metrics'!AM$4)</f>
        <v>0</v>
      </c>
      <c r="AN5" s="3">
        <f>SUMIFS(Details!$BQ:$BQ,Details!$CY:$CY,'Buyer Metrics'!$AF5,Details!$C:$C,'Buyer Metrics'!AN$4)</f>
        <v>0</v>
      </c>
      <c r="AO5" s="3">
        <f>SUMIFS(Details!$BQ:$BQ,Details!$CY:$CY,'Buyer Metrics'!$AF5,Details!$C:$C,'Buyer Metrics'!AO$4)</f>
        <v>0</v>
      </c>
      <c r="AP5" s="3">
        <f>SUMIFS(Details!$BQ:$BQ,Details!$CY:$CY,'Buyer Metrics'!$AF5,Details!$C:$C,'Buyer Metrics'!AP$4)</f>
        <v>0</v>
      </c>
      <c r="AU5" s="3">
        <f>SUMIFS(Details!$BB:$BB,Details!$CY:$CY,'Buyer Metrics'!$AF5,Details!$C:$C,'Buyer Metrics'!AU$4)</f>
        <v>103420</v>
      </c>
      <c r="AV5" s="3">
        <f>SUMIFS(Details!$BB:$BB,Details!$CY:$CY,'Buyer Metrics'!$AF5,Details!$C:$C,'Buyer Metrics'!AV$4)</f>
        <v>0</v>
      </c>
      <c r="AW5" s="3">
        <f>SUMIFS(Details!$BB:$BB,Details!$CY:$CY,'Buyer Metrics'!$AF5,Details!$C:$C,'Buyer Metrics'!AW$4)</f>
        <v>0</v>
      </c>
      <c r="AX5" s="3">
        <f>SUMIFS(Details!$BB:$BB,Details!$CY:$CY,'Buyer Metrics'!$AF5,Details!$C:$C,'Buyer Metrics'!AX$4)</f>
        <v>0</v>
      </c>
      <c r="AY5" s="3">
        <f>SUMIFS(Details!$BB:$BB,Details!$CY:$CY,'Buyer Metrics'!$AF5,Details!$C:$C,'Buyer Metrics'!AY$4)</f>
        <v>0</v>
      </c>
      <c r="AZ5" s="3">
        <f>SUMIFS(Details!$BB:$BB,Details!$CY:$CY,'Buyer Metrics'!$AF5,Details!$C:$C,'Buyer Metrics'!AZ$4)</f>
        <v>0</v>
      </c>
      <c r="BA5" s="3">
        <f>SUMIFS(Details!$BB:$BB,Details!$CY:$CY,'Buyer Metrics'!$AF5,Details!$C:$C,'Buyer Metrics'!BA$4)</f>
        <v>0</v>
      </c>
      <c r="BB5" s="3">
        <f>SUMIFS(Details!$BB:$BB,Details!$CY:$CY,'Buyer Metrics'!$AF5,Details!$C:$C,'Buyer Metrics'!BB$4)</f>
        <v>0</v>
      </c>
      <c r="BC5" s="3">
        <f>SUMIFS(Details!$BB:$BB,Details!$CY:$CY,'Buyer Metrics'!$AF5,Details!$C:$C,'Buyer Metrics'!BC$4)</f>
        <v>0</v>
      </c>
    </row>
    <row r="6" spans="2:58" x14ac:dyDescent="0.35">
      <c r="B6" s="65" t="str">
        <f>(_xlfn.XLOOKUP(D6,Details!$AR$5:$AR$53,Details!$AQ$5:$AQ$53))</f>
        <v>NOIDA ALUMINIUM COMPANY PRIVATE LIMITED</v>
      </c>
      <c r="C6" s="3" t="str">
        <v>AAACN0064G</v>
      </c>
      <c r="D6" s="3" t="str">
        <v>09AAACN0064G1ZR</v>
      </c>
      <c r="E6" s="66" t="str">
        <f>_xlfn.XLOOKUP(D6,Receivables!B:B,Receivables!D:D)</f>
        <v>Daulat Biyani</v>
      </c>
      <c r="F6" s="12" t="str">
        <f>_xlfn.XLOOKUP(D6,Receivables!B:B,Receivables!E:E)</f>
        <v>Non-Ferrous</v>
      </c>
      <c r="G6" s="66">
        <f>SUMIFS(Details!$BB$5:$BB$53,Details!$AR$5:$AR$53,'Buyer Metrics'!D6)</f>
        <v>52405</v>
      </c>
      <c r="H6" s="12">
        <f>SUMIFS(Details!$BQ$5:$BQ$53,Details!$AR$5:$AR$53,'Buyer Metrics'!$D6)</f>
        <v>17698083.600000001</v>
      </c>
      <c r="I6" s="66">
        <f>SUMIFS(Details!$BR$5:$BR$53,Details!$AR$5:$AR$53,'Buyer Metrics'!D6)</f>
        <v>494863.7722372883</v>
      </c>
      <c r="J6" s="70">
        <f t="shared" ref="J6:J8" si="2">I6/H6</f>
        <v>2.7961432628631513E-2</v>
      </c>
      <c r="K6" s="66">
        <f>SUMIFS(Details!$CB$5:$CB$53,Details!$AR$5:$AR$53,'Buyer Metrics'!$D6)</f>
        <v>-25692</v>
      </c>
      <c r="L6" s="70">
        <f t="shared" ref="L6:L8" si="3">K6/H6</f>
        <v>-1.4516825991261562E-3</v>
      </c>
      <c r="M6" s="66" cm="1">
        <f t="array" ref="M6">COUNTA(_xlfn.UNIQUE(_xlfn._xlws.FILTER(Details!AO:AO,Details!AR:AR='Buyer Metrics'!$D6)))</f>
        <v>8</v>
      </c>
      <c r="N6" s="12">
        <f t="shared" ref="N6:N8" si="4">H6/M6</f>
        <v>2212260.4500000002</v>
      </c>
      <c r="O6" s="82">
        <f t="shared" ref="O6:O8" si="5">IFERROR((N6/G6),0)</f>
        <v>42.214682759278695</v>
      </c>
      <c r="R6" s="65"/>
      <c r="S6" s="12"/>
      <c r="T6" s="12"/>
      <c r="U6" s="78"/>
      <c r="V6" s="78"/>
      <c r="Y6" s="392"/>
      <c r="Z6" s="12">
        <f>SUMIFS(Details!$BQ:$BQ,Details!$C:$C,'Buyer Metrics'!Z$4)</f>
        <v>16927695.82</v>
      </c>
      <c r="AA6" s="12">
        <f>SUMIFS(Details!$BQ:$BQ,Details!$C:$C,'Buyer Metrics'!AA$4)</f>
        <v>0</v>
      </c>
      <c r="AB6" s="12">
        <f>SUMIFS(Details!$BQ:$BQ,Details!$C:$C,'Buyer Metrics'!AB$4)</f>
        <v>0</v>
      </c>
      <c r="AC6" s="12">
        <f>SUMIFS(Details!$BQ:$BQ,Details!$C:$C,'Buyer Metrics'!AC$4)</f>
        <v>0</v>
      </c>
      <c r="AF6" s="64" t="str">
        <v>AAACN0064G</v>
      </c>
      <c r="AG6" s="64" t="str">
        <f>_xlfn.XLOOKUP(AF6,Details!CY:CY,Details!AQ:AQ)</f>
        <v>NOIDA ALUMINIUM COMPANY PRIVATE LIMITED</v>
      </c>
      <c r="AH6" s="3">
        <f>SUMIFS(Details!$BQ:$BQ,Details!$CY:$CY,'Buyer Metrics'!$AF6,Details!$C:$C,'Buyer Metrics'!AH$4)</f>
        <v>8931160</v>
      </c>
      <c r="AI6" s="3">
        <f>SUMIFS(Details!$BQ:$BQ,Details!$CY:$CY,'Buyer Metrics'!$AF6,Details!$C:$C,'Buyer Metrics'!AI$4)</f>
        <v>0</v>
      </c>
      <c r="AJ6" s="3">
        <f>SUMIFS(Details!$BQ:$BQ,Details!$CY:$CY,'Buyer Metrics'!$AF6,Details!$C:$C,'Buyer Metrics'!AJ$4)</f>
        <v>0</v>
      </c>
      <c r="AK6" s="3">
        <f>SUMIFS(Details!$BQ:$BQ,Details!$CY:$CY,'Buyer Metrics'!$AF6,Details!$C:$C,'Buyer Metrics'!AK$4)</f>
        <v>0</v>
      </c>
      <c r="AL6" s="3">
        <f>SUMIFS(Details!$BQ:$BQ,Details!$CY:$CY,'Buyer Metrics'!$AF6,Details!$C:$C,'Buyer Metrics'!AL$4)</f>
        <v>0</v>
      </c>
      <c r="AM6" s="3">
        <f>SUMIFS(Details!$BQ:$BQ,Details!$CY:$CY,'Buyer Metrics'!$AF6,Details!$C:$C,'Buyer Metrics'!AM$4)</f>
        <v>0</v>
      </c>
      <c r="AN6" s="3">
        <f>SUMIFS(Details!$BQ:$BQ,Details!$CY:$CY,'Buyer Metrics'!$AF6,Details!$C:$C,'Buyer Metrics'!AN$4)</f>
        <v>0</v>
      </c>
      <c r="AO6" s="3">
        <f>SUMIFS(Details!$BQ:$BQ,Details!$CY:$CY,'Buyer Metrics'!$AF6,Details!$C:$C,'Buyer Metrics'!AO$4)</f>
        <v>0</v>
      </c>
      <c r="AP6" s="3">
        <f>SUMIFS(Details!$BQ:$BQ,Details!$CY:$CY,'Buyer Metrics'!$AF6,Details!$C:$C,'Buyer Metrics'!AP$4)</f>
        <v>0</v>
      </c>
      <c r="AU6" s="3">
        <f>SUMIFS(Details!$BB:$BB,Details!$CY:$CY,'Buyer Metrics'!$AF6,Details!$C:$C,'Buyer Metrics'!AU$4)</f>
        <v>26990</v>
      </c>
      <c r="AV6" s="3">
        <f>SUMIFS(Details!$BB:$BB,Details!$CY:$CY,'Buyer Metrics'!$AF6,Details!$C:$C,'Buyer Metrics'!AV$4)</f>
        <v>0</v>
      </c>
      <c r="AW6" s="3">
        <f>SUMIFS(Details!$BB:$BB,Details!$CY:$CY,'Buyer Metrics'!$AF6,Details!$C:$C,'Buyer Metrics'!AW$4)</f>
        <v>0</v>
      </c>
      <c r="AX6" s="3">
        <f>SUMIFS(Details!$BB:$BB,Details!$CY:$CY,'Buyer Metrics'!$AF6,Details!$C:$C,'Buyer Metrics'!AX$4)</f>
        <v>0</v>
      </c>
      <c r="AY6" s="3">
        <f>SUMIFS(Details!$BB:$BB,Details!$CY:$CY,'Buyer Metrics'!$AF6,Details!$C:$C,'Buyer Metrics'!AY$4)</f>
        <v>0</v>
      </c>
      <c r="AZ6" s="3">
        <f>SUMIFS(Details!$BB:$BB,Details!$CY:$CY,'Buyer Metrics'!$AF6,Details!$C:$C,'Buyer Metrics'!AZ$4)</f>
        <v>0</v>
      </c>
      <c r="BA6" s="3">
        <f>SUMIFS(Details!$BB:$BB,Details!$CY:$CY,'Buyer Metrics'!$AF6,Details!$C:$C,'Buyer Metrics'!BA$4)</f>
        <v>0</v>
      </c>
      <c r="BB6" s="3">
        <f>SUMIFS(Details!$BB:$BB,Details!$CY:$CY,'Buyer Metrics'!$AF6,Details!$C:$C,'Buyer Metrics'!BB$4)</f>
        <v>0</v>
      </c>
      <c r="BC6" s="3">
        <f>SUMIFS(Details!$BB:$BB,Details!$CY:$CY,'Buyer Metrics'!$AF6,Details!$C:$C,'Buyer Metrics'!BC$4)</f>
        <v>0</v>
      </c>
    </row>
    <row r="7" spans="2:58" ht="15" thickBot="1" x14ac:dyDescent="0.4">
      <c r="B7" s="65" t="str">
        <f>(_xlfn.XLOOKUP(D7,Details!$AR$5:$AR$53,Details!$AQ$5:$AQ$53))</f>
        <v>JSW STEEL LIMITED (27)</v>
      </c>
      <c r="C7" s="3" t="str">
        <v>AAACJ4323N</v>
      </c>
      <c r="D7" s="3" t="str">
        <v>27AAACJ4323N1ZG</v>
      </c>
      <c r="E7" s="66" t="str">
        <f>_xlfn.XLOOKUP(D7,Receivables!B:B,Receivables!D:D)</f>
        <v>Shadab</v>
      </c>
      <c r="F7" s="12" t="str">
        <f>_xlfn.XLOOKUP(D7,Receivables!B:B,Receivables!E:E)</f>
        <v>Ferrous</v>
      </c>
      <c r="G7" s="66">
        <f>SUMIFS(Details!$BB$5:$BB$53,Details!$AR$5:$AR$53,'Buyer Metrics'!D7)</f>
        <v>146185</v>
      </c>
      <c r="H7" s="12">
        <f>SUMIFS(Details!$BQ$5:$BQ$53,Details!$AR$5:$AR$53,'Buyer Metrics'!$D7)</f>
        <v>4846571</v>
      </c>
      <c r="I7" s="66">
        <f>SUMIFS(Details!$BR$5:$BR$53,Details!$AR$5:$AR$53,'Buyer Metrics'!D7)</f>
        <v>-4291</v>
      </c>
      <c r="J7" s="70">
        <f t="shared" si="2"/>
        <v>-8.8536823250912858E-4</v>
      </c>
      <c r="K7" s="66">
        <f>SUMIFS(Details!$CB$5:$CB$53,Details!$AR$5:$AR$53,'Buyer Metrics'!$D7)</f>
        <v>-101772.75</v>
      </c>
      <c r="L7" s="70">
        <f t="shared" si="3"/>
        <v>-2.0998918616894294E-2</v>
      </c>
      <c r="M7" s="66" cm="1">
        <f t="array" ref="M7">COUNTA(_xlfn.UNIQUE(_xlfn._xlws.FILTER(Details!AO:AO,Details!AR:AR='Buyer Metrics'!$D7)))</f>
        <v>8</v>
      </c>
      <c r="N7" s="12">
        <f t="shared" si="4"/>
        <v>605821.375</v>
      </c>
      <c r="O7" s="82">
        <f t="shared" si="5"/>
        <v>4.1442102472893936</v>
      </c>
      <c r="R7" s="65"/>
      <c r="S7" s="12"/>
      <c r="T7" s="12"/>
      <c r="U7" s="78"/>
      <c r="V7" s="78"/>
      <c r="Y7" s="393"/>
      <c r="Z7" s="67">
        <f>Z6-Z5</f>
        <v>16927695.82</v>
      </c>
      <c r="AA7" s="67">
        <f>AA6-AA5</f>
        <v>0</v>
      </c>
      <c r="AB7" s="67">
        <f t="shared" ref="AB7:AC7" si="6">AB6-AB5</f>
        <v>0</v>
      </c>
      <c r="AC7" s="67">
        <f t="shared" si="6"/>
        <v>0</v>
      </c>
      <c r="AF7" s="64" t="str">
        <v>AAACJ4323N</v>
      </c>
      <c r="AG7" s="64" t="str">
        <f>_xlfn.XLOOKUP(AF7,Details!CY:CY,Details!AQ:AQ)</f>
        <v>JSW STEEL LIMITED (27)</v>
      </c>
      <c r="AH7" s="3">
        <f>SUMIFS(Details!$BQ:$BQ,Details!$CY:$CY,'Buyer Metrics'!$AF7,Details!$C:$C,'Buyer Metrics'!AH$4)</f>
        <v>4846571</v>
      </c>
      <c r="AI7" s="3">
        <f>SUMIFS(Details!$BQ:$BQ,Details!$CY:$CY,'Buyer Metrics'!$AF7,Details!$C:$C,'Buyer Metrics'!AI$4)</f>
        <v>0</v>
      </c>
      <c r="AJ7" s="3">
        <f>SUMIFS(Details!$BQ:$BQ,Details!$CY:$CY,'Buyer Metrics'!$AF7,Details!$C:$C,'Buyer Metrics'!AJ$4)</f>
        <v>0</v>
      </c>
      <c r="AK7" s="3">
        <f>SUMIFS(Details!$BQ:$BQ,Details!$CY:$CY,'Buyer Metrics'!$AF7,Details!$C:$C,'Buyer Metrics'!AK$4)</f>
        <v>0</v>
      </c>
      <c r="AL7" s="3">
        <f>SUMIFS(Details!$BQ:$BQ,Details!$CY:$CY,'Buyer Metrics'!$AF7,Details!$C:$C,'Buyer Metrics'!AL$4)</f>
        <v>0</v>
      </c>
      <c r="AM7" s="3">
        <f>SUMIFS(Details!$BQ:$BQ,Details!$CY:$CY,'Buyer Metrics'!$AF7,Details!$C:$C,'Buyer Metrics'!AM$4)</f>
        <v>0</v>
      </c>
      <c r="AN7" s="3">
        <f>SUMIFS(Details!$BQ:$BQ,Details!$CY:$CY,'Buyer Metrics'!$AF7,Details!$C:$C,'Buyer Metrics'!AN$4)</f>
        <v>0</v>
      </c>
      <c r="AO7" s="3">
        <f>SUMIFS(Details!$BQ:$BQ,Details!$CY:$CY,'Buyer Metrics'!$AF7,Details!$C:$C,'Buyer Metrics'!AO$4)</f>
        <v>0</v>
      </c>
      <c r="AP7" s="3">
        <f>SUMIFS(Details!$BQ:$BQ,Details!$CY:$CY,'Buyer Metrics'!$AF7,Details!$C:$C,'Buyer Metrics'!AP$4)</f>
        <v>0</v>
      </c>
      <c r="AU7" s="3">
        <f>SUMIFS(Details!$BB:$BB,Details!$CY:$CY,'Buyer Metrics'!$AF7,Details!$C:$C,'Buyer Metrics'!AU$4)</f>
        <v>146185</v>
      </c>
      <c r="AV7" s="3">
        <f>SUMIFS(Details!$BB:$BB,Details!$CY:$CY,'Buyer Metrics'!$AF7,Details!$C:$C,'Buyer Metrics'!AV$4)</f>
        <v>0</v>
      </c>
      <c r="AW7" s="3">
        <f>SUMIFS(Details!$BB:$BB,Details!$CY:$CY,'Buyer Metrics'!$AF7,Details!$C:$C,'Buyer Metrics'!AW$4)</f>
        <v>0</v>
      </c>
      <c r="AX7" s="3">
        <f>SUMIFS(Details!$BB:$BB,Details!$CY:$CY,'Buyer Metrics'!$AF7,Details!$C:$C,'Buyer Metrics'!AX$4)</f>
        <v>0</v>
      </c>
      <c r="AY7" s="3">
        <f>SUMIFS(Details!$BB:$BB,Details!$CY:$CY,'Buyer Metrics'!$AF7,Details!$C:$C,'Buyer Metrics'!AY$4)</f>
        <v>0</v>
      </c>
      <c r="AZ7" s="3">
        <f>SUMIFS(Details!$BB:$BB,Details!$CY:$CY,'Buyer Metrics'!$AF7,Details!$C:$C,'Buyer Metrics'!AZ$4)</f>
        <v>0</v>
      </c>
      <c r="BA7" s="3">
        <f>SUMIFS(Details!$BB:$BB,Details!$CY:$CY,'Buyer Metrics'!$AF7,Details!$C:$C,'Buyer Metrics'!BA$4)</f>
        <v>0</v>
      </c>
      <c r="BB7" s="3">
        <f>SUMIFS(Details!$BB:$BB,Details!$CY:$CY,'Buyer Metrics'!$AF7,Details!$C:$C,'Buyer Metrics'!BB$4)</f>
        <v>0</v>
      </c>
      <c r="BC7" s="3">
        <f>SUMIFS(Details!$BB:$BB,Details!$CY:$CY,'Buyer Metrics'!$AF7,Details!$C:$C,'Buyer Metrics'!BC$4)</f>
        <v>0</v>
      </c>
    </row>
    <row r="8" spans="2:58" x14ac:dyDescent="0.35">
      <c r="B8" s="65" t="str">
        <f>(_xlfn.XLOOKUP(D8,Details!$AR$5:$AR$53,Details!$AQ$5:$AQ$53))</f>
        <v>M/S KGN SS ENTERPRISES</v>
      </c>
      <c r="C8" s="3" t="str">
        <v>BNPPA0347H</v>
      </c>
      <c r="D8" s="3" t="str">
        <v>21BNPPA0347H1ZG</v>
      </c>
      <c r="E8" s="66" t="str">
        <f>_xlfn.XLOOKUP(D8,Receivables!B:B,Receivables!D:D)</f>
        <v>Sunil Sharma</v>
      </c>
      <c r="F8" s="12" t="str">
        <f>_xlfn.XLOOKUP(D8,Receivables!B:B,Receivables!E:E)</f>
        <v>Ferrous</v>
      </c>
      <c r="G8" s="66">
        <f>SUMIFS(Details!$BB$5:$BB$53,Details!$AR$5:$AR$53,'Buyer Metrics'!D8)</f>
        <v>1</v>
      </c>
      <c r="H8" s="12">
        <f>SUMIFS(Details!$BQ$5:$BQ$53,Details!$AR$5:$AR$53,'Buyer Metrics'!$D8)</f>
        <v>6750</v>
      </c>
      <c r="I8" s="66">
        <f>SUMIFS(Details!$BR$5:$BR$53,Details!$AR$5:$AR$53,'Buyer Metrics'!D8)</f>
        <v>0</v>
      </c>
      <c r="J8" s="70">
        <f t="shared" si="2"/>
        <v>0</v>
      </c>
      <c r="K8" s="66">
        <f>SUMIFS(Details!$CB$5:$CB$53,Details!$AR$5:$AR$53,'Buyer Metrics'!$D8)</f>
        <v>0</v>
      </c>
      <c r="L8" s="70">
        <f t="shared" si="3"/>
        <v>0</v>
      </c>
      <c r="M8" s="66" cm="1">
        <f t="array" ref="M8">COUNTA(_xlfn.UNIQUE(_xlfn._xlws.FILTER(Details!AO:AO,Details!AR:AR='Buyer Metrics'!$D8)))</f>
        <v>1</v>
      </c>
      <c r="N8" s="12">
        <f t="shared" si="4"/>
        <v>6750</v>
      </c>
      <c r="O8" s="82">
        <f t="shared" si="5"/>
        <v>6750</v>
      </c>
      <c r="R8" s="65"/>
      <c r="S8" s="12"/>
      <c r="T8" s="12"/>
      <c r="U8" s="78"/>
      <c r="V8" s="78"/>
      <c r="Y8" s="394" t="s">
        <v>91</v>
      </c>
      <c r="Z8" s="396">
        <f>SUMIFS(Details!$BB$5:$BB$5,Details!$AQ$5:$AQ$5,'Buyer Metrics'!$Z$3,Details!$C$5:$C$5,'Buyer Metrics'!Z$4)</f>
        <v>0</v>
      </c>
      <c r="AA8" s="396">
        <f>SUMIFS(Details!$BB$5:$BB$5,Details!$AQ$5:$AQ$5,'Buyer Metrics'!$Z$3,Details!$C$5:$C$5,'Buyer Metrics'!AA$4)</f>
        <v>0</v>
      </c>
      <c r="AB8" s="396">
        <f>SUMIFS(Details!$BB$5:$BB$5,Details!$AQ$5:$AQ$5,'Buyer Metrics'!$Z$3,Details!$C$5:$C$5,'Buyer Metrics'!AB$4)</f>
        <v>0</v>
      </c>
      <c r="AC8" s="396">
        <f>SUMIFS(Details!$BB$5:$BB$5,Details!$AQ$5:$AQ$5,'Buyer Metrics'!$Z$3,Details!$C$5:$C$5,'Buyer Metrics'!AC$4)</f>
        <v>0</v>
      </c>
      <c r="AF8" s="64" t="str">
        <v>BNPPA0347H</v>
      </c>
      <c r="AG8" s="64" t="str">
        <f>_xlfn.XLOOKUP(AF8,Details!CY:CY,Details!AQ:AQ)</f>
        <v>M/S KGN SS ENTERPRISES</v>
      </c>
      <c r="AH8" s="3">
        <f>SUMIFS(Details!$BQ:$BQ,Details!$CY:$CY,'Buyer Metrics'!$AF8,Details!$C:$C,'Buyer Metrics'!AH$4)</f>
        <v>6750</v>
      </c>
      <c r="AI8" s="3">
        <f>SUMIFS(Details!$BQ:$BQ,Details!$CY:$CY,'Buyer Metrics'!$AF8,Details!$C:$C,'Buyer Metrics'!AI$4)</f>
        <v>0</v>
      </c>
      <c r="AJ8" s="3">
        <f>SUMIFS(Details!$BQ:$BQ,Details!$CY:$CY,'Buyer Metrics'!$AF8,Details!$C:$C,'Buyer Metrics'!AJ$4)</f>
        <v>0</v>
      </c>
      <c r="AK8" s="3">
        <f>SUMIFS(Details!$BQ:$BQ,Details!$CY:$CY,'Buyer Metrics'!$AF8,Details!$C:$C,'Buyer Metrics'!AK$4)</f>
        <v>0</v>
      </c>
      <c r="AL8" s="3">
        <f>SUMIFS(Details!$BQ:$BQ,Details!$CY:$CY,'Buyer Metrics'!$AF8,Details!$C:$C,'Buyer Metrics'!AL$4)</f>
        <v>0</v>
      </c>
      <c r="AM8" s="3">
        <f>SUMIFS(Details!$BQ:$BQ,Details!$CY:$CY,'Buyer Metrics'!$AF8,Details!$C:$C,'Buyer Metrics'!AM$4)</f>
        <v>0</v>
      </c>
      <c r="AN8" s="3">
        <f>SUMIFS(Details!$BQ:$BQ,Details!$CY:$CY,'Buyer Metrics'!$AF8,Details!$C:$C,'Buyer Metrics'!AN$4)</f>
        <v>0</v>
      </c>
      <c r="AO8" s="3">
        <f>SUMIFS(Details!$BQ:$BQ,Details!$CY:$CY,'Buyer Metrics'!$AF8,Details!$C:$C,'Buyer Metrics'!AO$4)</f>
        <v>0</v>
      </c>
      <c r="AP8" s="3">
        <f>SUMIFS(Details!$BQ:$BQ,Details!$CY:$CY,'Buyer Metrics'!$AF8,Details!$C:$C,'Buyer Metrics'!AP$4)</f>
        <v>0</v>
      </c>
      <c r="AU8" s="3">
        <f>SUMIFS(Details!$BB:$BB,Details!$CY:$CY,'Buyer Metrics'!$AF8,Details!$C:$C,'Buyer Metrics'!AU$4)</f>
        <v>1</v>
      </c>
      <c r="AV8" s="3">
        <f>SUMIFS(Details!$BB:$BB,Details!$CY:$CY,'Buyer Metrics'!$AF8,Details!$C:$C,'Buyer Metrics'!AV$4)</f>
        <v>0</v>
      </c>
      <c r="AW8" s="3">
        <f>SUMIFS(Details!$BB:$BB,Details!$CY:$CY,'Buyer Metrics'!$AF8,Details!$C:$C,'Buyer Metrics'!AW$4)</f>
        <v>0</v>
      </c>
      <c r="AX8" s="3">
        <f>SUMIFS(Details!$BB:$BB,Details!$CY:$CY,'Buyer Metrics'!$AF8,Details!$C:$C,'Buyer Metrics'!AX$4)</f>
        <v>0</v>
      </c>
      <c r="AY8" s="3">
        <f>SUMIFS(Details!$BB:$BB,Details!$CY:$CY,'Buyer Metrics'!$AF8,Details!$C:$C,'Buyer Metrics'!AY$4)</f>
        <v>0</v>
      </c>
      <c r="AZ8" s="3">
        <f>SUMIFS(Details!$BB:$BB,Details!$CY:$CY,'Buyer Metrics'!$AF8,Details!$C:$C,'Buyer Metrics'!AZ$4)</f>
        <v>0</v>
      </c>
      <c r="BA8" s="3">
        <f>SUMIFS(Details!$BB:$BB,Details!$CY:$CY,'Buyer Metrics'!$AF8,Details!$C:$C,'Buyer Metrics'!BA$4)</f>
        <v>0</v>
      </c>
      <c r="BB8" s="3">
        <f>SUMIFS(Details!$BB:$BB,Details!$CY:$CY,'Buyer Metrics'!$AF8,Details!$C:$C,'Buyer Metrics'!BB$4)</f>
        <v>0</v>
      </c>
      <c r="BC8" s="3">
        <f>SUMIFS(Details!$BB:$BB,Details!$CY:$CY,'Buyer Metrics'!$AF8,Details!$C:$C,'Buyer Metrics'!BC$4)</f>
        <v>0</v>
      </c>
    </row>
    <row r="9" spans="2:58" x14ac:dyDescent="0.35">
      <c r="B9" s="65" t="str">
        <f>(_xlfn.XLOOKUP(D9,Details!$AR$5:$AR$53,Details!$AQ$5:$AQ$53))</f>
        <v>UTTARANCHAL CABLE AND CONDUCTOR PRIVATE LIMITED</v>
      </c>
      <c r="C9" s="3" t="str">
        <v>AAACU7707M</v>
      </c>
      <c r="D9" s="3" t="str">
        <v>07AAACU7707M1ZZ</v>
      </c>
      <c r="E9" s="66" t="str">
        <f>_xlfn.XLOOKUP(D9,Receivables!B:B,Receivables!D:D)</f>
        <v>Daulat Biyani</v>
      </c>
      <c r="F9" s="12" t="str">
        <f>_xlfn.XLOOKUP(D9,Receivables!B:B,Receivables!E:E)</f>
        <v>Non-Ferrous</v>
      </c>
      <c r="G9" s="66">
        <f>SUMIFS(Details!$BB$5:$BB$53,Details!$AR$5:$AR$53,'Buyer Metrics'!D9)</f>
        <v>14400</v>
      </c>
      <c r="H9" s="12">
        <f>SUMIFS(Details!$BQ$5:$BQ$53,Details!$AR$5:$AR$53,'Buyer Metrics'!$D9)</f>
        <v>4874603.95</v>
      </c>
      <c r="I9" s="66">
        <f>SUMIFS(Details!$BR$5:$BR$53,Details!$AR$5:$AR$53,'Buyer Metrics'!D9)</f>
        <v>154270.11849999998</v>
      </c>
      <c r="J9" s="70">
        <f t="shared" ref="J9" si="7">I9/H9</f>
        <v>3.164772360634549E-2</v>
      </c>
      <c r="K9" s="66">
        <f>SUMIFS(Details!$CB$5:$CB$53,Details!$AR$5:$AR$53,'Buyer Metrics'!$D9)</f>
        <v>0</v>
      </c>
      <c r="L9" s="70">
        <f t="shared" ref="L9" si="8">K9/H9</f>
        <v>0</v>
      </c>
      <c r="M9" s="66" cm="1">
        <f t="array" ref="M9">COUNTA(_xlfn.UNIQUE(_xlfn._xlws.FILTER(Details!AO:AO,Details!AR:AR='Buyer Metrics'!$D9)))</f>
        <v>3</v>
      </c>
      <c r="N9" s="12">
        <f t="shared" ref="N9" si="9">H9/M9</f>
        <v>1624867.9833333334</v>
      </c>
      <c r="O9" s="82">
        <f t="shared" ref="O9" si="10">IFERROR((N9/G9),0)</f>
        <v>112.83805439814816</v>
      </c>
      <c r="R9" s="65"/>
      <c r="S9" s="12"/>
      <c r="T9" s="12"/>
      <c r="U9" s="78"/>
      <c r="V9" s="78"/>
      <c r="Y9" s="394"/>
      <c r="Z9" s="12">
        <f>SUMIFS(Details!$BB:$BB,Details!$C:$C,'Buyer Metrics'!Z$4)</f>
        <v>276596</v>
      </c>
      <c r="AA9" s="12">
        <f>SUMIFS(Details!$BB:$BB,Details!$C:$C,'Buyer Metrics'!AA$4)</f>
        <v>0</v>
      </c>
      <c r="AB9" s="12">
        <f>SUMIFS(Details!$BB:$BB,Details!$C:$C,'Buyer Metrics'!AB$4)</f>
        <v>0</v>
      </c>
      <c r="AC9" s="12">
        <f>SUMIFS(Details!$BB:$BB,Details!$C:$C,'Buyer Metrics'!AC$4)</f>
        <v>0</v>
      </c>
      <c r="AF9" s="64" t="str">
        <v>AAACU7707M</v>
      </c>
      <c r="AG9" s="64"/>
      <c r="AU9" s="3">
        <f>SUMIFS(Details!$BB:$BB,Details!$CY:$CY,'Buyer Metrics'!$AF9,Details!$C:$C,'Buyer Metrics'!AU$4)</f>
        <v>0</v>
      </c>
      <c r="AV9" s="3">
        <f>SUMIFS(Details!$BB:$BB,Details!$CY:$CY,'Buyer Metrics'!$AF9,Details!$C:$C,'Buyer Metrics'!AV$4)</f>
        <v>0</v>
      </c>
      <c r="AW9" s="3">
        <f>SUMIFS(Details!$BB:$BB,Details!$CY:$CY,'Buyer Metrics'!$AF9,Details!$C:$C,'Buyer Metrics'!AW$4)</f>
        <v>0</v>
      </c>
      <c r="AX9" s="3">
        <f>SUMIFS(Details!$BB:$BB,Details!$CY:$CY,'Buyer Metrics'!$AF9,Details!$C:$C,'Buyer Metrics'!AX$4)</f>
        <v>0</v>
      </c>
      <c r="AY9" s="3">
        <f>SUMIFS(Details!$BB:$BB,Details!$CY:$CY,'Buyer Metrics'!$AF9,Details!$C:$C,'Buyer Metrics'!AY$4)</f>
        <v>0</v>
      </c>
      <c r="AZ9" s="3">
        <f>SUMIFS(Details!$BB:$BB,Details!$CY:$CY,'Buyer Metrics'!$AF9,Details!$C:$C,'Buyer Metrics'!AZ$4)</f>
        <v>0</v>
      </c>
      <c r="BA9" s="3">
        <f>SUMIFS(Details!$BB:$BB,Details!$CY:$CY,'Buyer Metrics'!$AF9,Details!$C:$C,'Buyer Metrics'!BA$4)</f>
        <v>0</v>
      </c>
      <c r="BB9" s="3">
        <f>SUMIFS(Details!$BB:$BB,Details!$CY:$CY,'Buyer Metrics'!$AF9,Details!$C:$C,'Buyer Metrics'!BB$4)</f>
        <v>0</v>
      </c>
      <c r="BC9" s="3">
        <f>SUMIFS(Details!$BB:$BB,Details!$CY:$CY,'Buyer Metrics'!$AF9,Details!$C:$C,'Buyer Metrics'!BC$4)</f>
        <v>0</v>
      </c>
    </row>
    <row r="10" spans="2:58" ht="15" thickBot="1" x14ac:dyDescent="0.4">
      <c r="B10" s="65">
        <f>(_xlfn.XLOOKUP(D10,Details!$AR$5:$AR$53,Details!$AQ$5:$AQ$53))</f>
        <v>0</v>
      </c>
      <c r="C10" s="3" t="str">
        <v/>
      </c>
      <c r="D10" s="3">
        <v>0</v>
      </c>
      <c r="E10" s="66" t="e">
        <f>_xlfn.XLOOKUP(D10,Receivables!B:B,Receivables!D:D)</f>
        <v>#N/A</v>
      </c>
      <c r="F10" s="12" t="e">
        <f>_xlfn.XLOOKUP(D10,Receivables!B:B,Receivables!E:E)</f>
        <v>#N/A</v>
      </c>
      <c r="G10" s="66">
        <f>SUMIFS(Details!$BB$5:$BB$53,Details!$AR$5:$AR$53,'Buyer Metrics'!D10)</f>
        <v>0</v>
      </c>
      <c r="H10" s="12">
        <f>SUMIFS(Details!$BQ$5:$BQ$53,Details!$AR$5:$AR$53,'Buyer Metrics'!$D10)</f>
        <v>0</v>
      </c>
      <c r="I10" s="66">
        <f>SUMIFS(Details!$BR$5:$BR$53,Details!$AR$5:$AR$53,'Buyer Metrics'!D10)</f>
        <v>25881.5</v>
      </c>
      <c r="J10" s="70" t="e">
        <f t="shared" ref="J10" si="11">I10/H10</f>
        <v>#DIV/0!</v>
      </c>
      <c r="K10" s="66">
        <f>SUMIFS(Details!$CB$5:$CB$53,Details!$AR$5:$AR$53,'Buyer Metrics'!$D10)</f>
        <v>0</v>
      </c>
      <c r="L10" s="70" t="e">
        <f t="shared" ref="L10" si="12">K10/H10</f>
        <v>#DIV/0!</v>
      </c>
      <c r="M10" s="66" cm="1">
        <f t="array" ref="M10">COUNTA(_xlfn.UNIQUE(_xlfn._xlws.FILTER(Details!AO:AO,Details!AR:AR='Buyer Metrics'!$D10)))</f>
        <v>2</v>
      </c>
      <c r="N10" s="12">
        <f t="shared" ref="N10" si="13">H10/M10</f>
        <v>0</v>
      </c>
      <c r="O10" s="82">
        <f t="shared" ref="O10" si="14">IFERROR((N10/G10),0)</f>
        <v>0</v>
      </c>
      <c r="R10" s="65"/>
      <c r="S10" s="12"/>
      <c r="T10" s="12"/>
      <c r="U10" s="78"/>
      <c r="V10" s="78"/>
      <c r="Y10" s="395"/>
      <c r="Z10" s="67">
        <f>Z8-Z9</f>
        <v>-276596</v>
      </c>
      <c r="AA10" s="67">
        <f t="shared" ref="AA10:AC10" si="15">AA8-AA9</f>
        <v>0</v>
      </c>
      <c r="AB10" s="67">
        <f t="shared" si="15"/>
        <v>0</v>
      </c>
      <c r="AC10" s="67">
        <f t="shared" si="15"/>
        <v>0</v>
      </c>
      <c r="AF10" s="64" t="str">
        <v/>
      </c>
      <c r="AG10" s="64"/>
      <c r="AU10" s="3">
        <f>SUMIFS(Details!$BB:$BB,Details!$CY:$CY,'Buyer Metrics'!$AF10,Details!$C:$C,'Buyer Metrics'!AU$4)</f>
        <v>0</v>
      </c>
      <c r="AV10" s="3">
        <f>SUMIFS(Details!$BB:$BB,Details!$CY:$CY,'Buyer Metrics'!$AF10,Details!$C:$C,'Buyer Metrics'!AV$4)</f>
        <v>0</v>
      </c>
      <c r="AW10" s="3">
        <f>SUMIFS(Details!$BB:$BB,Details!$CY:$CY,'Buyer Metrics'!$AF10,Details!$C:$C,'Buyer Metrics'!AW$4)</f>
        <v>0</v>
      </c>
      <c r="AX10" s="3">
        <f>SUMIFS(Details!$BB:$BB,Details!$CY:$CY,'Buyer Metrics'!$AF10,Details!$C:$C,'Buyer Metrics'!AX$4)</f>
        <v>0</v>
      </c>
      <c r="AY10" s="3">
        <f>SUMIFS(Details!$BB:$BB,Details!$CY:$CY,'Buyer Metrics'!$AF10,Details!$C:$C,'Buyer Metrics'!AY$4)</f>
        <v>0</v>
      </c>
      <c r="AZ10" s="3">
        <f>SUMIFS(Details!$BB:$BB,Details!$CY:$CY,'Buyer Metrics'!$AF10,Details!$C:$C,'Buyer Metrics'!AZ$4)</f>
        <v>0</v>
      </c>
      <c r="BA10" s="3">
        <f>SUMIFS(Details!$BB:$BB,Details!$CY:$CY,'Buyer Metrics'!$AF10,Details!$C:$C,'Buyer Metrics'!BA$4)</f>
        <v>0</v>
      </c>
      <c r="BB10" s="3">
        <f>SUMIFS(Details!$BB:$BB,Details!$CY:$CY,'Buyer Metrics'!$AF10,Details!$C:$C,'Buyer Metrics'!BB$4)</f>
        <v>0</v>
      </c>
      <c r="BC10" s="3">
        <f>SUMIFS(Details!$BB:$BB,Details!$CY:$CY,'Buyer Metrics'!$AF10,Details!$C:$C,'Buyer Metrics'!BC$4)</f>
        <v>0</v>
      </c>
    </row>
    <row r="11" spans="2:58" x14ac:dyDescent="0.35">
      <c r="B11" s="65" t="str">
        <f>(_xlfn.XLOOKUP(D11,Details!$AR$5:$AR$53,Details!$AQ$5:$AQ$53))</f>
        <v>MAAN STEEL &amp; POWER LIMITED</v>
      </c>
      <c r="C11" s="3" t="str">
        <v>AACCG1590N</v>
      </c>
      <c r="D11" s="3" t="str">
        <v>19AACCG1590N1Z7</v>
      </c>
      <c r="E11" s="66">
        <f>_xlfn.XLOOKUP(D11,Receivables!B:B,Receivables!D:D)</f>
        <v>0</v>
      </c>
      <c r="F11" s="12" t="str">
        <f>_xlfn.XLOOKUP(D11,Receivables!B:B,Receivables!E:E)</f>
        <v>Ferrous</v>
      </c>
      <c r="G11" s="66">
        <f>SUMIFS(Details!$BB$5:$BB$53,Details!$AR$5:$AR$53,'Buyer Metrics'!D11)</f>
        <v>0</v>
      </c>
      <c r="H11" s="12">
        <f>SUMIFS(Details!$BQ$5:$BQ$53,Details!$AR$5:$AR$53,'Buyer Metrics'!$D11)</f>
        <v>-1.1641532182693481E-10</v>
      </c>
      <c r="I11" s="66">
        <f>SUMIFS(Details!$BR$5:$BR$53,Details!$AR$5:$AR$53,'Buyer Metrics'!D11)</f>
        <v>-1.1641532182693481E-10</v>
      </c>
      <c r="J11" s="70">
        <f t="shared" ref="J11:J12" si="16">I11/H11</f>
        <v>1</v>
      </c>
      <c r="K11" s="66">
        <f>SUMIFS(Details!$CB$5:$CB$53,Details!$AR$5:$AR$53,'Buyer Metrics'!$D11)</f>
        <v>0</v>
      </c>
      <c r="L11" s="70">
        <f t="shared" ref="L11:L12" si="17">K11/H11</f>
        <v>0</v>
      </c>
      <c r="M11" s="66" cm="1">
        <f t="array" ref="M11">COUNTA(_xlfn.UNIQUE(_xlfn._xlws.FILTER(Details!AO:AO,Details!AR:AR='Buyer Metrics'!$D11)))</f>
        <v>1</v>
      </c>
      <c r="N11" s="12">
        <f t="shared" ref="N11:N12" si="18">H11/M11</f>
        <v>-1.1641532182693481E-10</v>
      </c>
      <c r="O11" s="82">
        <f t="shared" ref="O11:O12" si="19">IFERROR((N11/G11),0)</f>
        <v>0</v>
      </c>
      <c r="R11" s="65"/>
      <c r="S11" s="12"/>
      <c r="T11" s="12"/>
      <c r="U11" s="78"/>
      <c r="V11" s="78"/>
      <c r="AF11" s="64" t="str">
        <v>AACCG1590N</v>
      </c>
      <c r="AG11" s="64"/>
      <c r="AU11" s="3">
        <f>SUMIFS(Details!$BB:$BB,Details!$CY:$CY,'Buyer Metrics'!$AF11,Details!$C:$C,'Buyer Metrics'!AU$4)</f>
        <v>0</v>
      </c>
      <c r="AV11" s="3">
        <f>SUMIFS(Details!$BB:$BB,Details!$CY:$CY,'Buyer Metrics'!$AF11,Details!$C:$C,'Buyer Metrics'!AV$4)</f>
        <v>0</v>
      </c>
      <c r="AW11" s="3">
        <f>SUMIFS(Details!$BB:$BB,Details!$CY:$CY,'Buyer Metrics'!$AF11,Details!$C:$C,'Buyer Metrics'!AW$4)</f>
        <v>0</v>
      </c>
      <c r="AX11" s="3">
        <f>SUMIFS(Details!$BB:$BB,Details!$CY:$CY,'Buyer Metrics'!$AF11,Details!$C:$C,'Buyer Metrics'!AX$4)</f>
        <v>0</v>
      </c>
      <c r="AY11" s="3">
        <f>SUMIFS(Details!$BB:$BB,Details!$CY:$CY,'Buyer Metrics'!$AF11,Details!$C:$C,'Buyer Metrics'!AY$4)</f>
        <v>0</v>
      </c>
      <c r="AZ11" s="3">
        <f>SUMIFS(Details!$BB:$BB,Details!$CY:$CY,'Buyer Metrics'!$AF11,Details!$C:$C,'Buyer Metrics'!AZ$4)</f>
        <v>0</v>
      </c>
      <c r="BA11" s="3">
        <f>SUMIFS(Details!$BB:$BB,Details!$CY:$CY,'Buyer Metrics'!$AF11,Details!$C:$C,'Buyer Metrics'!BA$4)</f>
        <v>0</v>
      </c>
      <c r="BB11" s="3">
        <f>SUMIFS(Details!$BB:$BB,Details!$CY:$CY,'Buyer Metrics'!$AF11,Details!$C:$C,'Buyer Metrics'!BB$4)</f>
        <v>0</v>
      </c>
      <c r="BC11" s="3">
        <f>SUMIFS(Details!$BB:$BB,Details!$CY:$CY,'Buyer Metrics'!$AF11,Details!$C:$C,'Buyer Metrics'!BC$4)</f>
        <v>0</v>
      </c>
    </row>
    <row r="12" spans="2:58" x14ac:dyDescent="0.35">
      <c r="B12" s="65" t="str">
        <f>(_xlfn.XLOOKUP(D12,Details!$AR$5:$AR$53,Details!$AQ$5:$AQ$53))</f>
        <v>SHYAM STEEL INDUSTRIES LIMITED</v>
      </c>
      <c r="C12" s="3" t="str">
        <v>AAGCS3838R</v>
      </c>
      <c r="D12" s="3" t="str">
        <v>19AAGCS3838R1ZG</v>
      </c>
      <c r="E12" s="66" t="str">
        <f>_xlfn.XLOOKUP(D12,Receivables!B:B,Receivables!D:D)</f>
        <v>Avilash Mukherjee</v>
      </c>
      <c r="F12" s="12" t="str">
        <f>_xlfn.XLOOKUP(D12,Receivables!B:B,Receivables!E:E)</f>
        <v>Ferrous</v>
      </c>
      <c r="G12" s="66">
        <f>SUMIFS(Details!$BB$5:$BB$53,Details!$AR$5:$AR$53,'Buyer Metrics'!D12)</f>
        <v>78770</v>
      </c>
      <c r="H12" s="12">
        <f>SUMIFS(Details!$BQ$5:$BQ$53,Details!$AR$5:$AR$53,'Buyer Metrics'!$D12)</f>
        <v>2730115.7837499999</v>
      </c>
      <c r="I12" s="66">
        <f>SUMIFS(Details!$BR$5:$BR$53,Details!$AR$5:$AR$53,'Buyer Metrics'!D12)</f>
        <v>60148.771999999764</v>
      </c>
      <c r="J12" s="70">
        <f t="shared" si="16"/>
        <v>2.2031582820777416E-2</v>
      </c>
      <c r="K12" s="66">
        <f>SUMIFS(Details!$CB$5:$CB$53,Details!$AR$5:$AR$53,'Buyer Metrics'!$D12)</f>
        <v>0</v>
      </c>
      <c r="L12" s="70">
        <f t="shared" si="17"/>
        <v>0</v>
      </c>
      <c r="M12" s="66" cm="1">
        <f t="array" ref="M12">COUNTA(_xlfn.UNIQUE(_xlfn._xlws.FILTER(Details!AO:AO,Details!AR:AR='Buyer Metrics'!$D12)))</f>
        <v>3</v>
      </c>
      <c r="N12" s="12">
        <f t="shared" si="18"/>
        <v>910038.59458333335</v>
      </c>
      <c r="O12" s="82">
        <f t="shared" si="19"/>
        <v>11.553111521941517</v>
      </c>
      <c r="R12" s="65"/>
      <c r="S12" s="12"/>
      <c r="T12" s="12"/>
      <c r="U12" s="78"/>
      <c r="V12" s="78"/>
      <c r="AF12" s="64" t="str">
        <v>AAGCS3838R</v>
      </c>
      <c r="AG12" s="64"/>
      <c r="AU12" s="3">
        <f>SUMIFS(Details!$BB:$BB,Details!$CY:$CY,'Buyer Metrics'!$AF12,Details!$C:$C,'Buyer Metrics'!AU$4)</f>
        <v>0</v>
      </c>
      <c r="AV12" s="3">
        <f>SUMIFS(Details!$BB:$BB,Details!$CY:$CY,'Buyer Metrics'!$AF12,Details!$C:$C,'Buyer Metrics'!AV$4)</f>
        <v>0</v>
      </c>
      <c r="AW12" s="3">
        <f>SUMIFS(Details!$BB:$BB,Details!$CY:$CY,'Buyer Metrics'!$AF12,Details!$C:$C,'Buyer Metrics'!AW$4)</f>
        <v>0</v>
      </c>
      <c r="AX12" s="3">
        <f>SUMIFS(Details!$BB:$BB,Details!$CY:$CY,'Buyer Metrics'!$AF12,Details!$C:$C,'Buyer Metrics'!AX$4)</f>
        <v>0</v>
      </c>
      <c r="AY12" s="3">
        <f>SUMIFS(Details!$BB:$BB,Details!$CY:$CY,'Buyer Metrics'!$AF12,Details!$C:$C,'Buyer Metrics'!AY$4)</f>
        <v>0</v>
      </c>
      <c r="AZ12" s="3">
        <f>SUMIFS(Details!$BB:$BB,Details!$CY:$CY,'Buyer Metrics'!$AF12,Details!$C:$C,'Buyer Metrics'!AZ$4)</f>
        <v>0</v>
      </c>
      <c r="BA12" s="3">
        <f>SUMIFS(Details!$BB:$BB,Details!$CY:$CY,'Buyer Metrics'!$AF12,Details!$C:$C,'Buyer Metrics'!BA$4)</f>
        <v>0</v>
      </c>
      <c r="BB12" s="3">
        <f>SUMIFS(Details!$BB:$BB,Details!$CY:$CY,'Buyer Metrics'!$AF12,Details!$C:$C,'Buyer Metrics'!BB$4)</f>
        <v>0</v>
      </c>
      <c r="BC12" s="3">
        <f>SUMIFS(Details!$BB:$BB,Details!$CY:$CY,'Buyer Metrics'!$AF12,Details!$C:$C,'Buyer Metrics'!BC$4)</f>
        <v>0</v>
      </c>
    </row>
    <row r="13" spans="2:58" x14ac:dyDescent="0.35">
      <c r="B13" s="65" t="str">
        <f>(_xlfn.XLOOKUP(D13,Details!$AR$5:$AR$53,Details!$AQ$5:$AQ$53))</f>
        <v>GANESH STEEL &amp; ALLOYS LIMITED</v>
      </c>
      <c r="C13" s="3" t="str">
        <v>AABCG1420G</v>
      </c>
      <c r="D13" s="3" t="str">
        <v>19AABCG1420G1Z2</v>
      </c>
      <c r="E13" s="66" t="str">
        <f>_xlfn.XLOOKUP(D13,Receivables!B:B,Receivables!D:D)</f>
        <v>Arijit Dutta</v>
      </c>
      <c r="F13" s="12" t="str">
        <f>_xlfn.XLOOKUP(D13,Receivables!B:B,Receivables!E:E)</f>
        <v>Ferrous</v>
      </c>
      <c r="G13" s="66">
        <f>SUMIFS(Details!$BB$5:$BB$53,Details!$AR$5:$AR$53,'Buyer Metrics'!D13)</f>
        <v>20860</v>
      </c>
      <c r="H13" s="12">
        <f>SUMIFS(Details!$BQ$5:$BQ$53,Details!$AR$5:$AR$53,'Buyer Metrics'!$D13)</f>
        <v>696880.45</v>
      </c>
      <c r="I13" s="66">
        <f>SUMIFS(Details!$BR$5:$BR$53,Details!$AR$5:$AR$53,'Buyer Metrics'!D13)</f>
        <v>15928.69599999988</v>
      </c>
      <c r="J13" s="70">
        <f t="shared" ref="J13:J15" si="20">I13/H13</f>
        <v>2.2857142857142687E-2</v>
      </c>
      <c r="K13" s="66">
        <f>SUMIFS(Details!$CB$5:$CB$53,Details!$AR$5:$AR$53,'Buyer Metrics'!$D13)</f>
        <v>0</v>
      </c>
      <c r="L13" s="70">
        <f t="shared" ref="L13:L15" si="21">K13/H13</f>
        <v>0</v>
      </c>
      <c r="M13" s="66" cm="1">
        <f t="array" ref="M13">COUNTA(_xlfn.UNIQUE(_xlfn._xlws.FILTER(Details!AO:AO,Details!AR:AR='Buyer Metrics'!$D13)))</f>
        <v>1</v>
      </c>
      <c r="N13" s="12">
        <f t="shared" ref="N13:N15" si="22">H13/M13</f>
        <v>696880.45</v>
      </c>
      <c r="O13" s="82">
        <f t="shared" ref="O13:O15" si="23">IFERROR((N13/G13),0)</f>
        <v>33.407499999999999</v>
      </c>
      <c r="R13" s="65"/>
      <c r="S13" s="12"/>
      <c r="T13" s="12"/>
      <c r="U13" s="78"/>
      <c r="V13" s="78"/>
      <c r="AF13" s="64" t="str">
        <v>AABCG1420G</v>
      </c>
      <c r="AG13" s="64"/>
      <c r="AU13" s="3">
        <f>SUMIFS(Details!$BB:$BB,Details!$CY:$CY,'Buyer Metrics'!$AF13,Details!$C:$C,'Buyer Metrics'!AU$4)</f>
        <v>0</v>
      </c>
      <c r="AV13" s="3">
        <f>SUMIFS(Details!$BB:$BB,Details!$CY:$CY,'Buyer Metrics'!$AF13,Details!$C:$C,'Buyer Metrics'!AV$4)</f>
        <v>0</v>
      </c>
      <c r="AW13" s="3">
        <f>SUMIFS(Details!$BB:$BB,Details!$CY:$CY,'Buyer Metrics'!$AF13,Details!$C:$C,'Buyer Metrics'!AW$4)</f>
        <v>0</v>
      </c>
      <c r="AX13" s="3">
        <f>SUMIFS(Details!$BB:$BB,Details!$CY:$CY,'Buyer Metrics'!$AF13,Details!$C:$C,'Buyer Metrics'!AX$4)</f>
        <v>0</v>
      </c>
      <c r="AY13" s="3">
        <f>SUMIFS(Details!$BB:$BB,Details!$CY:$CY,'Buyer Metrics'!$AF13,Details!$C:$C,'Buyer Metrics'!AY$4)</f>
        <v>0</v>
      </c>
      <c r="AZ13" s="3">
        <f>SUMIFS(Details!$BB:$BB,Details!$CY:$CY,'Buyer Metrics'!$AF13,Details!$C:$C,'Buyer Metrics'!AZ$4)</f>
        <v>0</v>
      </c>
      <c r="BA13" s="3">
        <f>SUMIFS(Details!$BB:$BB,Details!$CY:$CY,'Buyer Metrics'!$AF13,Details!$C:$C,'Buyer Metrics'!BA$4)</f>
        <v>0</v>
      </c>
      <c r="BB13" s="3">
        <f>SUMIFS(Details!$BB:$BB,Details!$CY:$CY,'Buyer Metrics'!$AF13,Details!$C:$C,'Buyer Metrics'!BB$4)</f>
        <v>0</v>
      </c>
      <c r="BC13" s="3">
        <f>SUMIFS(Details!$BB:$BB,Details!$CY:$CY,'Buyer Metrics'!$AF13,Details!$C:$C,'Buyer Metrics'!BC$4)</f>
        <v>0</v>
      </c>
    </row>
    <row r="14" spans="2:58" ht="15" thickBot="1" x14ac:dyDescent="0.4">
      <c r="B14" s="65">
        <f>(_xlfn.XLOOKUP(D14,Details!$AR$5:$AR$53,Details!$AQ$5:$AQ$53))</f>
        <v>0</v>
      </c>
      <c r="E14" s="66">
        <f>_xlfn.XLOOKUP(D14,Receivables!B:B,Receivables!D:D)</f>
        <v>0</v>
      </c>
      <c r="F14" s="12">
        <f>_xlfn.XLOOKUP(D14,Receivables!B:B,Receivables!E:E)</f>
        <v>0</v>
      </c>
      <c r="G14" s="66">
        <f>SUMIFS(Details!$BB$5:$BB$53,Details!$AR$5:$AR$53,'Buyer Metrics'!D14)</f>
        <v>0</v>
      </c>
      <c r="H14" s="12">
        <f>SUMIFS(Details!$BQ$5:$BQ$53,Details!$AR$5:$AR$53,'Buyer Metrics'!$D14)</f>
        <v>0</v>
      </c>
      <c r="I14" s="66">
        <f>SUMIFS(Details!$BR$5:$BR$53,Details!$AR$5:$AR$53,'Buyer Metrics'!D14)</f>
        <v>25881.5</v>
      </c>
      <c r="J14" s="70" t="e">
        <f t="shared" si="20"/>
        <v>#DIV/0!</v>
      </c>
      <c r="K14" s="66">
        <f>SUMIFS(Details!$CB$5:$CB$53,Details!$AR$5:$AR$53,'Buyer Metrics'!$D14)</f>
        <v>0</v>
      </c>
      <c r="L14" s="70" t="e">
        <f t="shared" si="21"/>
        <v>#DIV/0!</v>
      </c>
      <c r="M14" s="66" cm="1">
        <f t="array" ref="M14">COUNTA(_xlfn.UNIQUE(_xlfn._xlws.FILTER(Details!AO:AO,Details!AR:AR='Buyer Metrics'!$D14)))</f>
        <v>2</v>
      </c>
      <c r="N14" s="12">
        <f t="shared" si="22"/>
        <v>0</v>
      </c>
      <c r="O14" s="82">
        <f t="shared" si="23"/>
        <v>0</v>
      </c>
      <c r="R14" s="76"/>
      <c r="S14" s="67"/>
      <c r="T14" s="67"/>
      <c r="U14" s="351"/>
      <c r="V14" s="351"/>
      <c r="AF14" s="64"/>
      <c r="AG14" s="64"/>
      <c r="AU14" s="3">
        <f>SUMIFS(Details!$BB:$BB,Details!$CY:$CY,'Buyer Metrics'!$AF14,Details!$C:$C,'Buyer Metrics'!AU$4)</f>
        <v>0</v>
      </c>
      <c r="AV14" s="3">
        <f>SUMIFS(Details!$BB:$BB,Details!$CY:$CY,'Buyer Metrics'!$AF14,Details!$C:$C,'Buyer Metrics'!AV$4)</f>
        <v>0</v>
      </c>
      <c r="AW14" s="3">
        <f>SUMIFS(Details!$BB:$BB,Details!$CY:$CY,'Buyer Metrics'!$AF14,Details!$C:$C,'Buyer Metrics'!AW$4)</f>
        <v>0</v>
      </c>
      <c r="AX14" s="3">
        <f>SUMIFS(Details!$BB:$BB,Details!$CY:$CY,'Buyer Metrics'!$AF14,Details!$C:$C,'Buyer Metrics'!AX$4)</f>
        <v>0</v>
      </c>
      <c r="AY14" s="3">
        <f>SUMIFS(Details!$BB:$BB,Details!$CY:$CY,'Buyer Metrics'!$AF14,Details!$C:$C,'Buyer Metrics'!AY$4)</f>
        <v>0</v>
      </c>
      <c r="AZ14" s="3">
        <f>SUMIFS(Details!$BB:$BB,Details!$CY:$CY,'Buyer Metrics'!$AF14,Details!$C:$C,'Buyer Metrics'!AZ$4)</f>
        <v>0</v>
      </c>
      <c r="BA14" s="3">
        <f>SUMIFS(Details!$BB:$BB,Details!$CY:$CY,'Buyer Metrics'!$AF14,Details!$C:$C,'Buyer Metrics'!BA$4)</f>
        <v>0</v>
      </c>
      <c r="BB14" s="3">
        <f>SUMIFS(Details!$BB:$BB,Details!$CY:$CY,'Buyer Metrics'!$AF14,Details!$C:$C,'Buyer Metrics'!BB$4)</f>
        <v>0</v>
      </c>
      <c r="BC14" s="3">
        <f>SUMIFS(Details!$BB:$BB,Details!$CY:$CY,'Buyer Metrics'!$AF14,Details!$C:$C,'Buyer Metrics'!BC$4)</f>
        <v>0</v>
      </c>
    </row>
    <row r="15" spans="2:58" x14ac:dyDescent="0.35">
      <c r="B15" s="65">
        <f>(_xlfn.XLOOKUP(D15,Details!$AR$5:$AR$53,Details!$AQ$5:$AQ$53))</f>
        <v>0</v>
      </c>
      <c r="E15" s="66">
        <f>_xlfn.XLOOKUP(D15,Receivables!B:B,Receivables!D:D)</f>
        <v>0</v>
      </c>
      <c r="F15" s="12">
        <f>_xlfn.XLOOKUP(D15,Receivables!B:B,Receivables!E:E)</f>
        <v>0</v>
      </c>
      <c r="G15" s="66">
        <f>SUMIFS(Details!$BB$5:$BB$53,Details!$AR$5:$AR$53,'Buyer Metrics'!D15)</f>
        <v>0</v>
      </c>
      <c r="H15" s="12">
        <f>SUMIFS(Details!$BQ$5:$BQ$53,Details!$AR$5:$AR$53,'Buyer Metrics'!$D15)</f>
        <v>0</v>
      </c>
      <c r="I15" s="66">
        <f>SUMIFS(Details!$BR$5:$BR$53,Details!$AR$5:$AR$53,'Buyer Metrics'!D15)</f>
        <v>25881.5</v>
      </c>
      <c r="J15" s="70" t="e">
        <f t="shared" si="20"/>
        <v>#DIV/0!</v>
      </c>
      <c r="K15" s="66">
        <f>SUMIFS(Details!$CB$5:$CB$53,Details!$AR$5:$AR$53,'Buyer Metrics'!$D15)</f>
        <v>0</v>
      </c>
      <c r="L15" s="70" t="e">
        <f t="shared" si="21"/>
        <v>#DIV/0!</v>
      </c>
      <c r="M15" s="66" cm="1">
        <f t="array" ref="M15">COUNTA(_xlfn.UNIQUE(_xlfn._xlws.FILTER(Details!AO:AO,Details!AR:AR='Buyer Metrics'!$D15)))</f>
        <v>2</v>
      </c>
      <c r="N15" s="12">
        <f t="shared" si="22"/>
        <v>0</v>
      </c>
      <c r="O15" s="82">
        <f t="shared" si="23"/>
        <v>0</v>
      </c>
      <c r="AF15" s="64"/>
      <c r="AG15" s="64"/>
      <c r="AU15" s="3">
        <f>SUMIFS(Details!$BB:$BB,Details!$CY:$CY,'Buyer Metrics'!$AF15,Details!$C:$C,'Buyer Metrics'!AU$4)</f>
        <v>0</v>
      </c>
      <c r="AV15" s="3">
        <f>SUMIFS(Details!$BB:$BB,Details!$CY:$CY,'Buyer Metrics'!$AF15,Details!$C:$C,'Buyer Metrics'!AV$4)</f>
        <v>0</v>
      </c>
      <c r="AW15" s="3">
        <f>SUMIFS(Details!$BB:$BB,Details!$CY:$CY,'Buyer Metrics'!$AF15,Details!$C:$C,'Buyer Metrics'!AW$4)</f>
        <v>0</v>
      </c>
      <c r="AX15" s="3">
        <f>SUMIFS(Details!$BB:$BB,Details!$CY:$CY,'Buyer Metrics'!$AF15,Details!$C:$C,'Buyer Metrics'!AX$4)</f>
        <v>0</v>
      </c>
      <c r="AY15" s="3">
        <f>SUMIFS(Details!$BB:$BB,Details!$CY:$CY,'Buyer Metrics'!$AF15,Details!$C:$C,'Buyer Metrics'!AY$4)</f>
        <v>0</v>
      </c>
      <c r="AZ15" s="3">
        <f>SUMIFS(Details!$BB:$BB,Details!$CY:$CY,'Buyer Metrics'!$AF15,Details!$C:$C,'Buyer Metrics'!AZ$4)</f>
        <v>0</v>
      </c>
      <c r="BA15" s="3">
        <f>SUMIFS(Details!$BB:$BB,Details!$CY:$CY,'Buyer Metrics'!$AF15,Details!$C:$C,'Buyer Metrics'!BA$4)</f>
        <v>0</v>
      </c>
      <c r="BB15" s="3">
        <f>SUMIFS(Details!$BB:$BB,Details!$CY:$CY,'Buyer Metrics'!$AF15,Details!$C:$C,'Buyer Metrics'!BB$4)</f>
        <v>0</v>
      </c>
      <c r="BC15" s="3">
        <f>SUMIFS(Details!$BB:$BB,Details!$CY:$CY,'Buyer Metrics'!$AF15,Details!$C:$C,'Buyer Metrics'!BC$4)</f>
        <v>0</v>
      </c>
    </row>
    <row r="16" spans="2:58" x14ac:dyDescent="0.35">
      <c r="AF16" s="64"/>
      <c r="AG16" s="64"/>
      <c r="AU16" s="3">
        <f>SUMIFS(Details!$BB:$BB,Details!$CY:$CY,'Buyer Metrics'!$AF16,Details!$C:$C,'Buyer Metrics'!AU$4)</f>
        <v>0</v>
      </c>
      <c r="AV16" s="3">
        <f>SUMIFS(Details!$BB:$BB,Details!$CY:$CY,'Buyer Metrics'!$AF16,Details!$C:$C,'Buyer Metrics'!AV$4)</f>
        <v>0</v>
      </c>
      <c r="AW16" s="3">
        <f>SUMIFS(Details!$BB:$BB,Details!$CY:$CY,'Buyer Metrics'!$AF16,Details!$C:$C,'Buyer Metrics'!AW$4)</f>
        <v>0</v>
      </c>
      <c r="AX16" s="3">
        <f>SUMIFS(Details!$BB:$BB,Details!$CY:$CY,'Buyer Metrics'!$AF16,Details!$C:$C,'Buyer Metrics'!AX$4)</f>
        <v>0</v>
      </c>
      <c r="AY16" s="3">
        <f>SUMIFS(Details!$BB:$BB,Details!$CY:$CY,'Buyer Metrics'!$AF16,Details!$C:$C,'Buyer Metrics'!AY$4)</f>
        <v>0</v>
      </c>
      <c r="AZ16" s="3">
        <f>SUMIFS(Details!$BB:$BB,Details!$CY:$CY,'Buyer Metrics'!$AF16,Details!$C:$C,'Buyer Metrics'!AZ$4)</f>
        <v>0</v>
      </c>
      <c r="BA16" s="3">
        <f>SUMIFS(Details!$BB:$BB,Details!$CY:$CY,'Buyer Metrics'!$AF16,Details!$C:$C,'Buyer Metrics'!BA$4)</f>
        <v>0</v>
      </c>
      <c r="BB16" s="3">
        <f>SUMIFS(Details!$BB:$BB,Details!$CY:$CY,'Buyer Metrics'!$AF16,Details!$C:$C,'Buyer Metrics'!BB$4)</f>
        <v>0</v>
      </c>
      <c r="BC16" s="3">
        <f>SUMIFS(Details!$BB:$BB,Details!$CY:$CY,'Buyer Metrics'!$AF16,Details!$C:$C,'Buyer Metrics'!BC$4)</f>
        <v>0</v>
      </c>
    </row>
    <row r="17" spans="32:55" x14ac:dyDescent="0.35">
      <c r="AF17" s="64"/>
      <c r="AG17" s="64"/>
      <c r="AU17" s="3">
        <f>SUMIFS(Details!$BB:$BB,Details!$CY:$CY,'Buyer Metrics'!$AF17,Details!$C:$C,'Buyer Metrics'!AU$4)</f>
        <v>0</v>
      </c>
      <c r="AV17" s="3">
        <f>SUMIFS(Details!$BB:$BB,Details!$CY:$CY,'Buyer Metrics'!$AF17,Details!$C:$C,'Buyer Metrics'!AV$4)</f>
        <v>0</v>
      </c>
      <c r="AW17" s="3">
        <f>SUMIFS(Details!$BB:$BB,Details!$CY:$CY,'Buyer Metrics'!$AF17,Details!$C:$C,'Buyer Metrics'!AW$4)</f>
        <v>0</v>
      </c>
      <c r="AX17" s="3">
        <f>SUMIFS(Details!$BB:$BB,Details!$CY:$CY,'Buyer Metrics'!$AF17,Details!$C:$C,'Buyer Metrics'!AX$4)</f>
        <v>0</v>
      </c>
      <c r="AY17" s="3">
        <f>SUMIFS(Details!$BB:$BB,Details!$CY:$CY,'Buyer Metrics'!$AF17,Details!$C:$C,'Buyer Metrics'!AY$4)</f>
        <v>0</v>
      </c>
      <c r="AZ17" s="3">
        <f>SUMIFS(Details!$BB:$BB,Details!$CY:$CY,'Buyer Metrics'!$AF17,Details!$C:$C,'Buyer Metrics'!AZ$4)</f>
        <v>0</v>
      </c>
      <c r="BA17" s="3">
        <f>SUMIFS(Details!$BB:$BB,Details!$CY:$CY,'Buyer Metrics'!$AF17,Details!$C:$C,'Buyer Metrics'!BA$4)</f>
        <v>0</v>
      </c>
      <c r="BB17" s="3">
        <f>SUMIFS(Details!$BB:$BB,Details!$CY:$CY,'Buyer Metrics'!$AF17,Details!$C:$C,'Buyer Metrics'!BB$4)</f>
        <v>0</v>
      </c>
      <c r="BC17" s="3">
        <f>SUMIFS(Details!$BB:$BB,Details!$CY:$CY,'Buyer Metrics'!$AF17,Details!$C:$C,'Buyer Metrics'!BC$4)</f>
        <v>0</v>
      </c>
    </row>
    <row r="18" spans="32:55" x14ac:dyDescent="0.35">
      <c r="AF18" s="64"/>
      <c r="AG18" s="64"/>
      <c r="AU18" s="3">
        <f>SUMIFS(Details!$BB:$BB,Details!$CY:$CY,'Buyer Metrics'!$AF18,Details!$C:$C,'Buyer Metrics'!AU$4)</f>
        <v>0</v>
      </c>
      <c r="AV18" s="3">
        <f>SUMIFS(Details!$BB:$BB,Details!$CY:$CY,'Buyer Metrics'!$AF18,Details!$C:$C,'Buyer Metrics'!AV$4)</f>
        <v>0</v>
      </c>
      <c r="AW18" s="3">
        <f>SUMIFS(Details!$BB:$BB,Details!$CY:$CY,'Buyer Metrics'!$AF18,Details!$C:$C,'Buyer Metrics'!AW$4)</f>
        <v>0</v>
      </c>
      <c r="AX18" s="3">
        <f>SUMIFS(Details!$BB:$BB,Details!$CY:$CY,'Buyer Metrics'!$AF18,Details!$C:$C,'Buyer Metrics'!AX$4)</f>
        <v>0</v>
      </c>
      <c r="AY18" s="3">
        <f>SUMIFS(Details!$BB:$BB,Details!$CY:$CY,'Buyer Metrics'!$AF18,Details!$C:$C,'Buyer Metrics'!AY$4)</f>
        <v>0</v>
      </c>
      <c r="AZ18" s="3">
        <f>SUMIFS(Details!$BB:$BB,Details!$CY:$CY,'Buyer Metrics'!$AF18,Details!$C:$C,'Buyer Metrics'!AZ$4)</f>
        <v>0</v>
      </c>
      <c r="BA18" s="3">
        <f>SUMIFS(Details!$BB:$BB,Details!$CY:$CY,'Buyer Metrics'!$AF18,Details!$C:$C,'Buyer Metrics'!BA$4)</f>
        <v>0</v>
      </c>
      <c r="BB18" s="3">
        <f>SUMIFS(Details!$BB:$BB,Details!$CY:$CY,'Buyer Metrics'!$AF18,Details!$C:$C,'Buyer Metrics'!BB$4)</f>
        <v>0</v>
      </c>
      <c r="BC18" s="3">
        <f>SUMIFS(Details!$BB:$BB,Details!$CY:$CY,'Buyer Metrics'!$AF18,Details!$C:$C,'Buyer Metrics'!BC$4)</f>
        <v>0</v>
      </c>
    </row>
    <row r="19" spans="32:55" x14ac:dyDescent="0.35">
      <c r="AF19" s="64"/>
      <c r="AG19" s="64"/>
      <c r="AU19" s="3">
        <f>SUMIFS(Details!$BB:$BB,Details!$CY:$CY,'Buyer Metrics'!$AF19,Details!$C:$C,'Buyer Metrics'!AU$4)</f>
        <v>0</v>
      </c>
      <c r="AV19" s="3">
        <f>SUMIFS(Details!$BB:$BB,Details!$CY:$CY,'Buyer Metrics'!$AF19,Details!$C:$C,'Buyer Metrics'!AV$4)</f>
        <v>0</v>
      </c>
      <c r="AW19" s="3">
        <f>SUMIFS(Details!$BB:$BB,Details!$CY:$CY,'Buyer Metrics'!$AF19,Details!$C:$C,'Buyer Metrics'!AW$4)</f>
        <v>0</v>
      </c>
      <c r="AX19" s="3">
        <f>SUMIFS(Details!$BB:$BB,Details!$CY:$CY,'Buyer Metrics'!$AF19,Details!$C:$C,'Buyer Metrics'!AX$4)</f>
        <v>0</v>
      </c>
      <c r="AY19" s="3">
        <f>SUMIFS(Details!$BB:$BB,Details!$CY:$CY,'Buyer Metrics'!$AF19,Details!$C:$C,'Buyer Metrics'!AY$4)</f>
        <v>0</v>
      </c>
      <c r="AZ19" s="3">
        <f>SUMIFS(Details!$BB:$BB,Details!$CY:$CY,'Buyer Metrics'!$AF19,Details!$C:$C,'Buyer Metrics'!AZ$4)</f>
        <v>0</v>
      </c>
      <c r="BA19" s="3">
        <f>SUMIFS(Details!$BB:$BB,Details!$CY:$CY,'Buyer Metrics'!$AF19,Details!$C:$C,'Buyer Metrics'!BA$4)</f>
        <v>0</v>
      </c>
      <c r="BB19" s="3">
        <f>SUMIFS(Details!$BB:$BB,Details!$CY:$CY,'Buyer Metrics'!$AF19,Details!$C:$C,'Buyer Metrics'!BB$4)</f>
        <v>0</v>
      </c>
      <c r="BC19" s="3">
        <f>SUMIFS(Details!$BB:$BB,Details!$CY:$CY,'Buyer Metrics'!$AF19,Details!$C:$C,'Buyer Metrics'!BC$4)</f>
        <v>0</v>
      </c>
    </row>
    <row r="20" spans="32:55" x14ac:dyDescent="0.35">
      <c r="AF20" s="64"/>
      <c r="AG20" s="64"/>
      <c r="AU20" s="3">
        <f>SUMIFS(Details!$BB:$BB,Details!$CY:$CY,'Buyer Metrics'!$AF20,Details!$C:$C,'Buyer Metrics'!AU$4)</f>
        <v>0</v>
      </c>
      <c r="AV20" s="3">
        <f>SUMIFS(Details!$BB:$BB,Details!$CY:$CY,'Buyer Metrics'!$AF20,Details!$C:$C,'Buyer Metrics'!AV$4)</f>
        <v>0</v>
      </c>
      <c r="AW20" s="3">
        <f>SUMIFS(Details!$BB:$BB,Details!$CY:$CY,'Buyer Metrics'!$AF20,Details!$C:$C,'Buyer Metrics'!AW$4)</f>
        <v>0</v>
      </c>
      <c r="AX20" s="3">
        <f>SUMIFS(Details!$BB:$BB,Details!$CY:$CY,'Buyer Metrics'!$AF20,Details!$C:$C,'Buyer Metrics'!AX$4)</f>
        <v>0</v>
      </c>
      <c r="AY20" s="3">
        <f>SUMIFS(Details!$BB:$BB,Details!$CY:$CY,'Buyer Metrics'!$AF20,Details!$C:$C,'Buyer Metrics'!AY$4)</f>
        <v>0</v>
      </c>
      <c r="AZ20" s="3">
        <f>SUMIFS(Details!$BB:$BB,Details!$CY:$CY,'Buyer Metrics'!$AF20,Details!$C:$C,'Buyer Metrics'!AZ$4)</f>
        <v>0</v>
      </c>
      <c r="BA20" s="3">
        <f>SUMIFS(Details!$BB:$BB,Details!$CY:$CY,'Buyer Metrics'!$AF20,Details!$C:$C,'Buyer Metrics'!BA$4)</f>
        <v>0</v>
      </c>
      <c r="BB20" s="3">
        <f>SUMIFS(Details!$BB:$BB,Details!$CY:$CY,'Buyer Metrics'!$AF20,Details!$C:$C,'Buyer Metrics'!BB$4)</f>
        <v>0</v>
      </c>
      <c r="BC20" s="3">
        <f>SUMIFS(Details!$BB:$BB,Details!$CY:$CY,'Buyer Metrics'!$AF20,Details!$C:$C,'Buyer Metrics'!BC$4)</f>
        <v>0</v>
      </c>
    </row>
    <row r="21" spans="32:55" x14ac:dyDescent="0.35">
      <c r="AF21" s="64"/>
      <c r="AG21" s="64"/>
      <c r="AU21" s="3">
        <f>SUMIFS(Details!$BB:$BB,Details!$CY:$CY,'Buyer Metrics'!$AF21,Details!$C:$C,'Buyer Metrics'!AU$4)</f>
        <v>0</v>
      </c>
      <c r="AV21" s="3">
        <f>SUMIFS(Details!$BB:$BB,Details!$CY:$CY,'Buyer Metrics'!$AF21,Details!$C:$C,'Buyer Metrics'!AV$4)</f>
        <v>0</v>
      </c>
      <c r="AW21" s="3">
        <f>SUMIFS(Details!$BB:$BB,Details!$CY:$CY,'Buyer Metrics'!$AF21,Details!$C:$C,'Buyer Metrics'!AW$4)</f>
        <v>0</v>
      </c>
      <c r="AX21" s="3">
        <f>SUMIFS(Details!$BB:$BB,Details!$CY:$CY,'Buyer Metrics'!$AF21,Details!$C:$C,'Buyer Metrics'!AX$4)</f>
        <v>0</v>
      </c>
      <c r="AY21" s="3">
        <f>SUMIFS(Details!$BB:$BB,Details!$CY:$CY,'Buyer Metrics'!$AF21,Details!$C:$C,'Buyer Metrics'!AY$4)</f>
        <v>0</v>
      </c>
      <c r="AZ21" s="3">
        <f>SUMIFS(Details!$BB:$BB,Details!$CY:$CY,'Buyer Metrics'!$AF21,Details!$C:$C,'Buyer Metrics'!AZ$4)</f>
        <v>0</v>
      </c>
      <c r="BA21" s="3">
        <f>SUMIFS(Details!$BB:$BB,Details!$CY:$CY,'Buyer Metrics'!$AF21,Details!$C:$C,'Buyer Metrics'!BA$4)</f>
        <v>0</v>
      </c>
      <c r="BB21" s="3">
        <f>SUMIFS(Details!$BB:$BB,Details!$CY:$CY,'Buyer Metrics'!$AF21,Details!$C:$C,'Buyer Metrics'!BB$4)</f>
        <v>0</v>
      </c>
      <c r="BC21" s="3">
        <f>SUMIFS(Details!$BB:$BB,Details!$CY:$CY,'Buyer Metrics'!$AF21,Details!$C:$C,'Buyer Metrics'!BC$4)</f>
        <v>0</v>
      </c>
    </row>
    <row r="22" spans="32:55" x14ac:dyDescent="0.35">
      <c r="AF22" s="64"/>
      <c r="AG22" s="64"/>
      <c r="AU22" s="3">
        <f>SUMIFS(Details!$BB:$BB,Details!$CY:$CY,'Buyer Metrics'!$AF22,Details!$C:$C,'Buyer Metrics'!AU$4)</f>
        <v>0</v>
      </c>
      <c r="AV22" s="3">
        <f>SUMIFS(Details!$BB:$BB,Details!$CY:$CY,'Buyer Metrics'!$AF22,Details!$C:$C,'Buyer Metrics'!AV$4)</f>
        <v>0</v>
      </c>
      <c r="AW22" s="3">
        <f>SUMIFS(Details!$BB:$BB,Details!$CY:$CY,'Buyer Metrics'!$AF22,Details!$C:$C,'Buyer Metrics'!AW$4)</f>
        <v>0</v>
      </c>
      <c r="AX22" s="3">
        <f>SUMIFS(Details!$BB:$BB,Details!$CY:$CY,'Buyer Metrics'!$AF22,Details!$C:$C,'Buyer Metrics'!AX$4)</f>
        <v>0</v>
      </c>
      <c r="AY22" s="3">
        <f>SUMIFS(Details!$BB:$BB,Details!$CY:$CY,'Buyer Metrics'!$AF22,Details!$C:$C,'Buyer Metrics'!AY$4)</f>
        <v>0</v>
      </c>
      <c r="AZ22" s="3">
        <f>SUMIFS(Details!$BB:$BB,Details!$CY:$CY,'Buyer Metrics'!$AF22,Details!$C:$C,'Buyer Metrics'!AZ$4)</f>
        <v>0</v>
      </c>
      <c r="BA22" s="3">
        <f>SUMIFS(Details!$BB:$BB,Details!$CY:$CY,'Buyer Metrics'!$AF22,Details!$C:$C,'Buyer Metrics'!BA$4)</f>
        <v>0</v>
      </c>
      <c r="BB22" s="3">
        <f>SUMIFS(Details!$BB:$BB,Details!$CY:$CY,'Buyer Metrics'!$AF22,Details!$C:$C,'Buyer Metrics'!BB$4)</f>
        <v>0</v>
      </c>
      <c r="BC22" s="3">
        <f>SUMIFS(Details!$BB:$BB,Details!$CY:$CY,'Buyer Metrics'!$AF22,Details!$C:$C,'Buyer Metrics'!BC$4)</f>
        <v>0</v>
      </c>
    </row>
    <row r="23" spans="32:55" x14ac:dyDescent="0.35">
      <c r="AF23" s="64"/>
      <c r="AG23" s="64"/>
      <c r="AU23" s="3">
        <f>SUMIFS(Details!$BB:$BB,Details!$CY:$CY,'Buyer Metrics'!$AF23,Details!$C:$C,'Buyer Metrics'!AU$4)</f>
        <v>0</v>
      </c>
      <c r="AV23" s="3">
        <f>SUMIFS(Details!$BB:$BB,Details!$CY:$CY,'Buyer Metrics'!$AF23,Details!$C:$C,'Buyer Metrics'!AV$4)</f>
        <v>0</v>
      </c>
      <c r="AW23" s="3">
        <f>SUMIFS(Details!$BB:$BB,Details!$CY:$CY,'Buyer Metrics'!$AF23,Details!$C:$C,'Buyer Metrics'!AW$4)</f>
        <v>0</v>
      </c>
      <c r="AX23" s="3">
        <f>SUMIFS(Details!$BB:$BB,Details!$CY:$CY,'Buyer Metrics'!$AF23,Details!$C:$C,'Buyer Metrics'!AX$4)</f>
        <v>0</v>
      </c>
      <c r="AY23" s="3">
        <f>SUMIFS(Details!$BB:$BB,Details!$CY:$CY,'Buyer Metrics'!$AF23,Details!$C:$C,'Buyer Metrics'!AY$4)</f>
        <v>0</v>
      </c>
      <c r="AZ23" s="3">
        <f>SUMIFS(Details!$BB:$BB,Details!$CY:$CY,'Buyer Metrics'!$AF23,Details!$C:$C,'Buyer Metrics'!AZ$4)</f>
        <v>0</v>
      </c>
      <c r="BA23" s="3">
        <f>SUMIFS(Details!$BB:$BB,Details!$CY:$CY,'Buyer Metrics'!$AF23,Details!$C:$C,'Buyer Metrics'!BA$4)</f>
        <v>0</v>
      </c>
      <c r="BB23" s="3">
        <f>SUMIFS(Details!$BB:$BB,Details!$CY:$CY,'Buyer Metrics'!$AF23,Details!$C:$C,'Buyer Metrics'!BB$4)</f>
        <v>0</v>
      </c>
      <c r="BC23" s="3">
        <f>SUMIFS(Details!$BB:$BB,Details!$CY:$CY,'Buyer Metrics'!$AF23,Details!$C:$C,'Buyer Metrics'!BC$4)</f>
        <v>0</v>
      </c>
    </row>
    <row r="24" spans="32:55" x14ac:dyDescent="0.35">
      <c r="AF24" s="64"/>
      <c r="AG24" s="64"/>
      <c r="AU24" s="3">
        <f>SUMIFS(Details!$BB:$BB,Details!$CY:$CY,'Buyer Metrics'!$AF24,Details!$C:$C,'Buyer Metrics'!AU$4)</f>
        <v>0</v>
      </c>
      <c r="AV24" s="3">
        <f>SUMIFS(Details!$BB:$BB,Details!$CY:$CY,'Buyer Metrics'!$AF24,Details!$C:$C,'Buyer Metrics'!AV$4)</f>
        <v>0</v>
      </c>
      <c r="AW24" s="3">
        <f>SUMIFS(Details!$BB:$BB,Details!$CY:$CY,'Buyer Metrics'!$AF24,Details!$C:$C,'Buyer Metrics'!AW$4)</f>
        <v>0</v>
      </c>
      <c r="AX24" s="3">
        <f>SUMIFS(Details!$BB:$BB,Details!$CY:$CY,'Buyer Metrics'!$AF24,Details!$C:$C,'Buyer Metrics'!AX$4)</f>
        <v>0</v>
      </c>
      <c r="AY24" s="3">
        <f>SUMIFS(Details!$BB:$BB,Details!$CY:$CY,'Buyer Metrics'!$AF24,Details!$C:$C,'Buyer Metrics'!AY$4)</f>
        <v>0</v>
      </c>
      <c r="AZ24" s="3">
        <f>SUMIFS(Details!$BB:$BB,Details!$CY:$CY,'Buyer Metrics'!$AF24,Details!$C:$C,'Buyer Metrics'!AZ$4)</f>
        <v>0</v>
      </c>
      <c r="BA24" s="3">
        <f>SUMIFS(Details!$BB:$BB,Details!$CY:$CY,'Buyer Metrics'!$AF24,Details!$C:$C,'Buyer Metrics'!BA$4)</f>
        <v>0</v>
      </c>
      <c r="BB24" s="3">
        <f>SUMIFS(Details!$BB:$BB,Details!$CY:$CY,'Buyer Metrics'!$AF24,Details!$C:$C,'Buyer Metrics'!BB$4)</f>
        <v>0</v>
      </c>
      <c r="BC24" s="3">
        <f>SUMIFS(Details!$BB:$BB,Details!$CY:$CY,'Buyer Metrics'!$AF24,Details!$C:$C,'Buyer Metrics'!BC$4)</f>
        <v>0</v>
      </c>
    </row>
    <row r="25" spans="32:55" x14ac:dyDescent="0.35">
      <c r="AF25" s="64"/>
      <c r="AG25" s="64"/>
      <c r="AU25" s="3">
        <f>SUMIFS(Details!$BB:$BB,Details!$CY:$CY,'Buyer Metrics'!$AF25,Details!$C:$C,'Buyer Metrics'!AU$4)</f>
        <v>0</v>
      </c>
      <c r="AV25" s="3">
        <f>SUMIFS(Details!$BB:$BB,Details!$CY:$CY,'Buyer Metrics'!$AF25,Details!$C:$C,'Buyer Metrics'!AV$4)</f>
        <v>0</v>
      </c>
      <c r="AW25" s="3">
        <f>SUMIFS(Details!$BB:$BB,Details!$CY:$CY,'Buyer Metrics'!$AF25,Details!$C:$C,'Buyer Metrics'!AW$4)</f>
        <v>0</v>
      </c>
      <c r="AX25" s="3">
        <f>SUMIFS(Details!$BB:$BB,Details!$CY:$CY,'Buyer Metrics'!$AF25,Details!$C:$C,'Buyer Metrics'!AX$4)</f>
        <v>0</v>
      </c>
      <c r="AY25" s="3">
        <f>SUMIFS(Details!$BB:$BB,Details!$CY:$CY,'Buyer Metrics'!$AF25,Details!$C:$C,'Buyer Metrics'!AY$4)</f>
        <v>0</v>
      </c>
      <c r="AZ25" s="3">
        <f>SUMIFS(Details!$BB:$BB,Details!$CY:$CY,'Buyer Metrics'!$AF25,Details!$C:$C,'Buyer Metrics'!AZ$4)</f>
        <v>0</v>
      </c>
      <c r="BA25" s="3">
        <f>SUMIFS(Details!$BB:$BB,Details!$CY:$CY,'Buyer Metrics'!$AF25,Details!$C:$C,'Buyer Metrics'!BA$4)</f>
        <v>0</v>
      </c>
      <c r="BB25" s="3">
        <f>SUMIFS(Details!$BB:$BB,Details!$CY:$CY,'Buyer Metrics'!$AF25,Details!$C:$C,'Buyer Metrics'!BB$4)</f>
        <v>0</v>
      </c>
      <c r="BC25" s="3">
        <f>SUMIFS(Details!$BB:$BB,Details!$CY:$CY,'Buyer Metrics'!$AF25,Details!$C:$C,'Buyer Metrics'!BC$4)</f>
        <v>0</v>
      </c>
    </row>
    <row r="26" spans="32:55" x14ac:dyDescent="0.35">
      <c r="AF26" s="64"/>
      <c r="AG26" s="64"/>
      <c r="AU26" s="3">
        <f>SUMIFS(Details!$BB:$BB,Details!$CY:$CY,'Buyer Metrics'!$AF26,Details!$C:$C,'Buyer Metrics'!AU$4)</f>
        <v>0</v>
      </c>
      <c r="AV26" s="3">
        <f>SUMIFS(Details!$BB:$BB,Details!$CY:$CY,'Buyer Metrics'!$AF26,Details!$C:$C,'Buyer Metrics'!AV$4)</f>
        <v>0</v>
      </c>
      <c r="AW26" s="3">
        <f>SUMIFS(Details!$BB:$BB,Details!$CY:$CY,'Buyer Metrics'!$AF26,Details!$C:$C,'Buyer Metrics'!AW$4)</f>
        <v>0</v>
      </c>
      <c r="AX26" s="3">
        <f>SUMIFS(Details!$BB:$BB,Details!$CY:$CY,'Buyer Metrics'!$AF26,Details!$C:$C,'Buyer Metrics'!AX$4)</f>
        <v>0</v>
      </c>
      <c r="AY26" s="3">
        <f>SUMIFS(Details!$BB:$BB,Details!$CY:$CY,'Buyer Metrics'!$AF26,Details!$C:$C,'Buyer Metrics'!AY$4)</f>
        <v>0</v>
      </c>
      <c r="AZ26" s="3">
        <f>SUMIFS(Details!$BB:$BB,Details!$CY:$CY,'Buyer Metrics'!$AF26,Details!$C:$C,'Buyer Metrics'!AZ$4)</f>
        <v>0</v>
      </c>
      <c r="BA26" s="3">
        <f>SUMIFS(Details!$BB:$BB,Details!$CY:$CY,'Buyer Metrics'!$AF26,Details!$C:$C,'Buyer Metrics'!BA$4)</f>
        <v>0</v>
      </c>
      <c r="BB26" s="3">
        <f>SUMIFS(Details!$BB:$BB,Details!$CY:$CY,'Buyer Metrics'!$AF26,Details!$C:$C,'Buyer Metrics'!BB$4)</f>
        <v>0</v>
      </c>
      <c r="BC26" s="3">
        <f>SUMIFS(Details!$BB:$BB,Details!$CY:$CY,'Buyer Metrics'!$AF26,Details!$C:$C,'Buyer Metrics'!BC$4)</f>
        <v>0</v>
      </c>
    </row>
    <row r="27" spans="32:55" x14ac:dyDescent="0.35">
      <c r="AF27" s="64"/>
      <c r="AG27" s="64"/>
      <c r="AU27" s="3">
        <f>SUMIFS(Details!$BB:$BB,Details!$CY:$CY,'Buyer Metrics'!$AF27,Details!$C:$C,'Buyer Metrics'!AU$4)</f>
        <v>0</v>
      </c>
      <c r="AV27" s="3">
        <f>SUMIFS(Details!$BB:$BB,Details!$CY:$CY,'Buyer Metrics'!$AF27,Details!$C:$C,'Buyer Metrics'!AV$4)</f>
        <v>0</v>
      </c>
      <c r="AW27" s="3">
        <f>SUMIFS(Details!$BB:$BB,Details!$CY:$CY,'Buyer Metrics'!$AF27,Details!$C:$C,'Buyer Metrics'!AW$4)</f>
        <v>0</v>
      </c>
      <c r="AX27" s="3">
        <f>SUMIFS(Details!$BB:$BB,Details!$CY:$CY,'Buyer Metrics'!$AF27,Details!$C:$C,'Buyer Metrics'!AX$4)</f>
        <v>0</v>
      </c>
      <c r="AY27" s="3">
        <f>SUMIFS(Details!$BB:$BB,Details!$CY:$CY,'Buyer Metrics'!$AF27,Details!$C:$C,'Buyer Metrics'!AY$4)</f>
        <v>0</v>
      </c>
      <c r="AZ27" s="3">
        <f>SUMIFS(Details!$BB:$BB,Details!$CY:$CY,'Buyer Metrics'!$AF27,Details!$C:$C,'Buyer Metrics'!AZ$4)</f>
        <v>0</v>
      </c>
      <c r="BA27" s="3">
        <f>SUMIFS(Details!$BB:$BB,Details!$CY:$CY,'Buyer Metrics'!$AF27,Details!$C:$C,'Buyer Metrics'!BA$4)</f>
        <v>0</v>
      </c>
      <c r="BB27" s="3">
        <f>SUMIFS(Details!$BB:$BB,Details!$CY:$CY,'Buyer Metrics'!$AF27,Details!$C:$C,'Buyer Metrics'!BB$4)</f>
        <v>0</v>
      </c>
      <c r="BC27" s="3">
        <f>SUMIFS(Details!$BB:$BB,Details!$CY:$CY,'Buyer Metrics'!$AF27,Details!$C:$C,'Buyer Metrics'!BC$4)</f>
        <v>0</v>
      </c>
    </row>
    <row r="28" spans="32:55" x14ac:dyDescent="0.35">
      <c r="AF28" s="64"/>
      <c r="AG28" s="64"/>
      <c r="AU28" s="3">
        <f>SUMIFS(Details!$BB:$BB,Details!$CY:$CY,'Buyer Metrics'!$AF28,Details!$C:$C,'Buyer Metrics'!AU$4)</f>
        <v>0</v>
      </c>
      <c r="AV28" s="3">
        <f>SUMIFS(Details!$BB:$BB,Details!$CY:$CY,'Buyer Metrics'!$AF28,Details!$C:$C,'Buyer Metrics'!AV$4)</f>
        <v>0</v>
      </c>
      <c r="AW28" s="3">
        <f>SUMIFS(Details!$BB:$BB,Details!$CY:$CY,'Buyer Metrics'!$AF28,Details!$C:$C,'Buyer Metrics'!AW$4)</f>
        <v>0</v>
      </c>
      <c r="AX28" s="3">
        <f>SUMIFS(Details!$BB:$BB,Details!$CY:$CY,'Buyer Metrics'!$AF28,Details!$C:$C,'Buyer Metrics'!AX$4)</f>
        <v>0</v>
      </c>
      <c r="AY28" s="3">
        <f>SUMIFS(Details!$BB:$BB,Details!$CY:$CY,'Buyer Metrics'!$AF28,Details!$C:$C,'Buyer Metrics'!AY$4)</f>
        <v>0</v>
      </c>
      <c r="AZ28" s="3">
        <f>SUMIFS(Details!$BB:$BB,Details!$CY:$CY,'Buyer Metrics'!$AF28,Details!$C:$C,'Buyer Metrics'!AZ$4)</f>
        <v>0</v>
      </c>
      <c r="BA28" s="3">
        <f>SUMIFS(Details!$BB:$BB,Details!$CY:$CY,'Buyer Metrics'!$AF28,Details!$C:$C,'Buyer Metrics'!BA$4)</f>
        <v>0</v>
      </c>
      <c r="BB28" s="3">
        <f>SUMIFS(Details!$BB:$BB,Details!$CY:$CY,'Buyer Metrics'!$AF28,Details!$C:$C,'Buyer Metrics'!BB$4)</f>
        <v>0</v>
      </c>
      <c r="BC28" s="3">
        <f>SUMIFS(Details!$BB:$BB,Details!$CY:$CY,'Buyer Metrics'!$AF28,Details!$C:$C,'Buyer Metrics'!BC$4)</f>
        <v>0</v>
      </c>
    </row>
    <row r="29" spans="32:55" x14ac:dyDescent="0.35">
      <c r="AF29" s="64"/>
      <c r="AG29" s="64"/>
      <c r="AU29" s="3">
        <f>SUMIFS(Details!$BB:$BB,Details!$CY:$CY,'Buyer Metrics'!$AF29,Details!$C:$C,'Buyer Metrics'!AU$4)</f>
        <v>0</v>
      </c>
      <c r="AV29" s="3">
        <f>SUMIFS(Details!$BB:$BB,Details!$CY:$CY,'Buyer Metrics'!$AF29,Details!$C:$C,'Buyer Metrics'!AV$4)</f>
        <v>0</v>
      </c>
      <c r="AW29" s="3">
        <f>SUMIFS(Details!$BB:$BB,Details!$CY:$CY,'Buyer Metrics'!$AF29,Details!$C:$C,'Buyer Metrics'!AW$4)</f>
        <v>0</v>
      </c>
      <c r="AX29" s="3">
        <f>SUMIFS(Details!$BB:$BB,Details!$CY:$CY,'Buyer Metrics'!$AF29,Details!$C:$C,'Buyer Metrics'!AX$4)</f>
        <v>0</v>
      </c>
      <c r="AY29" s="3">
        <f>SUMIFS(Details!$BB:$BB,Details!$CY:$CY,'Buyer Metrics'!$AF29,Details!$C:$C,'Buyer Metrics'!AY$4)</f>
        <v>0</v>
      </c>
      <c r="AZ29" s="3">
        <f>SUMIFS(Details!$BB:$BB,Details!$CY:$CY,'Buyer Metrics'!$AF29,Details!$C:$C,'Buyer Metrics'!AZ$4)</f>
        <v>0</v>
      </c>
      <c r="BA29" s="3">
        <f>SUMIFS(Details!$BB:$BB,Details!$CY:$CY,'Buyer Metrics'!$AF29,Details!$C:$C,'Buyer Metrics'!BA$4)</f>
        <v>0</v>
      </c>
      <c r="BB29" s="3">
        <f>SUMIFS(Details!$BB:$BB,Details!$CY:$CY,'Buyer Metrics'!$AF29,Details!$C:$C,'Buyer Metrics'!BB$4)</f>
        <v>0</v>
      </c>
      <c r="BC29" s="3">
        <f>SUMIFS(Details!$BB:$BB,Details!$CY:$CY,'Buyer Metrics'!$AF29,Details!$C:$C,'Buyer Metrics'!BC$4)</f>
        <v>0</v>
      </c>
    </row>
    <row r="30" spans="32:55" x14ac:dyDescent="0.35">
      <c r="AF30" s="64"/>
      <c r="AG30" s="64"/>
      <c r="AU30" s="3">
        <f>SUMIFS(Details!$BB:$BB,Details!$CY:$CY,'Buyer Metrics'!$AF30,Details!$C:$C,'Buyer Metrics'!AU$4)</f>
        <v>0</v>
      </c>
      <c r="AV30" s="3">
        <f>SUMIFS(Details!$BB:$BB,Details!$CY:$CY,'Buyer Metrics'!$AF30,Details!$C:$C,'Buyer Metrics'!AV$4)</f>
        <v>0</v>
      </c>
      <c r="AW30" s="3">
        <f>SUMIFS(Details!$BB:$BB,Details!$CY:$CY,'Buyer Metrics'!$AF30,Details!$C:$C,'Buyer Metrics'!AW$4)</f>
        <v>0</v>
      </c>
      <c r="AX30" s="3">
        <f>SUMIFS(Details!$BB:$BB,Details!$CY:$CY,'Buyer Metrics'!$AF30,Details!$C:$C,'Buyer Metrics'!AX$4)</f>
        <v>0</v>
      </c>
      <c r="AY30" s="3">
        <f>SUMIFS(Details!$BB:$BB,Details!$CY:$CY,'Buyer Metrics'!$AF30,Details!$C:$C,'Buyer Metrics'!AY$4)</f>
        <v>0</v>
      </c>
      <c r="AZ30" s="3">
        <f>SUMIFS(Details!$BB:$BB,Details!$CY:$CY,'Buyer Metrics'!$AF30,Details!$C:$C,'Buyer Metrics'!AZ$4)</f>
        <v>0</v>
      </c>
      <c r="BA30" s="3">
        <f>SUMIFS(Details!$BB:$BB,Details!$CY:$CY,'Buyer Metrics'!$AF30,Details!$C:$C,'Buyer Metrics'!BA$4)</f>
        <v>0</v>
      </c>
      <c r="BB30" s="3">
        <f>SUMIFS(Details!$BB:$BB,Details!$CY:$CY,'Buyer Metrics'!$AF30,Details!$C:$C,'Buyer Metrics'!BB$4)</f>
        <v>0</v>
      </c>
      <c r="BC30" s="3">
        <f>SUMIFS(Details!$BB:$BB,Details!$CY:$CY,'Buyer Metrics'!$AF30,Details!$C:$C,'Buyer Metrics'!BC$4)</f>
        <v>0</v>
      </c>
    </row>
    <row r="31" spans="32:55" x14ac:dyDescent="0.35">
      <c r="AF31" s="64"/>
      <c r="AG31" s="64"/>
      <c r="AU31" s="3">
        <f>SUMIFS(Details!$BB:$BB,Details!$CY:$CY,'Buyer Metrics'!$AF31,Details!$C:$C,'Buyer Metrics'!AU$4)</f>
        <v>0</v>
      </c>
      <c r="AV31" s="3">
        <f>SUMIFS(Details!$BB:$BB,Details!$CY:$CY,'Buyer Metrics'!$AF31,Details!$C:$C,'Buyer Metrics'!AV$4)</f>
        <v>0</v>
      </c>
      <c r="AW31" s="3">
        <f>SUMIFS(Details!$BB:$BB,Details!$CY:$CY,'Buyer Metrics'!$AF31,Details!$C:$C,'Buyer Metrics'!AW$4)</f>
        <v>0</v>
      </c>
      <c r="AX31" s="3">
        <f>SUMIFS(Details!$BB:$BB,Details!$CY:$CY,'Buyer Metrics'!$AF31,Details!$C:$C,'Buyer Metrics'!AX$4)</f>
        <v>0</v>
      </c>
      <c r="AY31" s="3">
        <f>SUMIFS(Details!$BB:$BB,Details!$CY:$CY,'Buyer Metrics'!$AF31,Details!$C:$C,'Buyer Metrics'!AY$4)</f>
        <v>0</v>
      </c>
      <c r="AZ31" s="3">
        <f>SUMIFS(Details!$BB:$BB,Details!$CY:$CY,'Buyer Metrics'!$AF31,Details!$C:$C,'Buyer Metrics'!AZ$4)</f>
        <v>0</v>
      </c>
      <c r="BA31" s="3">
        <f>SUMIFS(Details!$BB:$BB,Details!$CY:$CY,'Buyer Metrics'!$AF31,Details!$C:$C,'Buyer Metrics'!BA$4)</f>
        <v>0</v>
      </c>
      <c r="BB31" s="3">
        <f>SUMIFS(Details!$BB:$BB,Details!$CY:$CY,'Buyer Metrics'!$AF31,Details!$C:$C,'Buyer Metrics'!BB$4)</f>
        <v>0</v>
      </c>
      <c r="BC31" s="3">
        <f>SUMIFS(Details!$BB:$BB,Details!$CY:$CY,'Buyer Metrics'!$AF31,Details!$C:$C,'Buyer Metrics'!BC$4)</f>
        <v>0</v>
      </c>
    </row>
    <row r="32" spans="32:55" x14ac:dyDescent="0.35">
      <c r="AF32" s="64"/>
      <c r="AG32" s="64"/>
      <c r="AU32" s="3">
        <f>SUMIFS(Details!$BB:$BB,Details!$CY:$CY,'Buyer Metrics'!$AF32,Details!$C:$C,'Buyer Metrics'!AU$4)</f>
        <v>0</v>
      </c>
      <c r="AV32" s="3">
        <f>SUMIFS(Details!$BB:$BB,Details!$CY:$CY,'Buyer Metrics'!$AF32,Details!$C:$C,'Buyer Metrics'!AV$4)</f>
        <v>0</v>
      </c>
      <c r="AW32" s="3">
        <f>SUMIFS(Details!$BB:$BB,Details!$CY:$CY,'Buyer Metrics'!$AF32,Details!$C:$C,'Buyer Metrics'!AW$4)</f>
        <v>0</v>
      </c>
      <c r="AX32" s="3">
        <f>SUMIFS(Details!$BB:$BB,Details!$CY:$CY,'Buyer Metrics'!$AF32,Details!$C:$C,'Buyer Metrics'!AX$4)</f>
        <v>0</v>
      </c>
      <c r="AY32" s="3">
        <f>SUMIFS(Details!$BB:$BB,Details!$CY:$CY,'Buyer Metrics'!$AF32,Details!$C:$C,'Buyer Metrics'!AY$4)</f>
        <v>0</v>
      </c>
      <c r="AZ32" s="3">
        <f>SUMIFS(Details!$BB:$BB,Details!$CY:$CY,'Buyer Metrics'!$AF32,Details!$C:$C,'Buyer Metrics'!AZ$4)</f>
        <v>0</v>
      </c>
      <c r="BA32" s="3">
        <f>SUMIFS(Details!$BB:$BB,Details!$CY:$CY,'Buyer Metrics'!$AF32,Details!$C:$C,'Buyer Metrics'!BA$4)</f>
        <v>0</v>
      </c>
      <c r="BB32" s="3">
        <f>SUMIFS(Details!$BB:$BB,Details!$CY:$CY,'Buyer Metrics'!$AF32,Details!$C:$C,'Buyer Metrics'!BB$4)</f>
        <v>0</v>
      </c>
      <c r="BC32" s="3">
        <f>SUMIFS(Details!$BB:$BB,Details!$CY:$CY,'Buyer Metrics'!$AF32,Details!$C:$C,'Buyer Metrics'!BC$4)</f>
        <v>0</v>
      </c>
    </row>
    <row r="33" spans="32:55" x14ac:dyDescent="0.35">
      <c r="AF33" s="64"/>
      <c r="AG33" s="64"/>
      <c r="AU33" s="3">
        <f>SUMIFS(Details!$BB:$BB,Details!$CY:$CY,'Buyer Metrics'!$AF33,Details!$C:$C,'Buyer Metrics'!AU$4)</f>
        <v>0</v>
      </c>
      <c r="AV33" s="3">
        <f>SUMIFS(Details!$BB:$BB,Details!$CY:$CY,'Buyer Metrics'!$AF33,Details!$C:$C,'Buyer Metrics'!AV$4)</f>
        <v>0</v>
      </c>
      <c r="AW33" s="3">
        <f>SUMIFS(Details!$BB:$BB,Details!$CY:$CY,'Buyer Metrics'!$AF33,Details!$C:$C,'Buyer Metrics'!AW$4)</f>
        <v>0</v>
      </c>
      <c r="AX33" s="3">
        <f>SUMIFS(Details!$BB:$BB,Details!$CY:$CY,'Buyer Metrics'!$AF33,Details!$C:$C,'Buyer Metrics'!AX$4)</f>
        <v>0</v>
      </c>
      <c r="AY33" s="3">
        <f>SUMIFS(Details!$BB:$BB,Details!$CY:$CY,'Buyer Metrics'!$AF33,Details!$C:$C,'Buyer Metrics'!AY$4)</f>
        <v>0</v>
      </c>
      <c r="AZ33" s="3">
        <f>SUMIFS(Details!$BB:$BB,Details!$CY:$CY,'Buyer Metrics'!$AF33,Details!$C:$C,'Buyer Metrics'!AZ$4)</f>
        <v>0</v>
      </c>
      <c r="BA33" s="3">
        <f>SUMIFS(Details!$BB:$BB,Details!$CY:$CY,'Buyer Metrics'!$AF33,Details!$C:$C,'Buyer Metrics'!BA$4)</f>
        <v>0</v>
      </c>
      <c r="BB33" s="3">
        <f>SUMIFS(Details!$BB:$BB,Details!$CY:$CY,'Buyer Metrics'!$AF33,Details!$C:$C,'Buyer Metrics'!BB$4)</f>
        <v>0</v>
      </c>
      <c r="BC33" s="3">
        <f>SUMIFS(Details!$BB:$BB,Details!$CY:$CY,'Buyer Metrics'!$AF33,Details!$C:$C,'Buyer Metrics'!BC$4)</f>
        <v>0</v>
      </c>
    </row>
    <row r="34" spans="32:55" x14ac:dyDescent="0.35">
      <c r="AF34" s="64"/>
      <c r="AG34" s="64"/>
      <c r="AU34" s="3">
        <f>SUMIFS(Details!$BB:$BB,Details!$CY:$CY,'Buyer Metrics'!$AF34,Details!$C:$C,'Buyer Metrics'!AU$4)</f>
        <v>0</v>
      </c>
      <c r="AV34" s="3">
        <f>SUMIFS(Details!$BB:$BB,Details!$CY:$CY,'Buyer Metrics'!$AF34,Details!$C:$C,'Buyer Metrics'!AV$4)</f>
        <v>0</v>
      </c>
      <c r="AW34" s="3">
        <f>SUMIFS(Details!$BB:$BB,Details!$CY:$CY,'Buyer Metrics'!$AF34,Details!$C:$C,'Buyer Metrics'!AW$4)</f>
        <v>0</v>
      </c>
      <c r="AX34" s="3">
        <f>SUMIFS(Details!$BB:$BB,Details!$CY:$CY,'Buyer Metrics'!$AF34,Details!$C:$C,'Buyer Metrics'!AX$4)</f>
        <v>0</v>
      </c>
      <c r="AY34" s="3">
        <f>SUMIFS(Details!$BB:$BB,Details!$CY:$CY,'Buyer Metrics'!$AF34,Details!$C:$C,'Buyer Metrics'!AY$4)</f>
        <v>0</v>
      </c>
      <c r="AZ34" s="3">
        <f>SUMIFS(Details!$BB:$BB,Details!$CY:$CY,'Buyer Metrics'!$AF34,Details!$C:$C,'Buyer Metrics'!AZ$4)</f>
        <v>0</v>
      </c>
      <c r="BA34" s="3">
        <f>SUMIFS(Details!$BB:$BB,Details!$CY:$CY,'Buyer Metrics'!$AF34,Details!$C:$C,'Buyer Metrics'!BA$4)</f>
        <v>0</v>
      </c>
      <c r="BB34" s="3">
        <f>SUMIFS(Details!$BB:$BB,Details!$CY:$CY,'Buyer Metrics'!$AF34,Details!$C:$C,'Buyer Metrics'!BB$4)</f>
        <v>0</v>
      </c>
      <c r="BC34" s="3">
        <f>SUMIFS(Details!$BB:$BB,Details!$CY:$CY,'Buyer Metrics'!$AF34,Details!$C:$C,'Buyer Metrics'!BC$4)</f>
        <v>0</v>
      </c>
    </row>
    <row r="35" spans="32:55" x14ac:dyDescent="0.35">
      <c r="AF35" s="64"/>
      <c r="AG35" s="64"/>
      <c r="AU35" s="3">
        <f>SUMIFS(Details!$BB:$BB,Details!$CY:$CY,'Buyer Metrics'!$AF35,Details!$C:$C,'Buyer Metrics'!AU$4)</f>
        <v>0</v>
      </c>
      <c r="AV35" s="3">
        <f>SUMIFS(Details!$BB:$BB,Details!$CY:$CY,'Buyer Metrics'!$AF35,Details!$C:$C,'Buyer Metrics'!AV$4)</f>
        <v>0</v>
      </c>
      <c r="AW35" s="3">
        <f>SUMIFS(Details!$BB:$BB,Details!$CY:$CY,'Buyer Metrics'!$AF35,Details!$C:$C,'Buyer Metrics'!AW$4)</f>
        <v>0</v>
      </c>
      <c r="AX35" s="3">
        <f>SUMIFS(Details!$BB:$BB,Details!$CY:$CY,'Buyer Metrics'!$AF35,Details!$C:$C,'Buyer Metrics'!AX$4)</f>
        <v>0</v>
      </c>
      <c r="AY35" s="3">
        <f>SUMIFS(Details!$BB:$BB,Details!$CY:$CY,'Buyer Metrics'!$AF35,Details!$C:$C,'Buyer Metrics'!AY$4)</f>
        <v>0</v>
      </c>
      <c r="AZ35" s="3">
        <f>SUMIFS(Details!$BB:$BB,Details!$CY:$CY,'Buyer Metrics'!$AF35,Details!$C:$C,'Buyer Metrics'!AZ$4)</f>
        <v>0</v>
      </c>
      <c r="BA35" s="3">
        <f>SUMIFS(Details!$BB:$BB,Details!$CY:$CY,'Buyer Metrics'!$AF35,Details!$C:$C,'Buyer Metrics'!BA$4)</f>
        <v>0</v>
      </c>
      <c r="BB35" s="3">
        <f>SUMIFS(Details!$BB:$BB,Details!$CY:$CY,'Buyer Metrics'!$AF35,Details!$C:$C,'Buyer Metrics'!BB$4)</f>
        <v>0</v>
      </c>
      <c r="BC35" s="3">
        <f>SUMIFS(Details!$BB:$BB,Details!$CY:$CY,'Buyer Metrics'!$AF35,Details!$C:$C,'Buyer Metrics'!BC$4)</f>
        <v>0</v>
      </c>
    </row>
    <row r="36" spans="32:55" x14ac:dyDescent="0.35">
      <c r="AF36" s="64"/>
      <c r="AG36" s="64"/>
      <c r="AU36" s="3">
        <f>SUMIFS(Details!$BB:$BB,Details!$CY:$CY,'Buyer Metrics'!$AF36,Details!$C:$C,'Buyer Metrics'!AU$4)</f>
        <v>0</v>
      </c>
      <c r="AV36" s="3">
        <f>SUMIFS(Details!$BB:$BB,Details!$CY:$CY,'Buyer Metrics'!$AF36,Details!$C:$C,'Buyer Metrics'!AV$4)</f>
        <v>0</v>
      </c>
      <c r="AW36" s="3">
        <f>SUMIFS(Details!$BB:$BB,Details!$CY:$CY,'Buyer Metrics'!$AF36,Details!$C:$C,'Buyer Metrics'!AW$4)</f>
        <v>0</v>
      </c>
      <c r="AX36" s="3">
        <f>SUMIFS(Details!$BB:$BB,Details!$CY:$CY,'Buyer Metrics'!$AF36,Details!$C:$C,'Buyer Metrics'!AX$4)</f>
        <v>0</v>
      </c>
      <c r="AY36" s="3">
        <f>SUMIFS(Details!$BB:$BB,Details!$CY:$CY,'Buyer Metrics'!$AF36,Details!$C:$C,'Buyer Metrics'!AY$4)</f>
        <v>0</v>
      </c>
      <c r="AZ36" s="3">
        <f>SUMIFS(Details!$BB:$BB,Details!$CY:$CY,'Buyer Metrics'!$AF36,Details!$C:$C,'Buyer Metrics'!AZ$4)</f>
        <v>0</v>
      </c>
      <c r="BA36" s="3">
        <f>SUMIFS(Details!$BB:$BB,Details!$CY:$CY,'Buyer Metrics'!$AF36,Details!$C:$C,'Buyer Metrics'!BA$4)</f>
        <v>0</v>
      </c>
      <c r="BB36" s="3">
        <f>SUMIFS(Details!$BB:$BB,Details!$CY:$CY,'Buyer Metrics'!$AF36,Details!$C:$C,'Buyer Metrics'!BB$4)</f>
        <v>0</v>
      </c>
      <c r="BC36" s="3">
        <f>SUMIFS(Details!$BB:$BB,Details!$CY:$CY,'Buyer Metrics'!$AF36,Details!$C:$C,'Buyer Metrics'!BC$4)</f>
        <v>0</v>
      </c>
    </row>
    <row r="37" spans="32:55" x14ac:dyDescent="0.35">
      <c r="AF37" s="64"/>
      <c r="AG37" s="64"/>
      <c r="AU37" s="3">
        <f>SUMIFS(Details!$BB:$BB,Details!$CY:$CY,'Buyer Metrics'!$AF37,Details!$C:$C,'Buyer Metrics'!AU$4)</f>
        <v>0</v>
      </c>
      <c r="AV37" s="3">
        <f>SUMIFS(Details!$BB:$BB,Details!$CY:$CY,'Buyer Metrics'!$AF37,Details!$C:$C,'Buyer Metrics'!AV$4)</f>
        <v>0</v>
      </c>
      <c r="AW37" s="3">
        <f>SUMIFS(Details!$BB:$BB,Details!$CY:$CY,'Buyer Metrics'!$AF37,Details!$C:$C,'Buyer Metrics'!AW$4)</f>
        <v>0</v>
      </c>
      <c r="AX37" s="3">
        <f>SUMIFS(Details!$BB:$BB,Details!$CY:$CY,'Buyer Metrics'!$AF37,Details!$C:$C,'Buyer Metrics'!AX$4)</f>
        <v>0</v>
      </c>
      <c r="AY37" s="3">
        <f>SUMIFS(Details!$BB:$BB,Details!$CY:$CY,'Buyer Metrics'!$AF37,Details!$C:$C,'Buyer Metrics'!AY$4)</f>
        <v>0</v>
      </c>
      <c r="AZ37" s="3">
        <f>SUMIFS(Details!$BB:$BB,Details!$CY:$CY,'Buyer Metrics'!$AF37,Details!$C:$C,'Buyer Metrics'!AZ$4)</f>
        <v>0</v>
      </c>
      <c r="BA37" s="3">
        <f>SUMIFS(Details!$BB:$BB,Details!$CY:$CY,'Buyer Metrics'!$AF37,Details!$C:$C,'Buyer Metrics'!BA$4)</f>
        <v>0</v>
      </c>
      <c r="BB37" s="3">
        <f>SUMIFS(Details!$BB:$BB,Details!$CY:$CY,'Buyer Metrics'!$AF37,Details!$C:$C,'Buyer Metrics'!BB$4)</f>
        <v>0</v>
      </c>
      <c r="BC37" s="3">
        <f>SUMIFS(Details!$BB:$BB,Details!$CY:$CY,'Buyer Metrics'!$AF37,Details!$C:$C,'Buyer Metrics'!BC$4)</f>
        <v>0</v>
      </c>
    </row>
    <row r="38" spans="32:55" x14ac:dyDescent="0.35">
      <c r="AF38" s="64"/>
      <c r="AG38" s="64"/>
      <c r="AU38" s="3">
        <f>SUMIFS(Details!$BB:$BB,Details!$CY:$CY,'Buyer Metrics'!$AF38,Details!$C:$C,'Buyer Metrics'!AU$4)</f>
        <v>0</v>
      </c>
      <c r="AV38" s="3">
        <f>SUMIFS(Details!$BB:$BB,Details!$CY:$CY,'Buyer Metrics'!$AF38,Details!$C:$C,'Buyer Metrics'!AV$4)</f>
        <v>0</v>
      </c>
      <c r="AW38" s="3">
        <f>SUMIFS(Details!$BB:$BB,Details!$CY:$CY,'Buyer Metrics'!$AF38,Details!$C:$C,'Buyer Metrics'!AW$4)</f>
        <v>0</v>
      </c>
      <c r="AX38" s="3">
        <f>SUMIFS(Details!$BB:$BB,Details!$CY:$CY,'Buyer Metrics'!$AF38,Details!$C:$C,'Buyer Metrics'!AX$4)</f>
        <v>0</v>
      </c>
      <c r="AY38" s="3">
        <f>SUMIFS(Details!$BB:$BB,Details!$CY:$CY,'Buyer Metrics'!$AF38,Details!$C:$C,'Buyer Metrics'!AY$4)</f>
        <v>0</v>
      </c>
      <c r="AZ38" s="3">
        <f>SUMIFS(Details!$BB:$BB,Details!$CY:$CY,'Buyer Metrics'!$AF38,Details!$C:$C,'Buyer Metrics'!AZ$4)</f>
        <v>0</v>
      </c>
      <c r="BA38" s="3">
        <f>SUMIFS(Details!$BB:$BB,Details!$CY:$CY,'Buyer Metrics'!$AF38,Details!$C:$C,'Buyer Metrics'!BA$4)</f>
        <v>0</v>
      </c>
      <c r="BB38" s="3">
        <f>SUMIFS(Details!$BB:$BB,Details!$CY:$CY,'Buyer Metrics'!$AF38,Details!$C:$C,'Buyer Metrics'!BB$4)</f>
        <v>0</v>
      </c>
      <c r="BC38" s="3">
        <f>SUMIFS(Details!$BB:$BB,Details!$CY:$CY,'Buyer Metrics'!$AF38,Details!$C:$C,'Buyer Metrics'!BC$4)</f>
        <v>0</v>
      </c>
    </row>
    <row r="39" spans="32:55" x14ac:dyDescent="0.35">
      <c r="AF39" s="64"/>
      <c r="AG39" s="64"/>
      <c r="AU39" s="3">
        <f>SUMIFS(Details!$BB:$BB,Details!$CY:$CY,'Buyer Metrics'!$AF39,Details!$C:$C,'Buyer Metrics'!AU$4)</f>
        <v>0</v>
      </c>
      <c r="AV39" s="3">
        <f>SUMIFS(Details!$BB:$BB,Details!$CY:$CY,'Buyer Metrics'!$AF39,Details!$C:$C,'Buyer Metrics'!AV$4)</f>
        <v>0</v>
      </c>
      <c r="AW39" s="3">
        <f>SUMIFS(Details!$BB:$BB,Details!$CY:$CY,'Buyer Metrics'!$AF39,Details!$C:$C,'Buyer Metrics'!AW$4)</f>
        <v>0</v>
      </c>
      <c r="AX39" s="3">
        <f>SUMIFS(Details!$BB:$BB,Details!$CY:$CY,'Buyer Metrics'!$AF39,Details!$C:$C,'Buyer Metrics'!AX$4)</f>
        <v>0</v>
      </c>
      <c r="AY39" s="3">
        <f>SUMIFS(Details!$BB:$BB,Details!$CY:$CY,'Buyer Metrics'!$AF39,Details!$C:$C,'Buyer Metrics'!AY$4)</f>
        <v>0</v>
      </c>
      <c r="AZ39" s="3">
        <f>SUMIFS(Details!$BB:$BB,Details!$CY:$CY,'Buyer Metrics'!$AF39,Details!$C:$C,'Buyer Metrics'!AZ$4)</f>
        <v>0</v>
      </c>
      <c r="BA39" s="3">
        <f>SUMIFS(Details!$BB:$BB,Details!$CY:$CY,'Buyer Metrics'!$AF39,Details!$C:$C,'Buyer Metrics'!BA$4)</f>
        <v>0</v>
      </c>
      <c r="BB39" s="3">
        <f>SUMIFS(Details!$BB:$BB,Details!$CY:$CY,'Buyer Metrics'!$AF39,Details!$C:$C,'Buyer Metrics'!BB$4)</f>
        <v>0</v>
      </c>
      <c r="BC39" s="3">
        <f>SUMIFS(Details!$BB:$BB,Details!$CY:$CY,'Buyer Metrics'!$AF39,Details!$C:$C,'Buyer Metrics'!BC$4)</f>
        <v>0</v>
      </c>
    </row>
    <row r="40" spans="32:55" x14ac:dyDescent="0.35">
      <c r="AF40" s="64"/>
      <c r="AG40" s="64"/>
      <c r="AU40" s="3">
        <f>SUMIFS(Details!$BB:$BB,Details!$CY:$CY,'Buyer Metrics'!$AF40,Details!$C:$C,'Buyer Metrics'!AU$4)</f>
        <v>0</v>
      </c>
      <c r="AV40" s="3">
        <f>SUMIFS(Details!$BB:$BB,Details!$CY:$CY,'Buyer Metrics'!$AF40,Details!$C:$C,'Buyer Metrics'!AV$4)</f>
        <v>0</v>
      </c>
      <c r="AW40" s="3">
        <f>SUMIFS(Details!$BB:$BB,Details!$CY:$CY,'Buyer Metrics'!$AF40,Details!$C:$C,'Buyer Metrics'!AW$4)</f>
        <v>0</v>
      </c>
      <c r="AX40" s="3">
        <f>SUMIFS(Details!$BB:$BB,Details!$CY:$CY,'Buyer Metrics'!$AF40,Details!$C:$C,'Buyer Metrics'!AX$4)</f>
        <v>0</v>
      </c>
      <c r="AY40" s="3">
        <f>SUMIFS(Details!$BB:$BB,Details!$CY:$CY,'Buyer Metrics'!$AF40,Details!$C:$C,'Buyer Metrics'!AY$4)</f>
        <v>0</v>
      </c>
      <c r="AZ40" s="3">
        <f>SUMIFS(Details!$BB:$BB,Details!$CY:$CY,'Buyer Metrics'!$AF40,Details!$C:$C,'Buyer Metrics'!AZ$4)</f>
        <v>0</v>
      </c>
      <c r="BA40" s="3">
        <f>SUMIFS(Details!$BB:$BB,Details!$CY:$CY,'Buyer Metrics'!$AF40,Details!$C:$C,'Buyer Metrics'!BA$4)</f>
        <v>0</v>
      </c>
      <c r="BB40" s="3">
        <f>SUMIFS(Details!$BB:$BB,Details!$CY:$CY,'Buyer Metrics'!$AF40,Details!$C:$C,'Buyer Metrics'!BB$4)</f>
        <v>0</v>
      </c>
      <c r="BC40" s="3">
        <f>SUMIFS(Details!$BB:$BB,Details!$CY:$CY,'Buyer Metrics'!$AF40,Details!$C:$C,'Buyer Metrics'!BC$4)</f>
        <v>0</v>
      </c>
    </row>
    <row r="41" spans="32:55" x14ac:dyDescent="0.35">
      <c r="AF41" s="64"/>
      <c r="AG41" s="64"/>
      <c r="AU41" s="3">
        <f>SUMIFS(Details!$BB:$BB,Details!$CY:$CY,'Buyer Metrics'!$AF41,Details!$C:$C,'Buyer Metrics'!AU$4)</f>
        <v>0</v>
      </c>
      <c r="AV41" s="3">
        <f>SUMIFS(Details!$BB:$BB,Details!$CY:$CY,'Buyer Metrics'!$AF41,Details!$C:$C,'Buyer Metrics'!AV$4)</f>
        <v>0</v>
      </c>
      <c r="AW41" s="3">
        <f>SUMIFS(Details!$BB:$BB,Details!$CY:$CY,'Buyer Metrics'!$AF41,Details!$C:$C,'Buyer Metrics'!AW$4)</f>
        <v>0</v>
      </c>
      <c r="AX41" s="3">
        <f>SUMIFS(Details!$BB:$BB,Details!$CY:$CY,'Buyer Metrics'!$AF41,Details!$C:$C,'Buyer Metrics'!AX$4)</f>
        <v>0</v>
      </c>
      <c r="AY41" s="3">
        <f>SUMIFS(Details!$BB:$BB,Details!$CY:$CY,'Buyer Metrics'!$AF41,Details!$C:$C,'Buyer Metrics'!AY$4)</f>
        <v>0</v>
      </c>
      <c r="AZ41" s="3">
        <f>SUMIFS(Details!$BB:$BB,Details!$CY:$CY,'Buyer Metrics'!$AF41,Details!$C:$C,'Buyer Metrics'!AZ$4)</f>
        <v>0</v>
      </c>
      <c r="BA41" s="3">
        <f>SUMIFS(Details!$BB:$BB,Details!$CY:$CY,'Buyer Metrics'!$AF41,Details!$C:$C,'Buyer Metrics'!BA$4)</f>
        <v>0</v>
      </c>
      <c r="BB41" s="3">
        <f>SUMIFS(Details!$BB:$BB,Details!$CY:$CY,'Buyer Metrics'!$AF41,Details!$C:$C,'Buyer Metrics'!BB$4)</f>
        <v>0</v>
      </c>
      <c r="BC41" s="3">
        <f>SUMIFS(Details!$BB:$BB,Details!$CY:$CY,'Buyer Metrics'!$AF41,Details!$C:$C,'Buyer Metrics'!BC$4)</f>
        <v>0</v>
      </c>
    </row>
    <row r="42" spans="32:55" x14ac:dyDescent="0.35">
      <c r="AF42" s="64"/>
      <c r="AG42" s="64"/>
      <c r="AU42" s="3">
        <f>SUMIFS(Details!$BB:$BB,Details!$CY:$CY,'Buyer Metrics'!$AF42,Details!$C:$C,'Buyer Metrics'!AU$4)</f>
        <v>0</v>
      </c>
      <c r="AV42" s="3">
        <f>SUMIFS(Details!$BB:$BB,Details!$CY:$CY,'Buyer Metrics'!$AF42,Details!$C:$C,'Buyer Metrics'!AV$4)</f>
        <v>0</v>
      </c>
      <c r="AW42" s="3">
        <f>SUMIFS(Details!$BB:$BB,Details!$CY:$CY,'Buyer Metrics'!$AF42,Details!$C:$C,'Buyer Metrics'!AW$4)</f>
        <v>0</v>
      </c>
      <c r="AX42" s="3">
        <f>SUMIFS(Details!$BB:$BB,Details!$CY:$CY,'Buyer Metrics'!$AF42,Details!$C:$C,'Buyer Metrics'!AX$4)</f>
        <v>0</v>
      </c>
      <c r="AY42" s="3">
        <f>SUMIFS(Details!$BB:$BB,Details!$CY:$CY,'Buyer Metrics'!$AF42,Details!$C:$C,'Buyer Metrics'!AY$4)</f>
        <v>0</v>
      </c>
      <c r="AZ42" s="3">
        <f>SUMIFS(Details!$BB:$BB,Details!$CY:$CY,'Buyer Metrics'!$AF42,Details!$C:$C,'Buyer Metrics'!AZ$4)</f>
        <v>0</v>
      </c>
      <c r="BA42" s="3">
        <f>SUMIFS(Details!$BB:$BB,Details!$CY:$CY,'Buyer Metrics'!$AF42,Details!$C:$C,'Buyer Metrics'!BA$4)</f>
        <v>0</v>
      </c>
      <c r="BB42" s="3">
        <f>SUMIFS(Details!$BB:$BB,Details!$CY:$CY,'Buyer Metrics'!$AF42,Details!$C:$C,'Buyer Metrics'!BB$4)</f>
        <v>0</v>
      </c>
      <c r="BC42" s="3">
        <f>SUMIFS(Details!$BB:$BB,Details!$CY:$CY,'Buyer Metrics'!$AF42,Details!$C:$C,'Buyer Metrics'!BC$4)</f>
        <v>0</v>
      </c>
    </row>
    <row r="43" spans="32:55" x14ac:dyDescent="0.35">
      <c r="AF43" s="64"/>
      <c r="AG43" s="64"/>
      <c r="AU43" s="3">
        <f>SUMIFS(Details!$BB:$BB,Details!$CY:$CY,'Buyer Metrics'!$AF43,Details!$C:$C,'Buyer Metrics'!AU$4)</f>
        <v>0</v>
      </c>
      <c r="AV43" s="3">
        <f>SUMIFS(Details!$BB:$BB,Details!$CY:$CY,'Buyer Metrics'!$AF43,Details!$C:$C,'Buyer Metrics'!AV$4)</f>
        <v>0</v>
      </c>
      <c r="AW43" s="3">
        <f>SUMIFS(Details!$BB:$BB,Details!$CY:$CY,'Buyer Metrics'!$AF43,Details!$C:$C,'Buyer Metrics'!AW$4)</f>
        <v>0</v>
      </c>
      <c r="AX43" s="3">
        <f>SUMIFS(Details!$BB:$BB,Details!$CY:$CY,'Buyer Metrics'!$AF43,Details!$C:$C,'Buyer Metrics'!AX$4)</f>
        <v>0</v>
      </c>
      <c r="AY43" s="3">
        <f>SUMIFS(Details!$BB:$BB,Details!$CY:$CY,'Buyer Metrics'!$AF43,Details!$C:$C,'Buyer Metrics'!AY$4)</f>
        <v>0</v>
      </c>
      <c r="AZ43" s="3">
        <f>SUMIFS(Details!$BB:$BB,Details!$CY:$CY,'Buyer Metrics'!$AF43,Details!$C:$C,'Buyer Metrics'!AZ$4)</f>
        <v>0</v>
      </c>
      <c r="BA43" s="3">
        <f>SUMIFS(Details!$BB:$BB,Details!$CY:$CY,'Buyer Metrics'!$AF43,Details!$C:$C,'Buyer Metrics'!BA$4)</f>
        <v>0</v>
      </c>
      <c r="BB43" s="3">
        <f>SUMIFS(Details!$BB:$BB,Details!$CY:$CY,'Buyer Metrics'!$AF43,Details!$C:$C,'Buyer Metrics'!BB$4)</f>
        <v>0</v>
      </c>
      <c r="BC43" s="3">
        <f>SUMIFS(Details!$BB:$BB,Details!$CY:$CY,'Buyer Metrics'!$AF43,Details!$C:$C,'Buyer Metrics'!BC$4)</f>
        <v>0</v>
      </c>
    </row>
    <row r="44" spans="32:55" x14ac:dyDescent="0.35">
      <c r="AF44" s="64"/>
      <c r="AG44" s="64"/>
      <c r="AU44" s="3">
        <f>SUMIFS(Details!$BB:$BB,Details!$CY:$CY,'Buyer Metrics'!$AF44,Details!$C:$C,'Buyer Metrics'!AU$4)</f>
        <v>0</v>
      </c>
      <c r="AV44" s="3">
        <f>SUMIFS(Details!$BB:$BB,Details!$CY:$CY,'Buyer Metrics'!$AF44,Details!$C:$C,'Buyer Metrics'!AV$4)</f>
        <v>0</v>
      </c>
      <c r="AW44" s="3">
        <f>SUMIFS(Details!$BB:$BB,Details!$CY:$CY,'Buyer Metrics'!$AF44,Details!$C:$C,'Buyer Metrics'!AW$4)</f>
        <v>0</v>
      </c>
      <c r="AX44" s="3">
        <f>SUMIFS(Details!$BB:$BB,Details!$CY:$CY,'Buyer Metrics'!$AF44,Details!$C:$C,'Buyer Metrics'!AX$4)</f>
        <v>0</v>
      </c>
      <c r="AY44" s="3">
        <f>SUMIFS(Details!$BB:$BB,Details!$CY:$CY,'Buyer Metrics'!$AF44,Details!$C:$C,'Buyer Metrics'!AY$4)</f>
        <v>0</v>
      </c>
      <c r="AZ44" s="3">
        <f>SUMIFS(Details!$BB:$BB,Details!$CY:$CY,'Buyer Metrics'!$AF44,Details!$C:$C,'Buyer Metrics'!AZ$4)</f>
        <v>0</v>
      </c>
      <c r="BA44" s="3">
        <f>SUMIFS(Details!$BB:$BB,Details!$CY:$CY,'Buyer Metrics'!$AF44,Details!$C:$C,'Buyer Metrics'!BA$4)</f>
        <v>0</v>
      </c>
      <c r="BB44" s="3">
        <f>SUMIFS(Details!$BB:$BB,Details!$CY:$CY,'Buyer Metrics'!$AF44,Details!$C:$C,'Buyer Metrics'!BB$4)</f>
        <v>0</v>
      </c>
      <c r="BC44" s="3">
        <f>SUMIFS(Details!$BB:$BB,Details!$CY:$CY,'Buyer Metrics'!$AF44,Details!$C:$C,'Buyer Metrics'!BC$4)</f>
        <v>0</v>
      </c>
    </row>
    <row r="45" spans="32:55" x14ac:dyDescent="0.35">
      <c r="AF45" s="64"/>
      <c r="AG45" s="64"/>
      <c r="AU45" s="3">
        <f>SUMIFS(Details!$BB:$BB,Details!$CY:$CY,'Buyer Metrics'!$AF45,Details!$C:$C,'Buyer Metrics'!AU$4)</f>
        <v>0</v>
      </c>
      <c r="AV45" s="3">
        <f>SUMIFS(Details!$BB:$BB,Details!$CY:$CY,'Buyer Metrics'!$AF45,Details!$C:$C,'Buyer Metrics'!AV$4)</f>
        <v>0</v>
      </c>
      <c r="AW45" s="3">
        <f>SUMIFS(Details!$BB:$BB,Details!$CY:$CY,'Buyer Metrics'!$AF45,Details!$C:$C,'Buyer Metrics'!AW$4)</f>
        <v>0</v>
      </c>
      <c r="AX45" s="3">
        <f>SUMIFS(Details!$BB:$BB,Details!$CY:$CY,'Buyer Metrics'!$AF45,Details!$C:$C,'Buyer Metrics'!AX$4)</f>
        <v>0</v>
      </c>
      <c r="AY45" s="3">
        <f>SUMIFS(Details!$BB:$BB,Details!$CY:$CY,'Buyer Metrics'!$AF45,Details!$C:$C,'Buyer Metrics'!AY$4)</f>
        <v>0</v>
      </c>
      <c r="AZ45" s="3">
        <f>SUMIFS(Details!$BB:$BB,Details!$CY:$CY,'Buyer Metrics'!$AF45,Details!$C:$C,'Buyer Metrics'!AZ$4)</f>
        <v>0</v>
      </c>
      <c r="BA45" s="3">
        <f>SUMIFS(Details!$BB:$BB,Details!$CY:$CY,'Buyer Metrics'!$AF45,Details!$C:$C,'Buyer Metrics'!BA$4)</f>
        <v>0</v>
      </c>
      <c r="BB45" s="3">
        <f>SUMIFS(Details!$BB:$BB,Details!$CY:$CY,'Buyer Metrics'!$AF45,Details!$C:$C,'Buyer Metrics'!BB$4)</f>
        <v>0</v>
      </c>
      <c r="BC45" s="3">
        <f>SUMIFS(Details!$BB:$BB,Details!$CY:$CY,'Buyer Metrics'!$AF45,Details!$C:$C,'Buyer Metrics'!BC$4)</f>
        <v>0</v>
      </c>
    </row>
    <row r="46" spans="32:55" x14ac:dyDescent="0.35">
      <c r="AF46" s="64"/>
      <c r="AG46" s="64"/>
      <c r="AU46" s="3">
        <f>SUMIFS(Details!$BB:$BB,Details!$CY:$CY,'Buyer Metrics'!$AF46,Details!$C:$C,'Buyer Metrics'!AU$4)</f>
        <v>0</v>
      </c>
      <c r="AV46" s="3">
        <f>SUMIFS(Details!$BB:$BB,Details!$CY:$CY,'Buyer Metrics'!$AF46,Details!$C:$C,'Buyer Metrics'!AV$4)</f>
        <v>0</v>
      </c>
      <c r="AW46" s="3">
        <f>SUMIFS(Details!$BB:$BB,Details!$CY:$CY,'Buyer Metrics'!$AF46,Details!$C:$C,'Buyer Metrics'!AW$4)</f>
        <v>0</v>
      </c>
      <c r="AX46" s="3">
        <f>SUMIFS(Details!$BB:$BB,Details!$CY:$CY,'Buyer Metrics'!$AF46,Details!$C:$C,'Buyer Metrics'!AX$4)</f>
        <v>0</v>
      </c>
      <c r="AY46" s="3">
        <f>SUMIFS(Details!$BB:$BB,Details!$CY:$CY,'Buyer Metrics'!$AF46,Details!$C:$C,'Buyer Metrics'!AY$4)</f>
        <v>0</v>
      </c>
      <c r="AZ46" s="3">
        <f>SUMIFS(Details!$BB:$BB,Details!$CY:$CY,'Buyer Metrics'!$AF46,Details!$C:$C,'Buyer Metrics'!AZ$4)</f>
        <v>0</v>
      </c>
      <c r="BA46" s="3">
        <f>SUMIFS(Details!$BB:$BB,Details!$CY:$CY,'Buyer Metrics'!$AF46,Details!$C:$C,'Buyer Metrics'!BA$4)</f>
        <v>0</v>
      </c>
      <c r="BB46" s="3">
        <f>SUMIFS(Details!$BB:$BB,Details!$CY:$CY,'Buyer Metrics'!$AF46,Details!$C:$C,'Buyer Metrics'!BB$4)</f>
        <v>0</v>
      </c>
      <c r="BC46" s="3">
        <f>SUMIFS(Details!$BB:$BB,Details!$CY:$CY,'Buyer Metrics'!$AF46,Details!$C:$C,'Buyer Metrics'!BC$4)</f>
        <v>0</v>
      </c>
    </row>
    <row r="47" spans="32:55" x14ac:dyDescent="0.35">
      <c r="AF47" s="64"/>
      <c r="AG47" s="64"/>
      <c r="AU47" s="3">
        <f>SUMIFS(Details!$BB:$BB,Details!$CY:$CY,'Buyer Metrics'!$AF47,Details!$C:$C,'Buyer Metrics'!AU$4)</f>
        <v>0</v>
      </c>
      <c r="AV47" s="3">
        <f>SUMIFS(Details!$BB:$BB,Details!$CY:$CY,'Buyer Metrics'!$AF47,Details!$C:$C,'Buyer Metrics'!AV$4)</f>
        <v>0</v>
      </c>
      <c r="AW47" s="3">
        <f>SUMIFS(Details!$BB:$BB,Details!$CY:$CY,'Buyer Metrics'!$AF47,Details!$C:$C,'Buyer Metrics'!AW$4)</f>
        <v>0</v>
      </c>
      <c r="AX47" s="3">
        <f>SUMIFS(Details!$BB:$BB,Details!$CY:$CY,'Buyer Metrics'!$AF47,Details!$C:$C,'Buyer Metrics'!AX$4)</f>
        <v>0</v>
      </c>
      <c r="AY47" s="3">
        <f>SUMIFS(Details!$BB:$BB,Details!$CY:$CY,'Buyer Metrics'!$AF47,Details!$C:$C,'Buyer Metrics'!AY$4)</f>
        <v>0</v>
      </c>
      <c r="AZ47" s="3">
        <f>SUMIFS(Details!$BB:$BB,Details!$CY:$CY,'Buyer Metrics'!$AF47,Details!$C:$C,'Buyer Metrics'!AZ$4)</f>
        <v>0</v>
      </c>
      <c r="BA47" s="3">
        <f>SUMIFS(Details!$BB:$BB,Details!$CY:$CY,'Buyer Metrics'!$AF47,Details!$C:$C,'Buyer Metrics'!BA$4)</f>
        <v>0</v>
      </c>
      <c r="BB47" s="3">
        <f>SUMIFS(Details!$BB:$BB,Details!$CY:$CY,'Buyer Metrics'!$AF47,Details!$C:$C,'Buyer Metrics'!BB$4)</f>
        <v>0</v>
      </c>
      <c r="BC47" s="3">
        <f>SUMIFS(Details!$BB:$BB,Details!$CY:$CY,'Buyer Metrics'!$AF47,Details!$C:$C,'Buyer Metrics'!BC$4)</f>
        <v>0</v>
      </c>
    </row>
    <row r="48" spans="32:55" x14ac:dyDescent="0.35">
      <c r="AF48" s="64"/>
      <c r="AG48" s="64"/>
      <c r="AU48" s="3">
        <f>SUMIFS(Details!$BB:$BB,Details!$CY:$CY,'Buyer Metrics'!$AF48,Details!$C:$C,'Buyer Metrics'!AU$4)</f>
        <v>0</v>
      </c>
      <c r="AV48" s="3">
        <f>SUMIFS(Details!$BB:$BB,Details!$CY:$CY,'Buyer Metrics'!$AF48,Details!$C:$C,'Buyer Metrics'!AV$4)</f>
        <v>0</v>
      </c>
      <c r="AW48" s="3">
        <f>SUMIFS(Details!$BB:$BB,Details!$CY:$CY,'Buyer Metrics'!$AF48,Details!$C:$C,'Buyer Metrics'!AW$4)</f>
        <v>0</v>
      </c>
      <c r="AX48" s="3">
        <f>SUMIFS(Details!$BB:$BB,Details!$CY:$CY,'Buyer Metrics'!$AF48,Details!$C:$C,'Buyer Metrics'!AX$4)</f>
        <v>0</v>
      </c>
      <c r="AY48" s="3">
        <f>SUMIFS(Details!$BB:$BB,Details!$CY:$CY,'Buyer Metrics'!$AF48,Details!$C:$C,'Buyer Metrics'!AY$4)</f>
        <v>0</v>
      </c>
      <c r="AZ48" s="3">
        <f>SUMIFS(Details!$BB:$BB,Details!$CY:$CY,'Buyer Metrics'!$AF48,Details!$C:$C,'Buyer Metrics'!AZ$4)</f>
        <v>0</v>
      </c>
      <c r="BA48" s="3">
        <f>SUMIFS(Details!$BB:$BB,Details!$CY:$CY,'Buyer Metrics'!$AF48,Details!$C:$C,'Buyer Metrics'!BA$4)</f>
        <v>0</v>
      </c>
      <c r="BB48" s="3">
        <f>SUMIFS(Details!$BB:$BB,Details!$CY:$CY,'Buyer Metrics'!$AF48,Details!$C:$C,'Buyer Metrics'!BB$4)</f>
        <v>0</v>
      </c>
      <c r="BC48" s="3">
        <f>SUMIFS(Details!$BB:$BB,Details!$CY:$CY,'Buyer Metrics'!$AF48,Details!$C:$C,'Buyer Metrics'!BC$4)</f>
        <v>0</v>
      </c>
    </row>
    <row r="49" spans="32:55" x14ac:dyDescent="0.35">
      <c r="AF49" s="64"/>
      <c r="AG49" s="64"/>
      <c r="AU49" s="3">
        <f>SUMIFS(Details!$BB:$BB,Details!$CY:$CY,'Buyer Metrics'!$AF49,Details!$C:$C,'Buyer Metrics'!AU$4)</f>
        <v>0</v>
      </c>
      <c r="AV49" s="3">
        <f>SUMIFS(Details!$BB:$BB,Details!$CY:$CY,'Buyer Metrics'!$AF49,Details!$C:$C,'Buyer Metrics'!AV$4)</f>
        <v>0</v>
      </c>
      <c r="AW49" s="3">
        <f>SUMIFS(Details!$BB:$BB,Details!$CY:$CY,'Buyer Metrics'!$AF49,Details!$C:$C,'Buyer Metrics'!AW$4)</f>
        <v>0</v>
      </c>
      <c r="AX49" s="3">
        <f>SUMIFS(Details!$BB:$BB,Details!$CY:$CY,'Buyer Metrics'!$AF49,Details!$C:$C,'Buyer Metrics'!AX$4)</f>
        <v>0</v>
      </c>
      <c r="AY49" s="3">
        <f>SUMIFS(Details!$BB:$BB,Details!$CY:$CY,'Buyer Metrics'!$AF49,Details!$C:$C,'Buyer Metrics'!AY$4)</f>
        <v>0</v>
      </c>
      <c r="AZ49" s="3">
        <f>SUMIFS(Details!$BB:$BB,Details!$CY:$CY,'Buyer Metrics'!$AF49,Details!$C:$C,'Buyer Metrics'!AZ$4)</f>
        <v>0</v>
      </c>
      <c r="BA49" s="3">
        <f>SUMIFS(Details!$BB:$BB,Details!$CY:$CY,'Buyer Metrics'!$AF49,Details!$C:$C,'Buyer Metrics'!BA$4)</f>
        <v>0</v>
      </c>
      <c r="BB49" s="3">
        <f>SUMIFS(Details!$BB:$BB,Details!$CY:$CY,'Buyer Metrics'!$AF49,Details!$C:$C,'Buyer Metrics'!BB$4)</f>
        <v>0</v>
      </c>
      <c r="BC49" s="3">
        <f>SUMIFS(Details!$BB:$BB,Details!$CY:$CY,'Buyer Metrics'!$AF49,Details!$C:$C,'Buyer Metrics'!BC$4)</f>
        <v>0</v>
      </c>
    </row>
    <row r="50" spans="32:55" x14ac:dyDescent="0.35">
      <c r="AF50" s="64"/>
      <c r="AG50" s="64"/>
      <c r="AU50" s="3">
        <f>SUMIFS(Details!$BB:$BB,Details!$CY:$CY,'Buyer Metrics'!$AF50,Details!$C:$C,'Buyer Metrics'!AU$4)</f>
        <v>0</v>
      </c>
      <c r="AV50" s="3">
        <f>SUMIFS(Details!$BB:$BB,Details!$CY:$CY,'Buyer Metrics'!$AF50,Details!$C:$C,'Buyer Metrics'!AV$4)</f>
        <v>0</v>
      </c>
      <c r="AW50" s="3">
        <f>SUMIFS(Details!$BB:$BB,Details!$CY:$CY,'Buyer Metrics'!$AF50,Details!$C:$C,'Buyer Metrics'!AW$4)</f>
        <v>0</v>
      </c>
      <c r="AX50" s="3">
        <f>SUMIFS(Details!$BB:$BB,Details!$CY:$CY,'Buyer Metrics'!$AF50,Details!$C:$C,'Buyer Metrics'!AX$4)</f>
        <v>0</v>
      </c>
      <c r="AY50" s="3">
        <f>SUMIFS(Details!$BB:$BB,Details!$CY:$CY,'Buyer Metrics'!$AF50,Details!$C:$C,'Buyer Metrics'!AY$4)</f>
        <v>0</v>
      </c>
      <c r="AZ50" s="3">
        <f>SUMIFS(Details!$BB:$BB,Details!$CY:$CY,'Buyer Metrics'!$AF50,Details!$C:$C,'Buyer Metrics'!AZ$4)</f>
        <v>0</v>
      </c>
      <c r="BA50" s="3">
        <f>SUMIFS(Details!$BB:$BB,Details!$CY:$CY,'Buyer Metrics'!$AF50,Details!$C:$C,'Buyer Metrics'!BA$4)</f>
        <v>0</v>
      </c>
      <c r="BB50" s="3">
        <f>SUMIFS(Details!$BB:$BB,Details!$CY:$CY,'Buyer Metrics'!$AF50,Details!$C:$C,'Buyer Metrics'!BB$4)</f>
        <v>0</v>
      </c>
      <c r="BC50" s="3">
        <f>SUMIFS(Details!$BB:$BB,Details!$CY:$CY,'Buyer Metrics'!$AF50,Details!$C:$C,'Buyer Metrics'!BC$4)</f>
        <v>0</v>
      </c>
    </row>
    <row r="51" spans="32:55" x14ac:dyDescent="0.35">
      <c r="AF51" s="64"/>
      <c r="AG51" s="64"/>
      <c r="AU51" s="3">
        <f>SUMIFS(Details!$BB:$BB,Details!$CY:$CY,'Buyer Metrics'!$AF51,Details!$C:$C,'Buyer Metrics'!AU$4)</f>
        <v>0</v>
      </c>
      <c r="AV51" s="3">
        <f>SUMIFS(Details!$BB:$BB,Details!$CY:$CY,'Buyer Metrics'!$AF51,Details!$C:$C,'Buyer Metrics'!AV$4)</f>
        <v>0</v>
      </c>
      <c r="AW51" s="3">
        <f>SUMIFS(Details!$BB:$BB,Details!$CY:$CY,'Buyer Metrics'!$AF51,Details!$C:$C,'Buyer Metrics'!AW$4)</f>
        <v>0</v>
      </c>
      <c r="AX51" s="3">
        <f>SUMIFS(Details!$BB:$BB,Details!$CY:$CY,'Buyer Metrics'!$AF51,Details!$C:$C,'Buyer Metrics'!AX$4)</f>
        <v>0</v>
      </c>
      <c r="AY51" s="3">
        <f>SUMIFS(Details!$BB:$BB,Details!$CY:$CY,'Buyer Metrics'!$AF51,Details!$C:$C,'Buyer Metrics'!AY$4)</f>
        <v>0</v>
      </c>
      <c r="AZ51" s="3">
        <f>SUMIFS(Details!$BB:$BB,Details!$CY:$CY,'Buyer Metrics'!$AF51,Details!$C:$C,'Buyer Metrics'!AZ$4)</f>
        <v>0</v>
      </c>
      <c r="BA51" s="3">
        <f>SUMIFS(Details!$BB:$BB,Details!$CY:$CY,'Buyer Metrics'!$AF51,Details!$C:$C,'Buyer Metrics'!BA$4)</f>
        <v>0</v>
      </c>
      <c r="BB51" s="3">
        <f>SUMIFS(Details!$BB:$BB,Details!$CY:$CY,'Buyer Metrics'!$AF51,Details!$C:$C,'Buyer Metrics'!BB$4)</f>
        <v>0</v>
      </c>
      <c r="BC51" s="3">
        <f>SUMIFS(Details!$BB:$BB,Details!$CY:$CY,'Buyer Metrics'!$AF51,Details!$C:$C,'Buyer Metrics'!BC$4)</f>
        <v>0</v>
      </c>
    </row>
    <row r="52" spans="32:55" x14ac:dyDescent="0.35">
      <c r="AF52" s="64"/>
      <c r="AG52" s="64"/>
      <c r="AU52" s="3">
        <f>SUMIFS(Details!$BB:$BB,Details!$CY:$CY,'Buyer Metrics'!$AF52,Details!$C:$C,'Buyer Metrics'!AU$4)</f>
        <v>0</v>
      </c>
      <c r="AV52" s="3">
        <f>SUMIFS(Details!$BB:$BB,Details!$CY:$CY,'Buyer Metrics'!$AF52,Details!$C:$C,'Buyer Metrics'!AV$4)</f>
        <v>0</v>
      </c>
      <c r="AW52" s="3">
        <f>SUMIFS(Details!$BB:$BB,Details!$CY:$CY,'Buyer Metrics'!$AF52,Details!$C:$C,'Buyer Metrics'!AW$4)</f>
        <v>0</v>
      </c>
      <c r="AX52" s="3">
        <f>SUMIFS(Details!$BB:$BB,Details!$CY:$CY,'Buyer Metrics'!$AF52,Details!$C:$C,'Buyer Metrics'!AX$4)</f>
        <v>0</v>
      </c>
      <c r="AY52" s="3">
        <f>SUMIFS(Details!$BB:$BB,Details!$CY:$CY,'Buyer Metrics'!$AF52,Details!$C:$C,'Buyer Metrics'!AY$4)</f>
        <v>0</v>
      </c>
      <c r="AZ52" s="3">
        <f>SUMIFS(Details!$BB:$BB,Details!$CY:$CY,'Buyer Metrics'!$AF52,Details!$C:$C,'Buyer Metrics'!AZ$4)</f>
        <v>0</v>
      </c>
      <c r="BA52" s="3">
        <f>SUMIFS(Details!$BB:$BB,Details!$CY:$CY,'Buyer Metrics'!$AF52,Details!$C:$C,'Buyer Metrics'!BA$4)</f>
        <v>0</v>
      </c>
      <c r="BB52" s="3">
        <f>SUMIFS(Details!$BB:$BB,Details!$CY:$CY,'Buyer Metrics'!$AF52,Details!$C:$C,'Buyer Metrics'!BB$4)</f>
        <v>0</v>
      </c>
      <c r="BC52" s="3">
        <f>SUMIFS(Details!$BB:$BB,Details!$CY:$CY,'Buyer Metrics'!$AF52,Details!$C:$C,'Buyer Metrics'!BC$4)</f>
        <v>0</v>
      </c>
    </row>
    <row r="53" spans="32:55" x14ac:dyDescent="0.35">
      <c r="AF53" s="64"/>
      <c r="AG53" s="64"/>
      <c r="AU53" s="3">
        <f>SUMIFS(Details!$BB:$BB,Details!$CY:$CY,'Buyer Metrics'!$AF53,Details!$C:$C,'Buyer Metrics'!AU$4)</f>
        <v>0</v>
      </c>
      <c r="AV53" s="3">
        <f>SUMIFS(Details!$BB:$BB,Details!$CY:$CY,'Buyer Metrics'!$AF53,Details!$C:$C,'Buyer Metrics'!AV$4)</f>
        <v>0</v>
      </c>
      <c r="AW53" s="3">
        <f>SUMIFS(Details!$BB:$BB,Details!$CY:$CY,'Buyer Metrics'!$AF53,Details!$C:$C,'Buyer Metrics'!AW$4)</f>
        <v>0</v>
      </c>
      <c r="AX53" s="3">
        <f>SUMIFS(Details!$BB:$BB,Details!$CY:$CY,'Buyer Metrics'!$AF53,Details!$C:$C,'Buyer Metrics'!AX$4)</f>
        <v>0</v>
      </c>
      <c r="AY53" s="3">
        <f>SUMIFS(Details!$BB:$BB,Details!$CY:$CY,'Buyer Metrics'!$AF53,Details!$C:$C,'Buyer Metrics'!AY$4)</f>
        <v>0</v>
      </c>
      <c r="AZ53" s="3">
        <f>SUMIFS(Details!$BB:$BB,Details!$CY:$CY,'Buyer Metrics'!$AF53,Details!$C:$C,'Buyer Metrics'!AZ$4)</f>
        <v>0</v>
      </c>
      <c r="BA53" s="3">
        <f>SUMIFS(Details!$BB:$BB,Details!$CY:$CY,'Buyer Metrics'!$AF53,Details!$C:$C,'Buyer Metrics'!BA$4)</f>
        <v>0</v>
      </c>
      <c r="BB53" s="3">
        <f>SUMIFS(Details!$BB:$BB,Details!$CY:$CY,'Buyer Metrics'!$AF53,Details!$C:$C,'Buyer Metrics'!BB$4)</f>
        <v>0</v>
      </c>
      <c r="BC53" s="3">
        <f>SUMIFS(Details!$BB:$BB,Details!$CY:$CY,'Buyer Metrics'!$AF53,Details!$C:$C,'Buyer Metrics'!BC$4)</f>
        <v>0</v>
      </c>
    </row>
    <row r="54" spans="32:55" x14ac:dyDescent="0.35">
      <c r="AF54" s="64"/>
      <c r="AG54" s="64"/>
      <c r="AU54" s="3">
        <f>SUMIFS(Details!$BB:$BB,Details!$CY:$CY,'Buyer Metrics'!$AF54,Details!$C:$C,'Buyer Metrics'!AU$4)</f>
        <v>0</v>
      </c>
      <c r="AV54" s="3">
        <f>SUMIFS(Details!$BB:$BB,Details!$CY:$CY,'Buyer Metrics'!$AF54,Details!$C:$C,'Buyer Metrics'!AV$4)</f>
        <v>0</v>
      </c>
      <c r="AW54" s="3">
        <f>SUMIFS(Details!$BB:$BB,Details!$CY:$CY,'Buyer Metrics'!$AF54,Details!$C:$C,'Buyer Metrics'!AW$4)</f>
        <v>0</v>
      </c>
      <c r="AX54" s="3">
        <f>SUMIFS(Details!$BB:$BB,Details!$CY:$CY,'Buyer Metrics'!$AF54,Details!$C:$C,'Buyer Metrics'!AX$4)</f>
        <v>0</v>
      </c>
      <c r="AY54" s="3">
        <f>SUMIFS(Details!$BB:$BB,Details!$CY:$CY,'Buyer Metrics'!$AF54,Details!$C:$C,'Buyer Metrics'!AY$4)</f>
        <v>0</v>
      </c>
      <c r="AZ54" s="3">
        <f>SUMIFS(Details!$BB:$BB,Details!$CY:$CY,'Buyer Metrics'!$AF54,Details!$C:$C,'Buyer Metrics'!AZ$4)</f>
        <v>0</v>
      </c>
      <c r="BA54" s="3">
        <f>SUMIFS(Details!$BB:$BB,Details!$CY:$CY,'Buyer Metrics'!$AF54,Details!$C:$C,'Buyer Metrics'!BA$4)</f>
        <v>0</v>
      </c>
      <c r="BB54" s="3">
        <f>SUMIFS(Details!$BB:$BB,Details!$CY:$CY,'Buyer Metrics'!$AF54,Details!$C:$C,'Buyer Metrics'!BB$4)</f>
        <v>0</v>
      </c>
      <c r="BC54" s="3">
        <f>SUMIFS(Details!$BB:$BB,Details!$CY:$CY,'Buyer Metrics'!$AF54,Details!$C:$C,'Buyer Metrics'!BC$4)</f>
        <v>0</v>
      </c>
    </row>
    <row r="55" spans="32:55" x14ac:dyDescent="0.35">
      <c r="AF55" s="64"/>
      <c r="AG55" s="64"/>
      <c r="AU55" s="3">
        <f>SUMIFS(Details!$BB:$BB,Details!$CY:$CY,'Buyer Metrics'!$AF55,Details!$C:$C,'Buyer Metrics'!AU$4)</f>
        <v>0</v>
      </c>
      <c r="AV55" s="3">
        <f>SUMIFS(Details!$BB:$BB,Details!$CY:$CY,'Buyer Metrics'!$AF55,Details!$C:$C,'Buyer Metrics'!AV$4)</f>
        <v>0</v>
      </c>
      <c r="AW55" s="3">
        <f>SUMIFS(Details!$BB:$BB,Details!$CY:$CY,'Buyer Metrics'!$AF55,Details!$C:$C,'Buyer Metrics'!AW$4)</f>
        <v>0</v>
      </c>
      <c r="AX55" s="3">
        <f>SUMIFS(Details!$BB:$BB,Details!$CY:$CY,'Buyer Metrics'!$AF55,Details!$C:$C,'Buyer Metrics'!AX$4)</f>
        <v>0</v>
      </c>
      <c r="AY55" s="3">
        <f>SUMIFS(Details!$BB:$BB,Details!$CY:$CY,'Buyer Metrics'!$AF55,Details!$C:$C,'Buyer Metrics'!AY$4)</f>
        <v>0</v>
      </c>
      <c r="AZ55" s="3">
        <f>SUMIFS(Details!$BB:$BB,Details!$CY:$CY,'Buyer Metrics'!$AF55,Details!$C:$C,'Buyer Metrics'!AZ$4)</f>
        <v>0</v>
      </c>
      <c r="BA55" s="3">
        <f>SUMIFS(Details!$BB:$BB,Details!$CY:$CY,'Buyer Metrics'!$AF55,Details!$C:$C,'Buyer Metrics'!BA$4)</f>
        <v>0</v>
      </c>
      <c r="BB55" s="3">
        <f>SUMIFS(Details!$BB:$BB,Details!$CY:$CY,'Buyer Metrics'!$AF55,Details!$C:$C,'Buyer Metrics'!BB$4)</f>
        <v>0</v>
      </c>
      <c r="BC55" s="3">
        <f>SUMIFS(Details!$BB:$BB,Details!$CY:$CY,'Buyer Metrics'!$AF55,Details!$C:$C,'Buyer Metrics'!BC$4)</f>
        <v>0</v>
      </c>
    </row>
    <row r="56" spans="32:55" x14ac:dyDescent="0.35">
      <c r="AF56" s="64"/>
      <c r="AG56" s="64"/>
      <c r="AU56" s="3">
        <f>SUMIFS(Details!$BB:$BB,Details!$CY:$CY,'Buyer Metrics'!$AF56,Details!$C:$C,'Buyer Metrics'!AU$4)</f>
        <v>0</v>
      </c>
      <c r="AV56" s="3">
        <f>SUMIFS(Details!$BB:$BB,Details!$CY:$CY,'Buyer Metrics'!$AF56,Details!$C:$C,'Buyer Metrics'!AV$4)</f>
        <v>0</v>
      </c>
      <c r="AW56" s="3">
        <f>SUMIFS(Details!$BB:$BB,Details!$CY:$CY,'Buyer Metrics'!$AF56,Details!$C:$C,'Buyer Metrics'!AW$4)</f>
        <v>0</v>
      </c>
      <c r="AX56" s="3">
        <f>SUMIFS(Details!$BB:$BB,Details!$CY:$CY,'Buyer Metrics'!$AF56,Details!$C:$C,'Buyer Metrics'!AX$4)</f>
        <v>0</v>
      </c>
      <c r="AY56" s="3">
        <f>SUMIFS(Details!$BB:$BB,Details!$CY:$CY,'Buyer Metrics'!$AF56,Details!$C:$C,'Buyer Metrics'!AY$4)</f>
        <v>0</v>
      </c>
      <c r="AZ56" s="3">
        <f>SUMIFS(Details!$BB:$BB,Details!$CY:$CY,'Buyer Metrics'!$AF56,Details!$C:$C,'Buyer Metrics'!AZ$4)</f>
        <v>0</v>
      </c>
      <c r="BA56" s="3">
        <f>SUMIFS(Details!$BB:$BB,Details!$CY:$CY,'Buyer Metrics'!$AF56,Details!$C:$C,'Buyer Metrics'!BA$4)</f>
        <v>0</v>
      </c>
      <c r="BB56" s="3">
        <f>SUMIFS(Details!$BB:$BB,Details!$CY:$CY,'Buyer Metrics'!$AF56,Details!$C:$C,'Buyer Metrics'!BB$4)</f>
        <v>0</v>
      </c>
      <c r="BC56" s="3">
        <f>SUMIFS(Details!$BB:$BB,Details!$CY:$CY,'Buyer Metrics'!$AF56,Details!$C:$C,'Buyer Metrics'!BC$4)</f>
        <v>0</v>
      </c>
    </row>
    <row r="57" spans="32:55" x14ac:dyDescent="0.35">
      <c r="AF57" s="64"/>
      <c r="AG57" s="64"/>
      <c r="AU57" s="3">
        <f>SUMIFS(Details!$BB:$BB,Details!$CY:$CY,'Buyer Metrics'!$AF57,Details!$C:$C,'Buyer Metrics'!AU$4)</f>
        <v>0</v>
      </c>
      <c r="AV57" s="3">
        <f>SUMIFS(Details!$BB:$BB,Details!$CY:$CY,'Buyer Metrics'!$AF57,Details!$C:$C,'Buyer Metrics'!AV$4)</f>
        <v>0</v>
      </c>
      <c r="AW57" s="3">
        <f>SUMIFS(Details!$BB:$BB,Details!$CY:$CY,'Buyer Metrics'!$AF57,Details!$C:$C,'Buyer Metrics'!AW$4)</f>
        <v>0</v>
      </c>
      <c r="AX57" s="3">
        <f>SUMIFS(Details!$BB:$BB,Details!$CY:$CY,'Buyer Metrics'!$AF57,Details!$C:$C,'Buyer Metrics'!AX$4)</f>
        <v>0</v>
      </c>
      <c r="AY57" s="3">
        <f>SUMIFS(Details!$BB:$BB,Details!$CY:$CY,'Buyer Metrics'!$AF57,Details!$C:$C,'Buyer Metrics'!AY$4)</f>
        <v>0</v>
      </c>
      <c r="AZ57" s="3">
        <f>SUMIFS(Details!$BB:$BB,Details!$CY:$CY,'Buyer Metrics'!$AF57,Details!$C:$C,'Buyer Metrics'!AZ$4)</f>
        <v>0</v>
      </c>
      <c r="BA57" s="3">
        <f>SUMIFS(Details!$BB:$BB,Details!$CY:$CY,'Buyer Metrics'!$AF57,Details!$C:$C,'Buyer Metrics'!BA$4)</f>
        <v>0</v>
      </c>
      <c r="BB57" s="3">
        <f>SUMIFS(Details!$BB:$BB,Details!$CY:$CY,'Buyer Metrics'!$AF57,Details!$C:$C,'Buyer Metrics'!BB$4)</f>
        <v>0</v>
      </c>
      <c r="BC57" s="3">
        <f>SUMIFS(Details!$BB:$BB,Details!$CY:$CY,'Buyer Metrics'!$AF57,Details!$C:$C,'Buyer Metrics'!BC$4)</f>
        <v>0</v>
      </c>
    </row>
    <row r="58" spans="32:55" x14ac:dyDescent="0.35">
      <c r="AF58" s="64"/>
      <c r="AG58" s="64"/>
      <c r="AU58" s="3">
        <f>SUMIFS(Details!$BB:$BB,Details!$CY:$CY,'Buyer Metrics'!$AF58,Details!$C:$C,'Buyer Metrics'!AU$4)</f>
        <v>0</v>
      </c>
      <c r="AV58" s="3">
        <f>SUMIFS(Details!$BB:$BB,Details!$CY:$CY,'Buyer Metrics'!$AF58,Details!$C:$C,'Buyer Metrics'!AV$4)</f>
        <v>0</v>
      </c>
      <c r="AW58" s="3">
        <f>SUMIFS(Details!$BB:$BB,Details!$CY:$CY,'Buyer Metrics'!$AF58,Details!$C:$C,'Buyer Metrics'!AW$4)</f>
        <v>0</v>
      </c>
      <c r="AX58" s="3">
        <f>SUMIFS(Details!$BB:$BB,Details!$CY:$CY,'Buyer Metrics'!$AF58,Details!$C:$C,'Buyer Metrics'!AX$4)</f>
        <v>0</v>
      </c>
      <c r="AY58" s="3">
        <f>SUMIFS(Details!$BB:$BB,Details!$CY:$CY,'Buyer Metrics'!$AF58,Details!$C:$C,'Buyer Metrics'!AY$4)</f>
        <v>0</v>
      </c>
      <c r="AZ58" s="3">
        <f>SUMIFS(Details!$BB:$BB,Details!$CY:$CY,'Buyer Metrics'!$AF58,Details!$C:$C,'Buyer Metrics'!AZ$4)</f>
        <v>0</v>
      </c>
      <c r="BA58" s="3">
        <f>SUMIFS(Details!$BB:$BB,Details!$CY:$CY,'Buyer Metrics'!$AF58,Details!$C:$C,'Buyer Metrics'!BA$4)</f>
        <v>0</v>
      </c>
      <c r="BB58" s="3">
        <f>SUMIFS(Details!$BB:$BB,Details!$CY:$CY,'Buyer Metrics'!$AF58,Details!$C:$C,'Buyer Metrics'!BB$4)</f>
        <v>0</v>
      </c>
      <c r="BC58" s="3">
        <f>SUMIFS(Details!$BB:$BB,Details!$CY:$CY,'Buyer Metrics'!$AF58,Details!$C:$C,'Buyer Metrics'!BC$4)</f>
        <v>0</v>
      </c>
    </row>
    <row r="59" spans="32:55" x14ac:dyDescent="0.35">
      <c r="AF59" s="64"/>
      <c r="AG59" s="64"/>
      <c r="AU59" s="3">
        <f>SUMIFS(Details!$BB:$BB,Details!$CY:$CY,'Buyer Metrics'!$AF59,Details!$C:$C,'Buyer Metrics'!AU$4)</f>
        <v>0</v>
      </c>
      <c r="AV59" s="3">
        <f>SUMIFS(Details!$BB:$BB,Details!$CY:$CY,'Buyer Metrics'!$AF59,Details!$C:$C,'Buyer Metrics'!AV$4)</f>
        <v>0</v>
      </c>
      <c r="AW59" s="3">
        <f>SUMIFS(Details!$BB:$BB,Details!$CY:$CY,'Buyer Metrics'!$AF59,Details!$C:$C,'Buyer Metrics'!AW$4)</f>
        <v>0</v>
      </c>
      <c r="AX59" s="3">
        <f>SUMIFS(Details!$BB:$BB,Details!$CY:$CY,'Buyer Metrics'!$AF59,Details!$C:$C,'Buyer Metrics'!AX$4)</f>
        <v>0</v>
      </c>
      <c r="AY59" s="3">
        <f>SUMIFS(Details!$BB:$BB,Details!$CY:$CY,'Buyer Metrics'!$AF59,Details!$C:$C,'Buyer Metrics'!AY$4)</f>
        <v>0</v>
      </c>
      <c r="AZ59" s="3">
        <f>SUMIFS(Details!$BB:$BB,Details!$CY:$CY,'Buyer Metrics'!$AF59,Details!$C:$C,'Buyer Metrics'!AZ$4)</f>
        <v>0</v>
      </c>
      <c r="BA59" s="3">
        <f>SUMIFS(Details!$BB:$BB,Details!$CY:$CY,'Buyer Metrics'!$AF59,Details!$C:$C,'Buyer Metrics'!BA$4)</f>
        <v>0</v>
      </c>
      <c r="BB59" s="3">
        <f>SUMIFS(Details!$BB:$BB,Details!$CY:$CY,'Buyer Metrics'!$AF59,Details!$C:$C,'Buyer Metrics'!BB$4)</f>
        <v>0</v>
      </c>
      <c r="BC59" s="3">
        <f>SUMIFS(Details!$BB:$BB,Details!$CY:$CY,'Buyer Metrics'!$AF59,Details!$C:$C,'Buyer Metrics'!BC$4)</f>
        <v>0</v>
      </c>
    </row>
    <row r="60" spans="32:55" x14ac:dyDescent="0.35">
      <c r="AF60" s="64"/>
      <c r="AG60" s="64"/>
      <c r="AU60" s="3">
        <f>SUMIFS(Details!$BB:$BB,Details!$CY:$CY,'Buyer Metrics'!$AF60,Details!$C:$C,'Buyer Metrics'!AU$4)</f>
        <v>0</v>
      </c>
      <c r="AV60" s="3">
        <f>SUMIFS(Details!$BB:$BB,Details!$CY:$CY,'Buyer Metrics'!$AF60,Details!$C:$C,'Buyer Metrics'!AV$4)</f>
        <v>0</v>
      </c>
      <c r="AW60" s="3">
        <f>SUMIFS(Details!$BB:$BB,Details!$CY:$CY,'Buyer Metrics'!$AF60,Details!$C:$C,'Buyer Metrics'!AW$4)</f>
        <v>0</v>
      </c>
      <c r="AX60" s="3">
        <f>SUMIFS(Details!$BB:$BB,Details!$CY:$CY,'Buyer Metrics'!$AF60,Details!$C:$C,'Buyer Metrics'!AX$4)</f>
        <v>0</v>
      </c>
      <c r="AY60" s="3">
        <f>SUMIFS(Details!$BB:$BB,Details!$CY:$CY,'Buyer Metrics'!$AF60,Details!$C:$C,'Buyer Metrics'!AY$4)</f>
        <v>0</v>
      </c>
      <c r="AZ60" s="3">
        <f>SUMIFS(Details!$BB:$BB,Details!$CY:$CY,'Buyer Metrics'!$AF60,Details!$C:$C,'Buyer Metrics'!AZ$4)</f>
        <v>0</v>
      </c>
      <c r="BA60" s="3">
        <f>SUMIFS(Details!$BB:$BB,Details!$CY:$CY,'Buyer Metrics'!$AF60,Details!$C:$C,'Buyer Metrics'!BA$4)</f>
        <v>0</v>
      </c>
      <c r="BB60" s="3">
        <f>SUMIFS(Details!$BB:$BB,Details!$CY:$CY,'Buyer Metrics'!$AF60,Details!$C:$C,'Buyer Metrics'!BB$4)</f>
        <v>0</v>
      </c>
      <c r="BC60" s="3">
        <f>SUMIFS(Details!$BB:$BB,Details!$CY:$CY,'Buyer Metrics'!$AF60,Details!$C:$C,'Buyer Metrics'!BC$4)</f>
        <v>0</v>
      </c>
    </row>
    <row r="61" spans="32:55" x14ac:dyDescent="0.35">
      <c r="AF61" s="64"/>
      <c r="AG61" s="64"/>
      <c r="AU61" s="3">
        <f>SUMIFS(Details!$BB:$BB,Details!$CY:$CY,'Buyer Metrics'!$AF61,Details!$C:$C,'Buyer Metrics'!AU$4)</f>
        <v>0</v>
      </c>
      <c r="AV61" s="3">
        <f>SUMIFS(Details!$BB:$BB,Details!$CY:$CY,'Buyer Metrics'!$AF61,Details!$C:$C,'Buyer Metrics'!AV$4)</f>
        <v>0</v>
      </c>
      <c r="AW61" s="3">
        <f>SUMIFS(Details!$BB:$BB,Details!$CY:$CY,'Buyer Metrics'!$AF61,Details!$C:$C,'Buyer Metrics'!AW$4)</f>
        <v>0</v>
      </c>
      <c r="AX61" s="3">
        <f>SUMIFS(Details!$BB:$BB,Details!$CY:$CY,'Buyer Metrics'!$AF61,Details!$C:$C,'Buyer Metrics'!AX$4)</f>
        <v>0</v>
      </c>
      <c r="AY61" s="3">
        <f>SUMIFS(Details!$BB:$BB,Details!$CY:$CY,'Buyer Metrics'!$AF61,Details!$C:$C,'Buyer Metrics'!AY$4)</f>
        <v>0</v>
      </c>
      <c r="AZ61" s="3">
        <f>SUMIFS(Details!$BB:$BB,Details!$CY:$CY,'Buyer Metrics'!$AF61,Details!$C:$C,'Buyer Metrics'!AZ$4)</f>
        <v>0</v>
      </c>
      <c r="BA61" s="3">
        <f>SUMIFS(Details!$BB:$BB,Details!$CY:$CY,'Buyer Metrics'!$AF61,Details!$C:$C,'Buyer Metrics'!BA$4)</f>
        <v>0</v>
      </c>
      <c r="BB61" s="3">
        <f>SUMIFS(Details!$BB:$BB,Details!$CY:$CY,'Buyer Metrics'!$AF61,Details!$C:$C,'Buyer Metrics'!BB$4)</f>
        <v>0</v>
      </c>
      <c r="BC61" s="3">
        <f>SUMIFS(Details!$BB:$BB,Details!$CY:$CY,'Buyer Metrics'!$AF61,Details!$C:$C,'Buyer Metrics'!BC$4)</f>
        <v>0</v>
      </c>
    </row>
    <row r="62" spans="32:55" x14ac:dyDescent="0.35">
      <c r="AF62" s="64"/>
      <c r="AG62" s="64"/>
      <c r="AU62" s="3">
        <f>SUMIFS(Details!$BB:$BB,Details!$CY:$CY,'Buyer Metrics'!$AF62,Details!$C:$C,'Buyer Metrics'!AU$4)</f>
        <v>0</v>
      </c>
      <c r="AV62" s="3">
        <f>SUMIFS(Details!$BB:$BB,Details!$CY:$CY,'Buyer Metrics'!$AF62,Details!$C:$C,'Buyer Metrics'!AV$4)</f>
        <v>0</v>
      </c>
      <c r="AW62" s="3">
        <f>SUMIFS(Details!$BB:$BB,Details!$CY:$CY,'Buyer Metrics'!$AF62,Details!$C:$C,'Buyer Metrics'!AW$4)</f>
        <v>0</v>
      </c>
      <c r="AX62" s="3">
        <f>SUMIFS(Details!$BB:$BB,Details!$CY:$CY,'Buyer Metrics'!$AF62,Details!$C:$C,'Buyer Metrics'!AX$4)</f>
        <v>0</v>
      </c>
      <c r="AY62" s="3">
        <f>SUMIFS(Details!$BB:$BB,Details!$CY:$CY,'Buyer Metrics'!$AF62,Details!$C:$C,'Buyer Metrics'!AY$4)</f>
        <v>0</v>
      </c>
      <c r="AZ62" s="3">
        <f>SUMIFS(Details!$BB:$BB,Details!$CY:$CY,'Buyer Metrics'!$AF62,Details!$C:$C,'Buyer Metrics'!AZ$4)</f>
        <v>0</v>
      </c>
      <c r="BA62" s="3">
        <f>SUMIFS(Details!$BB:$BB,Details!$CY:$CY,'Buyer Metrics'!$AF62,Details!$C:$C,'Buyer Metrics'!BA$4)</f>
        <v>0</v>
      </c>
      <c r="BB62" s="3">
        <f>SUMIFS(Details!$BB:$BB,Details!$CY:$CY,'Buyer Metrics'!$AF62,Details!$C:$C,'Buyer Metrics'!BB$4)</f>
        <v>0</v>
      </c>
      <c r="BC62" s="3">
        <f>SUMIFS(Details!$BB:$BB,Details!$CY:$CY,'Buyer Metrics'!$AF62,Details!$C:$C,'Buyer Metrics'!BC$4)</f>
        <v>0</v>
      </c>
    </row>
    <row r="63" spans="32:55" x14ac:dyDescent="0.35">
      <c r="AF63" s="64"/>
      <c r="AG63" s="64"/>
      <c r="AU63" s="3">
        <f>SUMIFS(Details!$BB:$BB,Details!$CY:$CY,'Buyer Metrics'!$AF63,Details!$C:$C,'Buyer Metrics'!AU$4)</f>
        <v>0</v>
      </c>
      <c r="AV63" s="3">
        <f>SUMIFS(Details!$BB:$BB,Details!$CY:$CY,'Buyer Metrics'!$AF63,Details!$C:$C,'Buyer Metrics'!AV$4)</f>
        <v>0</v>
      </c>
      <c r="AW63" s="3">
        <f>SUMIFS(Details!$BB:$BB,Details!$CY:$CY,'Buyer Metrics'!$AF63,Details!$C:$C,'Buyer Metrics'!AW$4)</f>
        <v>0</v>
      </c>
      <c r="AX63" s="3">
        <f>SUMIFS(Details!$BB:$BB,Details!$CY:$CY,'Buyer Metrics'!$AF63,Details!$C:$C,'Buyer Metrics'!AX$4)</f>
        <v>0</v>
      </c>
      <c r="AY63" s="3">
        <f>SUMIFS(Details!$BB:$BB,Details!$CY:$CY,'Buyer Metrics'!$AF63,Details!$C:$C,'Buyer Metrics'!AY$4)</f>
        <v>0</v>
      </c>
      <c r="AZ63" s="3">
        <f>SUMIFS(Details!$BB:$BB,Details!$CY:$CY,'Buyer Metrics'!$AF63,Details!$C:$C,'Buyer Metrics'!AZ$4)</f>
        <v>0</v>
      </c>
      <c r="BA63" s="3">
        <f>SUMIFS(Details!$BB:$BB,Details!$CY:$CY,'Buyer Metrics'!$AF63,Details!$C:$C,'Buyer Metrics'!BA$4)</f>
        <v>0</v>
      </c>
      <c r="BB63" s="3">
        <f>SUMIFS(Details!$BB:$BB,Details!$CY:$CY,'Buyer Metrics'!$AF63,Details!$C:$C,'Buyer Metrics'!BB$4)</f>
        <v>0</v>
      </c>
      <c r="BC63" s="3">
        <f>SUMIFS(Details!$BB:$BB,Details!$CY:$CY,'Buyer Metrics'!$AF63,Details!$C:$C,'Buyer Metrics'!BC$4)</f>
        <v>0</v>
      </c>
    </row>
    <row r="64" spans="32:55" x14ac:dyDescent="0.35">
      <c r="AF64" s="64"/>
      <c r="AG64" s="64"/>
      <c r="AU64" s="3">
        <f>SUMIFS(Details!$BB:$BB,Details!$CY:$CY,'Buyer Metrics'!$AF64,Details!$C:$C,'Buyer Metrics'!AU$4)</f>
        <v>0</v>
      </c>
      <c r="AV64" s="3">
        <f>SUMIFS(Details!$BB:$BB,Details!$CY:$CY,'Buyer Metrics'!$AF64,Details!$C:$C,'Buyer Metrics'!AV$4)</f>
        <v>0</v>
      </c>
      <c r="AW64" s="3">
        <f>SUMIFS(Details!$BB:$BB,Details!$CY:$CY,'Buyer Metrics'!$AF64,Details!$C:$C,'Buyer Metrics'!AW$4)</f>
        <v>0</v>
      </c>
      <c r="AX64" s="3">
        <f>SUMIFS(Details!$BB:$BB,Details!$CY:$CY,'Buyer Metrics'!$AF64,Details!$C:$C,'Buyer Metrics'!AX$4)</f>
        <v>0</v>
      </c>
      <c r="AY64" s="3">
        <f>SUMIFS(Details!$BB:$BB,Details!$CY:$CY,'Buyer Metrics'!$AF64,Details!$C:$C,'Buyer Metrics'!AY$4)</f>
        <v>0</v>
      </c>
      <c r="AZ64" s="3">
        <f>SUMIFS(Details!$BB:$BB,Details!$CY:$CY,'Buyer Metrics'!$AF64,Details!$C:$C,'Buyer Metrics'!AZ$4)</f>
        <v>0</v>
      </c>
      <c r="BA64" s="3">
        <f>SUMIFS(Details!$BB:$BB,Details!$CY:$CY,'Buyer Metrics'!$AF64,Details!$C:$C,'Buyer Metrics'!BA$4)</f>
        <v>0</v>
      </c>
      <c r="BB64" s="3">
        <f>SUMIFS(Details!$BB:$BB,Details!$CY:$CY,'Buyer Metrics'!$AF64,Details!$C:$C,'Buyer Metrics'!BB$4)</f>
        <v>0</v>
      </c>
      <c r="BC64" s="3">
        <f>SUMIFS(Details!$BB:$BB,Details!$CY:$CY,'Buyer Metrics'!$AF64,Details!$C:$C,'Buyer Metrics'!BC$4)</f>
        <v>0</v>
      </c>
    </row>
    <row r="65" spans="32:55" x14ac:dyDescent="0.35">
      <c r="AF65" s="64"/>
      <c r="AG65" s="64"/>
      <c r="AU65" s="3">
        <f>SUMIFS(Details!$BB:$BB,Details!$CY:$CY,'Buyer Metrics'!$AF65,Details!$C:$C,'Buyer Metrics'!AU$4)</f>
        <v>0</v>
      </c>
      <c r="AV65" s="3">
        <f>SUMIFS(Details!$BB:$BB,Details!$CY:$CY,'Buyer Metrics'!$AF65,Details!$C:$C,'Buyer Metrics'!AV$4)</f>
        <v>0</v>
      </c>
      <c r="AW65" s="3">
        <f>SUMIFS(Details!$BB:$BB,Details!$CY:$CY,'Buyer Metrics'!$AF65,Details!$C:$C,'Buyer Metrics'!AW$4)</f>
        <v>0</v>
      </c>
      <c r="AX65" s="3">
        <f>SUMIFS(Details!$BB:$BB,Details!$CY:$CY,'Buyer Metrics'!$AF65,Details!$C:$C,'Buyer Metrics'!AX$4)</f>
        <v>0</v>
      </c>
      <c r="AY65" s="3">
        <f>SUMIFS(Details!$BB:$BB,Details!$CY:$CY,'Buyer Metrics'!$AF65,Details!$C:$C,'Buyer Metrics'!AY$4)</f>
        <v>0</v>
      </c>
      <c r="AZ65" s="3">
        <f>SUMIFS(Details!$BB:$BB,Details!$CY:$CY,'Buyer Metrics'!$AF65,Details!$C:$C,'Buyer Metrics'!AZ$4)</f>
        <v>0</v>
      </c>
      <c r="BA65" s="3">
        <f>SUMIFS(Details!$BB:$BB,Details!$CY:$CY,'Buyer Metrics'!$AF65,Details!$C:$C,'Buyer Metrics'!BA$4)</f>
        <v>0</v>
      </c>
      <c r="BB65" s="3">
        <f>SUMIFS(Details!$BB:$BB,Details!$CY:$CY,'Buyer Metrics'!$AF65,Details!$C:$C,'Buyer Metrics'!BB$4)</f>
        <v>0</v>
      </c>
      <c r="BC65" s="3">
        <f>SUMIFS(Details!$BB:$BB,Details!$CY:$CY,'Buyer Metrics'!$AF65,Details!$C:$C,'Buyer Metrics'!BC$4)</f>
        <v>0</v>
      </c>
    </row>
    <row r="66" spans="32:55" x14ac:dyDescent="0.35">
      <c r="AF66" s="64"/>
      <c r="AG66" s="64"/>
      <c r="AU66" s="3">
        <f>SUMIFS(Details!$BB:$BB,Details!$CY:$CY,'Buyer Metrics'!$AF66,Details!$C:$C,'Buyer Metrics'!AU$4)</f>
        <v>0</v>
      </c>
      <c r="AV66" s="3">
        <f>SUMIFS(Details!$BB:$BB,Details!$CY:$CY,'Buyer Metrics'!$AF66,Details!$C:$C,'Buyer Metrics'!AV$4)</f>
        <v>0</v>
      </c>
      <c r="AW66" s="3">
        <f>SUMIFS(Details!$BB:$BB,Details!$CY:$CY,'Buyer Metrics'!$AF66,Details!$C:$C,'Buyer Metrics'!AW$4)</f>
        <v>0</v>
      </c>
      <c r="AX66" s="3">
        <f>SUMIFS(Details!$BB:$BB,Details!$CY:$CY,'Buyer Metrics'!$AF66,Details!$C:$C,'Buyer Metrics'!AX$4)</f>
        <v>0</v>
      </c>
      <c r="AY66" s="3">
        <f>SUMIFS(Details!$BB:$BB,Details!$CY:$CY,'Buyer Metrics'!$AF66,Details!$C:$C,'Buyer Metrics'!AY$4)</f>
        <v>0</v>
      </c>
      <c r="AZ66" s="3">
        <f>SUMIFS(Details!$BB:$BB,Details!$CY:$CY,'Buyer Metrics'!$AF66,Details!$C:$C,'Buyer Metrics'!AZ$4)</f>
        <v>0</v>
      </c>
      <c r="BA66" s="3">
        <f>SUMIFS(Details!$BB:$BB,Details!$CY:$CY,'Buyer Metrics'!$AF66,Details!$C:$C,'Buyer Metrics'!BA$4)</f>
        <v>0</v>
      </c>
      <c r="BB66" s="3">
        <f>SUMIFS(Details!$BB:$BB,Details!$CY:$CY,'Buyer Metrics'!$AF66,Details!$C:$C,'Buyer Metrics'!BB$4)</f>
        <v>0</v>
      </c>
      <c r="BC66" s="3">
        <f>SUMIFS(Details!$BB:$BB,Details!$CY:$CY,'Buyer Metrics'!$AF66,Details!$C:$C,'Buyer Metrics'!BC$4)</f>
        <v>0</v>
      </c>
    </row>
    <row r="67" spans="32:55" x14ac:dyDescent="0.35">
      <c r="AF67" s="64"/>
      <c r="AG67" s="64"/>
      <c r="AU67" s="3">
        <f>SUMIFS(Details!$BB:$BB,Details!$CY:$CY,'Buyer Metrics'!$AF67,Details!$C:$C,'Buyer Metrics'!AU$4)</f>
        <v>0</v>
      </c>
      <c r="AV67" s="3">
        <f>SUMIFS(Details!$BB:$BB,Details!$CY:$CY,'Buyer Metrics'!$AF67,Details!$C:$C,'Buyer Metrics'!AV$4)</f>
        <v>0</v>
      </c>
      <c r="AW67" s="3">
        <f>SUMIFS(Details!$BB:$BB,Details!$CY:$CY,'Buyer Metrics'!$AF67,Details!$C:$C,'Buyer Metrics'!AW$4)</f>
        <v>0</v>
      </c>
      <c r="AX67" s="3">
        <f>SUMIFS(Details!$BB:$BB,Details!$CY:$CY,'Buyer Metrics'!$AF67,Details!$C:$C,'Buyer Metrics'!AX$4)</f>
        <v>0</v>
      </c>
      <c r="AY67" s="3">
        <f>SUMIFS(Details!$BB:$BB,Details!$CY:$CY,'Buyer Metrics'!$AF67,Details!$C:$C,'Buyer Metrics'!AY$4)</f>
        <v>0</v>
      </c>
      <c r="AZ67" s="3">
        <f>SUMIFS(Details!$BB:$BB,Details!$CY:$CY,'Buyer Metrics'!$AF67,Details!$C:$C,'Buyer Metrics'!AZ$4)</f>
        <v>0</v>
      </c>
      <c r="BA67" s="3">
        <f>SUMIFS(Details!$BB:$BB,Details!$CY:$CY,'Buyer Metrics'!$AF67,Details!$C:$C,'Buyer Metrics'!BA$4)</f>
        <v>0</v>
      </c>
      <c r="BB67" s="3">
        <f>SUMIFS(Details!$BB:$BB,Details!$CY:$CY,'Buyer Metrics'!$AF67,Details!$C:$C,'Buyer Metrics'!BB$4)</f>
        <v>0</v>
      </c>
      <c r="BC67" s="3">
        <f>SUMIFS(Details!$BB:$BB,Details!$CY:$CY,'Buyer Metrics'!$AF67,Details!$C:$C,'Buyer Metrics'!BC$4)</f>
        <v>0</v>
      </c>
    </row>
    <row r="68" spans="32:55" x14ac:dyDescent="0.35">
      <c r="AF68" s="64"/>
      <c r="AG68" s="64"/>
      <c r="AU68" s="3">
        <f>SUMIFS(Details!$BB:$BB,Details!$CY:$CY,'Buyer Metrics'!$AF68,Details!$C:$C,'Buyer Metrics'!AU$4)</f>
        <v>0</v>
      </c>
      <c r="AV68" s="3">
        <f>SUMIFS(Details!$BB:$BB,Details!$CY:$CY,'Buyer Metrics'!$AF68,Details!$C:$C,'Buyer Metrics'!AV$4)</f>
        <v>0</v>
      </c>
      <c r="AW68" s="3">
        <f>SUMIFS(Details!$BB:$BB,Details!$CY:$CY,'Buyer Metrics'!$AF68,Details!$C:$C,'Buyer Metrics'!AW$4)</f>
        <v>0</v>
      </c>
      <c r="AX68" s="3">
        <f>SUMIFS(Details!$BB:$BB,Details!$CY:$CY,'Buyer Metrics'!$AF68,Details!$C:$C,'Buyer Metrics'!AX$4)</f>
        <v>0</v>
      </c>
      <c r="AY68" s="3">
        <f>SUMIFS(Details!$BB:$BB,Details!$CY:$CY,'Buyer Metrics'!$AF68,Details!$C:$C,'Buyer Metrics'!AY$4)</f>
        <v>0</v>
      </c>
      <c r="AZ68" s="3">
        <f>SUMIFS(Details!$BB:$BB,Details!$CY:$CY,'Buyer Metrics'!$AF68,Details!$C:$C,'Buyer Metrics'!AZ$4)</f>
        <v>0</v>
      </c>
      <c r="BA68" s="3">
        <f>SUMIFS(Details!$BB:$BB,Details!$CY:$CY,'Buyer Metrics'!$AF68,Details!$C:$C,'Buyer Metrics'!BA$4)</f>
        <v>0</v>
      </c>
      <c r="BB68" s="3">
        <f>SUMIFS(Details!$BB:$BB,Details!$CY:$CY,'Buyer Metrics'!$AF68,Details!$C:$C,'Buyer Metrics'!BB$4)</f>
        <v>0</v>
      </c>
      <c r="BC68" s="3">
        <f>SUMIFS(Details!$BB:$BB,Details!$CY:$CY,'Buyer Metrics'!$AF68,Details!$C:$C,'Buyer Metrics'!BC$4)</f>
        <v>0</v>
      </c>
    </row>
    <row r="69" spans="32:55" x14ac:dyDescent="0.35">
      <c r="AF69" s="64"/>
      <c r="AG69" s="64"/>
      <c r="AU69" s="3">
        <f>SUMIFS(Details!$BB:$BB,Details!$CY:$CY,'Buyer Metrics'!$AF69,Details!$C:$C,'Buyer Metrics'!AU$4)</f>
        <v>0</v>
      </c>
      <c r="AV69" s="3">
        <f>SUMIFS(Details!$BB:$BB,Details!$CY:$CY,'Buyer Metrics'!$AF69,Details!$C:$C,'Buyer Metrics'!AV$4)</f>
        <v>0</v>
      </c>
      <c r="AW69" s="3">
        <f>SUMIFS(Details!$BB:$BB,Details!$CY:$CY,'Buyer Metrics'!$AF69,Details!$C:$C,'Buyer Metrics'!AW$4)</f>
        <v>0</v>
      </c>
      <c r="AX69" s="3">
        <f>SUMIFS(Details!$BB:$BB,Details!$CY:$CY,'Buyer Metrics'!$AF69,Details!$C:$C,'Buyer Metrics'!AX$4)</f>
        <v>0</v>
      </c>
      <c r="AY69" s="3">
        <f>SUMIFS(Details!$BB:$BB,Details!$CY:$CY,'Buyer Metrics'!$AF69,Details!$C:$C,'Buyer Metrics'!AY$4)</f>
        <v>0</v>
      </c>
      <c r="AZ69" s="3">
        <f>SUMIFS(Details!$BB:$BB,Details!$CY:$CY,'Buyer Metrics'!$AF69,Details!$C:$C,'Buyer Metrics'!AZ$4)</f>
        <v>0</v>
      </c>
      <c r="BA69" s="3">
        <f>SUMIFS(Details!$BB:$BB,Details!$CY:$CY,'Buyer Metrics'!$AF69,Details!$C:$C,'Buyer Metrics'!BA$4)</f>
        <v>0</v>
      </c>
      <c r="BB69" s="3">
        <f>SUMIFS(Details!$BB:$BB,Details!$CY:$CY,'Buyer Metrics'!$AF69,Details!$C:$C,'Buyer Metrics'!BB$4)</f>
        <v>0</v>
      </c>
      <c r="BC69" s="3">
        <f>SUMIFS(Details!$BB:$BB,Details!$CY:$CY,'Buyer Metrics'!$AF69,Details!$C:$C,'Buyer Metrics'!BC$4)</f>
        <v>0</v>
      </c>
    </row>
    <row r="70" spans="32:55" x14ac:dyDescent="0.35">
      <c r="AF70" s="64"/>
      <c r="AG70" s="64"/>
      <c r="AU70" s="3">
        <f>SUMIFS(Details!$BB:$BB,Details!$CY:$CY,'Buyer Metrics'!$AF70,Details!$C:$C,'Buyer Metrics'!AU$4)</f>
        <v>0</v>
      </c>
      <c r="AV70" s="3">
        <f>SUMIFS(Details!$BB:$BB,Details!$CY:$CY,'Buyer Metrics'!$AF70,Details!$C:$C,'Buyer Metrics'!AV$4)</f>
        <v>0</v>
      </c>
      <c r="AW70" s="3">
        <f>SUMIFS(Details!$BB:$BB,Details!$CY:$CY,'Buyer Metrics'!$AF70,Details!$C:$C,'Buyer Metrics'!AW$4)</f>
        <v>0</v>
      </c>
      <c r="AX70" s="3">
        <f>SUMIFS(Details!$BB:$BB,Details!$CY:$CY,'Buyer Metrics'!$AF70,Details!$C:$C,'Buyer Metrics'!AX$4)</f>
        <v>0</v>
      </c>
      <c r="AY70" s="3">
        <f>SUMIFS(Details!$BB:$BB,Details!$CY:$CY,'Buyer Metrics'!$AF70,Details!$C:$C,'Buyer Metrics'!AY$4)</f>
        <v>0</v>
      </c>
      <c r="AZ70" s="3">
        <f>SUMIFS(Details!$BB:$BB,Details!$CY:$CY,'Buyer Metrics'!$AF70,Details!$C:$C,'Buyer Metrics'!AZ$4)</f>
        <v>0</v>
      </c>
      <c r="BA70" s="3">
        <f>SUMIFS(Details!$BB:$BB,Details!$CY:$CY,'Buyer Metrics'!$AF70,Details!$C:$C,'Buyer Metrics'!BA$4)</f>
        <v>0</v>
      </c>
      <c r="BB70" s="3">
        <f>SUMIFS(Details!$BB:$BB,Details!$CY:$CY,'Buyer Metrics'!$AF70,Details!$C:$C,'Buyer Metrics'!BB$4)</f>
        <v>0</v>
      </c>
      <c r="BC70" s="3">
        <f>SUMIFS(Details!$BB:$BB,Details!$CY:$CY,'Buyer Metrics'!$AF70,Details!$C:$C,'Buyer Metrics'!BC$4)</f>
        <v>0</v>
      </c>
    </row>
    <row r="71" spans="32:55" x14ac:dyDescent="0.35">
      <c r="AF71" s="64"/>
      <c r="AG71" s="64"/>
      <c r="AU71" s="3">
        <f>SUMIFS(Details!$BB:$BB,Details!$CY:$CY,'Buyer Metrics'!$AF71,Details!$C:$C,'Buyer Metrics'!AU$4)</f>
        <v>0</v>
      </c>
      <c r="AV71" s="3">
        <f>SUMIFS(Details!$BB:$BB,Details!$CY:$CY,'Buyer Metrics'!$AF71,Details!$C:$C,'Buyer Metrics'!AV$4)</f>
        <v>0</v>
      </c>
      <c r="AW71" s="3">
        <f>SUMIFS(Details!$BB:$BB,Details!$CY:$CY,'Buyer Metrics'!$AF71,Details!$C:$C,'Buyer Metrics'!AW$4)</f>
        <v>0</v>
      </c>
      <c r="AX71" s="3">
        <f>SUMIFS(Details!$BB:$BB,Details!$CY:$CY,'Buyer Metrics'!$AF71,Details!$C:$C,'Buyer Metrics'!AX$4)</f>
        <v>0</v>
      </c>
      <c r="AY71" s="3">
        <f>SUMIFS(Details!$BB:$BB,Details!$CY:$CY,'Buyer Metrics'!$AF71,Details!$C:$C,'Buyer Metrics'!AY$4)</f>
        <v>0</v>
      </c>
      <c r="AZ71" s="3">
        <f>SUMIFS(Details!$BB:$BB,Details!$CY:$CY,'Buyer Metrics'!$AF71,Details!$C:$C,'Buyer Metrics'!AZ$4)</f>
        <v>0</v>
      </c>
      <c r="BA71" s="3">
        <f>SUMIFS(Details!$BB:$BB,Details!$CY:$CY,'Buyer Metrics'!$AF71,Details!$C:$C,'Buyer Metrics'!BA$4)</f>
        <v>0</v>
      </c>
      <c r="BB71" s="3">
        <f>SUMIFS(Details!$BB:$BB,Details!$CY:$CY,'Buyer Metrics'!$AF71,Details!$C:$C,'Buyer Metrics'!BB$4)</f>
        <v>0</v>
      </c>
      <c r="BC71" s="3">
        <f>SUMIFS(Details!$BB:$BB,Details!$CY:$CY,'Buyer Metrics'!$AF71,Details!$C:$C,'Buyer Metrics'!BC$4)</f>
        <v>0</v>
      </c>
    </row>
    <row r="72" spans="32:55" x14ac:dyDescent="0.35">
      <c r="AF72" s="64"/>
      <c r="AG72" s="64"/>
      <c r="AU72" s="3">
        <f>SUMIFS(Details!$BB:$BB,Details!$CY:$CY,'Buyer Metrics'!$AF72,Details!$C:$C,'Buyer Metrics'!AU$4)</f>
        <v>0</v>
      </c>
      <c r="AV72" s="3">
        <f>SUMIFS(Details!$BB:$BB,Details!$CY:$CY,'Buyer Metrics'!$AF72,Details!$C:$C,'Buyer Metrics'!AV$4)</f>
        <v>0</v>
      </c>
      <c r="AW72" s="3">
        <f>SUMIFS(Details!$BB:$BB,Details!$CY:$CY,'Buyer Metrics'!$AF72,Details!$C:$C,'Buyer Metrics'!AW$4)</f>
        <v>0</v>
      </c>
      <c r="AX72" s="3">
        <f>SUMIFS(Details!$BB:$BB,Details!$CY:$CY,'Buyer Metrics'!$AF72,Details!$C:$C,'Buyer Metrics'!AX$4)</f>
        <v>0</v>
      </c>
      <c r="AY72" s="3">
        <f>SUMIFS(Details!$BB:$BB,Details!$CY:$CY,'Buyer Metrics'!$AF72,Details!$C:$C,'Buyer Metrics'!AY$4)</f>
        <v>0</v>
      </c>
      <c r="AZ72" s="3">
        <f>SUMIFS(Details!$BB:$BB,Details!$CY:$CY,'Buyer Metrics'!$AF72,Details!$C:$C,'Buyer Metrics'!AZ$4)</f>
        <v>0</v>
      </c>
      <c r="BA72" s="3">
        <f>SUMIFS(Details!$BB:$BB,Details!$CY:$CY,'Buyer Metrics'!$AF72,Details!$C:$C,'Buyer Metrics'!BA$4)</f>
        <v>0</v>
      </c>
      <c r="BB72" s="3">
        <f>SUMIFS(Details!$BB:$BB,Details!$CY:$CY,'Buyer Metrics'!$AF72,Details!$C:$C,'Buyer Metrics'!BB$4)</f>
        <v>0</v>
      </c>
      <c r="BC72" s="3">
        <f>SUMIFS(Details!$BB:$BB,Details!$CY:$CY,'Buyer Metrics'!$AF72,Details!$C:$C,'Buyer Metrics'!BC$4)</f>
        <v>0</v>
      </c>
    </row>
    <row r="73" spans="32:55" x14ac:dyDescent="0.35">
      <c r="AF73" s="64"/>
      <c r="AG73" s="64"/>
      <c r="AU73" s="3">
        <f>SUMIFS(Details!$BB:$BB,Details!$CY:$CY,'Buyer Metrics'!$AF73,Details!$C:$C,'Buyer Metrics'!AU$4)</f>
        <v>0</v>
      </c>
      <c r="AV73" s="3">
        <f>SUMIFS(Details!$BB:$BB,Details!$CY:$CY,'Buyer Metrics'!$AF73,Details!$C:$C,'Buyer Metrics'!AV$4)</f>
        <v>0</v>
      </c>
      <c r="AW73" s="3">
        <f>SUMIFS(Details!$BB:$BB,Details!$CY:$CY,'Buyer Metrics'!$AF73,Details!$C:$C,'Buyer Metrics'!AW$4)</f>
        <v>0</v>
      </c>
      <c r="AX73" s="3">
        <f>SUMIFS(Details!$BB:$BB,Details!$CY:$CY,'Buyer Metrics'!$AF73,Details!$C:$C,'Buyer Metrics'!AX$4)</f>
        <v>0</v>
      </c>
      <c r="AY73" s="3">
        <f>SUMIFS(Details!$BB:$BB,Details!$CY:$CY,'Buyer Metrics'!$AF73,Details!$C:$C,'Buyer Metrics'!AY$4)</f>
        <v>0</v>
      </c>
      <c r="AZ73" s="3">
        <f>SUMIFS(Details!$BB:$BB,Details!$CY:$CY,'Buyer Metrics'!$AF73,Details!$C:$C,'Buyer Metrics'!AZ$4)</f>
        <v>0</v>
      </c>
      <c r="BA73" s="3">
        <f>SUMIFS(Details!$BB:$BB,Details!$CY:$CY,'Buyer Metrics'!$AF73,Details!$C:$C,'Buyer Metrics'!BA$4)</f>
        <v>0</v>
      </c>
      <c r="BB73" s="3">
        <f>SUMIFS(Details!$BB:$BB,Details!$CY:$CY,'Buyer Metrics'!$AF73,Details!$C:$C,'Buyer Metrics'!BB$4)</f>
        <v>0</v>
      </c>
      <c r="BC73" s="3">
        <f>SUMIFS(Details!$BB:$BB,Details!$CY:$CY,'Buyer Metrics'!$AF73,Details!$C:$C,'Buyer Metrics'!BC$4)</f>
        <v>0</v>
      </c>
    </row>
    <row r="74" spans="32:55" x14ac:dyDescent="0.35">
      <c r="AF74" s="64"/>
      <c r="AG74" s="64"/>
      <c r="AU74" s="3">
        <f>SUMIFS(Details!$BB:$BB,Details!$CY:$CY,'Buyer Metrics'!$AF74,Details!$C:$C,'Buyer Metrics'!AU$4)</f>
        <v>0</v>
      </c>
      <c r="AV74" s="3">
        <f>SUMIFS(Details!$BB:$BB,Details!$CY:$CY,'Buyer Metrics'!$AF74,Details!$C:$C,'Buyer Metrics'!AV$4)</f>
        <v>0</v>
      </c>
      <c r="AW74" s="3">
        <f>SUMIFS(Details!$BB:$BB,Details!$CY:$CY,'Buyer Metrics'!$AF74,Details!$C:$C,'Buyer Metrics'!AW$4)</f>
        <v>0</v>
      </c>
      <c r="AX74" s="3">
        <f>SUMIFS(Details!$BB:$BB,Details!$CY:$CY,'Buyer Metrics'!$AF74,Details!$C:$C,'Buyer Metrics'!AX$4)</f>
        <v>0</v>
      </c>
      <c r="AY74" s="3">
        <f>SUMIFS(Details!$BB:$BB,Details!$CY:$CY,'Buyer Metrics'!$AF74,Details!$C:$C,'Buyer Metrics'!AY$4)</f>
        <v>0</v>
      </c>
      <c r="AZ74" s="3">
        <f>SUMIFS(Details!$BB:$BB,Details!$CY:$CY,'Buyer Metrics'!$AF74,Details!$C:$C,'Buyer Metrics'!AZ$4)</f>
        <v>0</v>
      </c>
      <c r="BA74" s="3">
        <f>SUMIFS(Details!$BB:$BB,Details!$CY:$CY,'Buyer Metrics'!$AF74,Details!$C:$C,'Buyer Metrics'!BA$4)</f>
        <v>0</v>
      </c>
      <c r="BB74" s="3">
        <f>SUMIFS(Details!$BB:$BB,Details!$CY:$CY,'Buyer Metrics'!$AF74,Details!$C:$C,'Buyer Metrics'!BB$4)</f>
        <v>0</v>
      </c>
      <c r="BC74" s="3">
        <f>SUMIFS(Details!$BB:$BB,Details!$CY:$CY,'Buyer Metrics'!$AF74,Details!$C:$C,'Buyer Metrics'!BC$4)</f>
        <v>0</v>
      </c>
    </row>
    <row r="75" spans="32:55" x14ac:dyDescent="0.35">
      <c r="AF75" s="64"/>
      <c r="AG75" s="64"/>
      <c r="AU75" s="3">
        <f>SUMIFS(Details!$BB:$BB,Details!$CY:$CY,'Buyer Metrics'!$AF75,Details!$C:$C,'Buyer Metrics'!AU$4)</f>
        <v>0</v>
      </c>
      <c r="AV75" s="3">
        <f>SUMIFS(Details!$BB:$BB,Details!$CY:$CY,'Buyer Metrics'!$AF75,Details!$C:$C,'Buyer Metrics'!AV$4)</f>
        <v>0</v>
      </c>
      <c r="AW75" s="3">
        <f>SUMIFS(Details!$BB:$BB,Details!$CY:$CY,'Buyer Metrics'!$AF75,Details!$C:$C,'Buyer Metrics'!AW$4)</f>
        <v>0</v>
      </c>
      <c r="AX75" s="3">
        <f>SUMIFS(Details!$BB:$BB,Details!$CY:$CY,'Buyer Metrics'!$AF75,Details!$C:$C,'Buyer Metrics'!AX$4)</f>
        <v>0</v>
      </c>
      <c r="AY75" s="3">
        <f>SUMIFS(Details!$BB:$BB,Details!$CY:$CY,'Buyer Metrics'!$AF75,Details!$C:$C,'Buyer Metrics'!AY$4)</f>
        <v>0</v>
      </c>
      <c r="AZ75" s="3">
        <f>SUMIFS(Details!$BB:$BB,Details!$CY:$CY,'Buyer Metrics'!$AF75,Details!$C:$C,'Buyer Metrics'!AZ$4)</f>
        <v>0</v>
      </c>
      <c r="BA75" s="3">
        <f>SUMIFS(Details!$BB:$BB,Details!$CY:$CY,'Buyer Metrics'!$AF75,Details!$C:$C,'Buyer Metrics'!BA$4)</f>
        <v>0</v>
      </c>
      <c r="BB75" s="3">
        <f>SUMIFS(Details!$BB:$BB,Details!$CY:$CY,'Buyer Metrics'!$AF75,Details!$C:$C,'Buyer Metrics'!BB$4)</f>
        <v>0</v>
      </c>
      <c r="BC75" s="3">
        <f>SUMIFS(Details!$BB:$BB,Details!$CY:$CY,'Buyer Metrics'!$AF75,Details!$C:$C,'Buyer Metrics'!BC$4)</f>
        <v>0</v>
      </c>
    </row>
    <row r="76" spans="32:55" x14ac:dyDescent="0.35">
      <c r="AF76" s="64"/>
      <c r="AG76" s="64"/>
      <c r="AU76" s="3">
        <f>SUMIFS(Details!$BB:$BB,Details!$CY:$CY,'Buyer Metrics'!$AF76,Details!$C:$C,'Buyer Metrics'!AU$4)</f>
        <v>0</v>
      </c>
      <c r="AV76" s="3">
        <f>SUMIFS(Details!$BB:$BB,Details!$CY:$CY,'Buyer Metrics'!$AF76,Details!$C:$C,'Buyer Metrics'!AV$4)</f>
        <v>0</v>
      </c>
      <c r="AW76" s="3">
        <f>SUMIFS(Details!$BB:$BB,Details!$CY:$CY,'Buyer Metrics'!$AF76,Details!$C:$C,'Buyer Metrics'!AW$4)</f>
        <v>0</v>
      </c>
      <c r="AX76" s="3">
        <f>SUMIFS(Details!$BB:$BB,Details!$CY:$CY,'Buyer Metrics'!$AF76,Details!$C:$C,'Buyer Metrics'!AX$4)</f>
        <v>0</v>
      </c>
      <c r="AY76" s="3">
        <f>SUMIFS(Details!$BB:$BB,Details!$CY:$CY,'Buyer Metrics'!$AF76,Details!$C:$C,'Buyer Metrics'!AY$4)</f>
        <v>0</v>
      </c>
      <c r="AZ76" s="3">
        <f>SUMIFS(Details!$BB:$BB,Details!$CY:$CY,'Buyer Metrics'!$AF76,Details!$C:$C,'Buyer Metrics'!AZ$4)</f>
        <v>0</v>
      </c>
      <c r="BA76" s="3">
        <f>SUMIFS(Details!$BB:$BB,Details!$CY:$CY,'Buyer Metrics'!$AF76,Details!$C:$C,'Buyer Metrics'!BA$4)</f>
        <v>0</v>
      </c>
      <c r="BB76" s="3">
        <f>SUMIFS(Details!$BB:$BB,Details!$CY:$CY,'Buyer Metrics'!$AF76,Details!$C:$C,'Buyer Metrics'!BB$4)</f>
        <v>0</v>
      </c>
      <c r="BC76" s="3">
        <f>SUMIFS(Details!$BB:$BB,Details!$CY:$CY,'Buyer Metrics'!$AF76,Details!$C:$C,'Buyer Metrics'!BC$4)</f>
        <v>0</v>
      </c>
    </row>
    <row r="77" spans="32:55" x14ac:dyDescent="0.35">
      <c r="AF77" s="64"/>
      <c r="AG77" s="64"/>
      <c r="AU77" s="3">
        <f>SUMIFS(Details!$BB:$BB,Details!$CY:$CY,'Buyer Metrics'!$AF77,Details!$C:$C,'Buyer Metrics'!AU$4)</f>
        <v>0</v>
      </c>
      <c r="AV77" s="3">
        <f>SUMIFS(Details!$BB:$BB,Details!$CY:$CY,'Buyer Metrics'!$AF77,Details!$C:$C,'Buyer Metrics'!AV$4)</f>
        <v>0</v>
      </c>
      <c r="AW77" s="3">
        <f>SUMIFS(Details!$BB:$BB,Details!$CY:$CY,'Buyer Metrics'!$AF77,Details!$C:$C,'Buyer Metrics'!AW$4)</f>
        <v>0</v>
      </c>
      <c r="AX77" s="3">
        <f>SUMIFS(Details!$BB:$BB,Details!$CY:$CY,'Buyer Metrics'!$AF77,Details!$C:$C,'Buyer Metrics'!AX$4)</f>
        <v>0</v>
      </c>
      <c r="AY77" s="3">
        <f>SUMIFS(Details!$BB:$BB,Details!$CY:$CY,'Buyer Metrics'!$AF77,Details!$C:$C,'Buyer Metrics'!AY$4)</f>
        <v>0</v>
      </c>
      <c r="AZ77" s="3">
        <f>SUMIFS(Details!$BB:$BB,Details!$CY:$CY,'Buyer Metrics'!$AF77,Details!$C:$C,'Buyer Metrics'!AZ$4)</f>
        <v>0</v>
      </c>
      <c r="BA77" s="3">
        <f>SUMIFS(Details!$BB:$BB,Details!$CY:$CY,'Buyer Metrics'!$AF77,Details!$C:$C,'Buyer Metrics'!BA$4)</f>
        <v>0</v>
      </c>
      <c r="BB77" s="3">
        <f>SUMIFS(Details!$BB:$BB,Details!$CY:$CY,'Buyer Metrics'!$AF77,Details!$C:$C,'Buyer Metrics'!BB$4)</f>
        <v>0</v>
      </c>
      <c r="BC77" s="3">
        <f>SUMIFS(Details!$BB:$BB,Details!$CY:$CY,'Buyer Metrics'!$AF77,Details!$C:$C,'Buyer Metrics'!BC$4)</f>
        <v>0</v>
      </c>
    </row>
    <row r="78" spans="32:55" x14ac:dyDescent="0.35">
      <c r="AF78" s="64"/>
      <c r="AG78" s="64"/>
      <c r="AU78" s="3">
        <f>SUMIFS(Details!$BB:$BB,Details!$CY:$CY,'Buyer Metrics'!$AF78,Details!$C:$C,'Buyer Metrics'!AU$4)</f>
        <v>0</v>
      </c>
      <c r="AV78" s="3">
        <f>SUMIFS(Details!$BB:$BB,Details!$CY:$CY,'Buyer Metrics'!$AF78,Details!$C:$C,'Buyer Metrics'!AV$4)</f>
        <v>0</v>
      </c>
      <c r="AW78" s="3">
        <f>SUMIFS(Details!$BB:$BB,Details!$CY:$CY,'Buyer Metrics'!$AF78,Details!$C:$C,'Buyer Metrics'!AW$4)</f>
        <v>0</v>
      </c>
      <c r="AX78" s="3">
        <f>SUMIFS(Details!$BB:$BB,Details!$CY:$CY,'Buyer Metrics'!$AF78,Details!$C:$C,'Buyer Metrics'!AX$4)</f>
        <v>0</v>
      </c>
      <c r="AY78" s="3">
        <f>SUMIFS(Details!$BB:$BB,Details!$CY:$CY,'Buyer Metrics'!$AF78,Details!$C:$C,'Buyer Metrics'!AY$4)</f>
        <v>0</v>
      </c>
      <c r="AZ78" s="3">
        <f>SUMIFS(Details!$BB:$BB,Details!$CY:$CY,'Buyer Metrics'!$AF78,Details!$C:$C,'Buyer Metrics'!AZ$4)</f>
        <v>0</v>
      </c>
      <c r="BA78" s="3">
        <f>SUMIFS(Details!$BB:$BB,Details!$CY:$CY,'Buyer Metrics'!$AF78,Details!$C:$C,'Buyer Metrics'!BA$4)</f>
        <v>0</v>
      </c>
      <c r="BB78" s="3">
        <f>SUMIFS(Details!$BB:$BB,Details!$CY:$CY,'Buyer Metrics'!$AF78,Details!$C:$C,'Buyer Metrics'!BB$4)</f>
        <v>0</v>
      </c>
      <c r="BC78" s="3">
        <f>SUMIFS(Details!$BB:$BB,Details!$CY:$CY,'Buyer Metrics'!$AF78,Details!$C:$C,'Buyer Metrics'!BC$4)</f>
        <v>0</v>
      </c>
    </row>
    <row r="79" spans="32:55" x14ac:dyDescent="0.35">
      <c r="AF79" s="64"/>
      <c r="AG79" s="64"/>
      <c r="AU79" s="3">
        <f>SUMIFS(Details!$BB:$BB,Details!$CY:$CY,'Buyer Metrics'!$AF79,Details!$C:$C,'Buyer Metrics'!AU$4)</f>
        <v>0</v>
      </c>
      <c r="AV79" s="3">
        <f>SUMIFS(Details!$BB:$BB,Details!$CY:$CY,'Buyer Metrics'!$AF79,Details!$C:$C,'Buyer Metrics'!AV$4)</f>
        <v>0</v>
      </c>
      <c r="AW79" s="3">
        <f>SUMIFS(Details!$BB:$BB,Details!$CY:$CY,'Buyer Metrics'!$AF79,Details!$C:$C,'Buyer Metrics'!AW$4)</f>
        <v>0</v>
      </c>
      <c r="AX79" s="3">
        <f>SUMIFS(Details!$BB:$BB,Details!$CY:$CY,'Buyer Metrics'!$AF79,Details!$C:$C,'Buyer Metrics'!AX$4)</f>
        <v>0</v>
      </c>
      <c r="AY79" s="3">
        <f>SUMIFS(Details!$BB:$BB,Details!$CY:$CY,'Buyer Metrics'!$AF79,Details!$C:$C,'Buyer Metrics'!AY$4)</f>
        <v>0</v>
      </c>
      <c r="AZ79" s="3">
        <f>SUMIFS(Details!$BB:$BB,Details!$CY:$CY,'Buyer Metrics'!$AF79,Details!$C:$C,'Buyer Metrics'!AZ$4)</f>
        <v>0</v>
      </c>
      <c r="BA79" s="3">
        <f>SUMIFS(Details!$BB:$BB,Details!$CY:$CY,'Buyer Metrics'!$AF79,Details!$C:$C,'Buyer Metrics'!BA$4)</f>
        <v>0</v>
      </c>
      <c r="BB79" s="3">
        <f>SUMIFS(Details!$BB:$BB,Details!$CY:$CY,'Buyer Metrics'!$AF79,Details!$C:$C,'Buyer Metrics'!BB$4)</f>
        <v>0</v>
      </c>
      <c r="BC79" s="3">
        <f>SUMIFS(Details!$BB:$BB,Details!$CY:$CY,'Buyer Metrics'!$AF79,Details!$C:$C,'Buyer Metrics'!BC$4)</f>
        <v>0</v>
      </c>
    </row>
    <row r="80" spans="32:55" x14ac:dyDescent="0.35">
      <c r="AF80" s="64"/>
      <c r="AG80" s="64"/>
      <c r="AU80" s="3">
        <f>SUMIFS(Details!$BB:$BB,Details!$CY:$CY,'Buyer Metrics'!$AF80,Details!$C:$C,'Buyer Metrics'!AU$4)</f>
        <v>0</v>
      </c>
      <c r="AV80" s="3">
        <f>SUMIFS(Details!$BB:$BB,Details!$CY:$CY,'Buyer Metrics'!$AF80,Details!$C:$C,'Buyer Metrics'!AV$4)</f>
        <v>0</v>
      </c>
      <c r="AW80" s="3">
        <f>SUMIFS(Details!$BB:$BB,Details!$CY:$CY,'Buyer Metrics'!$AF80,Details!$C:$C,'Buyer Metrics'!AW$4)</f>
        <v>0</v>
      </c>
      <c r="AX80" s="3">
        <f>SUMIFS(Details!$BB:$BB,Details!$CY:$CY,'Buyer Metrics'!$AF80,Details!$C:$C,'Buyer Metrics'!AX$4)</f>
        <v>0</v>
      </c>
      <c r="AY80" s="3">
        <f>SUMIFS(Details!$BB:$BB,Details!$CY:$CY,'Buyer Metrics'!$AF80,Details!$C:$C,'Buyer Metrics'!AY$4)</f>
        <v>0</v>
      </c>
      <c r="AZ80" s="3">
        <f>SUMIFS(Details!$BB:$BB,Details!$CY:$CY,'Buyer Metrics'!$AF80,Details!$C:$C,'Buyer Metrics'!AZ$4)</f>
        <v>0</v>
      </c>
      <c r="BA80" s="3">
        <f>SUMIFS(Details!$BB:$BB,Details!$CY:$CY,'Buyer Metrics'!$AF80,Details!$C:$C,'Buyer Metrics'!BA$4)</f>
        <v>0</v>
      </c>
      <c r="BB80" s="3">
        <f>SUMIFS(Details!$BB:$BB,Details!$CY:$CY,'Buyer Metrics'!$AF80,Details!$C:$C,'Buyer Metrics'!BB$4)</f>
        <v>0</v>
      </c>
      <c r="BC80" s="3">
        <f>SUMIFS(Details!$BB:$BB,Details!$CY:$CY,'Buyer Metrics'!$AF80,Details!$C:$C,'Buyer Metrics'!BC$4)</f>
        <v>0</v>
      </c>
    </row>
    <row r="81" spans="32:55" x14ac:dyDescent="0.35">
      <c r="AF81" s="64"/>
      <c r="AG81" s="64"/>
      <c r="AU81" s="3">
        <f>SUMIFS(Details!$BB:$BB,Details!$CY:$CY,'Buyer Metrics'!$AF81,Details!$C:$C,'Buyer Metrics'!AU$4)</f>
        <v>0</v>
      </c>
      <c r="AV81" s="3">
        <f>SUMIFS(Details!$BB:$BB,Details!$CY:$CY,'Buyer Metrics'!$AF81,Details!$C:$C,'Buyer Metrics'!AV$4)</f>
        <v>0</v>
      </c>
      <c r="AW81" s="3">
        <f>SUMIFS(Details!$BB:$BB,Details!$CY:$CY,'Buyer Metrics'!$AF81,Details!$C:$C,'Buyer Metrics'!AW$4)</f>
        <v>0</v>
      </c>
      <c r="AX81" s="3">
        <f>SUMIFS(Details!$BB:$BB,Details!$CY:$CY,'Buyer Metrics'!$AF81,Details!$C:$C,'Buyer Metrics'!AX$4)</f>
        <v>0</v>
      </c>
      <c r="AY81" s="3">
        <f>SUMIFS(Details!$BB:$BB,Details!$CY:$CY,'Buyer Metrics'!$AF81,Details!$C:$C,'Buyer Metrics'!AY$4)</f>
        <v>0</v>
      </c>
      <c r="AZ81" s="3">
        <f>SUMIFS(Details!$BB:$BB,Details!$CY:$CY,'Buyer Metrics'!$AF81,Details!$C:$C,'Buyer Metrics'!AZ$4)</f>
        <v>0</v>
      </c>
      <c r="BA81" s="3">
        <f>SUMIFS(Details!$BB:$BB,Details!$CY:$CY,'Buyer Metrics'!$AF81,Details!$C:$C,'Buyer Metrics'!BA$4)</f>
        <v>0</v>
      </c>
      <c r="BB81" s="3">
        <f>SUMIFS(Details!$BB:$BB,Details!$CY:$CY,'Buyer Metrics'!$AF81,Details!$C:$C,'Buyer Metrics'!BB$4)</f>
        <v>0</v>
      </c>
      <c r="BC81" s="3">
        <f>SUMIFS(Details!$BB:$BB,Details!$CY:$CY,'Buyer Metrics'!$AF81,Details!$C:$C,'Buyer Metrics'!BC$4)</f>
        <v>0</v>
      </c>
    </row>
    <row r="82" spans="32:55" x14ac:dyDescent="0.35">
      <c r="AF82" s="64"/>
      <c r="AG82" s="64"/>
      <c r="AU82" s="3">
        <f>SUMIFS(Details!$BB:$BB,Details!$CY:$CY,'Buyer Metrics'!$AF82,Details!$C:$C,'Buyer Metrics'!AU$4)</f>
        <v>0</v>
      </c>
      <c r="AV82" s="3">
        <f>SUMIFS(Details!$BB:$BB,Details!$CY:$CY,'Buyer Metrics'!$AF82,Details!$C:$C,'Buyer Metrics'!AV$4)</f>
        <v>0</v>
      </c>
      <c r="AW82" s="3">
        <f>SUMIFS(Details!$BB:$BB,Details!$CY:$CY,'Buyer Metrics'!$AF82,Details!$C:$C,'Buyer Metrics'!AW$4)</f>
        <v>0</v>
      </c>
      <c r="AX82" s="3">
        <f>SUMIFS(Details!$BB:$BB,Details!$CY:$CY,'Buyer Metrics'!$AF82,Details!$C:$C,'Buyer Metrics'!AX$4)</f>
        <v>0</v>
      </c>
      <c r="AY82" s="3">
        <f>SUMIFS(Details!$BB:$BB,Details!$CY:$CY,'Buyer Metrics'!$AF82,Details!$C:$C,'Buyer Metrics'!AY$4)</f>
        <v>0</v>
      </c>
      <c r="AZ82" s="3">
        <f>SUMIFS(Details!$BB:$BB,Details!$CY:$CY,'Buyer Metrics'!$AF82,Details!$C:$C,'Buyer Metrics'!AZ$4)</f>
        <v>0</v>
      </c>
      <c r="BA82" s="3">
        <f>SUMIFS(Details!$BB:$BB,Details!$CY:$CY,'Buyer Metrics'!$AF82,Details!$C:$C,'Buyer Metrics'!BA$4)</f>
        <v>0</v>
      </c>
      <c r="BB82" s="3">
        <f>SUMIFS(Details!$BB:$BB,Details!$CY:$CY,'Buyer Metrics'!$AF82,Details!$C:$C,'Buyer Metrics'!BB$4)</f>
        <v>0</v>
      </c>
      <c r="BC82" s="3">
        <f>SUMIFS(Details!$BB:$BB,Details!$CY:$CY,'Buyer Metrics'!$AF82,Details!$C:$C,'Buyer Metrics'!BC$4)</f>
        <v>0</v>
      </c>
    </row>
    <row r="83" spans="32:55" x14ac:dyDescent="0.35">
      <c r="AF83" s="64"/>
      <c r="AG83" s="64"/>
      <c r="AU83" s="3">
        <f>SUMIFS(Details!$BB:$BB,Details!$CY:$CY,'Buyer Metrics'!$AF83,Details!$C:$C,'Buyer Metrics'!AU$4)</f>
        <v>0</v>
      </c>
      <c r="AV83" s="3">
        <f>SUMIFS(Details!$BB:$BB,Details!$CY:$CY,'Buyer Metrics'!$AF83,Details!$C:$C,'Buyer Metrics'!AV$4)</f>
        <v>0</v>
      </c>
      <c r="AW83" s="3">
        <f>SUMIFS(Details!$BB:$BB,Details!$CY:$CY,'Buyer Metrics'!$AF83,Details!$C:$C,'Buyer Metrics'!AW$4)</f>
        <v>0</v>
      </c>
      <c r="AX83" s="3">
        <f>SUMIFS(Details!$BB:$BB,Details!$CY:$CY,'Buyer Metrics'!$AF83,Details!$C:$C,'Buyer Metrics'!AX$4)</f>
        <v>0</v>
      </c>
      <c r="AY83" s="3">
        <f>SUMIFS(Details!$BB:$BB,Details!$CY:$CY,'Buyer Metrics'!$AF83,Details!$C:$C,'Buyer Metrics'!AY$4)</f>
        <v>0</v>
      </c>
      <c r="AZ83" s="3">
        <f>SUMIFS(Details!$BB:$BB,Details!$CY:$CY,'Buyer Metrics'!$AF83,Details!$C:$C,'Buyer Metrics'!AZ$4)</f>
        <v>0</v>
      </c>
      <c r="BA83" s="3">
        <f>SUMIFS(Details!$BB:$BB,Details!$CY:$CY,'Buyer Metrics'!$AF83,Details!$C:$C,'Buyer Metrics'!BA$4)</f>
        <v>0</v>
      </c>
      <c r="BB83" s="3">
        <f>SUMIFS(Details!$BB:$BB,Details!$CY:$CY,'Buyer Metrics'!$AF83,Details!$C:$C,'Buyer Metrics'!BB$4)</f>
        <v>0</v>
      </c>
      <c r="BC83" s="3">
        <f>SUMIFS(Details!$BB:$BB,Details!$CY:$CY,'Buyer Metrics'!$AF83,Details!$C:$C,'Buyer Metrics'!BC$4)</f>
        <v>0</v>
      </c>
    </row>
    <row r="84" spans="32:55" x14ac:dyDescent="0.35">
      <c r="AF84" s="64"/>
      <c r="AG84" s="64"/>
      <c r="AU84" s="3">
        <f>SUMIFS(Details!$BB:$BB,Details!$CY:$CY,'Buyer Metrics'!$AF84,Details!$C:$C,'Buyer Metrics'!AU$4)</f>
        <v>0</v>
      </c>
      <c r="AV84" s="3">
        <f>SUMIFS(Details!$BB:$BB,Details!$CY:$CY,'Buyer Metrics'!$AF84,Details!$C:$C,'Buyer Metrics'!AV$4)</f>
        <v>0</v>
      </c>
      <c r="AW84" s="3">
        <f>SUMIFS(Details!$BB:$BB,Details!$CY:$CY,'Buyer Metrics'!$AF84,Details!$C:$C,'Buyer Metrics'!AW$4)</f>
        <v>0</v>
      </c>
      <c r="AX84" s="3">
        <f>SUMIFS(Details!$BB:$BB,Details!$CY:$CY,'Buyer Metrics'!$AF84,Details!$C:$C,'Buyer Metrics'!AX$4)</f>
        <v>0</v>
      </c>
      <c r="AY84" s="3">
        <f>SUMIFS(Details!$BB:$BB,Details!$CY:$CY,'Buyer Metrics'!$AF84,Details!$C:$C,'Buyer Metrics'!AY$4)</f>
        <v>0</v>
      </c>
      <c r="AZ84" s="3">
        <f>SUMIFS(Details!$BB:$BB,Details!$CY:$CY,'Buyer Metrics'!$AF84,Details!$C:$C,'Buyer Metrics'!AZ$4)</f>
        <v>0</v>
      </c>
      <c r="BA84" s="3">
        <f>SUMIFS(Details!$BB:$BB,Details!$CY:$CY,'Buyer Metrics'!$AF84,Details!$C:$C,'Buyer Metrics'!BA$4)</f>
        <v>0</v>
      </c>
      <c r="BB84" s="3">
        <f>SUMIFS(Details!$BB:$BB,Details!$CY:$CY,'Buyer Metrics'!$AF84,Details!$C:$C,'Buyer Metrics'!BB$4)</f>
        <v>0</v>
      </c>
      <c r="BC84" s="3">
        <f>SUMIFS(Details!$BB:$BB,Details!$CY:$CY,'Buyer Metrics'!$AF84,Details!$C:$C,'Buyer Metrics'!BC$4)</f>
        <v>0</v>
      </c>
    </row>
    <row r="85" spans="32:55" x14ac:dyDescent="0.35">
      <c r="AF85" s="64"/>
      <c r="AG85" s="64"/>
      <c r="AU85" s="3">
        <f>SUMIFS(Details!$BB:$BB,Details!$CY:$CY,'Buyer Metrics'!$AF85,Details!$C:$C,'Buyer Metrics'!AU$4)</f>
        <v>0</v>
      </c>
      <c r="AV85" s="3">
        <f>SUMIFS(Details!$BB:$BB,Details!$CY:$CY,'Buyer Metrics'!$AF85,Details!$C:$C,'Buyer Metrics'!AV$4)</f>
        <v>0</v>
      </c>
      <c r="AW85" s="3">
        <f>SUMIFS(Details!$BB:$BB,Details!$CY:$CY,'Buyer Metrics'!$AF85,Details!$C:$C,'Buyer Metrics'!AW$4)</f>
        <v>0</v>
      </c>
      <c r="AX85" s="3">
        <f>SUMIFS(Details!$BB:$BB,Details!$CY:$CY,'Buyer Metrics'!$AF85,Details!$C:$C,'Buyer Metrics'!AX$4)</f>
        <v>0</v>
      </c>
      <c r="AY85" s="3">
        <f>SUMIFS(Details!$BB:$BB,Details!$CY:$CY,'Buyer Metrics'!$AF85,Details!$C:$C,'Buyer Metrics'!AY$4)</f>
        <v>0</v>
      </c>
      <c r="AZ85" s="3">
        <f>SUMIFS(Details!$BB:$BB,Details!$CY:$CY,'Buyer Metrics'!$AF85,Details!$C:$C,'Buyer Metrics'!AZ$4)</f>
        <v>0</v>
      </c>
      <c r="BA85" s="3">
        <f>SUMIFS(Details!$BB:$BB,Details!$CY:$CY,'Buyer Metrics'!$AF85,Details!$C:$C,'Buyer Metrics'!BA$4)</f>
        <v>0</v>
      </c>
      <c r="BB85" s="3">
        <f>SUMIFS(Details!$BB:$BB,Details!$CY:$CY,'Buyer Metrics'!$AF85,Details!$C:$C,'Buyer Metrics'!BB$4)</f>
        <v>0</v>
      </c>
      <c r="BC85" s="3">
        <f>SUMIFS(Details!$BB:$BB,Details!$CY:$CY,'Buyer Metrics'!$AF85,Details!$C:$C,'Buyer Metrics'!BC$4)</f>
        <v>0</v>
      </c>
    </row>
    <row r="86" spans="32:55" x14ac:dyDescent="0.35">
      <c r="AF86" s="64"/>
      <c r="AG86" s="64"/>
      <c r="AU86" s="3">
        <f>SUMIFS(Details!$BB:$BB,Details!$CY:$CY,'Buyer Metrics'!$AF86,Details!$C:$C,'Buyer Metrics'!AU$4)</f>
        <v>0</v>
      </c>
      <c r="AV86" s="3">
        <f>SUMIFS(Details!$BB:$BB,Details!$CY:$CY,'Buyer Metrics'!$AF86,Details!$C:$C,'Buyer Metrics'!AV$4)</f>
        <v>0</v>
      </c>
      <c r="AW86" s="3">
        <f>SUMIFS(Details!$BB:$BB,Details!$CY:$CY,'Buyer Metrics'!$AF86,Details!$C:$C,'Buyer Metrics'!AW$4)</f>
        <v>0</v>
      </c>
      <c r="AX86" s="3">
        <f>SUMIFS(Details!$BB:$BB,Details!$CY:$CY,'Buyer Metrics'!$AF86,Details!$C:$C,'Buyer Metrics'!AX$4)</f>
        <v>0</v>
      </c>
      <c r="AY86" s="3">
        <f>SUMIFS(Details!$BB:$BB,Details!$CY:$CY,'Buyer Metrics'!$AF86,Details!$C:$C,'Buyer Metrics'!AY$4)</f>
        <v>0</v>
      </c>
      <c r="AZ86" s="3">
        <f>SUMIFS(Details!$BB:$BB,Details!$CY:$CY,'Buyer Metrics'!$AF86,Details!$C:$C,'Buyer Metrics'!AZ$4)</f>
        <v>0</v>
      </c>
      <c r="BA86" s="3">
        <f>SUMIFS(Details!$BB:$BB,Details!$CY:$CY,'Buyer Metrics'!$AF86,Details!$C:$C,'Buyer Metrics'!BA$4)</f>
        <v>0</v>
      </c>
      <c r="BB86" s="3">
        <f>SUMIFS(Details!$BB:$BB,Details!$CY:$CY,'Buyer Metrics'!$AF86,Details!$C:$C,'Buyer Metrics'!BB$4)</f>
        <v>0</v>
      </c>
      <c r="BC86" s="3">
        <f>SUMIFS(Details!$BB:$BB,Details!$CY:$CY,'Buyer Metrics'!$AF86,Details!$C:$C,'Buyer Metrics'!BC$4)</f>
        <v>0</v>
      </c>
    </row>
    <row r="87" spans="32:55" x14ac:dyDescent="0.35">
      <c r="AF87" s="64"/>
      <c r="AG87" s="64"/>
      <c r="AU87" s="3">
        <f>SUMIFS(Details!$BB:$BB,Details!$CY:$CY,'Buyer Metrics'!$AF87,Details!$C:$C,'Buyer Metrics'!AU$4)</f>
        <v>0</v>
      </c>
      <c r="AV87" s="3">
        <f>SUMIFS(Details!$BB:$BB,Details!$CY:$CY,'Buyer Metrics'!$AF87,Details!$C:$C,'Buyer Metrics'!AV$4)</f>
        <v>0</v>
      </c>
      <c r="AW87" s="3">
        <f>SUMIFS(Details!$BB:$BB,Details!$CY:$CY,'Buyer Metrics'!$AF87,Details!$C:$C,'Buyer Metrics'!AW$4)</f>
        <v>0</v>
      </c>
      <c r="AX87" s="3">
        <f>SUMIFS(Details!$BB:$BB,Details!$CY:$CY,'Buyer Metrics'!$AF87,Details!$C:$C,'Buyer Metrics'!AX$4)</f>
        <v>0</v>
      </c>
      <c r="AY87" s="3">
        <f>SUMIFS(Details!$BB:$BB,Details!$CY:$CY,'Buyer Metrics'!$AF87,Details!$C:$C,'Buyer Metrics'!AY$4)</f>
        <v>0</v>
      </c>
      <c r="AZ87" s="3">
        <f>SUMIFS(Details!$BB:$BB,Details!$CY:$CY,'Buyer Metrics'!$AF87,Details!$C:$C,'Buyer Metrics'!AZ$4)</f>
        <v>0</v>
      </c>
      <c r="BA87" s="3">
        <f>SUMIFS(Details!$BB:$BB,Details!$CY:$CY,'Buyer Metrics'!$AF87,Details!$C:$C,'Buyer Metrics'!BA$4)</f>
        <v>0</v>
      </c>
      <c r="BB87" s="3">
        <f>SUMIFS(Details!$BB:$BB,Details!$CY:$CY,'Buyer Metrics'!$AF87,Details!$C:$C,'Buyer Metrics'!BB$4)</f>
        <v>0</v>
      </c>
      <c r="BC87" s="3">
        <f>SUMIFS(Details!$BB:$BB,Details!$CY:$CY,'Buyer Metrics'!$AF87,Details!$C:$C,'Buyer Metrics'!BC$4)</f>
        <v>0</v>
      </c>
    </row>
    <row r="88" spans="32:55" x14ac:dyDescent="0.35">
      <c r="AF88" s="64"/>
      <c r="AG88" s="64"/>
      <c r="AU88" s="3">
        <f>SUMIFS(Details!$BB:$BB,Details!$CY:$CY,'Buyer Metrics'!$AF88,Details!$C:$C,'Buyer Metrics'!AU$4)</f>
        <v>0</v>
      </c>
      <c r="AV88" s="3">
        <f>SUMIFS(Details!$BB:$BB,Details!$CY:$CY,'Buyer Metrics'!$AF88,Details!$C:$C,'Buyer Metrics'!AV$4)</f>
        <v>0</v>
      </c>
      <c r="AW88" s="3">
        <f>SUMIFS(Details!$BB:$BB,Details!$CY:$CY,'Buyer Metrics'!$AF88,Details!$C:$C,'Buyer Metrics'!AW$4)</f>
        <v>0</v>
      </c>
      <c r="AX88" s="3">
        <f>SUMIFS(Details!$BB:$BB,Details!$CY:$CY,'Buyer Metrics'!$AF88,Details!$C:$C,'Buyer Metrics'!AX$4)</f>
        <v>0</v>
      </c>
      <c r="AY88" s="3">
        <f>SUMIFS(Details!$BB:$BB,Details!$CY:$CY,'Buyer Metrics'!$AF88,Details!$C:$C,'Buyer Metrics'!AY$4)</f>
        <v>0</v>
      </c>
      <c r="AZ88" s="3">
        <f>SUMIFS(Details!$BB:$BB,Details!$CY:$CY,'Buyer Metrics'!$AF88,Details!$C:$C,'Buyer Metrics'!AZ$4)</f>
        <v>0</v>
      </c>
      <c r="BA88" s="3">
        <f>SUMIFS(Details!$BB:$BB,Details!$CY:$CY,'Buyer Metrics'!$AF88,Details!$C:$C,'Buyer Metrics'!BA$4)</f>
        <v>0</v>
      </c>
      <c r="BB88" s="3">
        <f>SUMIFS(Details!$BB:$BB,Details!$CY:$CY,'Buyer Metrics'!$AF88,Details!$C:$C,'Buyer Metrics'!BB$4)</f>
        <v>0</v>
      </c>
      <c r="BC88" s="3">
        <f>SUMIFS(Details!$BB:$BB,Details!$CY:$CY,'Buyer Metrics'!$AF88,Details!$C:$C,'Buyer Metrics'!BC$4)</f>
        <v>0</v>
      </c>
    </row>
    <row r="89" spans="32:55" x14ac:dyDescent="0.35">
      <c r="AF89" s="64"/>
      <c r="AG89" s="64"/>
      <c r="AU89" s="3">
        <f>SUMIFS(Details!$BB:$BB,Details!$CY:$CY,'Buyer Metrics'!$AF89,Details!$C:$C,'Buyer Metrics'!AU$4)</f>
        <v>0</v>
      </c>
      <c r="AV89" s="3">
        <f>SUMIFS(Details!$BB:$BB,Details!$CY:$CY,'Buyer Metrics'!$AF89,Details!$C:$C,'Buyer Metrics'!AV$4)</f>
        <v>0</v>
      </c>
      <c r="AW89" s="3">
        <f>SUMIFS(Details!$BB:$BB,Details!$CY:$CY,'Buyer Metrics'!$AF89,Details!$C:$C,'Buyer Metrics'!AW$4)</f>
        <v>0</v>
      </c>
      <c r="AX89" s="3">
        <f>SUMIFS(Details!$BB:$BB,Details!$CY:$CY,'Buyer Metrics'!$AF89,Details!$C:$C,'Buyer Metrics'!AX$4)</f>
        <v>0</v>
      </c>
      <c r="AY89" s="3">
        <f>SUMIFS(Details!$BB:$BB,Details!$CY:$CY,'Buyer Metrics'!$AF89,Details!$C:$C,'Buyer Metrics'!AY$4)</f>
        <v>0</v>
      </c>
      <c r="AZ89" s="3">
        <f>SUMIFS(Details!$BB:$BB,Details!$CY:$CY,'Buyer Metrics'!$AF89,Details!$C:$C,'Buyer Metrics'!AZ$4)</f>
        <v>0</v>
      </c>
      <c r="BA89" s="3">
        <f>SUMIFS(Details!$BB:$BB,Details!$CY:$CY,'Buyer Metrics'!$AF89,Details!$C:$C,'Buyer Metrics'!BA$4)</f>
        <v>0</v>
      </c>
      <c r="BB89" s="3">
        <f>SUMIFS(Details!$BB:$BB,Details!$CY:$CY,'Buyer Metrics'!$AF89,Details!$C:$C,'Buyer Metrics'!BB$4)</f>
        <v>0</v>
      </c>
      <c r="BC89" s="3">
        <f>SUMIFS(Details!$BB:$BB,Details!$CY:$CY,'Buyer Metrics'!$AF89,Details!$C:$C,'Buyer Metrics'!BC$4)</f>
        <v>0</v>
      </c>
    </row>
    <row r="90" spans="32:55" x14ac:dyDescent="0.35">
      <c r="AF90" s="64"/>
      <c r="AG90" s="64"/>
      <c r="AU90" s="3">
        <f>SUMIFS(Details!$BB:$BB,Details!$CY:$CY,'Buyer Metrics'!$AF90,Details!$C:$C,'Buyer Metrics'!AU$4)</f>
        <v>0</v>
      </c>
      <c r="AV90" s="3">
        <f>SUMIFS(Details!$BB:$BB,Details!$CY:$CY,'Buyer Metrics'!$AF90,Details!$C:$C,'Buyer Metrics'!AV$4)</f>
        <v>0</v>
      </c>
      <c r="AW90" s="3">
        <f>SUMIFS(Details!$BB:$BB,Details!$CY:$CY,'Buyer Metrics'!$AF90,Details!$C:$C,'Buyer Metrics'!AW$4)</f>
        <v>0</v>
      </c>
      <c r="AX90" s="3">
        <f>SUMIFS(Details!$BB:$BB,Details!$CY:$CY,'Buyer Metrics'!$AF90,Details!$C:$C,'Buyer Metrics'!AX$4)</f>
        <v>0</v>
      </c>
      <c r="AY90" s="3">
        <f>SUMIFS(Details!$BB:$BB,Details!$CY:$CY,'Buyer Metrics'!$AF90,Details!$C:$C,'Buyer Metrics'!AY$4)</f>
        <v>0</v>
      </c>
      <c r="AZ90" s="3">
        <f>SUMIFS(Details!$BB:$BB,Details!$CY:$CY,'Buyer Metrics'!$AF90,Details!$C:$C,'Buyer Metrics'!AZ$4)</f>
        <v>0</v>
      </c>
      <c r="BA90" s="3">
        <f>SUMIFS(Details!$BB:$BB,Details!$CY:$CY,'Buyer Metrics'!$AF90,Details!$C:$C,'Buyer Metrics'!BA$4)</f>
        <v>0</v>
      </c>
      <c r="BB90" s="3">
        <f>SUMIFS(Details!$BB:$BB,Details!$CY:$CY,'Buyer Metrics'!$AF90,Details!$C:$C,'Buyer Metrics'!BB$4)</f>
        <v>0</v>
      </c>
      <c r="BC90" s="3">
        <f>SUMIFS(Details!$BB:$BB,Details!$CY:$CY,'Buyer Metrics'!$AF90,Details!$C:$C,'Buyer Metrics'!BC$4)</f>
        <v>0</v>
      </c>
    </row>
    <row r="91" spans="32:55" x14ac:dyDescent="0.35">
      <c r="AF91" s="64"/>
      <c r="AG91" s="64"/>
      <c r="AU91" s="3">
        <f>SUMIFS(Details!$BB:$BB,Details!$CY:$CY,'Buyer Metrics'!$AF91,Details!$C:$C,'Buyer Metrics'!AU$4)</f>
        <v>0</v>
      </c>
      <c r="AV91" s="3">
        <f>SUMIFS(Details!$BB:$BB,Details!$CY:$CY,'Buyer Metrics'!$AF91,Details!$C:$C,'Buyer Metrics'!AV$4)</f>
        <v>0</v>
      </c>
      <c r="AW91" s="3">
        <f>SUMIFS(Details!$BB:$BB,Details!$CY:$CY,'Buyer Metrics'!$AF91,Details!$C:$C,'Buyer Metrics'!AW$4)</f>
        <v>0</v>
      </c>
      <c r="AX91" s="3">
        <f>SUMIFS(Details!$BB:$BB,Details!$CY:$CY,'Buyer Metrics'!$AF91,Details!$C:$C,'Buyer Metrics'!AX$4)</f>
        <v>0</v>
      </c>
      <c r="AY91" s="3">
        <f>SUMIFS(Details!$BB:$BB,Details!$CY:$CY,'Buyer Metrics'!$AF91,Details!$C:$C,'Buyer Metrics'!AY$4)</f>
        <v>0</v>
      </c>
      <c r="AZ91" s="3">
        <f>SUMIFS(Details!$BB:$BB,Details!$CY:$CY,'Buyer Metrics'!$AF91,Details!$C:$C,'Buyer Metrics'!AZ$4)</f>
        <v>0</v>
      </c>
      <c r="BA91" s="3">
        <f>SUMIFS(Details!$BB:$BB,Details!$CY:$CY,'Buyer Metrics'!$AF91,Details!$C:$C,'Buyer Metrics'!BA$4)</f>
        <v>0</v>
      </c>
      <c r="BB91" s="3">
        <f>SUMIFS(Details!$BB:$BB,Details!$CY:$CY,'Buyer Metrics'!$AF91,Details!$C:$C,'Buyer Metrics'!BB$4)</f>
        <v>0</v>
      </c>
      <c r="BC91" s="3">
        <f>SUMIFS(Details!$BB:$BB,Details!$CY:$CY,'Buyer Metrics'!$AF91,Details!$C:$C,'Buyer Metrics'!BC$4)</f>
        <v>0</v>
      </c>
    </row>
    <row r="92" spans="32:55" x14ac:dyDescent="0.35">
      <c r="AF92" s="64"/>
      <c r="AG92" s="64"/>
      <c r="AU92" s="3">
        <f>SUMIFS(Details!$BB:$BB,Details!$CY:$CY,'Buyer Metrics'!$AF92,Details!$C:$C,'Buyer Metrics'!AU$4)</f>
        <v>0</v>
      </c>
      <c r="AV92" s="3">
        <f>SUMIFS(Details!$BB:$BB,Details!$CY:$CY,'Buyer Metrics'!$AF92,Details!$C:$C,'Buyer Metrics'!AV$4)</f>
        <v>0</v>
      </c>
      <c r="AW92" s="3">
        <f>SUMIFS(Details!$BB:$BB,Details!$CY:$CY,'Buyer Metrics'!$AF92,Details!$C:$C,'Buyer Metrics'!AW$4)</f>
        <v>0</v>
      </c>
      <c r="AX92" s="3">
        <f>SUMIFS(Details!$BB:$BB,Details!$CY:$CY,'Buyer Metrics'!$AF92,Details!$C:$C,'Buyer Metrics'!AX$4)</f>
        <v>0</v>
      </c>
      <c r="AY92" s="3">
        <f>SUMIFS(Details!$BB:$BB,Details!$CY:$CY,'Buyer Metrics'!$AF92,Details!$C:$C,'Buyer Metrics'!AY$4)</f>
        <v>0</v>
      </c>
      <c r="AZ92" s="3">
        <f>SUMIFS(Details!$BB:$BB,Details!$CY:$CY,'Buyer Metrics'!$AF92,Details!$C:$C,'Buyer Metrics'!AZ$4)</f>
        <v>0</v>
      </c>
      <c r="BA92" s="3">
        <f>SUMIFS(Details!$BB:$BB,Details!$CY:$CY,'Buyer Metrics'!$AF92,Details!$C:$C,'Buyer Metrics'!BA$4)</f>
        <v>0</v>
      </c>
      <c r="BB92" s="3">
        <f>SUMIFS(Details!$BB:$BB,Details!$CY:$CY,'Buyer Metrics'!$AF92,Details!$C:$C,'Buyer Metrics'!BB$4)</f>
        <v>0</v>
      </c>
      <c r="BC92" s="3">
        <f>SUMIFS(Details!$BB:$BB,Details!$CY:$CY,'Buyer Metrics'!$AF92,Details!$C:$C,'Buyer Metrics'!BC$4)</f>
        <v>0</v>
      </c>
    </row>
    <row r="93" spans="32:55" x14ac:dyDescent="0.35">
      <c r="AF93" s="64"/>
      <c r="AG93" s="64"/>
      <c r="AU93" s="3">
        <f>SUMIFS(Details!$BB:$BB,Details!$CY:$CY,'Buyer Metrics'!$AF93,Details!$C:$C,'Buyer Metrics'!AU$4)</f>
        <v>0</v>
      </c>
      <c r="AV93" s="3">
        <f>SUMIFS(Details!$BB:$BB,Details!$CY:$CY,'Buyer Metrics'!$AF93,Details!$C:$C,'Buyer Metrics'!AV$4)</f>
        <v>0</v>
      </c>
      <c r="AW93" s="3">
        <f>SUMIFS(Details!$BB:$BB,Details!$CY:$CY,'Buyer Metrics'!$AF93,Details!$C:$C,'Buyer Metrics'!AW$4)</f>
        <v>0</v>
      </c>
      <c r="AX93" s="3">
        <f>SUMIFS(Details!$BB:$BB,Details!$CY:$CY,'Buyer Metrics'!$AF93,Details!$C:$C,'Buyer Metrics'!AX$4)</f>
        <v>0</v>
      </c>
      <c r="AY93" s="3">
        <f>SUMIFS(Details!$BB:$BB,Details!$CY:$CY,'Buyer Metrics'!$AF93,Details!$C:$C,'Buyer Metrics'!AY$4)</f>
        <v>0</v>
      </c>
      <c r="AZ93" s="3">
        <f>SUMIFS(Details!$BB:$BB,Details!$CY:$CY,'Buyer Metrics'!$AF93,Details!$C:$C,'Buyer Metrics'!AZ$4)</f>
        <v>0</v>
      </c>
      <c r="BA93" s="3">
        <f>SUMIFS(Details!$BB:$BB,Details!$CY:$CY,'Buyer Metrics'!$AF93,Details!$C:$C,'Buyer Metrics'!BA$4)</f>
        <v>0</v>
      </c>
      <c r="BB93" s="3">
        <f>SUMIFS(Details!$BB:$BB,Details!$CY:$CY,'Buyer Metrics'!$AF93,Details!$C:$C,'Buyer Metrics'!BB$4)</f>
        <v>0</v>
      </c>
      <c r="BC93" s="3">
        <f>SUMIFS(Details!$BB:$BB,Details!$CY:$CY,'Buyer Metrics'!$AF93,Details!$C:$C,'Buyer Metrics'!BC$4)</f>
        <v>0</v>
      </c>
    </row>
    <row r="94" spans="32:55" x14ac:dyDescent="0.35">
      <c r="AF94" s="64"/>
      <c r="AG94" s="64"/>
      <c r="AU94" s="3">
        <f>SUMIFS(Details!$BB:$BB,Details!$CY:$CY,'Buyer Metrics'!$AF94,Details!$C:$C,'Buyer Metrics'!AU$4)</f>
        <v>0</v>
      </c>
      <c r="AV94" s="3">
        <f>SUMIFS(Details!$BB:$BB,Details!$CY:$CY,'Buyer Metrics'!$AF94,Details!$C:$C,'Buyer Metrics'!AV$4)</f>
        <v>0</v>
      </c>
      <c r="AW94" s="3">
        <f>SUMIFS(Details!$BB:$BB,Details!$CY:$CY,'Buyer Metrics'!$AF94,Details!$C:$C,'Buyer Metrics'!AW$4)</f>
        <v>0</v>
      </c>
      <c r="AX94" s="3">
        <f>SUMIFS(Details!$BB:$BB,Details!$CY:$CY,'Buyer Metrics'!$AF94,Details!$C:$C,'Buyer Metrics'!AX$4)</f>
        <v>0</v>
      </c>
      <c r="AY94" s="3">
        <f>SUMIFS(Details!$BB:$BB,Details!$CY:$CY,'Buyer Metrics'!$AF94,Details!$C:$C,'Buyer Metrics'!AY$4)</f>
        <v>0</v>
      </c>
      <c r="AZ94" s="3">
        <f>SUMIFS(Details!$BB:$BB,Details!$CY:$CY,'Buyer Metrics'!$AF94,Details!$C:$C,'Buyer Metrics'!AZ$4)</f>
        <v>0</v>
      </c>
      <c r="BA94" s="3">
        <f>SUMIFS(Details!$BB:$BB,Details!$CY:$CY,'Buyer Metrics'!$AF94,Details!$C:$C,'Buyer Metrics'!BA$4)</f>
        <v>0</v>
      </c>
      <c r="BB94" s="3">
        <f>SUMIFS(Details!$BB:$BB,Details!$CY:$CY,'Buyer Metrics'!$AF94,Details!$C:$C,'Buyer Metrics'!BB$4)</f>
        <v>0</v>
      </c>
      <c r="BC94" s="3">
        <f>SUMIFS(Details!$BB:$BB,Details!$CY:$CY,'Buyer Metrics'!$AF94,Details!$C:$C,'Buyer Metrics'!BC$4)</f>
        <v>0</v>
      </c>
    </row>
    <row r="95" spans="32:55" x14ac:dyDescent="0.35">
      <c r="AF95" s="64"/>
      <c r="AG95" s="64"/>
      <c r="AU95" s="3">
        <f>SUMIFS(Details!$BB:$BB,Details!$CY:$CY,'Buyer Metrics'!$AF95,Details!$C:$C,'Buyer Metrics'!AU$4)</f>
        <v>0</v>
      </c>
      <c r="AV95" s="3">
        <f>SUMIFS(Details!$BB:$BB,Details!$CY:$CY,'Buyer Metrics'!$AF95,Details!$C:$C,'Buyer Metrics'!AV$4)</f>
        <v>0</v>
      </c>
      <c r="AW95" s="3">
        <f>SUMIFS(Details!$BB:$BB,Details!$CY:$CY,'Buyer Metrics'!$AF95,Details!$C:$C,'Buyer Metrics'!AW$4)</f>
        <v>0</v>
      </c>
      <c r="AX95" s="3">
        <f>SUMIFS(Details!$BB:$BB,Details!$CY:$CY,'Buyer Metrics'!$AF95,Details!$C:$C,'Buyer Metrics'!AX$4)</f>
        <v>0</v>
      </c>
      <c r="AY95" s="3">
        <f>SUMIFS(Details!$BB:$BB,Details!$CY:$CY,'Buyer Metrics'!$AF95,Details!$C:$C,'Buyer Metrics'!AY$4)</f>
        <v>0</v>
      </c>
      <c r="AZ95" s="3">
        <f>SUMIFS(Details!$BB:$BB,Details!$CY:$CY,'Buyer Metrics'!$AF95,Details!$C:$C,'Buyer Metrics'!AZ$4)</f>
        <v>0</v>
      </c>
      <c r="BA95" s="3">
        <f>SUMIFS(Details!$BB:$BB,Details!$CY:$CY,'Buyer Metrics'!$AF95,Details!$C:$C,'Buyer Metrics'!BA$4)</f>
        <v>0</v>
      </c>
      <c r="BB95" s="3">
        <f>SUMIFS(Details!$BB:$BB,Details!$CY:$CY,'Buyer Metrics'!$AF95,Details!$C:$C,'Buyer Metrics'!BB$4)</f>
        <v>0</v>
      </c>
      <c r="BC95" s="3">
        <f>SUMIFS(Details!$BB:$BB,Details!$CY:$CY,'Buyer Metrics'!$AF95,Details!$C:$C,'Buyer Metrics'!BC$4)</f>
        <v>0</v>
      </c>
    </row>
    <row r="96" spans="32:55" x14ac:dyDescent="0.35">
      <c r="AF96" s="64"/>
      <c r="AG96" s="64"/>
      <c r="AU96" s="3">
        <f>SUMIFS(Details!$BB:$BB,Details!$CY:$CY,'Buyer Metrics'!$AF96,Details!$C:$C,'Buyer Metrics'!AU$4)</f>
        <v>0</v>
      </c>
      <c r="AV96" s="3">
        <f>SUMIFS(Details!$BB:$BB,Details!$CY:$CY,'Buyer Metrics'!$AF96,Details!$C:$C,'Buyer Metrics'!AV$4)</f>
        <v>0</v>
      </c>
      <c r="AW96" s="3">
        <f>SUMIFS(Details!$BB:$BB,Details!$CY:$CY,'Buyer Metrics'!$AF96,Details!$C:$C,'Buyer Metrics'!AW$4)</f>
        <v>0</v>
      </c>
      <c r="AX96" s="3">
        <f>SUMIFS(Details!$BB:$BB,Details!$CY:$CY,'Buyer Metrics'!$AF96,Details!$C:$C,'Buyer Metrics'!AX$4)</f>
        <v>0</v>
      </c>
      <c r="AY96" s="3">
        <f>SUMIFS(Details!$BB:$BB,Details!$CY:$CY,'Buyer Metrics'!$AF96,Details!$C:$C,'Buyer Metrics'!AY$4)</f>
        <v>0</v>
      </c>
      <c r="AZ96" s="3">
        <f>SUMIFS(Details!$BB:$BB,Details!$CY:$CY,'Buyer Metrics'!$AF96,Details!$C:$C,'Buyer Metrics'!AZ$4)</f>
        <v>0</v>
      </c>
      <c r="BA96" s="3">
        <f>SUMIFS(Details!$BB:$BB,Details!$CY:$CY,'Buyer Metrics'!$AF96,Details!$C:$C,'Buyer Metrics'!BA$4)</f>
        <v>0</v>
      </c>
      <c r="BB96" s="3">
        <f>SUMIFS(Details!$BB:$BB,Details!$CY:$CY,'Buyer Metrics'!$AF96,Details!$C:$C,'Buyer Metrics'!BB$4)</f>
        <v>0</v>
      </c>
      <c r="BC96" s="3">
        <f>SUMIFS(Details!$BB:$BB,Details!$CY:$CY,'Buyer Metrics'!$AF96,Details!$C:$C,'Buyer Metrics'!BC$4)</f>
        <v>0</v>
      </c>
    </row>
    <row r="97" spans="32:55" x14ac:dyDescent="0.35">
      <c r="AF97" s="64"/>
      <c r="AG97" s="64"/>
      <c r="AU97" s="3">
        <f>SUMIFS(Details!$BB:$BB,Details!$CY:$CY,'Buyer Metrics'!$AF97,Details!$C:$C,'Buyer Metrics'!AU$4)</f>
        <v>0</v>
      </c>
      <c r="AV97" s="3">
        <f>SUMIFS(Details!$BB:$BB,Details!$CY:$CY,'Buyer Metrics'!$AF97,Details!$C:$C,'Buyer Metrics'!AV$4)</f>
        <v>0</v>
      </c>
      <c r="AW97" s="3">
        <f>SUMIFS(Details!$BB:$BB,Details!$CY:$CY,'Buyer Metrics'!$AF97,Details!$C:$C,'Buyer Metrics'!AW$4)</f>
        <v>0</v>
      </c>
      <c r="AX97" s="3">
        <f>SUMIFS(Details!$BB:$BB,Details!$CY:$CY,'Buyer Metrics'!$AF97,Details!$C:$C,'Buyer Metrics'!AX$4)</f>
        <v>0</v>
      </c>
      <c r="AY97" s="3">
        <f>SUMIFS(Details!$BB:$BB,Details!$CY:$CY,'Buyer Metrics'!$AF97,Details!$C:$C,'Buyer Metrics'!AY$4)</f>
        <v>0</v>
      </c>
      <c r="AZ97" s="3">
        <f>SUMIFS(Details!$BB:$BB,Details!$CY:$CY,'Buyer Metrics'!$AF97,Details!$C:$C,'Buyer Metrics'!AZ$4)</f>
        <v>0</v>
      </c>
      <c r="BA97" s="3">
        <f>SUMIFS(Details!$BB:$BB,Details!$CY:$CY,'Buyer Metrics'!$AF97,Details!$C:$C,'Buyer Metrics'!BA$4)</f>
        <v>0</v>
      </c>
      <c r="BB97" s="3">
        <f>SUMIFS(Details!$BB:$BB,Details!$CY:$CY,'Buyer Metrics'!$AF97,Details!$C:$C,'Buyer Metrics'!BB$4)</f>
        <v>0</v>
      </c>
      <c r="BC97" s="3">
        <f>SUMIFS(Details!$BB:$BB,Details!$CY:$CY,'Buyer Metrics'!$AF97,Details!$C:$C,'Buyer Metrics'!BC$4)</f>
        <v>0</v>
      </c>
    </row>
    <row r="98" spans="32:55" x14ac:dyDescent="0.35">
      <c r="AF98" s="64"/>
      <c r="AG98" s="64"/>
      <c r="AU98" s="3">
        <f>SUMIFS(Details!$BB:$BB,Details!$CY:$CY,'Buyer Metrics'!$AF98,Details!$C:$C,'Buyer Metrics'!AU$4)</f>
        <v>0</v>
      </c>
      <c r="AV98" s="3">
        <f>SUMIFS(Details!$BB:$BB,Details!$CY:$CY,'Buyer Metrics'!$AF98,Details!$C:$C,'Buyer Metrics'!AV$4)</f>
        <v>0</v>
      </c>
      <c r="AW98" s="3">
        <f>SUMIFS(Details!$BB:$BB,Details!$CY:$CY,'Buyer Metrics'!$AF98,Details!$C:$C,'Buyer Metrics'!AW$4)</f>
        <v>0</v>
      </c>
      <c r="AX98" s="3">
        <f>SUMIFS(Details!$BB:$BB,Details!$CY:$CY,'Buyer Metrics'!$AF98,Details!$C:$C,'Buyer Metrics'!AX$4)</f>
        <v>0</v>
      </c>
      <c r="AY98" s="3">
        <f>SUMIFS(Details!$BB:$BB,Details!$CY:$CY,'Buyer Metrics'!$AF98,Details!$C:$C,'Buyer Metrics'!AY$4)</f>
        <v>0</v>
      </c>
      <c r="AZ98" s="3">
        <f>SUMIFS(Details!$BB:$BB,Details!$CY:$CY,'Buyer Metrics'!$AF98,Details!$C:$C,'Buyer Metrics'!AZ$4)</f>
        <v>0</v>
      </c>
      <c r="BA98" s="3">
        <f>SUMIFS(Details!$BB:$BB,Details!$CY:$CY,'Buyer Metrics'!$AF98,Details!$C:$C,'Buyer Metrics'!BA$4)</f>
        <v>0</v>
      </c>
      <c r="BB98" s="3">
        <f>SUMIFS(Details!$BB:$BB,Details!$CY:$CY,'Buyer Metrics'!$AF98,Details!$C:$C,'Buyer Metrics'!BB$4)</f>
        <v>0</v>
      </c>
      <c r="BC98" s="3">
        <f>SUMIFS(Details!$BB:$BB,Details!$CY:$CY,'Buyer Metrics'!$AF98,Details!$C:$C,'Buyer Metrics'!BC$4)</f>
        <v>0</v>
      </c>
    </row>
    <row r="99" spans="32:55" x14ac:dyDescent="0.35">
      <c r="AF99" s="64"/>
      <c r="AG99" s="64"/>
      <c r="AU99" s="3">
        <f>SUMIFS(Details!$BB:$BB,Details!$CY:$CY,'Buyer Metrics'!$AF99,Details!$C:$C,'Buyer Metrics'!AU$4)</f>
        <v>0</v>
      </c>
      <c r="AV99" s="3">
        <f>SUMIFS(Details!$BB:$BB,Details!$CY:$CY,'Buyer Metrics'!$AF99,Details!$C:$C,'Buyer Metrics'!AV$4)</f>
        <v>0</v>
      </c>
      <c r="AW99" s="3">
        <f>SUMIFS(Details!$BB:$BB,Details!$CY:$CY,'Buyer Metrics'!$AF99,Details!$C:$C,'Buyer Metrics'!AW$4)</f>
        <v>0</v>
      </c>
      <c r="AX99" s="3">
        <f>SUMIFS(Details!$BB:$BB,Details!$CY:$CY,'Buyer Metrics'!$AF99,Details!$C:$C,'Buyer Metrics'!AX$4)</f>
        <v>0</v>
      </c>
      <c r="AY99" s="3">
        <f>SUMIFS(Details!$BB:$BB,Details!$CY:$CY,'Buyer Metrics'!$AF99,Details!$C:$C,'Buyer Metrics'!AY$4)</f>
        <v>0</v>
      </c>
      <c r="AZ99" s="3">
        <f>SUMIFS(Details!$BB:$BB,Details!$CY:$CY,'Buyer Metrics'!$AF99,Details!$C:$C,'Buyer Metrics'!AZ$4)</f>
        <v>0</v>
      </c>
      <c r="BA99" s="3">
        <f>SUMIFS(Details!$BB:$BB,Details!$CY:$CY,'Buyer Metrics'!$AF99,Details!$C:$C,'Buyer Metrics'!BA$4)</f>
        <v>0</v>
      </c>
      <c r="BB99" s="3">
        <f>SUMIFS(Details!$BB:$BB,Details!$CY:$CY,'Buyer Metrics'!$AF99,Details!$C:$C,'Buyer Metrics'!BB$4)</f>
        <v>0</v>
      </c>
      <c r="BC99" s="3">
        <f>SUMIFS(Details!$BB:$BB,Details!$CY:$CY,'Buyer Metrics'!$AF99,Details!$C:$C,'Buyer Metrics'!BC$4)</f>
        <v>0</v>
      </c>
    </row>
    <row r="100" spans="32:55" x14ac:dyDescent="0.35">
      <c r="AF100" s="64"/>
      <c r="AG100" s="64"/>
      <c r="AU100" s="3">
        <f>SUMIFS(Details!$BB:$BB,Details!$CY:$CY,'Buyer Metrics'!$AF100,Details!$C:$C,'Buyer Metrics'!AU$4)</f>
        <v>0</v>
      </c>
      <c r="AV100" s="3">
        <f>SUMIFS(Details!$BB:$BB,Details!$CY:$CY,'Buyer Metrics'!$AF100,Details!$C:$C,'Buyer Metrics'!AV$4)</f>
        <v>0</v>
      </c>
      <c r="AW100" s="3">
        <f>SUMIFS(Details!$BB:$BB,Details!$CY:$CY,'Buyer Metrics'!$AF100,Details!$C:$C,'Buyer Metrics'!AW$4)</f>
        <v>0</v>
      </c>
      <c r="AX100" s="3">
        <f>SUMIFS(Details!$BB:$BB,Details!$CY:$CY,'Buyer Metrics'!$AF100,Details!$C:$C,'Buyer Metrics'!AX$4)</f>
        <v>0</v>
      </c>
      <c r="AY100" s="3">
        <f>SUMIFS(Details!$BB:$BB,Details!$CY:$CY,'Buyer Metrics'!$AF100,Details!$C:$C,'Buyer Metrics'!AY$4)</f>
        <v>0</v>
      </c>
      <c r="AZ100" s="3">
        <f>SUMIFS(Details!$BB:$BB,Details!$CY:$CY,'Buyer Metrics'!$AF100,Details!$C:$C,'Buyer Metrics'!AZ$4)</f>
        <v>0</v>
      </c>
      <c r="BA100" s="3">
        <f>SUMIFS(Details!$BB:$BB,Details!$CY:$CY,'Buyer Metrics'!$AF100,Details!$C:$C,'Buyer Metrics'!BA$4)</f>
        <v>0</v>
      </c>
      <c r="BB100" s="3">
        <f>SUMIFS(Details!$BB:$BB,Details!$CY:$CY,'Buyer Metrics'!$AF100,Details!$C:$C,'Buyer Metrics'!BB$4)</f>
        <v>0</v>
      </c>
      <c r="BC100" s="3">
        <f>SUMIFS(Details!$BB:$BB,Details!$CY:$CY,'Buyer Metrics'!$AF100,Details!$C:$C,'Buyer Metrics'!BC$4)</f>
        <v>0</v>
      </c>
    </row>
    <row r="101" spans="32:55" x14ac:dyDescent="0.35">
      <c r="AF101" s="64"/>
      <c r="AG101" s="64"/>
      <c r="AU101" s="3">
        <f>SUMIFS(Details!$BB:$BB,Details!$CY:$CY,'Buyer Metrics'!$AF101,Details!$C:$C,'Buyer Metrics'!AU$4)</f>
        <v>0</v>
      </c>
      <c r="AV101" s="3">
        <f>SUMIFS(Details!$BB:$BB,Details!$CY:$CY,'Buyer Metrics'!$AF101,Details!$C:$C,'Buyer Metrics'!AV$4)</f>
        <v>0</v>
      </c>
      <c r="AW101" s="3">
        <f>SUMIFS(Details!$BB:$BB,Details!$CY:$CY,'Buyer Metrics'!$AF101,Details!$C:$C,'Buyer Metrics'!AW$4)</f>
        <v>0</v>
      </c>
      <c r="AX101" s="3">
        <f>SUMIFS(Details!$BB:$BB,Details!$CY:$CY,'Buyer Metrics'!$AF101,Details!$C:$C,'Buyer Metrics'!AX$4)</f>
        <v>0</v>
      </c>
      <c r="AY101" s="3">
        <f>SUMIFS(Details!$BB:$BB,Details!$CY:$CY,'Buyer Metrics'!$AF101,Details!$C:$C,'Buyer Metrics'!AY$4)</f>
        <v>0</v>
      </c>
      <c r="AZ101" s="3">
        <f>SUMIFS(Details!$BB:$BB,Details!$CY:$CY,'Buyer Metrics'!$AF101,Details!$C:$C,'Buyer Metrics'!AZ$4)</f>
        <v>0</v>
      </c>
      <c r="BA101" s="3">
        <f>SUMIFS(Details!$BB:$BB,Details!$CY:$CY,'Buyer Metrics'!$AF101,Details!$C:$C,'Buyer Metrics'!BA$4)</f>
        <v>0</v>
      </c>
      <c r="BB101" s="3">
        <f>SUMIFS(Details!$BB:$BB,Details!$CY:$CY,'Buyer Metrics'!$AF101,Details!$C:$C,'Buyer Metrics'!BB$4)</f>
        <v>0</v>
      </c>
      <c r="BC101" s="3">
        <f>SUMIFS(Details!$BB:$BB,Details!$CY:$CY,'Buyer Metrics'!$AF101,Details!$C:$C,'Buyer Metrics'!BC$4)</f>
        <v>0</v>
      </c>
    </row>
    <row r="102" spans="32:55" x14ac:dyDescent="0.35">
      <c r="AF102" s="64"/>
      <c r="AG102" s="64"/>
      <c r="AU102" s="3">
        <f>SUMIFS(Details!$BB:$BB,Details!$CY:$CY,'Buyer Metrics'!$AF102,Details!$C:$C,'Buyer Metrics'!AU$4)</f>
        <v>0</v>
      </c>
      <c r="AV102" s="3">
        <f>SUMIFS(Details!$BB:$BB,Details!$CY:$CY,'Buyer Metrics'!$AF102,Details!$C:$C,'Buyer Metrics'!AV$4)</f>
        <v>0</v>
      </c>
      <c r="AW102" s="3">
        <f>SUMIFS(Details!$BB:$BB,Details!$CY:$CY,'Buyer Metrics'!$AF102,Details!$C:$C,'Buyer Metrics'!AW$4)</f>
        <v>0</v>
      </c>
      <c r="AX102" s="3">
        <f>SUMIFS(Details!$BB:$BB,Details!$CY:$CY,'Buyer Metrics'!$AF102,Details!$C:$C,'Buyer Metrics'!AX$4)</f>
        <v>0</v>
      </c>
      <c r="AY102" s="3">
        <f>SUMIFS(Details!$BB:$BB,Details!$CY:$CY,'Buyer Metrics'!$AF102,Details!$C:$C,'Buyer Metrics'!AY$4)</f>
        <v>0</v>
      </c>
      <c r="AZ102" s="3">
        <f>SUMIFS(Details!$BB:$BB,Details!$CY:$CY,'Buyer Metrics'!$AF102,Details!$C:$C,'Buyer Metrics'!AZ$4)</f>
        <v>0</v>
      </c>
      <c r="BA102" s="3">
        <f>SUMIFS(Details!$BB:$BB,Details!$CY:$CY,'Buyer Metrics'!$AF102,Details!$C:$C,'Buyer Metrics'!BA$4)</f>
        <v>0</v>
      </c>
      <c r="BB102" s="3">
        <f>SUMIFS(Details!$BB:$BB,Details!$CY:$CY,'Buyer Metrics'!$AF102,Details!$C:$C,'Buyer Metrics'!BB$4)</f>
        <v>0</v>
      </c>
      <c r="BC102" s="3">
        <f>SUMIFS(Details!$BB:$BB,Details!$CY:$CY,'Buyer Metrics'!$AF102,Details!$C:$C,'Buyer Metrics'!BC$4)</f>
        <v>0</v>
      </c>
    </row>
    <row r="103" spans="32:55" x14ac:dyDescent="0.35">
      <c r="AF103" s="64"/>
      <c r="AG103" s="64"/>
      <c r="AU103" s="3">
        <f>SUMIFS(Details!$BB:$BB,Details!$CY:$CY,'Buyer Metrics'!$AF103,Details!$C:$C,'Buyer Metrics'!AU$4)</f>
        <v>0</v>
      </c>
      <c r="AV103" s="3">
        <f>SUMIFS(Details!$BB:$BB,Details!$CY:$CY,'Buyer Metrics'!$AF103,Details!$C:$C,'Buyer Metrics'!AV$4)</f>
        <v>0</v>
      </c>
      <c r="AW103" s="3">
        <f>SUMIFS(Details!$BB:$BB,Details!$CY:$CY,'Buyer Metrics'!$AF103,Details!$C:$C,'Buyer Metrics'!AW$4)</f>
        <v>0</v>
      </c>
      <c r="AX103" s="3">
        <f>SUMIFS(Details!$BB:$BB,Details!$CY:$CY,'Buyer Metrics'!$AF103,Details!$C:$C,'Buyer Metrics'!AX$4)</f>
        <v>0</v>
      </c>
      <c r="AY103" s="3">
        <f>SUMIFS(Details!$BB:$BB,Details!$CY:$CY,'Buyer Metrics'!$AF103,Details!$C:$C,'Buyer Metrics'!AY$4)</f>
        <v>0</v>
      </c>
      <c r="AZ103" s="3">
        <f>SUMIFS(Details!$BB:$BB,Details!$CY:$CY,'Buyer Metrics'!$AF103,Details!$C:$C,'Buyer Metrics'!AZ$4)</f>
        <v>0</v>
      </c>
      <c r="BA103" s="3">
        <f>SUMIFS(Details!$BB:$BB,Details!$CY:$CY,'Buyer Metrics'!$AF103,Details!$C:$C,'Buyer Metrics'!BA$4)</f>
        <v>0</v>
      </c>
      <c r="BB103" s="3">
        <f>SUMIFS(Details!$BB:$BB,Details!$CY:$CY,'Buyer Metrics'!$AF103,Details!$C:$C,'Buyer Metrics'!BB$4)</f>
        <v>0</v>
      </c>
      <c r="BC103" s="3">
        <f>SUMIFS(Details!$BB:$BB,Details!$CY:$CY,'Buyer Metrics'!$AF103,Details!$C:$C,'Buyer Metrics'!BC$4)</f>
        <v>0</v>
      </c>
    </row>
    <row r="104" spans="32:55" x14ac:dyDescent="0.35">
      <c r="AF104" s="64"/>
      <c r="AG104" s="64"/>
      <c r="AU104" s="3">
        <f>SUMIFS(Details!$BB:$BB,Details!$CY:$CY,'Buyer Metrics'!$AF104,Details!$C:$C,'Buyer Metrics'!AU$4)</f>
        <v>0</v>
      </c>
      <c r="AV104" s="3">
        <f>SUMIFS(Details!$BB:$BB,Details!$CY:$CY,'Buyer Metrics'!$AF104,Details!$C:$C,'Buyer Metrics'!AV$4)</f>
        <v>0</v>
      </c>
      <c r="AW104" s="3">
        <f>SUMIFS(Details!$BB:$BB,Details!$CY:$CY,'Buyer Metrics'!$AF104,Details!$C:$C,'Buyer Metrics'!AW$4)</f>
        <v>0</v>
      </c>
      <c r="AX104" s="3">
        <f>SUMIFS(Details!$BB:$BB,Details!$CY:$CY,'Buyer Metrics'!$AF104,Details!$C:$C,'Buyer Metrics'!AX$4)</f>
        <v>0</v>
      </c>
      <c r="AY104" s="3">
        <f>SUMIFS(Details!$BB:$BB,Details!$CY:$CY,'Buyer Metrics'!$AF104,Details!$C:$C,'Buyer Metrics'!AY$4)</f>
        <v>0</v>
      </c>
      <c r="AZ104" s="3">
        <f>SUMIFS(Details!$BB:$BB,Details!$CY:$CY,'Buyer Metrics'!$AF104,Details!$C:$C,'Buyer Metrics'!AZ$4)</f>
        <v>0</v>
      </c>
      <c r="BA104" s="3">
        <f>SUMIFS(Details!$BB:$BB,Details!$CY:$CY,'Buyer Metrics'!$AF104,Details!$C:$C,'Buyer Metrics'!BA$4)</f>
        <v>0</v>
      </c>
      <c r="BB104" s="3">
        <f>SUMIFS(Details!$BB:$BB,Details!$CY:$CY,'Buyer Metrics'!$AF104,Details!$C:$C,'Buyer Metrics'!BB$4)</f>
        <v>0</v>
      </c>
      <c r="BC104" s="3">
        <f>SUMIFS(Details!$BB:$BB,Details!$CY:$CY,'Buyer Metrics'!$AF104,Details!$C:$C,'Buyer Metrics'!BC$4)</f>
        <v>0</v>
      </c>
    </row>
    <row r="105" spans="32:55" x14ac:dyDescent="0.35">
      <c r="AF105" s="64"/>
      <c r="AG105" s="64"/>
      <c r="AU105" s="3">
        <f>SUMIFS(Details!$BB:$BB,Details!$CY:$CY,'Buyer Metrics'!$AF105,Details!$C:$C,'Buyer Metrics'!AU$4)</f>
        <v>0</v>
      </c>
      <c r="AV105" s="3">
        <f>SUMIFS(Details!$BB:$BB,Details!$CY:$CY,'Buyer Metrics'!$AF105,Details!$C:$C,'Buyer Metrics'!AV$4)</f>
        <v>0</v>
      </c>
      <c r="AW105" s="3">
        <f>SUMIFS(Details!$BB:$BB,Details!$CY:$CY,'Buyer Metrics'!$AF105,Details!$C:$C,'Buyer Metrics'!AW$4)</f>
        <v>0</v>
      </c>
      <c r="AX105" s="3">
        <f>SUMIFS(Details!$BB:$BB,Details!$CY:$CY,'Buyer Metrics'!$AF105,Details!$C:$C,'Buyer Metrics'!AX$4)</f>
        <v>0</v>
      </c>
      <c r="AY105" s="3">
        <f>SUMIFS(Details!$BB:$BB,Details!$CY:$CY,'Buyer Metrics'!$AF105,Details!$C:$C,'Buyer Metrics'!AY$4)</f>
        <v>0</v>
      </c>
      <c r="AZ105" s="3">
        <f>SUMIFS(Details!$BB:$BB,Details!$CY:$CY,'Buyer Metrics'!$AF105,Details!$C:$C,'Buyer Metrics'!AZ$4)</f>
        <v>0</v>
      </c>
      <c r="BA105" s="3">
        <f>SUMIFS(Details!$BB:$BB,Details!$CY:$CY,'Buyer Metrics'!$AF105,Details!$C:$C,'Buyer Metrics'!BA$4)</f>
        <v>0</v>
      </c>
      <c r="BB105" s="3">
        <f>SUMIFS(Details!$BB:$BB,Details!$CY:$CY,'Buyer Metrics'!$AF105,Details!$C:$C,'Buyer Metrics'!BB$4)</f>
        <v>0</v>
      </c>
      <c r="BC105" s="3">
        <f>SUMIFS(Details!$BB:$BB,Details!$CY:$CY,'Buyer Metrics'!$AF105,Details!$C:$C,'Buyer Metrics'!BC$4)</f>
        <v>0</v>
      </c>
    </row>
    <row r="106" spans="32:55" x14ac:dyDescent="0.35">
      <c r="AF106" s="64"/>
      <c r="AG106" s="64"/>
      <c r="AU106" s="3">
        <f>SUMIFS(Details!$BB:$BB,Details!$CY:$CY,'Buyer Metrics'!$AF106,Details!$C:$C,'Buyer Metrics'!AU$4)</f>
        <v>0</v>
      </c>
      <c r="AV106" s="3">
        <f>SUMIFS(Details!$BB:$BB,Details!$CY:$CY,'Buyer Metrics'!$AF106,Details!$C:$C,'Buyer Metrics'!AV$4)</f>
        <v>0</v>
      </c>
      <c r="AW106" s="3">
        <f>SUMIFS(Details!$BB:$BB,Details!$CY:$CY,'Buyer Metrics'!$AF106,Details!$C:$C,'Buyer Metrics'!AW$4)</f>
        <v>0</v>
      </c>
      <c r="AX106" s="3">
        <f>SUMIFS(Details!$BB:$BB,Details!$CY:$CY,'Buyer Metrics'!$AF106,Details!$C:$C,'Buyer Metrics'!AX$4)</f>
        <v>0</v>
      </c>
      <c r="AY106" s="3">
        <f>SUMIFS(Details!$BB:$BB,Details!$CY:$CY,'Buyer Metrics'!$AF106,Details!$C:$C,'Buyer Metrics'!AY$4)</f>
        <v>0</v>
      </c>
      <c r="AZ106" s="3">
        <f>SUMIFS(Details!$BB:$BB,Details!$CY:$CY,'Buyer Metrics'!$AF106,Details!$C:$C,'Buyer Metrics'!AZ$4)</f>
        <v>0</v>
      </c>
      <c r="BA106" s="3">
        <f>SUMIFS(Details!$BB:$BB,Details!$CY:$CY,'Buyer Metrics'!$AF106,Details!$C:$C,'Buyer Metrics'!BA$4)</f>
        <v>0</v>
      </c>
      <c r="BB106" s="3">
        <f>SUMIFS(Details!$BB:$BB,Details!$CY:$CY,'Buyer Metrics'!$AF106,Details!$C:$C,'Buyer Metrics'!BB$4)</f>
        <v>0</v>
      </c>
      <c r="BC106" s="3">
        <f>SUMIFS(Details!$BB:$BB,Details!$CY:$CY,'Buyer Metrics'!$AF106,Details!$C:$C,'Buyer Metrics'!BC$4)</f>
        <v>0</v>
      </c>
    </row>
    <row r="107" spans="32:55" x14ac:dyDescent="0.35">
      <c r="AF107" s="64"/>
      <c r="AG107" s="64"/>
      <c r="AU107" s="3">
        <f>SUMIFS(Details!$BB:$BB,Details!$CY:$CY,'Buyer Metrics'!$AF107,Details!$C:$C,'Buyer Metrics'!AU$4)</f>
        <v>0</v>
      </c>
      <c r="AV107" s="3">
        <f>SUMIFS(Details!$BB:$BB,Details!$CY:$CY,'Buyer Metrics'!$AF107,Details!$C:$C,'Buyer Metrics'!AV$4)</f>
        <v>0</v>
      </c>
      <c r="AW107" s="3">
        <f>SUMIFS(Details!$BB:$BB,Details!$CY:$CY,'Buyer Metrics'!$AF107,Details!$C:$C,'Buyer Metrics'!AW$4)</f>
        <v>0</v>
      </c>
      <c r="AX107" s="3">
        <f>SUMIFS(Details!$BB:$BB,Details!$CY:$CY,'Buyer Metrics'!$AF107,Details!$C:$C,'Buyer Metrics'!AX$4)</f>
        <v>0</v>
      </c>
      <c r="AY107" s="3">
        <f>SUMIFS(Details!$BB:$BB,Details!$CY:$CY,'Buyer Metrics'!$AF107,Details!$C:$C,'Buyer Metrics'!AY$4)</f>
        <v>0</v>
      </c>
      <c r="AZ107" s="3">
        <f>SUMIFS(Details!$BB:$BB,Details!$CY:$CY,'Buyer Metrics'!$AF107,Details!$C:$C,'Buyer Metrics'!AZ$4)</f>
        <v>0</v>
      </c>
      <c r="BA107" s="3">
        <f>SUMIFS(Details!$BB:$BB,Details!$CY:$CY,'Buyer Metrics'!$AF107,Details!$C:$C,'Buyer Metrics'!BA$4)</f>
        <v>0</v>
      </c>
      <c r="BB107" s="3">
        <f>SUMIFS(Details!$BB:$BB,Details!$CY:$CY,'Buyer Metrics'!$AF107,Details!$C:$C,'Buyer Metrics'!BB$4)</f>
        <v>0</v>
      </c>
      <c r="BC107" s="3">
        <f>SUMIFS(Details!$BB:$BB,Details!$CY:$CY,'Buyer Metrics'!$AF107,Details!$C:$C,'Buyer Metrics'!BC$4)</f>
        <v>0</v>
      </c>
    </row>
    <row r="108" spans="32:55" x14ac:dyDescent="0.35">
      <c r="AF108" s="64"/>
      <c r="AG108" s="64"/>
      <c r="AU108" s="3">
        <f>SUMIFS(Details!$BB:$BB,Details!$CY:$CY,'Buyer Metrics'!$AF108,Details!$C:$C,'Buyer Metrics'!AU$4)</f>
        <v>0</v>
      </c>
      <c r="AV108" s="3">
        <f>SUMIFS(Details!$BB:$BB,Details!$CY:$CY,'Buyer Metrics'!$AF108,Details!$C:$C,'Buyer Metrics'!AV$4)</f>
        <v>0</v>
      </c>
      <c r="AW108" s="3">
        <f>SUMIFS(Details!$BB:$BB,Details!$CY:$CY,'Buyer Metrics'!$AF108,Details!$C:$C,'Buyer Metrics'!AW$4)</f>
        <v>0</v>
      </c>
      <c r="AX108" s="3">
        <f>SUMIFS(Details!$BB:$BB,Details!$CY:$CY,'Buyer Metrics'!$AF108,Details!$C:$C,'Buyer Metrics'!AX$4)</f>
        <v>0</v>
      </c>
      <c r="AY108" s="3">
        <f>SUMIFS(Details!$BB:$BB,Details!$CY:$CY,'Buyer Metrics'!$AF108,Details!$C:$C,'Buyer Metrics'!AY$4)</f>
        <v>0</v>
      </c>
      <c r="AZ108" s="3">
        <f>SUMIFS(Details!$BB:$BB,Details!$CY:$CY,'Buyer Metrics'!$AF108,Details!$C:$C,'Buyer Metrics'!AZ$4)</f>
        <v>0</v>
      </c>
      <c r="BA108" s="3">
        <f>SUMIFS(Details!$BB:$BB,Details!$CY:$CY,'Buyer Metrics'!$AF108,Details!$C:$C,'Buyer Metrics'!BA$4)</f>
        <v>0</v>
      </c>
      <c r="BB108" s="3">
        <f>SUMIFS(Details!$BB:$BB,Details!$CY:$CY,'Buyer Metrics'!$AF108,Details!$C:$C,'Buyer Metrics'!BB$4)</f>
        <v>0</v>
      </c>
      <c r="BC108" s="3">
        <f>SUMIFS(Details!$BB:$BB,Details!$CY:$CY,'Buyer Metrics'!$AF108,Details!$C:$C,'Buyer Metrics'!BC$4)</f>
        <v>0</v>
      </c>
    </row>
    <row r="109" spans="32:55" x14ac:dyDescent="0.35">
      <c r="AF109" s="64"/>
      <c r="AG109" s="64"/>
      <c r="AU109" s="3">
        <f>SUMIFS(Details!$BB:$BB,Details!$CY:$CY,'Buyer Metrics'!$AF109,Details!$C:$C,'Buyer Metrics'!AU$4)</f>
        <v>0</v>
      </c>
      <c r="AV109" s="3">
        <f>SUMIFS(Details!$BB:$BB,Details!$CY:$CY,'Buyer Metrics'!$AF109,Details!$C:$C,'Buyer Metrics'!AV$4)</f>
        <v>0</v>
      </c>
      <c r="AW109" s="3">
        <f>SUMIFS(Details!$BB:$BB,Details!$CY:$CY,'Buyer Metrics'!$AF109,Details!$C:$C,'Buyer Metrics'!AW$4)</f>
        <v>0</v>
      </c>
      <c r="AX109" s="3">
        <f>SUMIFS(Details!$BB:$BB,Details!$CY:$CY,'Buyer Metrics'!$AF109,Details!$C:$C,'Buyer Metrics'!AX$4)</f>
        <v>0</v>
      </c>
      <c r="AY109" s="3">
        <f>SUMIFS(Details!$BB:$BB,Details!$CY:$CY,'Buyer Metrics'!$AF109,Details!$C:$C,'Buyer Metrics'!AY$4)</f>
        <v>0</v>
      </c>
      <c r="AZ109" s="3">
        <f>SUMIFS(Details!$BB:$BB,Details!$CY:$CY,'Buyer Metrics'!$AF109,Details!$C:$C,'Buyer Metrics'!AZ$4)</f>
        <v>0</v>
      </c>
      <c r="BA109" s="3">
        <f>SUMIFS(Details!$BB:$BB,Details!$CY:$CY,'Buyer Metrics'!$AF109,Details!$C:$C,'Buyer Metrics'!BA$4)</f>
        <v>0</v>
      </c>
      <c r="BB109" s="3">
        <f>SUMIFS(Details!$BB:$BB,Details!$CY:$CY,'Buyer Metrics'!$AF109,Details!$C:$C,'Buyer Metrics'!BB$4)</f>
        <v>0</v>
      </c>
      <c r="BC109" s="3">
        <f>SUMIFS(Details!$BB:$BB,Details!$CY:$CY,'Buyer Metrics'!$AF109,Details!$C:$C,'Buyer Metrics'!BC$4)</f>
        <v>0</v>
      </c>
    </row>
    <row r="110" spans="32:55" x14ac:dyDescent="0.35">
      <c r="AF110" s="64"/>
      <c r="AG110" s="64"/>
      <c r="AU110" s="3">
        <f>SUMIFS(Details!$BB:$BB,Details!$CY:$CY,'Buyer Metrics'!$AF110,Details!$C:$C,'Buyer Metrics'!AU$4)</f>
        <v>0</v>
      </c>
      <c r="AV110" s="3">
        <f>SUMIFS(Details!$BB:$BB,Details!$CY:$CY,'Buyer Metrics'!$AF110,Details!$C:$C,'Buyer Metrics'!AV$4)</f>
        <v>0</v>
      </c>
      <c r="AW110" s="3">
        <f>SUMIFS(Details!$BB:$BB,Details!$CY:$CY,'Buyer Metrics'!$AF110,Details!$C:$C,'Buyer Metrics'!AW$4)</f>
        <v>0</v>
      </c>
      <c r="AX110" s="3">
        <f>SUMIFS(Details!$BB:$BB,Details!$CY:$CY,'Buyer Metrics'!$AF110,Details!$C:$C,'Buyer Metrics'!AX$4)</f>
        <v>0</v>
      </c>
      <c r="AY110" s="3">
        <f>SUMIFS(Details!$BB:$BB,Details!$CY:$CY,'Buyer Metrics'!$AF110,Details!$C:$C,'Buyer Metrics'!AY$4)</f>
        <v>0</v>
      </c>
      <c r="AZ110" s="3">
        <f>SUMIFS(Details!$BB:$BB,Details!$CY:$CY,'Buyer Metrics'!$AF110,Details!$C:$C,'Buyer Metrics'!AZ$4)</f>
        <v>0</v>
      </c>
      <c r="BA110" s="3">
        <f>SUMIFS(Details!$BB:$BB,Details!$CY:$CY,'Buyer Metrics'!$AF110,Details!$C:$C,'Buyer Metrics'!BA$4)</f>
        <v>0</v>
      </c>
      <c r="BB110" s="3">
        <f>SUMIFS(Details!$BB:$BB,Details!$CY:$CY,'Buyer Metrics'!$AF110,Details!$C:$C,'Buyer Metrics'!BB$4)</f>
        <v>0</v>
      </c>
      <c r="BC110" s="3">
        <f>SUMIFS(Details!$BB:$BB,Details!$CY:$CY,'Buyer Metrics'!$AF110,Details!$C:$C,'Buyer Metrics'!BC$4)</f>
        <v>0</v>
      </c>
    </row>
    <row r="111" spans="32:55" x14ac:dyDescent="0.35">
      <c r="AF111" s="64"/>
      <c r="AG111" s="64"/>
      <c r="AU111" s="3">
        <f>SUMIFS(Details!$BB:$BB,Details!$CY:$CY,'Buyer Metrics'!$AF111,Details!$C:$C,'Buyer Metrics'!AU$4)</f>
        <v>0</v>
      </c>
      <c r="AV111" s="3">
        <f>SUMIFS(Details!$BB:$BB,Details!$CY:$CY,'Buyer Metrics'!$AF111,Details!$C:$C,'Buyer Metrics'!AV$4)</f>
        <v>0</v>
      </c>
      <c r="AW111" s="3">
        <f>SUMIFS(Details!$BB:$BB,Details!$CY:$CY,'Buyer Metrics'!$AF111,Details!$C:$C,'Buyer Metrics'!AW$4)</f>
        <v>0</v>
      </c>
      <c r="AX111" s="3">
        <f>SUMIFS(Details!$BB:$BB,Details!$CY:$CY,'Buyer Metrics'!$AF111,Details!$C:$C,'Buyer Metrics'!AX$4)</f>
        <v>0</v>
      </c>
      <c r="AY111" s="3">
        <f>SUMIFS(Details!$BB:$BB,Details!$CY:$CY,'Buyer Metrics'!$AF111,Details!$C:$C,'Buyer Metrics'!AY$4)</f>
        <v>0</v>
      </c>
      <c r="AZ111" s="3">
        <f>SUMIFS(Details!$BB:$BB,Details!$CY:$CY,'Buyer Metrics'!$AF111,Details!$C:$C,'Buyer Metrics'!AZ$4)</f>
        <v>0</v>
      </c>
      <c r="BA111" s="3">
        <f>SUMIFS(Details!$BB:$BB,Details!$CY:$CY,'Buyer Metrics'!$AF111,Details!$C:$C,'Buyer Metrics'!BA$4)</f>
        <v>0</v>
      </c>
      <c r="BB111" s="3">
        <f>SUMIFS(Details!$BB:$BB,Details!$CY:$CY,'Buyer Metrics'!$AF111,Details!$C:$C,'Buyer Metrics'!BB$4)</f>
        <v>0</v>
      </c>
      <c r="BC111" s="3">
        <f>SUMIFS(Details!$BB:$BB,Details!$CY:$CY,'Buyer Metrics'!$AF111,Details!$C:$C,'Buyer Metrics'!BC$4)</f>
        <v>0</v>
      </c>
    </row>
    <row r="112" spans="32:55" x14ac:dyDescent="0.35">
      <c r="AF112" s="64"/>
      <c r="AG112" s="64"/>
      <c r="AU112" s="3">
        <f>SUMIFS(Details!$BB:$BB,Details!$CY:$CY,'Buyer Metrics'!$AF112,Details!$C:$C,'Buyer Metrics'!AU$4)</f>
        <v>0</v>
      </c>
      <c r="AV112" s="3">
        <f>SUMIFS(Details!$BB:$BB,Details!$CY:$CY,'Buyer Metrics'!$AF112,Details!$C:$C,'Buyer Metrics'!AV$4)</f>
        <v>0</v>
      </c>
      <c r="AW112" s="3">
        <f>SUMIFS(Details!$BB:$BB,Details!$CY:$CY,'Buyer Metrics'!$AF112,Details!$C:$C,'Buyer Metrics'!AW$4)</f>
        <v>0</v>
      </c>
      <c r="AX112" s="3">
        <f>SUMIFS(Details!$BB:$BB,Details!$CY:$CY,'Buyer Metrics'!$AF112,Details!$C:$C,'Buyer Metrics'!AX$4)</f>
        <v>0</v>
      </c>
      <c r="AY112" s="3">
        <f>SUMIFS(Details!$BB:$BB,Details!$CY:$CY,'Buyer Metrics'!$AF112,Details!$C:$C,'Buyer Metrics'!AY$4)</f>
        <v>0</v>
      </c>
      <c r="AZ112" s="3">
        <f>SUMIFS(Details!$BB:$BB,Details!$CY:$CY,'Buyer Metrics'!$AF112,Details!$C:$C,'Buyer Metrics'!AZ$4)</f>
        <v>0</v>
      </c>
      <c r="BA112" s="3">
        <f>SUMIFS(Details!$BB:$BB,Details!$CY:$CY,'Buyer Metrics'!$AF112,Details!$C:$C,'Buyer Metrics'!BA$4)</f>
        <v>0</v>
      </c>
      <c r="BB112" s="3">
        <f>SUMIFS(Details!$BB:$BB,Details!$CY:$CY,'Buyer Metrics'!$AF112,Details!$C:$C,'Buyer Metrics'!BB$4)</f>
        <v>0</v>
      </c>
      <c r="BC112" s="3">
        <f>SUMIFS(Details!$BB:$BB,Details!$CY:$CY,'Buyer Metrics'!$AF112,Details!$C:$C,'Buyer Metrics'!BC$4)</f>
        <v>0</v>
      </c>
    </row>
    <row r="113" spans="32:55" x14ac:dyDescent="0.35">
      <c r="AF113" s="64"/>
      <c r="AG113" s="64"/>
      <c r="AU113" s="3">
        <f>SUMIFS(Details!$BB:$BB,Details!$CY:$CY,'Buyer Metrics'!$AF113,Details!$C:$C,'Buyer Metrics'!AU$4)</f>
        <v>0</v>
      </c>
      <c r="AV113" s="3">
        <f>SUMIFS(Details!$BB:$BB,Details!$CY:$CY,'Buyer Metrics'!$AF113,Details!$C:$C,'Buyer Metrics'!AV$4)</f>
        <v>0</v>
      </c>
      <c r="AW113" s="3">
        <f>SUMIFS(Details!$BB:$BB,Details!$CY:$CY,'Buyer Metrics'!$AF113,Details!$C:$C,'Buyer Metrics'!AW$4)</f>
        <v>0</v>
      </c>
      <c r="AX113" s="3">
        <f>SUMIFS(Details!$BB:$BB,Details!$CY:$CY,'Buyer Metrics'!$AF113,Details!$C:$C,'Buyer Metrics'!AX$4)</f>
        <v>0</v>
      </c>
      <c r="AY113" s="3">
        <f>SUMIFS(Details!$BB:$BB,Details!$CY:$CY,'Buyer Metrics'!$AF113,Details!$C:$C,'Buyer Metrics'!AY$4)</f>
        <v>0</v>
      </c>
      <c r="AZ113" s="3">
        <f>SUMIFS(Details!$BB:$BB,Details!$CY:$CY,'Buyer Metrics'!$AF113,Details!$C:$C,'Buyer Metrics'!AZ$4)</f>
        <v>0</v>
      </c>
      <c r="BA113" s="3">
        <f>SUMIFS(Details!$BB:$BB,Details!$CY:$CY,'Buyer Metrics'!$AF113,Details!$C:$C,'Buyer Metrics'!BA$4)</f>
        <v>0</v>
      </c>
      <c r="BB113" s="3">
        <f>SUMIFS(Details!$BB:$BB,Details!$CY:$CY,'Buyer Metrics'!$AF113,Details!$C:$C,'Buyer Metrics'!BB$4)</f>
        <v>0</v>
      </c>
      <c r="BC113" s="3">
        <f>SUMIFS(Details!$BB:$BB,Details!$CY:$CY,'Buyer Metrics'!$AF113,Details!$C:$C,'Buyer Metrics'!BC$4)</f>
        <v>0</v>
      </c>
    </row>
    <row r="114" spans="32:55" x14ac:dyDescent="0.35">
      <c r="AF114" s="64"/>
      <c r="AG114" s="64"/>
      <c r="AU114" s="3">
        <f>SUMIFS(Details!$BB:$BB,Details!$CY:$CY,'Buyer Metrics'!$AF114,Details!$C:$C,'Buyer Metrics'!AU$4)</f>
        <v>0</v>
      </c>
      <c r="AV114" s="3">
        <f>SUMIFS(Details!$BB:$BB,Details!$CY:$CY,'Buyer Metrics'!$AF114,Details!$C:$C,'Buyer Metrics'!AV$4)</f>
        <v>0</v>
      </c>
      <c r="AW114" s="3">
        <f>SUMIFS(Details!$BB:$BB,Details!$CY:$CY,'Buyer Metrics'!$AF114,Details!$C:$C,'Buyer Metrics'!AW$4)</f>
        <v>0</v>
      </c>
      <c r="AX114" s="3">
        <f>SUMIFS(Details!$BB:$BB,Details!$CY:$CY,'Buyer Metrics'!$AF114,Details!$C:$C,'Buyer Metrics'!AX$4)</f>
        <v>0</v>
      </c>
      <c r="AY114" s="3">
        <f>SUMIFS(Details!$BB:$BB,Details!$CY:$CY,'Buyer Metrics'!$AF114,Details!$C:$C,'Buyer Metrics'!AY$4)</f>
        <v>0</v>
      </c>
      <c r="AZ114" s="3">
        <f>SUMIFS(Details!$BB:$BB,Details!$CY:$CY,'Buyer Metrics'!$AF114,Details!$C:$C,'Buyer Metrics'!AZ$4)</f>
        <v>0</v>
      </c>
      <c r="BA114" s="3">
        <f>SUMIFS(Details!$BB:$BB,Details!$CY:$CY,'Buyer Metrics'!$AF114,Details!$C:$C,'Buyer Metrics'!BA$4)</f>
        <v>0</v>
      </c>
      <c r="BB114" s="3">
        <f>SUMIFS(Details!$BB:$BB,Details!$CY:$CY,'Buyer Metrics'!$AF114,Details!$C:$C,'Buyer Metrics'!BB$4)</f>
        <v>0</v>
      </c>
      <c r="BC114" s="3">
        <f>SUMIFS(Details!$BB:$BB,Details!$CY:$CY,'Buyer Metrics'!$AF114,Details!$C:$C,'Buyer Metrics'!BC$4)</f>
        <v>0</v>
      </c>
    </row>
    <row r="115" spans="32:55" x14ac:dyDescent="0.35">
      <c r="AF115" s="64"/>
      <c r="AG115" s="64"/>
      <c r="AU115" s="3">
        <f>SUMIFS(Details!$BB:$BB,Details!$CY:$CY,'Buyer Metrics'!$AF115,Details!$C:$C,'Buyer Metrics'!AU$4)</f>
        <v>0</v>
      </c>
      <c r="AV115" s="3">
        <f>SUMIFS(Details!$BB:$BB,Details!$CY:$CY,'Buyer Metrics'!$AF115,Details!$C:$C,'Buyer Metrics'!AV$4)</f>
        <v>0</v>
      </c>
      <c r="AW115" s="3">
        <f>SUMIFS(Details!$BB:$BB,Details!$CY:$CY,'Buyer Metrics'!$AF115,Details!$C:$C,'Buyer Metrics'!AW$4)</f>
        <v>0</v>
      </c>
      <c r="AX115" s="3">
        <f>SUMIFS(Details!$BB:$BB,Details!$CY:$CY,'Buyer Metrics'!$AF115,Details!$C:$C,'Buyer Metrics'!AX$4)</f>
        <v>0</v>
      </c>
      <c r="AY115" s="3">
        <f>SUMIFS(Details!$BB:$BB,Details!$CY:$CY,'Buyer Metrics'!$AF115,Details!$C:$C,'Buyer Metrics'!AY$4)</f>
        <v>0</v>
      </c>
      <c r="AZ115" s="3">
        <f>SUMIFS(Details!$BB:$BB,Details!$CY:$CY,'Buyer Metrics'!$AF115,Details!$C:$C,'Buyer Metrics'!AZ$4)</f>
        <v>0</v>
      </c>
      <c r="BA115" s="3">
        <f>SUMIFS(Details!$BB:$BB,Details!$CY:$CY,'Buyer Metrics'!$AF115,Details!$C:$C,'Buyer Metrics'!BA$4)</f>
        <v>0</v>
      </c>
      <c r="BB115" s="3">
        <f>SUMIFS(Details!$BB:$BB,Details!$CY:$CY,'Buyer Metrics'!$AF115,Details!$C:$C,'Buyer Metrics'!BB$4)</f>
        <v>0</v>
      </c>
      <c r="BC115" s="3">
        <f>SUMIFS(Details!$BB:$BB,Details!$CY:$CY,'Buyer Metrics'!$AF115,Details!$C:$C,'Buyer Metrics'!BC$4)</f>
        <v>0</v>
      </c>
    </row>
    <row r="116" spans="32:55" x14ac:dyDescent="0.35">
      <c r="AF116" s="64"/>
      <c r="AG116" s="64"/>
      <c r="AU116" s="3">
        <f>SUMIFS(Details!$BB:$BB,Details!$CY:$CY,'Buyer Metrics'!$AF116,Details!$C:$C,'Buyer Metrics'!AU$4)</f>
        <v>0</v>
      </c>
      <c r="AV116" s="3">
        <f>SUMIFS(Details!$BB:$BB,Details!$CY:$CY,'Buyer Metrics'!$AF116,Details!$C:$C,'Buyer Metrics'!AV$4)</f>
        <v>0</v>
      </c>
      <c r="AW116" s="3">
        <f>SUMIFS(Details!$BB:$BB,Details!$CY:$CY,'Buyer Metrics'!$AF116,Details!$C:$C,'Buyer Metrics'!AW$4)</f>
        <v>0</v>
      </c>
      <c r="AX116" s="3">
        <f>SUMIFS(Details!$BB:$BB,Details!$CY:$CY,'Buyer Metrics'!$AF116,Details!$C:$C,'Buyer Metrics'!AX$4)</f>
        <v>0</v>
      </c>
      <c r="AY116" s="3">
        <f>SUMIFS(Details!$BB:$BB,Details!$CY:$CY,'Buyer Metrics'!$AF116,Details!$C:$C,'Buyer Metrics'!AY$4)</f>
        <v>0</v>
      </c>
      <c r="AZ116" s="3">
        <f>SUMIFS(Details!$BB:$BB,Details!$CY:$CY,'Buyer Metrics'!$AF116,Details!$C:$C,'Buyer Metrics'!AZ$4)</f>
        <v>0</v>
      </c>
      <c r="BA116" s="3">
        <f>SUMIFS(Details!$BB:$BB,Details!$CY:$CY,'Buyer Metrics'!$AF116,Details!$C:$C,'Buyer Metrics'!BA$4)</f>
        <v>0</v>
      </c>
      <c r="BB116" s="3">
        <f>SUMIFS(Details!$BB:$BB,Details!$CY:$CY,'Buyer Metrics'!$AF116,Details!$C:$C,'Buyer Metrics'!BB$4)</f>
        <v>0</v>
      </c>
      <c r="BC116" s="3">
        <f>SUMIFS(Details!$BB:$BB,Details!$CY:$CY,'Buyer Metrics'!$AF116,Details!$C:$C,'Buyer Metrics'!BC$4)</f>
        <v>0</v>
      </c>
    </row>
    <row r="117" spans="32:55" x14ac:dyDescent="0.35">
      <c r="AF117" s="64"/>
      <c r="AG117" s="64"/>
      <c r="AU117" s="3">
        <f>SUMIFS(Details!$BB:$BB,Details!$CY:$CY,'Buyer Metrics'!$AF117,Details!$C:$C,'Buyer Metrics'!AU$4)</f>
        <v>0</v>
      </c>
      <c r="AV117" s="3">
        <f>SUMIFS(Details!$BB:$BB,Details!$CY:$CY,'Buyer Metrics'!$AF117,Details!$C:$C,'Buyer Metrics'!AV$4)</f>
        <v>0</v>
      </c>
      <c r="AW117" s="3">
        <f>SUMIFS(Details!$BB:$BB,Details!$CY:$CY,'Buyer Metrics'!$AF117,Details!$C:$C,'Buyer Metrics'!AW$4)</f>
        <v>0</v>
      </c>
      <c r="AX117" s="3">
        <f>SUMIFS(Details!$BB:$BB,Details!$CY:$CY,'Buyer Metrics'!$AF117,Details!$C:$C,'Buyer Metrics'!AX$4)</f>
        <v>0</v>
      </c>
      <c r="AY117" s="3">
        <f>SUMIFS(Details!$BB:$BB,Details!$CY:$CY,'Buyer Metrics'!$AF117,Details!$C:$C,'Buyer Metrics'!AY$4)</f>
        <v>0</v>
      </c>
      <c r="AZ117" s="3">
        <f>SUMIFS(Details!$BB:$BB,Details!$CY:$CY,'Buyer Metrics'!$AF117,Details!$C:$C,'Buyer Metrics'!AZ$4)</f>
        <v>0</v>
      </c>
      <c r="BA117" s="3">
        <f>SUMIFS(Details!$BB:$BB,Details!$CY:$CY,'Buyer Metrics'!$AF117,Details!$C:$C,'Buyer Metrics'!BA$4)</f>
        <v>0</v>
      </c>
      <c r="BB117" s="3">
        <f>SUMIFS(Details!$BB:$BB,Details!$CY:$CY,'Buyer Metrics'!$AF117,Details!$C:$C,'Buyer Metrics'!BB$4)</f>
        <v>0</v>
      </c>
      <c r="BC117" s="3">
        <f>SUMIFS(Details!$BB:$BB,Details!$CY:$CY,'Buyer Metrics'!$AF117,Details!$C:$C,'Buyer Metrics'!BC$4)</f>
        <v>0</v>
      </c>
    </row>
    <row r="118" spans="32:55" x14ac:dyDescent="0.35">
      <c r="AF118" s="64"/>
      <c r="AG118" s="64"/>
      <c r="AU118" s="3">
        <f>SUMIFS(Details!$BB:$BB,Details!$CY:$CY,'Buyer Metrics'!$AF118,Details!$C:$C,'Buyer Metrics'!AU$4)</f>
        <v>0</v>
      </c>
      <c r="AV118" s="3">
        <f>SUMIFS(Details!$BB:$BB,Details!$CY:$CY,'Buyer Metrics'!$AF118,Details!$C:$C,'Buyer Metrics'!AV$4)</f>
        <v>0</v>
      </c>
      <c r="AW118" s="3">
        <f>SUMIFS(Details!$BB:$BB,Details!$CY:$CY,'Buyer Metrics'!$AF118,Details!$C:$C,'Buyer Metrics'!AW$4)</f>
        <v>0</v>
      </c>
      <c r="AX118" s="3">
        <f>SUMIFS(Details!$BB:$BB,Details!$CY:$CY,'Buyer Metrics'!$AF118,Details!$C:$C,'Buyer Metrics'!AX$4)</f>
        <v>0</v>
      </c>
      <c r="AY118" s="3">
        <f>SUMIFS(Details!$BB:$BB,Details!$CY:$CY,'Buyer Metrics'!$AF118,Details!$C:$C,'Buyer Metrics'!AY$4)</f>
        <v>0</v>
      </c>
      <c r="AZ118" s="3">
        <f>SUMIFS(Details!$BB:$BB,Details!$CY:$CY,'Buyer Metrics'!$AF118,Details!$C:$C,'Buyer Metrics'!AZ$4)</f>
        <v>0</v>
      </c>
      <c r="BA118" s="3">
        <f>SUMIFS(Details!$BB:$BB,Details!$CY:$CY,'Buyer Metrics'!$AF118,Details!$C:$C,'Buyer Metrics'!BA$4)</f>
        <v>0</v>
      </c>
      <c r="BB118" s="3">
        <f>SUMIFS(Details!$BB:$BB,Details!$CY:$CY,'Buyer Metrics'!$AF118,Details!$C:$C,'Buyer Metrics'!BB$4)</f>
        <v>0</v>
      </c>
      <c r="BC118" s="3">
        <f>SUMIFS(Details!$BB:$BB,Details!$CY:$CY,'Buyer Metrics'!$AF118,Details!$C:$C,'Buyer Metrics'!BC$4)</f>
        <v>0</v>
      </c>
    </row>
    <row r="119" spans="32:55" x14ac:dyDescent="0.35">
      <c r="AF119" s="64"/>
      <c r="AG119" s="64"/>
      <c r="AU119" s="3">
        <f>SUMIFS(Details!$BB:$BB,Details!$CY:$CY,'Buyer Metrics'!$AF119,Details!$C:$C,'Buyer Metrics'!AU$4)</f>
        <v>0</v>
      </c>
      <c r="AV119" s="3">
        <f>SUMIFS(Details!$BB:$BB,Details!$CY:$CY,'Buyer Metrics'!$AF119,Details!$C:$C,'Buyer Metrics'!AV$4)</f>
        <v>0</v>
      </c>
      <c r="AW119" s="3">
        <f>SUMIFS(Details!$BB:$BB,Details!$CY:$CY,'Buyer Metrics'!$AF119,Details!$C:$C,'Buyer Metrics'!AW$4)</f>
        <v>0</v>
      </c>
      <c r="AX119" s="3">
        <f>SUMIFS(Details!$BB:$BB,Details!$CY:$CY,'Buyer Metrics'!$AF119,Details!$C:$C,'Buyer Metrics'!AX$4)</f>
        <v>0</v>
      </c>
      <c r="AY119" s="3">
        <f>SUMIFS(Details!$BB:$BB,Details!$CY:$CY,'Buyer Metrics'!$AF119,Details!$C:$C,'Buyer Metrics'!AY$4)</f>
        <v>0</v>
      </c>
      <c r="AZ119" s="3">
        <f>SUMIFS(Details!$BB:$BB,Details!$CY:$CY,'Buyer Metrics'!$AF119,Details!$C:$C,'Buyer Metrics'!AZ$4)</f>
        <v>0</v>
      </c>
      <c r="BA119" s="3">
        <f>SUMIFS(Details!$BB:$BB,Details!$CY:$CY,'Buyer Metrics'!$AF119,Details!$C:$C,'Buyer Metrics'!BA$4)</f>
        <v>0</v>
      </c>
      <c r="BB119" s="3">
        <f>SUMIFS(Details!$BB:$BB,Details!$CY:$CY,'Buyer Metrics'!$AF119,Details!$C:$C,'Buyer Metrics'!BB$4)</f>
        <v>0</v>
      </c>
      <c r="BC119" s="3">
        <f>SUMIFS(Details!$BB:$BB,Details!$CY:$CY,'Buyer Metrics'!$AF119,Details!$C:$C,'Buyer Metrics'!BC$4)</f>
        <v>0</v>
      </c>
    </row>
    <row r="120" spans="32:55" x14ac:dyDescent="0.35">
      <c r="AF120" s="64"/>
      <c r="AG120" s="64"/>
      <c r="AU120" s="3">
        <f>SUMIFS(Details!$BB:$BB,Details!$CY:$CY,'Buyer Metrics'!$AF120,Details!$C:$C,'Buyer Metrics'!AU$4)</f>
        <v>0</v>
      </c>
      <c r="AV120" s="3">
        <f>SUMIFS(Details!$BB:$BB,Details!$CY:$CY,'Buyer Metrics'!$AF120,Details!$C:$C,'Buyer Metrics'!AV$4)</f>
        <v>0</v>
      </c>
      <c r="AW120" s="3">
        <f>SUMIFS(Details!$BB:$BB,Details!$CY:$CY,'Buyer Metrics'!$AF120,Details!$C:$C,'Buyer Metrics'!AW$4)</f>
        <v>0</v>
      </c>
      <c r="AX120" s="3">
        <f>SUMIFS(Details!$BB:$BB,Details!$CY:$CY,'Buyer Metrics'!$AF120,Details!$C:$C,'Buyer Metrics'!AX$4)</f>
        <v>0</v>
      </c>
      <c r="AY120" s="3">
        <f>SUMIFS(Details!$BB:$BB,Details!$CY:$CY,'Buyer Metrics'!$AF120,Details!$C:$C,'Buyer Metrics'!AY$4)</f>
        <v>0</v>
      </c>
      <c r="AZ120" s="3">
        <f>SUMIFS(Details!$BB:$BB,Details!$CY:$CY,'Buyer Metrics'!$AF120,Details!$C:$C,'Buyer Metrics'!AZ$4)</f>
        <v>0</v>
      </c>
      <c r="BA120" s="3">
        <f>SUMIFS(Details!$BB:$BB,Details!$CY:$CY,'Buyer Metrics'!$AF120,Details!$C:$C,'Buyer Metrics'!BA$4)</f>
        <v>0</v>
      </c>
      <c r="BB120" s="3">
        <f>SUMIFS(Details!$BB:$BB,Details!$CY:$CY,'Buyer Metrics'!$AF120,Details!$C:$C,'Buyer Metrics'!BB$4)</f>
        <v>0</v>
      </c>
      <c r="BC120" s="3">
        <f>SUMIFS(Details!$BB:$BB,Details!$CY:$CY,'Buyer Metrics'!$AF120,Details!$C:$C,'Buyer Metrics'!BC$4)</f>
        <v>0</v>
      </c>
    </row>
    <row r="121" spans="32:55" x14ac:dyDescent="0.35">
      <c r="AF121" s="64"/>
      <c r="AG121" s="64"/>
      <c r="AU121" s="3">
        <f>SUMIFS(Details!$BB:$BB,Details!$CY:$CY,'Buyer Metrics'!$AF121,Details!$C:$C,'Buyer Metrics'!AU$4)</f>
        <v>0</v>
      </c>
      <c r="AV121" s="3">
        <f>SUMIFS(Details!$BB:$BB,Details!$CY:$CY,'Buyer Metrics'!$AF121,Details!$C:$C,'Buyer Metrics'!AV$4)</f>
        <v>0</v>
      </c>
      <c r="AW121" s="3">
        <f>SUMIFS(Details!$BB:$BB,Details!$CY:$CY,'Buyer Metrics'!$AF121,Details!$C:$C,'Buyer Metrics'!AW$4)</f>
        <v>0</v>
      </c>
      <c r="AX121" s="3">
        <f>SUMIFS(Details!$BB:$BB,Details!$CY:$CY,'Buyer Metrics'!$AF121,Details!$C:$C,'Buyer Metrics'!AX$4)</f>
        <v>0</v>
      </c>
      <c r="AY121" s="3">
        <f>SUMIFS(Details!$BB:$BB,Details!$CY:$CY,'Buyer Metrics'!$AF121,Details!$C:$C,'Buyer Metrics'!AY$4)</f>
        <v>0</v>
      </c>
      <c r="AZ121" s="3">
        <f>SUMIFS(Details!$BB:$BB,Details!$CY:$CY,'Buyer Metrics'!$AF121,Details!$C:$C,'Buyer Metrics'!AZ$4)</f>
        <v>0</v>
      </c>
      <c r="BA121" s="3">
        <f>SUMIFS(Details!$BB:$BB,Details!$CY:$CY,'Buyer Metrics'!$AF121,Details!$C:$C,'Buyer Metrics'!BA$4)</f>
        <v>0</v>
      </c>
      <c r="BB121" s="3">
        <f>SUMIFS(Details!$BB:$BB,Details!$CY:$CY,'Buyer Metrics'!$AF121,Details!$C:$C,'Buyer Metrics'!BB$4)</f>
        <v>0</v>
      </c>
      <c r="BC121" s="3">
        <f>SUMIFS(Details!$BB:$BB,Details!$CY:$CY,'Buyer Metrics'!$AF121,Details!$C:$C,'Buyer Metrics'!BC$4)</f>
        <v>0</v>
      </c>
    </row>
    <row r="122" spans="32:55" x14ac:dyDescent="0.35">
      <c r="AF122" s="64"/>
      <c r="AG122" s="64"/>
      <c r="AU122" s="3">
        <f>SUMIFS(Details!$BB:$BB,Details!$CY:$CY,'Buyer Metrics'!$AF122,Details!$C:$C,'Buyer Metrics'!AU$4)</f>
        <v>0</v>
      </c>
      <c r="AV122" s="3">
        <f>SUMIFS(Details!$BB:$BB,Details!$CY:$CY,'Buyer Metrics'!$AF122,Details!$C:$C,'Buyer Metrics'!AV$4)</f>
        <v>0</v>
      </c>
      <c r="AW122" s="3">
        <f>SUMIFS(Details!$BB:$BB,Details!$CY:$CY,'Buyer Metrics'!$AF122,Details!$C:$C,'Buyer Metrics'!AW$4)</f>
        <v>0</v>
      </c>
      <c r="AX122" s="3">
        <f>SUMIFS(Details!$BB:$BB,Details!$CY:$CY,'Buyer Metrics'!$AF122,Details!$C:$C,'Buyer Metrics'!AX$4)</f>
        <v>0</v>
      </c>
      <c r="AY122" s="3">
        <f>SUMIFS(Details!$BB:$BB,Details!$CY:$CY,'Buyer Metrics'!$AF122,Details!$C:$C,'Buyer Metrics'!AY$4)</f>
        <v>0</v>
      </c>
      <c r="AZ122" s="3">
        <f>SUMIFS(Details!$BB:$BB,Details!$CY:$CY,'Buyer Metrics'!$AF122,Details!$C:$C,'Buyer Metrics'!AZ$4)</f>
        <v>0</v>
      </c>
      <c r="BA122" s="3">
        <f>SUMIFS(Details!$BB:$BB,Details!$CY:$CY,'Buyer Metrics'!$AF122,Details!$C:$C,'Buyer Metrics'!BA$4)</f>
        <v>0</v>
      </c>
      <c r="BB122" s="3">
        <f>SUMIFS(Details!$BB:$BB,Details!$CY:$CY,'Buyer Metrics'!$AF122,Details!$C:$C,'Buyer Metrics'!BB$4)</f>
        <v>0</v>
      </c>
      <c r="BC122" s="3">
        <f>SUMIFS(Details!$BB:$BB,Details!$CY:$CY,'Buyer Metrics'!$AF122,Details!$C:$C,'Buyer Metrics'!BC$4)</f>
        <v>0</v>
      </c>
    </row>
    <row r="123" spans="32:55" x14ac:dyDescent="0.35">
      <c r="AF123" s="64"/>
      <c r="AG123" s="64"/>
      <c r="AU123" s="3">
        <f>SUMIFS(Details!$BB:$BB,Details!$CY:$CY,'Buyer Metrics'!$AF123,Details!$C:$C,'Buyer Metrics'!AU$4)</f>
        <v>0</v>
      </c>
      <c r="AV123" s="3">
        <f>SUMIFS(Details!$BB:$BB,Details!$CY:$CY,'Buyer Metrics'!$AF123,Details!$C:$C,'Buyer Metrics'!AV$4)</f>
        <v>0</v>
      </c>
      <c r="AW123" s="3">
        <f>SUMIFS(Details!$BB:$BB,Details!$CY:$CY,'Buyer Metrics'!$AF123,Details!$C:$C,'Buyer Metrics'!AW$4)</f>
        <v>0</v>
      </c>
      <c r="AX123" s="3">
        <f>SUMIFS(Details!$BB:$BB,Details!$CY:$CY,'Buyer Metrics'!$AF123,Details!$C:$C,'Buyer Metrics'!AX$4)</f>
        <v>0</v>
      </c>
      <c r="AY123" s="3">
        <f>SUMIFS(Details!$BB:$BB,Details!$CY:$CY,'Buyer Metrics'!$AF123,Details!$C:$C,'Buyer Metrics'!AY$4)</f>
        <v>0</v>
      </c>
      <c r="AZ123" s="3">
        <f>SUMIFS(Details!$BB:$BB,Details!$CY:$CY,'Buyer Metrics'!$AF123,Details!$C:$C,'Buyer Metrics'!AZ$4)</f>
        <v>0</v>
      </c>
      <c r="BA123" s="3">
        <f>SUMIFS(Details!$BB:$BB,Details!$CY:$CY,'Buyer Metrics'!$AF123,Details!$C:$C,'Buyer Metrics'!BA$4)</f>
        <v>0</v>
      </c>
      <c r="BB123" s="3">
        <f>SUMIFS(Details!$BB:$BB,Details!$CY:$CY,'Buyer Metrics'!$AF123,Details!$C:$C,'Buyer Metrics'!BB$4)</f>
        <v>0</v>
      </c>
      <c r="BC123" s="3">
        <f>SUMIFS(Details!$BB:$BB,Details!$CY:$CY,'Buyer Metrics'!$AF123,Details!$C:$C,'Buyer Metrics'!BC$4)</f>
        <v>0</v>
      </c>
    </row>
    <row r="124" spans="32:55" x14ac:dyDescent="0.35">
      <c r="AF124" s="64"/>
      <c r="AG124" s="64"/>
      <c r="AU124" s="3">
        <f>SUMIFS(Details!$BB:$BB,Details!$CY:$CY,'Buyer Metrics'!$AF124,Details!$C:$C,'Buyer Metrics'!AU$4)</f>
        <v>0</v>
      </c>
      <c r="AV124" s="3">
        <f>SUMIFS(Details!$BB:$BB,Details!$CY:$CY,'Buyer Metrics'!$AF124,Details!$C:$C,'Buyer Metrics'!AV$4)</f>
        <v>0</v>
      </c>
      <c r="AW124" s="3">
        <f>SUMIFS(Details!$BB:$BB,Details!$CY:$CY,'Buyer Metrics'!$AF124,Details!$C:$C,'Buyer Metrics'!AW$4)</f>
        <v>0</v>
      </c>
      <c r="AX124" s="3">
        <f>SUMIFS(Details!$BB:$BB,Details!$CY:$CY,'Buyer Metrics'!$AF124,Details!$C:$C,'Buyer Metrics'!AX$4)</f>
        <v>0</v>
      </c>
      <c r="AY124" s="3">
        <f>SUMIFS(Details!$BB:$BB,Details!$CY:$CY,'Buyer Metrics'!$AF124,Details!$C:$C,'Buyer Metrics'!AY$4)</f>
        <v>0</v>
      </c>
      <c r="AZ124" s="3">
        <f>SUMIFS(Details!$BB:$BB,Details!$CY:$CY,'Buyer Metrics'!$AF124,Details!$C:$C,'Buyer Metrics'!AZ$4)</f>
        <v>0</v>
      </c>
      <c r="BA124" s="3">
        <f>SUMIFS(Details!$BB:$BB,Details!$CY:$CY,'Buyer Metrics'!$AF124,Details!$C:$C,'Buyer Metrics'!BA$4)</f>
        <v>0</v>
      </c>
      <c r="BB124" s="3">
        <f>SUMIFS(Details!$BB:$BB,Details!$CY:$CY,'Buyer Metrics'!$AF124,Details!$C:$C,'Buyer Metrics'!BB$4)</f>
        <v>0</v>
      </c>
      <c r="BC124" s="3">
        <f>SUMIFS(Details!$BB:$BB,Details!$CY:$CY,'Buyer Metrics'!$AF124,Details!$C:$C,'Buyer Metrics'!BC$4)</f>
        <v>0</v>
      </c>
    </row>
  </sheetData>
  <mergeCells count="2">
    <mergeCell ref="AH2:AS2"/>
    <mergeCell ref="AU2:BF2"/>
  </mergeCells>
  <conditionalFormatting sqref="B5:B15">
    <cfRule type="duplicateValues" dxfId="6" priority="25164"/>
  </conditionalFormatting>
  <dataValidations disablePrompts="1" count="1">
    <dataValidation type="list" allowBlank="1" showInputMessage="1" showErrorMessage="1" sqref="Z3" xr:uid="{46C8C4DA-B0F4-4E44-BF7D-3DA4BC524FAF}">
      <formula1>$B$5:$B$5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56DB-C385-497D-9147-07F936FFE8F4}">
  <sheetPr codeName="Sheet6"/>
  <dimension ref="B1:AE2141"/>
  <sheetViews>
    <sheetView showGridLines="0" topLeftCell="U1" workbookViewId="0">
      <selection activeCell="Y1" sqref="Y1"/>
    </sheetView>
  </sheetViews>
  <sheetFormatPr defaultRowHeight="14.5" x14ac:dyDescent="0.35"/>
  <cols>
    <col min="2" max="2" width="43.453125" bestFit="1" customWidth="1"/>
    <col min="3" max="3" width="63.1796875" bestFit="1" customWidth="1"/>
    <col min="4" max="4" width="22.81640625" bestFit="1" customWidth="1"/>
    <col min="5" max="5" width="11.1796875" bestFit="1" customWidth="1"/>
    <col min="7" max="7" width="10.08984375" bestFit="1" customWidth="1"/>
    <col min="8" max="8" width="12.1796875" bestFit="1" customWidth="1"/>
    <col min="9" max="9" width="10.1796875" bestFit="1" customWidth="1"/>
    <col min="10" max="10" width="8.1796875" bestFit="1" customWidth="1"/>
    <col min="11" max="11" width="13.36328125" bestFit="1" customWidth="1"/>
    <col min="12" max="12" width="22.81640625" bestFit="1" customWidth="1"/>
    <col min="13" max="13" width="52.90625" bestFit="1" customWidth="1"/>
    <col min="14" max="14" width="14.81640625" style="3" bestFit="1" customWidth="1"/>
    <col min="15" max="15" width="16.1796875" style="3" bestFit="1" customWidth="1"/>
    <col min="16" max="16" width="30" style="3" bestFit="1" customWidth="1"/>
    <col min="17" max="17" width="18.1796875" bestFit="1" customWidth="1"/>
    <col min="18" max="18" width="14.90625" bestFit="1" customWidth="1"/>
    <col min="19" max="19" width="35.81640625" bestFit="1" customWidth="1"/>
    <col min="20" max="20" width="26.81640625" bestFit="1" customWidth="1"/>
    <col min="21" max="21" width="26.81640625" customWidth="1"/>
    <col min="22" max="22" width="12.81640625" bestFit="1" customWidth="1"/>
    <col min="24" max="24" width="28.08984375" bestFit="1" customWidth="1"/>
    <col min="25" max="25" width="13.6328125" bestFit="1" customWidth="1"/>
    <col min="26" max="26" width="12.08984375" bestFit="1" customWidth="1"/>
    <col min="27" max="27" width="13.6328125" bestFit="1" customWidth="1"/>
    <col min="29" max="29" width="52.90625" bestFit="1" customWidth="1"/>
    <col min="30" max="30" width="11.1796875" bestFit="1" customWidth="1"/>
    <col min="31" max="31" width="14.453125" style="3" bestFit="1" customWidth="1"/>
  </cols>
  <sheetData>
    <row r="1" spans="2:31" x14ac:dyDescent="0.35">
      <c r="X1" t="s">
        <v>1021</v>
      </c>
      <c r="Y1" s="3">
        <f>N2-AE2-SUM(Y4:Y7)</f>
        <v>94601539.810000002</v>
      </c>
      <c r="AC1" t="s">
        <v>483</v>
      </c>
    </row>
    <row r="2" spans="2:31" ht="16.5" thickBot="1" x14ac:dyDescent="0.55000000000000004">
      <c r="N2" s="3">
        <f>SUBTOTAL(9,N4:N1800)</f>
        <v>175527946.72999999</v>
      </c>
      <c r="O2" s="3">
        <f>SUBTOTAL(9,O4:O1800)</f>
        <v>399874978.52999979</v>
      </c>
      <c r="S2" s="3">
        <f>SUBTOTAL(9,S4:S1800)</f>
        <v>12617894.289999997</v>
      </c>
      <c r="X2" s="326" t="s">
        <v>946</v>
      </c>
      <c r="AE2" s="3">
        <f>SUM(AE4:AE134)</f>
        <v>12617894.289999997</v>
      </c>
    </row>
    <row r="3" spans="2:31" ht="15" thickBot="1" x14ac:dyDescent="0.4">
      <c r="B3" s="116" t="s">
        <v>484</v>
      </c>
      <c r="C3" s="116" t="s">
        <v>483</v>
      </c>
      <c r="D3" s="118" t="s">
        <v>449</v>
      </c>
      <c r="E3" s="267" t="s">
        <v>455</v>
      </c>
      <c r="G3" s="476" t="s">
        <v>992</v>
      </c>
      <c r="H3" s="476" t="s">
        <v>993</v>
      </c>
      <c r="I3" s="476" t="s">
        <v>994</v>
      </c>
      <c r="J3" s="476" t="s">
        <v>995</v>
      </c>
      <c r="K3" s="476" t="s">
        <v>996</v>
      </c>
      <c r="L3" s="476" t="s">
        <v>997</v>
      </c>
      <c r="M3" s="476" t="s">
        <v>483</v>
      </c>
      <c r="N3" s="469" t="s">
        <v>998</v>
      </c>
      <c r="O3" s="469" t="s">
        <v>999</v>
      </c>
      <c r="P3" s="476" t="s">
        <v>1006</v>
      </c>
      <c r="Q3" s="476" t="s">
        <v>484</v>
      </c>
      <c r="R3" s="476" t="s">
        <v>485</v>
      </c>
      <c r="S3" s="476" t="s">
        <v>4606</v>
      </c>
      <c r="T3" s="476" t="s">
        <v>486</v>
      </c>
      <c r="U3" s="476" t="s">
        <v>62</v>
      </c>
      <c r="V3" s="468" t="s">
        <v>455</v>
      </c>
      <c r="X3" s="474" t="s">
        <v>83</v>
      </c>
      <c r="Y3" s="474" t="s">
        <v>576</v>
      </c>
      <c r="AC3" s="474" t="s">
        <v>83</v>
      </c>
      <c r="AD3" s="474" t="s">
        <v>455</v>
      </c>
      <c r="AE3" s="475" t="s">
        <v>1020</v>
      </c>
    </row>
    <row r="4" spans="2:31" x14ac:dyDescent="0.35">
      <c r="B4" t="s">
        <v>662</v>
      </c>
      <c r="C4" t="s">
        <v>795</v>
      </c>
      <c r="D4" t="s">
        <v>452</v>
      </c>
      <c r="E4" t="s">
        <v>247</v>
      </c>
      <c r="G4" s="373">
        <v>44799</v>
      </c>
      <c r="H4" t="s">
        <v>1000</v>
      </c>
      <c r="I4" t="s">
        <v>1001</v>
      </c>
      <c r="J4" t="s">
        <v>4921</v>
      </c>
      <c r="K4" t="s">
        <v>1096</v>
      </c>
      <c r="L4" t="s">
        <v>1097</v>
      </c>
      <c r="M4" t="s">
        <v>477</v>
      </c>
      <c r="N4">
        <v>83906.51</v>
      </c>
      <c r="O4">
        <v>1214441.8</v>
      </c>
      <c r="P4" t="s">
        <v>1098</v>
      </c>
      <c r="Q4" t="s">
        <v>504</v>
      </c>
      <c r="R4">
        <v>0.01</v>
      </c>
      <c r="S4" s="3">
        <v>0</v>
      </c>
      <c r="T4" t="s">
        <v>488</v>
      </c>
      <c r="U4" t="s">
        <v>488</v>
      </c>
      <c r="V4" s="470" t="str">
        <f t="shared" ref="V4:V67" si="0">_xlfn.XLOOKUP(Q4,B:B,E:E)</f>
        <v>Ferrous</v>
      </c>
      <c r="X4" s="3" t="s">
        <v>476</v>
      </c>
      <c r="Y4" s="3">
        <v>0</v>
      </c>
      <c r="AC4" t="str" cm="1">
        <f t="array" ref="AC4:AC53">_xlfn.UNIQUE(M4:M1800)</f>
        <v>Himgiri Ispat Private Limited</v>
      </c>
      <c r="AD4" t="str">
        <f t="shared" ref="AD4:AD35" si="1">_xlfn.XLOOKUP(AC4,M:M,V:V)</f>
        <v>Ferrous</v>
      </c>
      <c r="AE4" s="3">
        <f t="shared" ref="AE4:AE35" si="2">_xlfn.XLOOKUP(AC4,M:M,S:S)</f>
        <v>0</v>
      </c>
    </row>
    <row r="5" spans="2:31" x14ac:dyDescent="0.35">
      <c r="B5" t="s">
        <v>662</v>
      </c>
      <c r="C5" t="s">
        <v>226</v>
      </c>
      <c r="D5" t="s">
        <v>452</v>
      </c>
      <c r="E5" t="s">
        <v>247</v>
      </c>
      <c r="G5" s="373">
        <v>44799</v>
      </c>
      <c r="H5" t="s">
        <v>1000</v>
      </c>
      <c r="I5" t="s">
        <v>1001</v>
      </c>
      <c r="J5" t="s">
        <v>4921</v>
      </c>
      <c r="K5" t="s">
        <v>1096</v>
      </c>
      <c r="L5" t="s">
        <v>1099</v>
      </c>
      <c r="M5" t="s">
        <v>477</v>
      </c>
      <c r="N5">
        <v>824436.67</v>
      </c>
      <c r="O5">
        <v>854226.05</v>
      </c>
      <c r="P5" t="s">
        <v>1098</v>
      </c>
      <c r="Q5" t="s">
        <v>504</v>
      </c>
      <c r="R5">
        <v>0.01</v>
      </c>
      <c r="S5" s="3">
        <v>0</v>
      </c>
      <c r="T5" t="s">
        <v>488</v>
      </c>
      <c r="U5" t="s">
        <v>488</v>
      </c>
      <c r="V5" s="470" t="str">
        <f t="shared" si="0"/>
        <v>Ferrous</v>
      </c>
      <c r="X5" s="3" t="s">
        <v>477</v>
      </c>
      <c r="Y5" s="3">
        <v>24996930.539999999</v>
      </c>
      <c r="AC5" t="str">
        <v>Shivaay Recycling Solutions</v>
      </c>
      <c r="AD5" t="str">
        <f t="shared" si="1"/>
        <v>Ferrous</v>
      </c>
      <c r="AE5" s="3">
        <f t="shared" si="2"/>
        <v>0</v>
      </c>
    </row>
    <row r="6" spans="2:31" x14ac:dyDescent="0.35">
      <c r="B6" t="s">
        <v>551</v>
      </c>
      <c r="C6" t="s">
        <v>273</v>
      </c>
      <c r="D6" t="s">
        <v>778</v>
      </c>
      <c r="E6" t="s">
        <v>247</v>
      </c>
      <c r="G6" s="373">
        <v>44800</v>
      </c>
      <c r="H6" t="s">
        <v>1000</v>
      </c>
      <c r="I6" t="s">
        <v>1001</v>
      </c>
      <c r="J6" t="s">
        <v>4922</v>
      </c>
      <c r="K6" t="s">
        <v>1100</v>
      </c>
      <c r="L6" t="s">
        <v>1101</v>
      </c>
      <c r="M6" t="s">
        <v>477</v>
      </c>
      <c r="N6">
        <v>1046169.94</v>
      </c>
      <c r="O6">
        <v>1083153.8</v>
      </c>
      <c r="P6" t="s">
        <v>1098</v>
      </c>
      <c r="Q6" t="s">
        <v>504</v>
      </c>
      <c r="R6">
        <v>0.01</v>
      </c>
      <c r="S6" s="3">
        <v>0</v>
      </c>
      <c r="T6" t="s">
        <v>488</v>
      </c>
      <c r="U6" t="s">
        <v>488</v>
      </c>
      <c r="V6" s="470" t="str">
        <f t="shared" si="0"/>
        <v>Ferrous</v>
      </c>
      <c r="X6" s="3" t="s">
        <v>478</v>
      </c>
      <c r="Y6" s="3">
        <v>9258847.7200000007</v>
      </c>
      <c r="AC6" t="str">
        <v>MAV STEEL PVT LTD</v>
      </c>
      <c r="AD6" t="str">
        <f t="shared" si="1"/>
        <v>Ferrous</v>
      </c>
      <c r="AE6" s="3">
        <f t="shared" si="2"/>
        <v>0</v>
      </c>
    </row>
    <row r="7" spans="2:31" x14ac:dyDescent="0.35">
      <c r="B7" t="s">
        <v>550</v>
      </c>
      <c r="C7" t="s">
        <v>133</v>
      </c>
      <c r="D7" t="s">
        <v>454</v>
      </c>
      <c r="E7" t="s">
        <v>246</v>
      </c>
      <c r="G7" s="373">
        <v>44802</v>
      </c>
      <c r="H7" t="s">
        <v>1000</v>
      </c>
      <c r="I7" t="s">
        <v>1001</v>
      </c>
      <c r="J7" t="s">
        <v>4923</v>
      </c>
      <c r="K7" t="s">
        <v>1102</v>
      </c>
      <c r="L7" t="s">
        <v>1103</v>
      </c>
      <c r="M7" t="s">
        <v>477</v>
      </c>
      <c r="N7">
        <v>462568.02</v>
      </c>
      <c r="O7">
        <v>492390.34</v>
      </c>
      <c r="P7" t="s">
        <v>1098</v>
      </c>
      <c r="Q7" t="s">
        <v>504</v>
      </c>
      <c r="R7">
        <v>0.01</v>
      </c>
      <c r="S7" s="3">
        <v>0</v>
      </c>
      <c r="T7" t="s">
        <v>488</v>
      </c>
      <c r="U7" t="s">
        <v>488</v>
      </c>
      <c r="V7" s="470" t="str">
        <f t="shared" si="0"/>
        <v>Ferrous</v>
      </c>
      <c r="X7" s="3" t="s">
        <v>475</v>
      </c>
      <c r="Y7" s="3">
        <v>34052734.369999997</v>
      </c>
      <c r="AC7" t="str">
        <v>JB ROLLING MILLS LIMITED</v>
      </c>
      <c r="AD7" t="str">
        <f t="shared" si="1"/>
        <v>Ferrous</v>
      </c>
      <c r="AE7" s="3">
        <f t="shared" si="2"/>
        <v>0</v>
      </c>
    </row>
    <row r="8" spans="2:31" x14ac:dyDescent="0.35">
      <c r="B8" t="s">
        <v>196</v>
      </c>
      <c r="C8" t="s">
        <v>114</v>
      </c>
      <c r="D8" t="s">
        <v>452</v>
      </c>
      <c r="E8" t="s">
        <v>247</v>
      </c>
      <c r="G8" s="373">
        <v>44802</v>
      </c>
      <c r="H8" t="s">
        <v>1000</v>
      </c>
      <c r="I8" t="s">
        <v>1001</v>
      </c>
      <c r="J8" t="s">
        <v>4923</v>
      </c>
      <c r="K8" t="s">
        <v>1102</v>
      </c>
      <c r="L8" t="s">
        <v>1104</v>
      </c>
      <c r="M8" t="s">
        <v>477</v>
      </c>
      <c r="N8">
        <v>411489.52</v>
      </c>
      <c r="O8">
        <v>446081.85</v>
      </c>
      <c r="P8" t="s">
        <v>1098</v>
      </c>
      <c r="Q8" t="s">
        <v>504</v>
      </c>
      <c r="R8">
        <v>0.01</v>
      </c>
      <c r="S8" s="3">
        <v>0</v>
      </c>
      <c r="T8" t="s">
        <v>488</v>
      </c>
      <c r="U8" t="s">
        <v>488</v>
      </c>
      <c r="V8" s="470" t="str">
        <f t="shared" si="0"/>
        <v>Ferrous</v>
      </c>
      <c r="X8" s="89"/>
      <c r="Y8" s="89"/>
      <c r="AC8" t="str">
        <v>JSW STEEL LIMITED (29)</v>
      </c>
      <c r="AD8" t="str">
        <f t="shared" si="1"/>
        <v>Ferrous</v>
      </c>
      <c r="AE8" s="3">
        <f t="shared" si="2"/>
        <v>0</v>
      </c>
    </row>
    <row r="9" spans="2:31" x14ac:dyDescent="0.35">
      <c r="B9" t="s">
        <v>647</v>
      </c>
      <c r="C9" t="s">
        <v>161</v>
      </c>
      <c r="D9" t="s">
        <v>453</v>
      </c>
      <c r="E9" t="s">
        <v>247</v>
      </c>
      <c r="G9" s="373">
        <v>44802</v>
      </c>
      <c r="H9" t="s">
        <v>1000</v>
      </c>
      <c r="I9" t="s">
        <v>1001</v>
      </c>
      <c r="J9" t="s">
        <v>4923</v>
      </c>
      <c r="K9" t="s">
        <v>1102</v>
      </c>
      <c r="L9" t="s">
        <v>1105</v>
      </c>
      <c r="M9" t="s">
        <v>477</v>
      </c>
      <c r="N9">
        <v>957335.69</v>
      </c>
      <c r="O9">
        <v>1009635.83</v>
      </c>
      <c r="P9" t="s">
        <v>1098</v>
      </c>
      <c r="Q9" t="s">
        <v>504</v>
      </c>
      <c r="R9">
        <v>0.01</v>
      </c>
      <c r="S9" s="3">
        <v>0</v>
      </c>
      <c r="T9" t="s">
        <v>488</v>
      </c>
      <c r="U9" t="s">
        <v>488</v>
      </c>
      <c r="V9" s="470" t="str">
        <f t="shared" si="0"/>
        <v>Ferrous</v>
      </c>
      <c r="X9" s="89"/>
      <c r="Y9" s="89"/>
      <c r="AC9" t="str">
        <v>Lakshmi Infrastructure &amp; Developers India Private Limited</v>
      </c>
      <c r="AD9" t="str">
        <f t="shared" si="1"/>
        <v>M3</v>
      </c>
      <c r="AE9" s="3">
        <f t="shared" si="2"/>
        <v>0</v>
      </c>
    </row>
    <row r="10" spans="2:31" ht="15" thickBot="1" x14ac:dyDescent="0.4">
      <c r="B10" t="s">
        <v>549</v>
      </c>
      <c r="C10" t="s">
        <v>411</v>
      </c>
      <c r="D10" t="s">
        <v>454</v>
      </c>
      <c r="E10" t="s">
        <v>319</v>
      </c>
      <c r="G10" s="373">
        <v>44803</v>
      </c>
      <c r="H10" t="s">
        <v>1000</v>
      </c>
      <c r="I10" t="s">
        <v>1001</v>
      </c>
      <c r="J10" t="s">
        <v>4924</v>
      </c>
      <c r="K10" t="s">
        <v>1106</v>
      </c>
      <c r="L10" t="s">
        <v>1107</v>
      </c>
      <c r="M10" t="s">
        <v>477</v>
      </c>
      <c r="N10">
        <v>1301200</v>
      </c>
      <c r="O10">
        <v>1313472</v>
      </c>
      <c r="P10" t="s">
        <v>1098</v>
      </c>
      <c r="Q10" t="s">
        <v>504</v>
      </c>
      <c r="R10">
        <v>0.01</v>
      </c>
      <c r="S10" s="3">
        <v>0</v>
      </c>
      <c r="T10" t="s">
        <v>488</v>
      </c>
      <c r="U10" t="s">
        <v>488</v>
      </c>
      <c r="V10" s="470" t="str">
        <f t="shared" si="0"/>
        <v>Ferrous</v>
      </c>
      <c r="Y10" s="1">
        <f>SUM(Y12:Y14)</f>
        <v>175527946.73000002</v>
      </c>
      <c r="Z10" s="1">
        <f>SUM(Z12:Z14)</f>
        <v>12617894.289999997</v>
      </c>
      <c r="AA10" s="1">
        <f>SUM(AA12:AA14)</f>
        <v>94601539.810000032</v>
      </c>
      <c r="AC10" t="str">
        <v>MKC INFRASTRUCTURE LIMITED (29)</v>
      </c>
      <c r="AD10" t="str">
        <f t="shared" si="1"/>
        <v>M3</v>
      </c>
      <c r="AE10" s="3">
        <f t="shared" si="2"/>
        <v>0</v>
      </c>
    </row>
    <row r="11" spans="2:31" x14ac:dyDescent="0.35">
      <c r="B11" t="s">
        <v>669</v>
      </c>
      <c r="C11" t="s">
        <v>291</v>
      </c>
      <c r="D11" t="s">
        <v>450</v>
      </c>
      <c r="E11" t="s">
        <v>247</v>
      </c>
      <c r="G11" s="373">
        <v>44803</v>
      </c>
      <c r="H11" t="s">
        <v>1000</v>
      </c>
      <c r="I11" t="s">
        <v>1001</v>
      </c>
      <c r="J11" t="s">
        <v>4924</v>
      </c>
      <c r="K11" t="s">
        <v>1106</v>
      </c>
      <c r="L11" t="s">
        <v>1108</v>
      </c>
      <c r="M11" t="s">
        <v>477</v>
      </c>
      <c r="N11">
        <v>1389549</v>
      </c>
      <c r="O11">
        <v>1398517</v>
      </c>
      <c r="P11" t="s">
        <v>1098</v>
      </c>
      <c r="Q11" t="s">
        <v>504</v>
      </c>
      <c r="R11">
        <v>0.01</v>
      </c>
      <c r="S11" s="3">
        <v>0</v>
      </c>
      <c r="T11" t="s">
        <v>488</v>
      </c>
      <c r="U11" t="s">
        <v>488</v>
      </c>
      <c r="V11" s="470" t="str">
        <f t="shared" si="0"/>
        <v>Ferrous</v>
      </c>
      <c r="X11" s="480" t="str" cm="1">
        <f t="array" ref="X11:X15">_xlfn.UNIQUE(V3:V2141)</f>
        <v>Category</v>
      </c>
      <c r="Y11" s="481" t="s">
        <v>608</v>
      </c>
      <c r="Z11" s="481" t="s">
        <v>1022</v>
      </c>
      <c r="AA11" s="482" t="s">
        <v>1023</v>
      </c>
      <c r="AC11" t="str">
        <v>CMR NIKKEI INDIA PRIVATE LIMITED</v>
      </c>
      <c r="AD11" t="str">
        <f t="shared" si="1"/>
        <v>Non-Ferrous</v>
      </c>
      <c r="AE11" s="3">
        <f t="shared" si="2"/>
        <v>0</v>
      </c>
    </row>
    <row r="12" spans="2:31" x14ac:dyDescent="0.35">
      <c r="B12" t="s">
        <v>817</v>
      </c>
      <c r="C12" t="s">
        <v>816</v>
      </c>
      <c r="D12" t="s">
        <v>746</v>
      </c>
      <c r="E12" t="s">
        <v>319</v>
      </c>
      <c r="G12" s="373">
        <v>44803</v>
      </c>
      <c r="H12" t="s">
        <v>1000</v>
      </c>
      <c r="I12" t="s">
        <v>1001</v>
      </c>
      <c r="J12" t="s">
        <v>4925</v>
      </c>
      <c r="K12" t="s">
        <v>1109</v>
      </c>
      <c r="L12" t="s">
        <v>1110</v>
      </c>
      <c r="M12" t="s">
        <v>477</v>
      </c>
      <c r="N12">
        <v>1060194.33</v>
      </c>
      <c r="O12">
        <v>1099113.3700000001</v>
      </c>
      <c r="P12" t="s">
        <v>1098</v>
      </c>
      <c r="Q12" t="s">
        <v>504</v>
      </c>
      <c r="R12">
        <v>0.01</v>
      </c>
      <c r="S12" s="3">
        <v>0</v>
      </c>
      <c r="T12" t="s">
        <v>488</v>
      </c>
      <c r="U12" t="s">
        <v>488</v>
      </c>
      <c r="V12" s="470" t="str">
        <f t="shared" si="0"/>
        <v>Ferrous</v>
      </c>
      <c r="X12" s="7" t="str">
        <v>Ferrous</v>
      </c>
      <c r="Y12" s="12">
        <f>SUMIFS(N:N,V:V,X12)</f>
        <v>143475311.00000003</v>
      </c>
      <c r="Z12" s="66">
        <f>SUMIFS(AE:AE,AD:AD,X12)</f>
        <v>12617894.289999997</v>
      </c>
      <c r="AA12" s="472">
        <f>Y12-Z12-SUM(Y4:Y7)</f>
        <v>62548904.080000043</v>
      </c>
      <c r="AC12" t="str">
        <v>M/S TATA STEEL LIMITED (20)</v>
      </c>
      <c r="AD12" t="str">
        <f t="shared" si="1"/>
        <v>Ferrous</v>
      </c>
      <c r="AE12" s="3">
        <f t="shared" si="2"/>
        <v>65805.679999999993</v>
      </c>
    </row>
    <row r="13" spans="2:31" x14ac:dyDescent="0.35">
      <c r="B13" t="s">
        <v>821</v>
      </c>
      <c r="C13" t="s">
        <v>820</v>
      </c>
      <c r="D13" t="s">
        <v>746</v>
      </c>
      <c r="E13" t="s">
        <v>319</v>
      </c>
      <c r="G13" s="373">
        <v>44806</v>
      </c>
      <c r="H13" t="s">
        <v>1000</v>
      </c>
      <c r="I13" t="s">
        <v>1001</v>
      </c>
      <c r="J13" t="s">
        <v>4926</v>
      </c>
      <c r="K13" t="s">
        <v>1111</v>
      </c>
      <c r="L13" t="s">
        <v>1112</v>
      </c>
      <c r="M13" t="s">
        <v>477</v>
      </c>
      <c r="N13">
        <v>928064.7</v>
      </c>
      <c r="O13">
        <v>955739.61</v>
      </c>
      <c r="P13" t="s">
        <v>1098</v>
      </c>
      <c r="Q13" t="s">
        <v>504</v>
      </c>
      <c r="R13">
        <v>0.01</v>
      </c>
      <c r="S13" s="3">
        <v>0</v>
      </c>
      <c r="T13" t="s">
        <v>488</v>
      </c>
      <c r="U13" t="s">
        <v>488</v>
      </c>
      <c r="V13" s="470" t="str">
        <f t="shared" si="0"/>
        <v>Ferrous</v>
      </c>
      <c r="X13" s="7" t="str">
        <v>M3</v>
      </c>
      <c r="Y13" s="12">
        <f>SUMIFS(N:N,V:V,X13)</f>
        <v>28082829.289999999</v>
      </c>
      <c r="Z13" s="66">
        <f>SUMIFS(AE:AE,AD:AD,X13)</f>
        <v>0</v>
      </c>
      <c r="AA13" s="472">
        <f>Y13-Z13</f>
        <v>28082829.289999999</v>
      </c>
      <c r="AC13" t="str">
        <v>NIRMAL BUILDINFRA PRIVATE LIMITED (06)</v>
      </c>
      <c r="AD13" t="str">
        <f t="shared" si="1"/>
        <v>M3</v>
      </c>
      <c r="AE13" s="3">
        <f t="shared" si="2"/>
        <v>0</v>
      </c>
    </row>
    <row r="14" spans="2:31" ht="15" thickBot="1" x14ac:dyDescent="0.4">
      <c r="B14" t="s">
        <v>821</v>
      </c>
      <c r="C14" t="s">
        <v>871</v>
      </c>
      <c r="D14" t="s">
        <v>746</v>
      </c>
      <c r="E14" t="s">
        <v>319</v>
      </c>
      <c r="G14" s="373">
        <v>44806</v>
      </c>
      <c r="H14" t="s">
        <v>1000</v>
      </c>
      <c r="I14" t="s">
        <v>1001</v>
      </c>
      <c r="J14" t="s">
        <v>4926</v>
      </c>
      <c r="K14" t="s">
        <v>1111</v>
      </c>
      <c r="L14" t="s">
        <v>1113</v>
      </c>
      <c r="M14" t="s">
        <v>477</v>
      </c>
      <c r="N14">
        <v>756861.64</v>
      </c>
      <c r="O14">
        <v>779697</v>
      </c>
      <c r="P14" t="s">
        <v>1098</v>
      </c>
      <c r="Q14" t="s">
        <v>504</v>
      </c>
      <c r="R14">
        <v>0.01</v>
      </c>
      <c r="S14" s="3">
        <v>0</v>
      </c>
      <c r="T14" t="s">
        <v>488</v>
      </c>
      <c r="U14" t="s">
        <v>488</v>
      </c>
      <c r="V14" s="470" t="str">
        <f t="shared" si="0"/>
        <v>Ferrous</v>
      </c>
      <c r="X14" s="10" t="str">
        <v>Non-Ferrous</v>
      </c>
      <c r="Y14" s="12">
        <f>SUMIFS(N:N,V:V,X14)</f>
        <v>3969806.4399999995</v>
      </c>
      <c r="Z14" s="356">
        <f>SUMIFS(AE:AE,AD:AD,X14)</f>
        <v>0</v>
      </c>
      <c r="AA14" s="473">
        <f>Y14-Z14</f>
        <v>3969806.4399999995</v>
      </c>
      <c r="AC14" t="str">
        <v>Vascon Engineers Limited (20)</v>
      </c>
      <c r="AD14" t="str">
        <f t="shared" si="1"/>
        <v>M3</v>
      </c>
      <c r="AE14" s="3">
        <f t="shared" si="2"/>
        <v>0</v>
      </c>
    </row>
    <row r="15" spans="2:31" ht="15" thickBot="1" x14ac:dyDescent="0.4">
      <c r="B15" t="s">
        <v>817</v>
      </c>
      <c r="C15" t="s">
        <v>872</v>
      </c>
      <c r="D15" t="s">
        <v>746</v>
      </c>
      <c r="E15" t="s">
        <v>319</v>
      </c>
      <c r="G15" s="373">
        <v>44807</v>
      </c>
      <c r="H15" t="s">
        <v>1000</v>
      </c>
      <c r="I15" t="s">
        <v>1001</v>
      </c>
      <c r="J15" t="s">
        <v>4927</v>
      </c>
      <c r="K15" t="s">
        <v>1114</v>
      </c>
      <c r="L15" t="s">
        <v>1115</v>
      </c>
      <c r="M15" t="s">
        <v>477</v>
      </c>
      <c r="N15">
        <v>955235.96</v>
      </c>
      <c r="O15">
        <v>1000287.9</v>
      </c>
      <c r="P15" t="s">
        <v>1098</v>
      </c>
      <c r="Q15" t="s">
        <v>504</v>
      </c>
      <c r="R15">
        <v>0.01</v>
      </c>
      <c r="S15" s="3">
        <v>0</v>
      </c>
      <c r="T15" t="s">
        <v>488</v>
      </c>
      <c r="U15" t="s">
        <v>488</v>
      </c>
      <c r="V15" s="470" t="str">
        <f t="shared" si="0"/>
        <v>Ferrous</v>
      </c>
      <c r="X15" s="10">
        <v>0</v>
      </c>
      <c r="Y15" s="15"/>
      <c r="Z15" s="15"/>
      <c r="AA15" s="442"/>
      <c r="AC15" t="str">
        <v>VASCON ENGINEERS LIMITED (10)</v>
      </c>
      <c r="AD15" t="str">
        <f t="shared" si="1"/>
        <v>M3</v>
      </c>
      <c r="AE15" s="3">
        <f t="shared" si="2"/>
        <v>0</v>
      </c>
    </row>
    <row r="16" spans="2:31" x14ac:dyDescent="0.35">
      <c r="B16" t="s">
        <v>548</v>
      </c>
      <c r="C16" t="s">
        <v>445</v>
      </c>
      <c r="D16" t="s">
        <v>454</v>
      </c>
      <c r="E16" t="s">
        <v>246</v>
      </c>
      <c r="G16" s="373">
        <v>44809</v>
      </c>
      <c r="H16" t="s">
        <v>1000</v>
      </c>
      <c r="I16" t="s">
        <v>1001</v>
      </c>
      <c r="J16" t="s">
        <v>4928</v>
      </c>
      <c r="K16" t="s">
        <v>1116</v>
      </c>
      <c r="L16" t="s">
        <v>1117</v>
      </c>
      <c r="M16" t="s">
        <v>477</v>
      </c>
      <c r="N16">
        <v>949470.6</v>
      </c>
      <c r="O16">
        <v>963843</v>
      </c>
      <c r="P16" t="s">
        <v>1098</v>
      </c>
      <c r="Q16" t="s">
        <v>504</v>
      </c>
      <c r="R16">
        <v>0.01</v>
      </c>
      <c r="S16" s="3">
        <v>0</v>
      </c>
      <c r="T16" t="s">
        <v>488</v>
      </c>
      <c r="U16" t="s">
        <v>488</v>
      </c>
      <c r="V16" s="470" t="str">
        <f t="shared" si="0"/>
        <v>Ferrous</v>
      </c>
      <c r="AC16" t="str">
        <v>R K CHAVAN INFRASTRUCTURE PRIVATE LIMITED</v>
      </c>
      <c r="AD16" t="str">
        <f t="shared" si="1"/>
        <v>M3</v>
      </c>
      <c r="AE16" s="3">
        <f t="shared" si="2"/>
        <v>0</v>
      </c>
    </row>
    <row r="17" spans="2:31" x14ac:dyDescent="0.35">
      <c r="B17" t="s">
        <v>851</v>
      </c>
      <c r="C17" t="s">
        <v>445</v>
      </c>
      <c r="D17" t="s">
        <v>454</v>
      </c>
      <c r="E17" t="s">
        <v>246</v>
      </c>
      <c r="G17" s="373">
        <v>44809</v>
      </c>
      <c r="H17" t="s">
        <v>1000</v>
      </c>
      <c r="I17" t="s">
        <v>1001</v>
      </c>
      <c r="J17" t="s">
        <v>4928</v>
      </c>
      <c r="K17" t="s">
        <v>1116</v>
      </c>
      <c r="L17" t="s">
        <v>1118</v>
      </c>
      <c r="M17" t="s">
        <v>477</v>
      </c>
      <c r="N17">
        <v>982269</v>
      </c>
      <c r="O17">
        <v>982269</v>
      </c>
      <c r="P17" t="s">
        <v>1098</v>
      </c>
      <c r="Q17" t="s">
        <v>504</v>
      </c>
      <c r="R17">
        <v>0.01</v>
      </c>
      <c r="S17" s="3">
        <v>0</v>
      </c>
      <c r="T17" t="s">
        <v>488</v>
      </c>
      <c r="U17" t="s">
        <v>488</v>
      </c>
      <c r="V17" s="470" t="str">
        <f t="shared" si="0"/>
        <v>Ferrous</v>
      </c>
      <c r="AC17" t="str">
        <v>SCC INFRASTRUCTURE PRIVATE LIMITED</v>
      </c>
      <c r="AD17" t="str">
        <f t="shared" si="1"/>
        <v>M3</v>
      </c>
      <c r="AE17" s="3">
        <f t="shared" si="2"/>
        <v>0</v>
      </c>
    </row>
    <row r="18" spans="2:31" x14ac:dyDescent="0.35">
      <c r="B18" t="s">
        <v>547</v>
      </c>
      <c r="C18" t="s">
        <v>176</v>
      </c>
      <c r="D18" t="s">
        <v>454</v>
      </c>
      <c r="E18" t="s">
        <v>246</v>
      </c>
      <c r="G18" s="373">
        <v>44809</v>
      </c>
      <c r="H18" t="s">
        <v>1000</v>
      </c>
      <c r="I18" t="s">
        <v>1001</v>
      </c>
      <c r="J18" t="s">
        <v>4928</v>
      </c>
      <c r="K18" t="s">
        <v>1116</v>
      </c>
      <c r="L18" t="s">
        <v>1119</v>
      </c>
      <c r="M18" t="s">
        <v>477</v>
      </c>
      <c r="N18">
        <v>914317.8</v>
      </c>
      <c r="O18">
        <v>927699</v>
      </c>
      <c r="P18" t="s">
        <v>1098</v>
      </c>
      <c r="Q18" t="s">
        <v>504</v>
      </c>
      <c r="R18">
        <v>0.01</v>
      </c>
      <c r="S18" s="3">
        <v>0</v>
      </c>
      <c r="T18" t="s">
        <v>488</v>
      </c>
      <c r="U18" t="s">
        <v>488</v>
      </c>
      <c r="V18" s="470" t="str">
        <f t="shared" si="0"/>
        <v>Ferrous</v>
      </c>
      <c r="AC18" t="str">
        <v>SBCC INFRA PRIVATE LIMITED</v>
      </c>
      <c r="AD18" t="str">
        <f t="shared" si="1"/>
        <v>M3</v>
      </c>
      <c r="AE18" s="3">
        <f t="shared" si="2"/>
        <v>0</v>
      </c>
    </row>
    <row r="19" spans="2:31" x14ac:dyDescent="0.35">
      <c r="B19" t="s">
        <v>423</v>
      </c>
      <c r="C19" t="s">
        <v>422</v>
      </c>
      <c r="D19" t="s">
        <v>454</v>
      </c>
      <c r="E19" t="s">
        <v>246</v>
      </c>
      <c r="G19" s="373">
        <v>44810</v>
      </c>
      <c r="H19" t="s">
        <v>1000</v>
      </c>
      <c r="I19" t="s">
        <v>1001</v>
      </c>
      <c r="J19" t="s">
        <v>4929</v>
      </c>
      <c r="K19" t="s">
        <v>1120</v>
      </c>
      <c r="L19" t="s">
        <v>1121</v>
      </c>
      <c r="M19" t="s">
        <v>477</v>
      </c>
      <c r="N19">
        <v>612742.76</v>
      </c>
      <c r="O19">
        <v>639255</v>
      </c>
      <c r="P19" t="s">
        <v>1098</v>
      </c>
      <c r="Q19" t="s">
        <v>504</v>
      </c>
      <c r="R19">
        <v>0.01</v>
      </c>
      <c r="S19" s="3">
        <v>0</v>
      </c>
      <c r="T19" t="s">
        <v>488</v>
      </c>
      <c r="U19" t="s">
        <v>488</v>
      </c>
      <c r="V19" s="470" t="str">
        <f t="shared" si="0"/>
        <v>Ferrous</v>
      </c>
      <c r="AC19" t="str">
        <v>VARINDERA CONSTRUCTIONS LIMITED</v>
      </c>
      <c r="AD19" t="str">
        <f t="shared" si="1"/>
        <v>Ferrous</v>
      </c>
      <c r="AE19" s="3">
        <f t="shared" si="2"/>
        <v>0</v>
      </c>
    </row>
    <row r="20" spans="2:31" x14ac:dyDescent="0.35">
      <c r="B20" t="s">
        <v>546</v>
      </c>
      <c r="C20" t="s">
        <v>444</v>
      </c>
      <c r="D20" t="s">
        <v>454</v>
      </c>
      <c r="E20" t="s">
        <v>319</v>
      </c>
      <c r="G20" s="373">
        <v>44812</v>
      </c>
      <c r="H20" t="s">
        <v>1000</v>
      </c>
      <c r="I20" t="s">
        <v>1001</v>
      </c>
      <c r="J20" t="s">
        <v>1377</v>
      </c>
      <c r="K20" t="s">
        <v>1122</v>
      </c>
      <c r="L20" t="s">
        <v>1123</v>
      </c>
      <c r="M20" t="s">
        <v>477</v>
      </c>
      <c r="N20">
        <v>857374.95</v>
      </c>
      <c r="O20">
        <v>898830.8</v>
      </c>
      <c r="P20" t="s">
        <v>1098</v>
      </c>
      <c r="Q20" t="s">
        <v>504</v>
      </c>
      <c r="R20">
        <v>0.01</v>
      </c>
      <c r="S20" s="3">
        <v>0</v>
      </c>
      <c r="T20" t="s">
        <v>488</v>
      </c>
      <c r="U20" t="s">
        <v>488</v>
      </c>
      <c r="V20" s="470" t="str">
        <f t="shared" si="0"/>
        <v>Ferrous</v>
      </c>
      <c r="AC20" t="str">
        <v>MURARI LAL SINGHAL CONTRACTOR</v>
      </c>
      <c r="AD20" t="str">
        <f t="shared" si="1"/>
        <v>M3</v>
      </c>
      <c r="AE20" s="3">
        <f t="shared" si="2"/>
        <v>0</v>
      </c>
    </row>
    <row r="21" spans="2:31" x14ac:dyDescent="0.35">
      <c r="B21" t="s">
        <v>678</v>
      </c>
      <c r="C21" t="s">
        <v>346</v>
      </c>
      <c r="D21" t="s">
        <v>452</v>
      </c>
      <c r="E21" t="s">
        <v>247</v>
      </c>
      <c r="G21" s="373">
        <v>44822</v>
      </c>
      <c r="H21" t="s">
        <v>1000</v>
      </c>
      <c r="I21" t="s">
        <v>1001</v>
      </c>
      <c r="J21" t="s">
        <v>4930</v>
      </c>
      <c r="K21" t="s">
        <v>1124</v>
      </c>
      <c r="L21" t="s">
        <v>1125</v>
      </c>
      <c r="M21" t="s">
        <v>477</v>
      </c>
      <c r="N21">
        <v>1367831.19</v>
      </c>
      <c r="O21">
        <v>1367831.19</v>
      </c>
      <c r="P21" t="s">
        <v>1098</v>
      </c>
      <c r="Q21" t="s">
        <v>504</v>
      </c>
      <c r="R21">
        <v>0.01</v>
      </c>
      <c r="S21" s="3">
        <v>0</v>
      </c>
      <c r="T21" t="s">
        <v>488</v>
      </c>
      <c r="U21" t="s">
        <v>488</v>
      </c>
      <c r="V21" s="470" t="str">
        <f t="shared" si="0"/>
        <v>Ferrous</v>
      </c>
      <c r="AC21" t="str">
        <v>ARCELORMITTAL NIPPON STEEL INDIA PRIVATE LIMITED</v>
      </c>
      <c r="AD21" t="str">
        <f t="shared" si="1"/>
        <v>Ferrous</v>
      </c>
      <c r="AE21" s="3">
        <f t="shared" si="2"/>
        <v>4530529.4400000004</v>
      </c>
    </row>
    <row r="22" spans="2:31" x14ac:dyDescent="0.35">
      <c r="B22" t="s">
        <v>686</v>
      </c>
      <c r="C22" t="s">
        <v>390</v>
      </c>
      <c r="D22" t="s">
        <v>450</v>
      </c>
      <c r="E22" t="s">
        <v>247</v>
      </c>
      <c r="G22" s="373">
        <v>44824</v>
      </c>
      <c r="H22" t="s">
        <v>1000</v>
      </c>
      <c r="I22" t="s">
        <v>1001</v>
      </c>
      <c r="J22" t="s">
        <v>4788</v>
      </c>
      <c r="K22" t="s">
        <v>1126</v>
      </c>
      <c r="L22" t="s">
        <v>1127</v>
      </c>
      <c r="M22" t="s">
        <v>477</v>
      </c>
      <c r="N22">
        <v>1000034.22</v>
      </c>
      <c r="O22">
        <v>1025215.03</v>
      </c>
      <c r="P22" t="s">
        <v>1098</v>
      </c>
      <c r="Q22" t="s">
        <v>504</v>
      </c>
      <c r="R22">
        <v>0.01</v>
      </c>
      <c r="S22" s="3">
        <v>0</v>
      </c>
      <c r="T22" t="s">
        <v>488</v>
      </c>
      <c r="U22" t="s">
        <v>488</v>
      </c>
      <c r="V22" s="470" t="str">
        <f t="shared" si="0"/>
        <v>Ferrous</v>
      </c>
      <c r="AC22" t="str">
        <v>INALCO METAL PRIVATE LIMITED</v>
      </c>
      <c r="AD22" t="str">
        <f t="shared" si="1"/>
        <v>Non-Ferrous</v>
      </c>
      <c r="AE22" s="3">
        <f t="shared" si="2"/>
        <v>0</v>
      </c>
    </row>
    <row r="23" spans="2:31" x14ac:dyDescent="0.35">
      <c r="B23" t="s">
        <v>545</v>
      </c>
      <c r="C23" t="s">
        <v>406</v>
      </c>
      <c r="D23" t="s">
        <v>450</v>
      </c>
      <c r="E23" t="s">
        <v>247</v>
      </c>
      <c r="G23" s="373">
        <v>44826</v>
      </c>
      <c r="H23" t="s">
        <v>1000</v>
      </c>
      <c r="I23" t="s">
        <v>1001</v>
      </c>
      <c r="J23" t="s">
        <v>4839</v>
      </c>
      <c r="K23" t="s">
        <v>1128</v>
      </c>
      <c r="L23" t="s">
        <v>1129</v>
      </c>
      <c r="M23" t="s">
        <v>477</v>
      </c>
      <c r="N23">
        <v>1025397.98</v>
      </c>
      <c r="O23">
        <v>1038671</v>
      </c>
      <c r="P23" t="s">
        <v>1098</v>
      </c>
      <c r="Q23" t="s">
        <v>504</v>
      </c>
      <c r="R23">
        <v>0.01</v>
      </c>
      <c r="S23" s="3">
        <v>0</v>
      </c>
      <c r="T23" t="s">
        <v>488</v>
      </c>
      <c r="U23" t="s">
        <v>488</v>
      </c>
      <c r="V23" s="470" t="str">
        <f t="shared" si="0"/>
        <v>Ferrous</v>
      </c>
      <c r="AC23" t="str">
        <v>BODHRAJ BAJAJ &amp; SONS</v>
      </c>
      <c r="AD23" t="str">
        <f t="shared" si="1"/>
        <v>Non-Ferrous</v>
      </c>
      <c r="AE23" s="3">
        <f t="shared" si="2"/>
        <v>0</v>
      </c>
    </row>
    <row r="24" spans="2:31" x14ac:dyDescent="0.35">
      <c r="B24" t="s">
        <v>809</v>
      </c>
      <c r="C24" t="s">
        <v>808</v>
      </c>
      <c r="D24" t="s">
        <v>812</v>
      </c>
      <c r="E24" t="s">
        <v>246</v>
      </c>
      <c r="G24" s="373">
        <v>44826</v>
      </c>
      <c r="H24" t="s">
        <v>1000</v>
      </c>
      <c r="I24" t="s">
        <v>1001</v>
      </c>
      <c r="J24" t="s">
        <v>4839</v>
      </c>
      <c r="K24" t="s">
        <v>1128</v>
      </c>
      <c r="L24" t="s">
        <v>1130</v>
      </c>
      <c r="M24" t="s">
        <v>477</v>
      </c>
      <c r="N24">
        <v>985301.52</v>
      </c>
      <c r="O24">
        <v>1000022.4</v>
      </c>
      <c r="P24" t="s">
        <v>1098</v>
      </c>
      <c r="Q24" t="s">
        <v>504</v>
      </c>
      <c r="R24">
        <v>0.01</v>
      </c>
      <c r="S24" s="3">
        <v>0</v>
      </c>
      <c r="T24" t="s">
        <v>488</v>
      </c>
      <c r="U24" t="s">
        <v>488</v>
      </c>
      <c r="V24" s="470" t="str">
        <f t="shared" si="0"/>
        <v>Ferrous</v>
      </c>
      <c r="AC24" t="str">
        <v>TATA STEEL LIMITED (21)</v>
      </c>
      <c r="AD24" t="str">
        <f t="shared" si="1"/>
        <v>Ferrous</v>
      </c>
      <c r="AE24" s="3">
        <f t="shared" si="2"/>
        <v>469262.35</v>
      </c>
    </row>
    <row r="25" spans="2:31" x14ac:dyDescent="0.35">
      <c r="B25" t="s">
        <v>544</v>
      </c>
      <c r="C25" t="s">
        <v>425</v>
      </c>
      <c r="D25" t="s">
        <v>454</v>
      </c>
      <c r="E25" t="s">
        <v>319</v>
      </c>
      <c r="G25" s="373">
        <v>44831</v>
      </c>
      <c r="H25" t="s">
        <v>1000</v>
      </c>
      <c r="I25" t="s">
        <v>1001</v>
      </c>
      <c r="J25" t="s">
        <v>4931</v>
      </c>
      <c r="K25" t="s">
        <v>1131</v>
      </c>
      <c r="L25" t="s">
        <v>1132</v>
      </c>
      <c r="M25" t="s">
        <v>477</v>
      </c>
      <c r="N25">
        <v>908422.6</v>
      </c>
      <c r="O25">
        <v>967949.27</v>
      </c>
      <c r="P25" t="s">
        <v>1098</v>
      </c>
      <c r="Q25" t="s">
        <v>504</v>
      </c>
      <c r="R25">
        <v>0.01</v>
      </c>
      <c r="S25" s="3">
        <v>0</v>
      </c>
      <c r="T25" t="s">
        <v>488</v>
      </c>
      <c r="U25" t="s">
        <v>488</v>
      </c>
      <c r="V25" s="470" t="str">
        <f t="shared" si="0"/>
        <v>Ferrous</v>
      </c>
      <c r="AC25" t="str">
        <v>BRIGHT METALS INDIA PVT LTD</v>
      </c>
      <c r="AD25" t="str">
        <f t="shared" si="1"/>
        <v>Non-Ferrous</v>
      </c>
      <c r="AE25" s="3">
        <f t="shared" si="2"/>
        <v>0</v>
      </c>
    </row>
    <row r="26" spans="2:31" x14ac:dyDescent="0.35">
      <c r="B26" t="s">
        <v>661</v>
      </c>
      <c r="C26" t="s">
        <v>220</v>
      </c>
      <c r="D26" t="s">
        <v>450</v>
      </c>
      <c r="E26" t="s">
        <v>247</v>
      </c>
      <c r="G26" s="373">
        <v>44838</v>
      </c>
      <c r="H26" t="s">
        <v>1000</v>
      </c>
      <c r="I26" t="s">
        <v>1001</v>
      </c>
      <c r="J26" t="s">
        <v>4840</v>
      </c>
      <c r="K26" t="s">
        <v>1133</v>
      </c>
      <c r="L26" t="s">
        <v>1134</v>
      </c>
      <c r="M26" t="s">
        <v>477</v>
      </c>
      <c r="N26">
        <v>810672.19</v>
      </c>
      <c r="O26">
        <v>839261.04</v>
      </c>
      <c r="P26" t="s">
        <v>1098</v>
      </c>
      <c r="Q26" t="s">
        <v>504</v>
      </c>
      <c r="R26">
        <v>0.01</v>
      </c>
      <c r="S26" s="3">
        <v>0</v>
      </c>
      <c r="T26" t="s">
        <v>488</v>
      </c>
      <c r="U26" t="s">
        <v>488</v>
      </c>
      <c r="V26" s="470" t="str">
        <f t="shared" si="0"/>
        <v>Ferrous</v>
      </c>
      <c r="AC26" t="str">
        <v>MULTIMETALS LIMITED</v>
      </c>
      <c r="AD26" t="str">
        <f t="shared" si="1"/>
        <v>Non-Ferrous</v>
      </c>
      <c r="AE26" s="3">
        <f t="shared" si="2"/>
        <v>0</v>
      </c>
    </row>
    <row r="27" spans="2:31" x14ac:dyDescent="0.35">
      <c r="B27" t="s">
        <v>542</v>
      </c>
      <c r="C27" t="s">
        <v>93</v>
      </c>
      <c r="D27" t="s">
        <v>454</v>
      </c>
      <c r="E27" t="s">
        <v>246</v>
      </c>
      <c r="G27" s="373">
        <v>44845</v>
      </c>
      <c r="H27" t="s">
        <v>1000</v>
      </c>
      <c r="I27" t="s">
        <v>1001</v>
      </c>
      <c r="J27" t="s">
        <v>4798</v>
      </c>
      <c r="K27" t="s">
        <v>1135</v>
      </c>
      <c r="L27" t="s">
        <v>1136</v>
      </c>
      <c r="M27" t="s">
        <v>477</v>
      </c>
      <c r="N27">
        <v>860731.72</v>
      </c>
      <c r="O27">
        <v>916164.3</v>
      </c>
      <c r="P27" t="s">
        <v>1098</v>
      </c>
      <c r="Q27" t="s">
        <v>504</v>
      </c>
      <c r="R27">
        <v>0.01</v>
      </c>
      <c r="S27" s="3">
        <v>0</v>
      </c>
      <c r="T27" t="s">
        <v>488</v>
      </c>
      <c r="U27" t="s">
        <v>488</v>
      </c>
      <c r="V27" s="470" t="str">
        <f t="shared" si="0"/>
        <v>Ferrous</v>
      </c>
      <c r="AC27" t="str">
        <v>DARA ENGINEERING &amp; INFRASTRUCTURES PRIVATE LIMITED</v>
      </c>
      <c r="AD27" t="str">
        <f t="shared" si="1"/>
        <v>M3</v>
      </c>
      <c r="AE27" s="3">
        <f t="shared" si="2"/>
        <v>0</v>
      </c>
    </row>
    <row r="28" spans="2:31" x14ac:dyDescent="0.35">
      <c r="B28" t="s">
        <v>543</v>
      </c>
      <c r="C28" t="s">
        <v>824</v>
      </c>
      <c r="D28" t="s">
        <v>454</v>
      </c>
      <c r="E28" t="s">
        <v>246</v>
      </c>
      <c r="G28" s="373">
        <v>44846</v>
      </c>
      <c r="H28" t="s">
        <v>1000</v>
      </c>
      <c r="I28" t="s">
        <v>1001</v>
      </c>
      <c r="J28" t="s">
        <v>4932</v>
      </c>
      <c r="K28" t="s">
        <v>1137</v>
      </c>
      <c r="L28" t="s">
        <v>1138</v>
      </c>
      <c r="M28" t="s">
        <v>477</v>
      </c>
      <c r="N28">
        <v>996788.29</v>
      </c>
      <c r="O28">
        <v>1051379.8</v>
      </c>
      <c r="P28" t="s">
        <v>1098</v>
      </c>
      <c r="Q28" t="s">
        <v>504</v>
      </c>
      <c r="R28">
        <v>0.01</v>
      </c>
      <c r="S28" s="3">
        <v>0</v>
      </c>
      <c r="T28" t="s">
        <v>488</v>
      </c>
      <c r="U28" t="s">
        <v>488</v>
      </c>
      <c r="V28" s="470" t="str">
        <f t="shared" si="0"/>
        <v>Ferrous</v>
      </c>
      <c r="AC28" t="str">
        <v>CMR GREEN TECHNOLOGIES LIMITED (05)</v>
      </c>
      <c r="AD28" t="str">
        <f t="shared" si="1"/>
        <v>Non-Ferrous</v>
      </c>
      <c r="AE28" s="3">
        <f t="shared" si="2"/>
        <v>0</v>
      </c>
    </row>
    <row r="29" spans="2:31" x14ac:dyDescent="0.35">
      <c r="B29" t="s">
        <v>543</v>
      </c>
      <c r="C29" t="s">
        <v>191</v>
      </c>
      <c r="D29" t="s">
        <v>454</v>
      </c>
      <c r="E29" t="s">
        <v>246</v>
      </c>
      <c r="G29" s="373">
        <v>44848</v>
      </c>
      <c r="H29" t="s">
        <v>1000</v>
      </c>
      <c r="I29" t="s">
        <v>1001</v>
      </c>
      <c r="J29" t="s">
        <v>4933</v>
      </c>
      <c r="K29" t="s">
        <v>1139</v>
      </c>
      <c r="L29" t="s">
        <v>1140</v>
      </c>
      <c r="M29" t="s">
        <v>477</v>
      </c>
      <c r="N29">
        <v>910817.05</v>
      </c>
      <c r="O29">
        <v>953067.45</v>
      </c>
      <c r="P29" t="s">
        <v>1098</v>
      </c>
      <c r="Q29" t="s">
        <v>504</v>
      </c>
      <c r="R29">
        <v>0.01</v>
      </c>
      <c r="S29" s="3">
        <v>0</v>
      </c>
      <c r="T29" t="s">
        <v>488</v>
      </c>
      <c r="U29" t="s">
        <v>488</v>
      </c>
      <c r="V29" s="470" t="str">
        <f t="shared" si="0"/>
        <v>Ferrous</v>
      </c>
      <c r="AC29" t="str">
        <v>CREST STEEL AND POWER PRIVATE LIMITED</v>
      </c>
      <c r="AD29" t="str">
        <f t="shared" si="1"/>
        <v>Ferrous</v>
      </c>
      <c r="AE29" s="3">
        <f t="shared" si="2"/>
        <v>0</v>
      </c>
    </row>
    <row r="30" spans="2:31" x14ac:dyDescent="0.35">
      <c r="B30" t="s">
        <v>692</v>
      </c>
      <c r="C30" t="s">
        <v>431</v>
      </c>
      <c r="D30" t="s">
        <v>450</v>
      </c>
      <c r="E30" t="s">
        <v>247</v>
      </c>
      <c r="G30" s="373">
        <v>44848</v>
      </c>
      <c r="H30" t="s">
        <v>1000</v>
      </c>
      <c r="I30" t="s">
        <v>1002</v>
      </c>
      <c r="J30" t="s">
        <v>4934</v>
      </c>
      <c r="K30" t="s">
        <v>1141</v>
      </c>
      <c r="L30" t="s">
        <v>1142</v>
      </c>
      <c r="M30" t="s">
        <v>477</v>
      </c>
      <c r="N30">
        <v>16623.13</v>
      </c>
      <c r="O30">
        <v>16623.13</v>
      </c>
      <c r="P30" t="s">
        <v>1098</v>
      </c>
      <c r="Q30" t="s">
        <v>504</v>
      </c>
      <c r="R30">
        <v>0.01</v>
      </c>
      <c r="S30" s="3">
        <v>0</v>
      </c>
      <c r="T30" t="s">
        <v>488</v>
      </c>
      <c r="U30" t="s">
        <v>488</v>
      </c>
      <c r="V30" s="470" t="str">
        <f t="shared" si="0"/>
        <v>Ferrous</v>
      </c>
      <c r="AC30" t="str">
        <v>TRISHUL METAL INDUSTRIES LIMITED</v>
      </c>
      <c r="AD30" t="str">
        <f t="shared" si="1"/>
        <v>Non-Ferrous</v>
      </c>
      <c r="AE30" s="3">
        <f t="shared" si="2"/>
        <v>0</v>
      </c>
    </row>
    <row r="31" spans="2:31" x14ac:dyDescent="0.35">
      <c r="B31" t="s">
        <v>583</v>
      </c>
      <c r="C31" t="s">
        <v>377</v>
      </c>
      <c r="D31" t="s">
        <v>454</v>
      </c>
      <c r="E31" t="s">
        <v>319</v>
      </c>
      <c r="G31" s="373">
        <v>44882</v>
      </c>
      <c r="H31" t="s">
        <v>1000</v>
      </c>
      <c r="I31" t="s">
        <v>1001</v>
      </c>
      <c r="J31" t="s">
        <v>4935</v>
      </c>
      <c r="K31" t="s">
        <v>1143</v>
      </c>
      <c r="L31" t="s">
        <v>1144</v>
      </c>
      <c r="M31" t="s">
        <v>475</v>
      </c>
      <c r="N31">
        <v>2370.23</v>
      </c>
      <c r="O31">
        <v>246619.38</v>
      </c>
      <c r="P31" t="s">
        <v>1098</v>
      </c>
      <c r="Q31" t="s">
        <v>537</v>
      </c>
      <c r="R31">
        <v>0.01</v>
      </c>
      <c r="S31" s="3">
        <v>0</v>
      </c>
      <c r="T31" t="s">
        <v>488</v>
      </c>
      <c r="U31" t="s">
        <v>488</v>
      </c>
      <c r="V31" s="470" t="str">
        <f t="shared" si="0"/>
        <v>Ferrous</v>
      </c>
      <c r="AC31" t="str">
        <v>GRAFEL INDIA PRIVATE LIMITED</v>
      </c>
      <c r="AD31" t="str">
        <f t="shared" si="1"/>
        <v>Non-Ferrous</v>
      </c>
      <c r="AE31" s="3">
        <f t="shared" si="2"/>
        <v>0</v>
      </c>
    </row>
    <row r="32" spans="2:31" x14ac:dyDescent="0.35">
      <c r="B32" t="s">
        <v>383</v>
      </c>
      <c r="C32" t="s">
        <v>382</v>
      </c>
      <c r="D32" t="s">
        <v>454</v>
      </c>
      <c r="E32" t="s">
        <v>246</v>
      </c>
      <c r="G32" s="373">
        <v>44882</v>
      </c>
      <c r="H32" t="s">
        <v>1000</v>
      </c>
      <c r="I32" t="s">
        <v>1001</v>
      </c>
      <c r="J32" t="s">
        <v>4935</v>
      </c>
      <c r="K32" t="s">
        <v>1143</v>
      </c>
      <c r="L32" t="s">
        <v>1145</v>
      </c>
      <c r="M32" t="s">
        <v>475</v>
      </c>
      <c r="N32">
        <v>660590.80000000005</v>
      </c>
      <c r="O32">
        <v>664626.4</v>
      </c>
      <c r="P32" t="s">
        <v>1098</v>
      </c>
      <c r="Q32" t="s">
        <v>537</v>
      </c>
      <c r="R32">
        <v>0.01</v>
      </c>
      <c r="S32" s="3">
        <v>0</v>
      </c>
      <c r="T32" t="s">
        <v>488</v>
      </c>
      <c r="U32" t="s">
        <v>488</v>
      </c>
      <c r="V32" s="470" t="str">
        <f t="shared" si="0"/>
        <v>Ferrous</v>
      </c>
      <c r="AC32" t="str">
        <v>BEEKAY STEEL INDUSTRIES LIMITED</v>
      </c>
      <c r="AD32" t="str">
        <f t="shared" si="1"/>
        <v>Ferrous</v>
      </c>
      <c r="AE32" s="3">
        <f t="shared" si="2"/>
        <v>39974</v>
      </c>
    </row>
    <row r="33" spans="2:31" x14ac:dyDescent="0.35">
      <c r="B33" t="s">
        <v>641</v>
      </c>
      <c r="C33" t="s">
        <v>297</v>
      </c>
      <c r="D33" t="s">
        <v>450</v>
      </c>
      <c r="E33" t="s">
        <v>247</v>
      </c>
      <c r="G33" s="373">
        <v>44882</v>
      </c>
      <c r="H33" t="s">
        <v>1000</v>
      </c>
      <c r="I33" t="s">
        <v>1001</v>
      </c>
      <c r="J33" t="s">
        <v>4936</v>
      </c>
      <c r="K33" t="s">
        <v>1146</v>
      </c>
      <c r="L33" t="s">
        <v>1147</v>
      </c>
      <c r="M33" t="s">
        <v>475</v>
      </c>
      <c r="N33">
        <v>830322.02</v>
      </c>
      <c r="O33">
        <v>834101.8</v>
      </c>
      <c r="P33" t="s">
        <v>1098</v>
      </c>
      <c r="Q33" t="s">
        <v>537</v>
      </c>
      <c r="R33">
        <v>0.01</v>
      </c>
      <c r="S33" s="3">
        <v>0</v>
      </c>
      <c r="T33" t="s">
        <v>488</v>
      </c>
      <c r="U33" t="s">
        <v>488</v>
      </c>
      <c r="V33" s="470" t="str">
        <f t="shared" si="0"/>
        <v>Ferrous</v>
      </c>
      <c r="AC33" t="str">
        <v>SAARLOHA ADVANCED MATERIALS PRIVATE LIMITED</v>
      </c>
      <c r="AD33" t="str">
        <f t="shared" si="1"/>
        <v>Ferrous</v>
      </c>
      <c r="AE33" s="3">
        <f t="shared" si="2"/>
        <v>0</v>
      </c>
    </row>
    <row r="34" spans="2:31" x14ac:dyDescent="0.35">
      <c r="B34" t="s">
        <v>410</v>
      </c>
      <c r="C34" t="s">
        <v>409</v>
      </c>
      <c r="D34" t="s">
        <v>754</v>
      </c>
      <c r="E34" t="s">
        <v>246</v>
      </c>
      <c r="G34" s="373">
        <v>44882</v>
      </c>
      <c r="H34" t="s">
        <v>1000</v>
      </c>
      <c r="I34" t="s">
        <v>1001</v>
      </c>
      <c r="J34" t="s">
        <v>4935</v>
      </c>
      <c r="K34" t="s">
        <v>1143</v>
      </c>
      <c r="L34" t="s">
        <v>1148</v>
      </c>
      <c r="M34" t="s">
        <v>475</v>
      </c>
      <c r="N34">
        <v>624666.04</v>
      </c>
      <c r="O34">
        <v>628553.19999999995</v>
      </c>
      <c r="P34" t="s">
        <v>1098</v>
      </c>
      <c r="Q34" t="s">
        <v>537</v>
      </c>
      <c r="R34">
        <v>0.01</v>
      </c>
      <c r="S34" s="3">
        <v>0</v>
      </c>
      <c r="T34" t="s">
        <v>488</v>
      </c>
      <c r="U34" t="s">
        <v>488</v>
      </c>
      <c r="V34" s="470" t="str">
        <f t="shared" si="0"/>
        <v>Ferrous</v>
      </c>
      <c r="AC34" t="str">
        <v>SARDA METAL POWDERS LLP</v>
      </c>
      <c r="AD34" t="str">
        <f t="shared" si="1"/>
        <v>Non-Ferrous</v>
      </c>
      <c r="AE34" s="3">
        <f t="shared" si="2"/>
        <v>0</v>
      </c>
    </row>
    <row r="35" spans="2:31" x14ac:dyDescent="0.35">
      <c r="B35" t="s">
        <v>315</v>
      </c>
      <c r="C35" t="s">
        <v>314</v>
      </c>
      <c r="D35" t="s">
        <v>754</v>
      </c>
      <c r="E35" t="s">
        <v>246</v>
      </c>
      <c r="G35" s="373">
        <v>44882</v>
      </c>
      <c r="H35" t="s">
        <v>1000</v>
      </c>
      <c r="I35" t="s">
        <v>1001</v>
      </c>
      <c r="J35" t="s">
        <v>4936</v>
      </c>
      <c r="K35" t="s">
        <v>1146</v>
      </c>
      <c r="L35" t="s">
        <v>1149</v>
      </c>
      <c r="M35" t="s">
        <v>475</v>
      </c>
      <c r="N35">
        <v>813954.59</v>
      </c>
      <c r="O35">
        <v>816708.12</v>
      </c>
      <c r="P35" t="s">
        <v>1098</v>
      </c>
      <c r="Q35" t="s">
        <v>537</v>
      </c>
      <c r="R35">
        <v>0.01</v>
      </c>
      <c r="S35" s="3">
        <v>0</v>
      </c>
      <c r="T35" t="s">
        <v>488</v>
      </c>
      <c r="U35" t="s">
        <v>488</v>
      </c>
      <c r="V35" s="470" t="str">
        <f t="shared" si="0"/>
        <v>Ferrous</v>
      </c>
      <c r="AC35" t="str">
        <v>ESWARI GLOBAL METAL INDUSTRIES LIMITED</v>
      </c>
      <c r="AD35" t="str">
        <f t="shared" si="1"/>
        <v>Non-Ferrous</v>
      </c>
      <c r="AE35" s="3">
        <f t="shared" si="2"/>
        <v>0</v>
      </c>
    </row>
    <row r="36" spans="2:31" x14ac:dyDescent="0.35">
      <c r="B36" t="s">
        <v>637</v>
      </c>
      <c r="C36" t="s">
        <v>199</v>
      </c>
      <c r="D36" t="s">
        <v>450</v>
      </c>
      <c r="E36" t="s">
        <v>247</v>
      </c>
      <c r="G36" s="373">
        <v>44882</v>
      </c>
      <c r="H36" t="s">
        <v>1000</v>
      </c>
      <c r="I36" t="s">
        <v>1001</v>
      </c>
      <c r="J36" t="s">
        <v>4936</v>
      </c>
      <c r="K36" t="s">
        <v>1146</v>
      </c>
      <c r="L36" t="s">
        <v>1150</v>
      </c>
      <c r="M36" t="s">
        <v>475</v>
      </c>
      <c r="N36">
        <v>848303.81</v>
      </c>
      <c r="O36">
        <v>852328.2</v>
      </c>
      <c r="P36" t="s">
        <v>1098</v>
      </c>
      <c r="Q36" t="s">
        <v>537</v>
      </c>
      <c r="R36">
        <v>0.01</v>
      </c>
      <c r="S36" s="3">
        <v>0</v>
      </c>
      <c r="T36" t="s">
        <v>488</v>
      </c>
      <c r="U36" t="s">
        <v>488</v>
      </c>
      <c r="V36" s="470" t="str">
        <f t="shared" si="0"/>
        <v>Ferrous</v>
      </c>
      <c r="AC36" t="str">
        <v>AMALGAM STEEL &amp; POWER LIMITED</v>
      </c>
      <c r="AD36" t="str">
        <f t="shared" ref="AD36:AD52" si="3">_xlfn.XLOOKUP(AC36,M:M,V:V)</f>
        <v>Ferrous</v>
      </c>
      <c r="AE36" s="3">
        <f t="shared" ref="AE36:AE52" si="4">_xlfn.XLOOKUP(AC36,M:M,S:S)</f>
        <v>0</v>
      </c>
    </row>
    <row r="37" spans="2:31" x14ac:dyDescent="0.35">
      <c r="B37" t="s">
        <v>643</v>
      </c>
      <c r="C37" t="s">
        <v>351</v>
      </c>
      <c r="D37" t="s">
        <v>1026</v>
      </c>
      <c r="E37" t="s">
        <v>246</v>
      </c>
      <c r="G37" s="373">
        <v>44884</v>
      </c>
      <c r="H37" t="s">
        <v>1000</v>
      </c>
      <c r="I37" t="s">
        <v>1001</v>
      </c>
      <c r="J37" t="s">
        <v>4937</v>
      </c>
      <c r="K37" t="s">
        <v>1151</v>
      </c>
      <c r="L37" t="s">
        <v>1152</v>
      </c>
      <c r="M37" t="s">
        <v>475</v>
      </c>
      <c r="N37">
        <v>630954.36</v>
      </c>
      <c r="O37">
        <v>634223.19999999995</v>
      </c>
      <c r="P37" t="s">
        <v>1098</v>
      </c>
      <c r="Q37" t="s">
        <v>537</v>
      </c>
      <c r="R37">
        <v>0.01</v>
      </c>
      <c r="S37" s="3">
        <v>0</v>
      </c>
      <c r="T37" t="s">
        <v>488</v>
      </c>
      <c r="U37" t="s">
        <v>488</v>
      </c>
      <c r="V37" s="470" t="str">
        <f t="shared" si="0"/>
        <v>Ferrous</v>
      </c>
      <c r="AC37" t="str">
        <v>RAJ CORPORATION LIMITED</v>
      </c>
      <c r="AD37" t="str">
        <f t="shared" si="3"/>
        <v>M3</v>
      </c>
      <c r="AE37" s="3">
        <f t="shared" si="4"/>
        <v>0</v>
      </c>
    </row>
    <row r="38" spans="2:31" x14ac:dyDescent="0.35">
      <c r="B38" t="s">
        <v>541</v>
      </c>
      <c r="C38" t="s">
        <v>424</v>
      </c>
      <c r="D38" t="s">
        <v>451</v>
      </c>
      <c r="E38" t="s">
        <v>246</v>
      </c>
      <c r="G38" s="373">
        <v>44884</v>
      </c>
      <c r="H38" t="s">
        <v>1000</v>
      </c>
      <c r="I38" t="s">
        <v>1001</v>
      </c>
      <c r="J38" t="s">
        <v>4937</v>
      </c>
      <c r="K38" t="s">
        <v>1151</v>
      </c>
      <c r="L38" t="s">
        <v>1153</v>
      </c>
      <c r="M38" t="s">
        <v>475</v>
      </c>
      <c r="N38">
        <v>658989.43000000005</v>
      </c>
      <c r="O38">
        <v>662500.4</v>
      </c>
      <c r="P38" t="s">
        <v>1098</v>
      </c>
      <c r="Q38" t="s">
        <v>537</v>
      </c>
      <c r="R38">
        <v>0.01</v>
      </c>
      <c r="S38" s="3">
        <v>0</v>
      </c>
      <c r="T38" t="s">
        <v>488</v>
      </c>
      <c r="U38" t="s">
        <v>488</v>
      </c>
      <c r="V38" s="470" t="str">
        <f t="shared" si="0"/>
        <v>Ferrous</v>
      </c>
      <c r="AC38" t="str">
        <v>JSW STEEL LIMITED (27)</v>
      </c>
      <c r="AD38" t="str">
        <f t="shared" si="3"/>
        <v>Ferrous</v>
      </c>
      <c r="AE38" s="3">
        <f t="shared" si="4"/>
        <v>5258923.43</v>
      </c>
    </row>
    <row r="39" spans="2:31" x14ac:dyDescent="0.35">
      <c r="B39" t="s">
        <v>574</v>
      </c>
      <c r="C39" t="s">
        <v>183</v>
      </c>
      <c r="D39" t="s">
        <v>1024</v>
      </c>
      <c r="E39" t="s">
        <v>246</v>
      </c>
      <c r="G39" s="373">
        <v>44884</v>
      </c>
      <c r="H39" t="s">
        <v>1000</v>
      </c>
      <c r="I39" t="s">
        <v>1001</v>
      </c>
      <c r="J39" t="s">
        <v>4937</v>
      </c>
      <c r="K39" t="s">
        <v>1151</v>
      </c>
      <c r="L39" t="s">
        <v>1154</v>
      </c>
      <c r="M39" t="s">
        <v>475</v>
      </c>
      <c r="N39">
        <v>703046.72</v>
      </c>
      <c r="O39">
        <v>706818</v>
      </c>
      <c r="P39" t="s">
        <v>1098</v>
      </c>
      <c r="Q39" t="s">
        <v>537</v>
      </c>
      <c r="R39">
        <v>0.01</v>
      </c>
      <c r="S39" s="3">
        <v>0</v>
      </c>
      <c r="T39" t="s">
        <v>488</v>
      </c>
      <c r="U39" t="s">
        <v>488</v>
      </c>
      <c r="V39" s="470" t="str">
        <f t="shared" si="0"/>
        <v>Ferrous</v>
      </c>
      <c r="AC39" t="str">
        <v>JSW VIJAYANAGAR METALLICS LIMITED</v>
      </c>
      <c r="AD39" t="str">
        <f t="shared" si="3"/>
        <v>Ferrous</v>
      </c>
      <c r="AE39" s="3">
        <f t="shared" si="4"/>
        <v>1181535.8400000001</v>
      </c>
    </row>
    <row r="40" spans="2:31" x14ac:dyDescent="0.35">
      <c r="B40" t="s">
        <v>689</v>
      </c>
      <c r="C40" t="s">
        <v>413</v>
      </c>
      <c r="D40" t="s">
        <v>778</v>
      </c>
      <c r="E40" t="s">
        <v>247</v>
      </c>
      <c r="G40" s="373">
        <v>44884</v>
      </c>
      <c r="H40" t="s">
        <v>1000</v>
      </c>
      <c r="I40" t="s">
        <v>1001</v>
      </c>
      <c r="J40" t="s">
        <v>4937</v>
      </c>
      <c r="K40" t="s">
        <v>1151</v>
      </c>
      <c r="L40" t="s">
        <v>1155</v>
      </c>
      <c r="M40" t="s">
        <v>475</v>
      </c>
      <c r="N40">
        <v>571661.67000000004</v>
      </c>
      <c r="O40">
        <v>573482.47</v>
      </c>
      <c r="P40" t="s">
        <v>1098</v>
      </c>
      <c r="Q40" t="s">
        <v>537</v>
      </c>
      <c r="R40">
        <v>0.01</v>
      </c>
      <c r="S40" s="3">
        <v>0</v>
      </c>
      <c r="T40" t="s">
        <v>488</v>
      </c>
      <c r="U40" t="s">
        <v>488</v>
      </c>
      <c r="V40" s="470" t="str">
        <f t="shared" si="0"/>
        <v>Ferrous</v>
      </c>
      <c r="AC40" t="str">
        <v>NOBLE TECH INDUSTRIES PRIVATE LIMITED</v>
      </c>
      <c r="AD40" t="str">
        <f t="shared" si="3"/>
        <v>Ferrous</v>
      </c>
      <c r="AE40" s="3">
        <f t="shared" si="4"/>
        <v>0</v>
      </c>
    </row>
    <row r="41" spans="2:31" x14ac:dyDescent="0.35">
      <c r="B41" t="s">
        <v>635</v>
      </c>
      <c r="C41" t="s">
        <v>163</v>
      </c>
      <c r="D41" t="s">
        <v>450</v>
      </c>
      <c r="E41" t="s">
        <v>247</v>
      </c>
      <c r="G41" s="373">
        <v>44884</v>
      </c>
      <c r="H41" t="s">
        <v>1000</v>
      </c>
      <c r="I41" t="s">
        <v>1001</v>
      </c>
      <c r="J41" t="s">
        <v>4937</v>
      </c>
      <c r="K41" t="s">
        <v>1151</v>
      </c>
      <c r="L41" t="s">
        <v>1156</v>
      </c>
      <c r="M41" t="s">
        <v>475</v>
      </c>
      <c r="N41">
        <v>760048.4</v>
      </c>
      <c r="O41">
        <v>763618.84</v>
      </c>
      <c r="P41" t="s">
        <v>1098</v>
      </c>
      <c r="Q41" t="s">
        <v>537</v>
      </c>
      <c r="R41">
        <v>0.01</v>
      </c>
      <c r="S41" s="3">
        <v>0</v>
      </c>
      <c r="T41" t="s">
        <v>488</v>
      </c>
      <c r="U41" t="s">
        <v>488</v>
      </c>
      <c r="V41" s="470" t="str">
        <f t="shared" si="0"/>
        <v>Ferrous</v>
      </c>
      <c r="AC41" t="str">
        <v>RUNGTA MINES LIMITED (21)</v>
      </c>
      <c r="AD41" t="str">
        <f t="shared" si="3"/>
        <v>Ferrous</v>
      </c>
      <c r="AE41" s="3">
        <f t="shared" si="4"/>
        <v>8984.11</v>
      </c>
    </row>
    <row r="42" spans="2:31" x14ac:dyDescent="0.35">
      <c r="B42" t="s">
        <v>635</v>
      </c>
      <c r="C42" t="s">
        <v>163</v>
      </c>
      <c r="D42" t="s">
        <v>450</v>
      </c>
      <c r="E42" t="s">
        <v>247</v>
      </c>
      <c r="G42" s="373">
        <v>44885</v>
      </c>
      <c r="H42" t="s">
        <v>1000</v>
      </c>
      <c r="I42" t="s">
        <v>1001</v>
      </c>
      <c r="J42" t="s">
        <v>4938</v>
      </c>
      <c r="K42" t="s">
        <v>1157</v>
      </c>
      <c r="L42" t="s">
        <v>1158</v>
      </c>
      <c r="M42" t="s">
        <v>475</v>
      </c>
      <c r="N42">
        <v>678123.9</v>
      </c>
      <c r="O42">
        <v>680183</v>
      </c>
      <c r="P42" t="s">
        <v>1098</v>
      </c>
      <c r="Q42" t="s">
        <v>537</v>
      </c>
      <c r="R42">
        <v>0.01</v>
      </c>
      <c r="S42" s="3">
        <v>0</v>
      </c>
      <c r="T42" t="s">
        <v>488</v>
      </c>
      <c r="U42" t="s">
        <v>488</v>
      </c>
      <c r="V42" s="470" t="str">
        <f t="shared" si="0"/>
        <v>Ferrous</v>
      </c>
      <c r="AC42" t="str">
        <v>SUDHAR METALS &amp; ALLOYS</v>
      </c>
      <c r="AD42" t="str">
        <f t="shared" si="3"/>
        <v>Non-Ferrous</v>
      </c>
      <c r="AE42" s="3">
        <f t="shared" si="4"/>
        <v>0</v>
      </c>
    </row>
    <row r="43" spans="2:31" x14ac:dyDescent="0.35">
      <c r="B43" t="s">
        <v>646</v>
      </c>
      <c r="C43" t="s">
        <v>442</v>
      </c>
      <c r="D43" t="s">
        <v>454</v>
      </c>
      <c r="E43" t="s">
        <v>246</v>
      </c>
      <c r="G43" s="373">
        <v>44886</v>
      </c>
      <c r="H43" t="s">
        <v>1000</v>
      </c>
      <c r="I43" t="s">
        <v>1001</v>
      </c>
      <c r="J43" t="s">
        <v>4939</v>
      </c>
      <c r="K43" t="s">
        <v>1159</v>
      </c>
      <c r="L43" t="s">
        <v>1160</v>
      </c>
      <c r="M43" t="s">
        <v>475</v>
      </c>
      <c r="N43">
        <v>746659.1</v>
      </c>
      <c r="O43">
        <v>749709.16</v>
      </c>
      <c r="P43" t="s">
        <v>1098</v>
      </c>
      <c r="Q43" t="s">
        <v>537</v>
      </c>
      <c r="R43">
        <v>0.01</v>
      </c>
      <c r="S43" s="3">
        <v>0</v>
      </c>
      <c r="T43" t="s">
        <v>488</v>
      </c>
      <c r="U43" t="s">
        <v>488</v>
      </c>
      <c r="V43" s="470" t="str">
        <f t="shared" si="0"/>
        <v>Ferrous</v>
      </c>
      <c r="AC43" t="str">
        <v>SOUND CASTINGS PRIVATE LIMITED</v>
      </c>
      <c r="AD43" t="str">
        <f t="shared" si="3"/>
        <v>Ferrous</v>
      </c>
      <c r="AE43" s="3">
        <f t="shared" si="4"/>
        <v>18886.439999999999</v>
      </c>
    </row>
    <row r="44" spans="2:31" x14ac:dyDescent="0.35">
      <c r="B44" t="s">
        <v>567</v>
      </c>
      <c r="C44" t="s">
        <v>566</v>
      </c>
      <c r="D44" t="s">
        <v>452</v>
      </c>
      <c r="E44" t="s">
        <v>247</v>
      </c>
      <c r="G44" s="373">
        <v>44886</v>
      </c>
      <c r="H44" t="s">
        <v>1000</v>
      </c>
      <c r="I44" t="s">
        <v>1001</v>
      </c>
      <c r="J44" t="s">
        <v>4939</v>
      </c>
      <c r="K44" t="s">
        <v>1159</v>
      </c>
      <c r="L44" t="s">
        <v>1161</v>
      </c>
      <c r="M44" t="s">
        <v>475</v>
      </c>
      <c r="N44">
        <v>698796.85</v>
      </c>
      <c r="O44">
        <v>700263</v>
      </c>
      <c r="P44" t="s">
        <v>1098</v>
      </c>
      <c r="Q44" t="s">
        <v>537</v>
      </c>
      <c r="R44">
        <v>0.01</v>
      </c>
      <c r="S44" s="3">
        <v>0</v>
      </c>
      <c r="T44" t="s">
        <v>488</v>
      </c>
      <c r="U44" t="s">
        <v>488</v>
      </c>
      <c r="V44" s="470" t="str">
        <f t="shared" si="0"/>
        <v>Ferrous</v>
      </c>
      <c r="AC44" t="str">
        <v>SHYAM STEEL INDUSTRIES LIMITED</v>
      </c>
      <c r="AD44" t="str">
        <f t="shared" si="3"/>
        <v>Ferrous</v>
      </c>
      <c r="AE44" s="3">
        <f t="shared" si="4"/>
        <v>1043993</v>
      </c>
    </row>
    <row r="45" spans="2:31" x14ac:dyDescent="0.35">
      <c r="B45" t="s">
        <v>540</v>
      </c>
      <c r="C45" t="s">
        <v>269</v>
      </c>
      <c r="D45" t="s">
        <v>453</v>
      </c>
      <c r="E45" t="s">
        <v>247</v>
      </c>
      <c r="G45" s="373">
        <v>44887</v>
      </c>
      <c r="H45" t="s">
        <v>1000</v>
      </c>
      <c r="I45" t="s">
        <v>1001</v>
      </c>
      <c r="J45" t="s">
        <v>4940</v>
      </c>
      <c r="K45" t="s">
        <v>1162</v>
      </c>
      <c r="L45" t="s">
        <v>1163</v>
      </c>
      <c r="M45" t="s">
        <v>475</v>
      </c>
      <c r="N45">
        <v>636450.61</v>
      </c>
      <c r="O45">
        <v>639750.6</v>
      </c>
      <c r="P45" t="s">
        <v>1098</v>
      </c>
      <c r="Q45" t="s">
        <v>537</v>
      </c>
      <c r="R45">
        <v>0.01</v>
      </c>
      <c r="S45" s="3">
        <v>0</v>
      </c>
      <c r="T45" t="s">
        <v>488</v>
      </c>
      <c r="U45" t="s">
        <v>488</v>
      </c>
      <c r="V45" s="470" t="str">
        <f t="shared" si="0"/>
        <v>Ferrous</v>
      </c>
      <c r="AC45" t="str">
        <v>ASTON PROCESSORS LIMITED</v>
      </c>
      <c r="AD45" t="str">
        <f t="shared" si="3"/>
        <v>Non-Ferrous</v>
      </c>
      <c r="AE45" s="3">
        <f t="shared" si="4"/>
        <v>0</v>
      </c>
    </row>
    <row r="46" spans="2:31" x14ac:dyDescent="0.35">
      <c r="B46" t="s">
        <v>602</v>
      </c>
      <c r="C46" t="s">
        <v>374</v>
      </c>
      <c r="D46" t="s">
        <v>454</v>
      </c>
      <c r="E46" t="s">
        <v>319</v>
      </c>
      <c r="G46" s="373">
        <v>44887</v>
      </c>
      <c r="H46" t="s">
        <v>1000</v>
      </c>
      <c r="I46" t="s">
        <v>1001</v>
      </c>
      <c r="J46" t="s">
        <v>4940</v>
      </c>
      <c r="K46" t="s">
        <v>1162</v>
      </c>
      <c r="L46" t="s">
        <v>1164</v>
      </c>
      <c r="M46" t="s">
        <v>475</v>
      </c>
      <c r="N46">
        <v>676867.38</v>
      </c>
      <c r="O46">
        <v>679297</v>
      </c>
      <c r="P46" t="s">
        <v>1098</v>
      </c>
      <c r="Q46" t="s">
        <v>537</v>
      </c>
      <c r="R46">
        <v>0.01</v>
      </c>
      <c r="S46" s="3">
        <v>0</v>
      </c>
      <c r="T46" t="s">
        <v>488</v>
      </c>
      <c r="U46" t="s">
        <v>488</v>
      </c>
      <c r="V46" s="470" t="str">
        <f t="shared" si="0"/>
        <v>Ferrous</v>
      </c>
      <c r="AC46" t="str">
        <v>HKL INDUSTRIES PRIVATE LIMITED</v>
      </c>
      <c r="AD46" t="str">
        <f t="shared" si="3"/>
        <v>Non-Ferrous</v>
      </c>
      <c r="AE46" s="3">
        <f t="shared" si="4"/>
        <v>0</v>
      </c>
    </row>
    <row r="47" spans="2:31" x14ac:dyDescent="0.35">
      <c r="B47" t="s">
        <v>539</v>
      </c>
      <c r="C47" t="s">
        <v>283</v>
      </c>
      <c r="D47" t="s">
        <v>454</v>
      </c>
      <c r="E47" t="s">
        <v>319</v>
      </c>
      <c r="G47" s="373">
        <v>44890</v>
      </c>
      <c r="H47" t="s">
        <v>1000</v>
      </c>
      <c r="I47" t="s">
        <v>1001</v>
      </c>
      <c r="J47" t="s">
        <v>4941</v>
      </c>
      <c r="K47" t="s">
        <v>1165</v>
      </c>
      <c r="L47" t="s">
        <v>1166</v>
      </c>
      <c r="M47" t="s">
        <v>475</v>
      </c>
      <c r="N47">
        <v>236979.57</v>
      </c>
      <c r="O47">
        <v>238820.84</v>
      </c>
      <c r="P47" t="s">
        <v>1098</v>
      </c>
      <c r="Q47" t="s">
        <v>537</v>
      </c>
      <c r="R47">
        <v>0.01</v>
      </c>
      <c r="S47" s="3">
        <v>0</v>
      </c>
      <c r="T47" t="s">
        <v>488</v>
      </c>
      <c r="U47" t="s">
        <v>488</v>
      </c>
      <c r="V47" s="470" t="str">
        <f t="shared" si="0"/>
        <v>Ferrous</v>
      </c>
      <c r="AC47" t="str">
        <v>SWASTIK INFRALOGICS PRIVATE LIMITED</v>
      </c>
      <c r="AD47" t="str">
        <f t="shared" si="3"/>
        <v>M3</v>
      </c>
      <c r="AE47" s="3">
        <f t="shared" si="4"/>
        <v>0</v>
      </c>
    </row>
    <row r="48" spans="2:31" x14ac:dyDescent="0.35">
      <c r="B48" t="s">
        <v>573</v>
      </c>
      <c r="C48" t="s">
        <v>362</v>
      </c>
      <c r="D48" t="s">
        <v>778</v>
      </c>
      <c r="E48" t="s">
        <v>319</v>
      </c>
      <c r="G48" s="373">
        <v>44892</v>
      </c>
      <c r="H48" t="s">
        <v>1000</v>
      </c>
      <c r="I48" t="s">
        <v>1001</v>
      </c>
      <c r="J48" t="s">
        <v>4942</v>
      </c>
      <c r="K48" t="s">
        <v>1167</v>
      </c>
      <c r="L48" t="s">
        <v>1168</v>
      </c>
      <c r="M48" t="s">
        <v>475</v>
      </c>
      <c r="N48">
        <v>256533.98</v>
      </c>
      <c r="O48">
        <v>258223.11</v>
      </c>
      <c r="P48" t="s">
        <v>1098</v>
      </c>
      <c r="Q48" t="s">
        <v>537</v>
      </c>
      <c r="R48">
        <v>0.01</v>
      </c>
      <c r="S48" s="3">
        <v>0</v>
      </c>
      <c r="T48" t="s">
        <v>488</v>
      </c>
      <c r="U48" t="s">
        <v>488</v>
      </c>
      <c r="V48" s="470" t="str">
        <f t="shared" si="0"/>
        <v>Ferrous</v>
      </c>
      <c r="AC48" t="str">
        <v>ADHUNIK CORPORATION LIMITED</v>
      </c>
      <c r="AD48" t="str">
        <f t="shared" si="3"/>
        <v>Ferrous</v>
      </c>
      <c r="AE48" s="3">
        <f t="shared" si="4"/>
        <v>0</v>
      </c>
    </row>
    <row r="49" spans="2:31" x14ac:dyDescent="0.35">
      <c r="B49" t="s">
        <v>538</v>
      </c>
      <c r="C49" t="s">
        <v>720</v>
      </c>
      <c r="D49" t="s">
        <v>454</v>
      </c>
      <c r="E49" t="s">
        <v>319</v>
      </c>
      <c r="G49" s="373">
        <v>44892</v>
      </c>
      <c r="H49" t="s">
        <v>1000</v>
      </c>
      <c r="I49" t="s">
        <v>1001</v>
      </c>
      <c r="J49" t="s">
        <v>4942</v>
      </c>
      <c r="K49" t="s">
        <v>1167</v>
      </c>
      <c r="L49" t="s">
        <v>1169</v>
      </c>
      <c r="M49" t="s">
        <v>475</v>
      </c>
      <c r="N49">
        <v>541648.4</v>
      </c>
      <c r="O49">
        <v>545492.6</v>
      </c>
      <c r="P49" t="s">
        <v>1098</v>
      </c>
      <c r="Q49" t="s">
        <v>537</v>
      </c>
      <c r="R49">
        <v>0.01</v>
      </c>
      <c r="S49" s="3">
        <v>0</v>
      </c>
      <c r="T49" t="s">
        <v>488</v>
      </c>
      <c r="U49" t="s">
        <v>488</v>
      </c>
      <c r="V49" s="470" t="str">
        <f t="shared" si="0"/>
        <v>Ferrous</v>
      </c>
      <c r="AC49" t="str">
        <v>SIDDHASANKALPA CASTINGS</v>
      </c>
      <c r="AD49" t="str">
        <f t="shared" si="3"/>
        <v>Ferrous</v>
      </c>
      <c r="AE49" s="3">
        <f t="shared" si="4"/>
        <v>0</v>
      </c>
    </row>
    <row r="50" spans="2:31" x14ac:dyDescent="0.35">
      <c r="B50" t="s">
        <v>538</v>
      </c>
      <c r="C50" t="s">
        <v>384</v>
      </c>
      <c r="D50" t="s">
        <v>454</v>
      </c>
      <c r="E50" t="s">
        <v>319</v>
      </c>
      <c r="G50" s="373">
        <v>44892</v>
      </c>
      <c r="H50" t="s">
        <v>1000</v>
      </c>
      <c r="I50" t="s">
        <v>1001</v>
      </c>
      <c r="J50" t="s">
        <v>4942</v>
      </c>
      <c r="K50" t="s">
        <v>1167</v>
      </c>
      <c r="L50" t="s">
        <v>1170</v>
      </c>
      <c r="M50" t="s">
        <v>475</v>
      </c>
      <c r="N50">
        <v>647068.16000000003</v>
      </c>
      <c r="O50">
        <v>650594</v>
      </c>
      <c r="P50" t="s">
        <v>1098</v>
      </c>
      <c r="Q50" t="s">
        <v>537</v>
      </c>
      <c r="R50">
        <v>0.01</v>
      </c>
      <c r="S50" s="3">
        <v>0</v>
      </c>
      <c r="T50" t="s">
        <v>488</v>
      </c>
      <c r="U50" t="s">
        <v>488</v>
      </c>
      <c r="V50" s="470" t="str">
        <f t="shared" si="0"/>
        <v>Ferrous</v>
      </c>
      <c r="AC50" t="str">
        <v>NOIDA ALUMINIUM COMPANY PRIVATE LIMITED</v>
      </c>
      <c r="AD50" t="str">
        <f t="shared" si="3"/>
        <v>Non-Ferrous</v>
      </c>
      <c r="AE50" s="3">
        <f t="shared" si="4"/>
        <v>0</v>
      </c>
    </row>
    <row r="51" spans="2:31" x14ac:dyDescent="0.35">
      <c r="B51" t="s">
        <v>537</v>
      </c>
      <c r="C51" t="s">
        <v>475</v>
      </c>
      <c r="D51" t="s">
        <v>1026</v>
      </c>
      <c r="E51" t="s">
        <v>246</v>
      </c>
      <c r="G51" s="373">
        <v>44893</v>
      </c>
      <c r="H51" t="s">
        <v>1000</v>
      </c>
      <c r="I51" t="s">
        <v>1001</v>
      </c>
      <c r="J51" t="s">
        <v>4943</v>
      </c>
      <c r="K51" t="s">
        <v>1171</v>
      </c>
      <c r="L51" t="s">
        <v>1172</v>
      </c>
      <c r="M51" t="s">
        <v>475</v>
      </c>
      <c r="N51">
        <v>619531.81999999995</v>
      </c>
      <c r="O51">
        <v>623344.4</v>
      </c>
      <c r="P51" t="s">
        <v>1098</v>
      </c>
      <c r="Q51" t="s">
        <v>537</v>
      </c>
      <c r="R51">
        <v>0.01</v>
      </c>
      <c r="S51" s="3">
        <v>0</v>
      </c>
      <c r="T51" t="s">
        <v>488</v>
      </c>
      <c r="U51" t="s">
        <v>488</v>
      </c>
      <c r="V51" s="470" t="str">
        <f t="shared" si="0"/>
        <v>Ferrous</v>
      </c>
      <c r="AC51" t="str">
        <v>UTTARANCHAL CABLE AND CONDUCTOR PRIVATE LIMITED</v>
      </c>
      <c r="AD51" t="str">
        <f t="shared" si="3"/>
        <v>Non-Ferrous</v>
      </c>
      <c r="AE51" s="3">
        <f t="shared" si="4"/>
        <v>0</v>
      </c>
    </row>
    <row r="52" spans="2:31" x14ac:dyDescent="0.35">
      <c r="B52" t="s">
        <v>536</v>
      </c>
      <c r="C52" t="s">
        <v>415</v>
      </c>
      <c r="D52" t="s">
        <v>450</v>
      </c>
      <c r="E52" t="s">
        <v>247</v>
      </c>
      <c r="G52" s="373">
        <v>44893</v>
      </c>
      <c r="H52" t="s">
        <v>1000</v>
      </c>
      <c r="I52" t="s">
        <v>1001</v>
      </c>
      <c r="J52" t="s">
        <v>4943</v>
      </c>
      <c r="K52" t="s">
        <v>1171</v>
      </c>
      <c r="L52" t="s">
        <v>1173</v>
      </c>
      <c r="M52" t="s">
        <v>475</v>
      </c>
      <c r="N52">
        <v>701411.6</v>
      </c>
      <c r="O52">
        <v>705022.4</v>
      </c>
      <c r="P52" t="s">
        <v>1098</v>
      </c>
      <c r="Q52" t="s">
        <v>537</v>
      </c>
      <c r="R52">
        <v>0.01</v>
      </c>
      <c r="S52" s="3">
        <v>0</v>
      </c>
      <c r="T52" t="s">
        <v>488</v>
      </c>
      <c r="U52" t="s">
        <v>488</v>
      </c>
      <c r="V52" s="470" t="str">
        <f t="shared" si="0"/>
        <v>Ferrous</v>
      </c>
      <c r="AC52" t="str">
        <v>GANESH STEEL &amp; ALLOYS LIMITED</v>
      </c>
      <c r="AD52" t="str">
        <f t="shared" si="3"/>
        <v>Ferrous</v>
      </c>
      <c r="AE52" s="3">
        <f t="shared" si="4"/>
        <v>0</v>
      </c>
    </row>
    <row r="53" spans="2:31" x14ac:dyDescent="0.35">
      <c r="B53" t="s">
        <v>674</v>
      </c>
      <c r="C53" t="s">
        <v>318</v>
      </c>
      <c r="D53" t="s">
        <v>454</v>
      </c>
      <c r="E53" t="s">
        <v>319</v>
      </c>
      <c r="G53" s="373">
        <v>44893</v>
      </c>
      <c r="H53" t="s">
        <v>1000</v>
      </c>
      <c r="I53" t="s">
        <v>1001</v>
      </c>
      <c r="J53" t="s">
        <v>4944</v>
      </c>
      <c r="K53" t="s">
        <v>1174</v>
      </c>
      <c r="L53" t="s">
        <v>1175</v>
      </c>
      <c r="M53" t="s">
        <v>475</v>
      </c>
      <c r="N53">
        <v>884041.48</v>
      </c>
      <c r="O53">
        <v>888058.2</v>
      </c>
      <c r="P53" t="s">
        <v>1098</v>
      </c>
      <c r="Q53" t="s">
        <v>537</v>
      </c>
      <c r="R53">
        <v>0.01</v>
      </c>
      <c r="S53" s="3">
        <v>0</v>
      </c>
      <c r="T53" t="s">
        <v>488</v>
      </c>
      <c r="U53" t="s">
        <v>488</v>
      </c>
      <c r="V53" s="470" t="str">
        <f t="shared" si="0"/>
        <v>Ferrous</v>
      </c>
      <c r="AC53">
        <v>0</v>
      </c>
      <c r="AD53">
        <v>0</v>
      </c>
      <c r="AE53" s="3">
        <v>0</v>
      </c>
    </row>
    <row r="54" spans="2:31" x14ac:dyDescent="0.35">
      <c r="B54" t="s">
        <v>670</v>
      </c>
      <c r="C54" t="s">
        <v>302</v>
      </c>
      <c r="D54" t="s">
        <v>454</v>
      </c>
      <c r="E54" t="s">
        <v>319</v>
      </c>
      <c r="G54" s="373">
        <v>44894</v>
      </c>
      <c r="H54" t="s">
        <v>1000</v>
      </c>
      <c r="I54" t="s">
        <v>1001</v>
      </c>
      <c r="J54" t="s">
        <v>4944</v>
      </c>
      <c r="K54" t="s">
        <v>1174</v>
      </c>
      <c r="L54" t="s">
        <v>1176</v>
      </c>
      <c r="M54" t="s">
        <v>478</v>
      </c>
      <c r="N54">
        <v>250296.52</v>
      </c>
      <c r="O54">
        <v>547255.75</v>
      </c>
      <c r="P54" t="s">
        <v>1007</v>
      </c>
      <c r="Q54" t="s">
        <v>510</v>
      </c>
      <c r="R54">
        <v>14000000</v>
      </c>
      <c r="S54" s="3">
        <v>0</v>
      </c>
      <c r="T54" t="s">
        <v>488</v>
      </c>
      <c r="U54" t="s">
        <v>488</v>
      </c>
      <c r="V54" s="470" t="str">
        <f t="shared" si="0"/>
        <v>Ferrous</v>
      </c>
    </row>
    <row r="55" spans="2:31" x14ac:dyDescent="0.35">
      <c r="B55" t="s">
        <v>827</v>
      </c>
      <c r="C55" t="s">
        <v>826</v>
      </c>
      <c r="D55" t="s">
        <v>812</v>
      </c>
      <c r="E55" t="s">
        <v>246</v>
      </c>
      <c r="G55" s="373">
        <v>44894</v>
      </c>
      <c r="H55" t="s">
        <v>1000</v>
      </c>
      <c r="I55" t="s">
        <v>1001</v>
      </c>
      <c r="J55" t="s">
        <v>4944</v>
      </c>
      <c r="K55" t="s">
        <v>1174</v>
      </c>
      <c r="L55" t="s">
        <v>1177</v>
      </c>
      <c r="M55" t="s">
        <v>478</v>
      </c>
      <c r="N55">
        <v>541326.23</v>
      </c>
      <c r="O55">
        <v>574774.39</v>
      </c>
      <c r="P55" t="s">
        <v>1007</v>
      </c>
      <c r="Q55" t="s">
        <v>510</v>
      </c>
      <c r="R55">
        <v>14000000</v>
      </c>
      <c r="S55" s="3">
        <v>0</v>
      </c>
      <c r="T55" t="s">
        <v>488</v>
      </c>
      <c r="U55" t="s">
        <v>488</v>
      </c>
      <c r="V55" s="470" t="str">
        <f t="shared" si="0"/>
        <v>Ferrous</v>
      </c>
    </row>
    <row r="56" spans="2:31" x14ac:dyDescent="0.35">
      <c r="B56" t="s">
        <v>654</v>
      </c>
      <c r="C56" t="s">
        <v>202</v>
      </c>
      <c r="D56" t="s">
        <v>453</v>
      </c>
      <c r="E56" t="s">
        <v>247</v>
      </c>
      <c r="G56" s="373">
        <v>44895</v>
      </c>
      <c r="H56" t="s">
        <v>1000</v>
      </c>
      <c r="I56" t="s">
        <v>1001</v>
      </c>
      <c r="J56" t="s">
        <v>4841</v>
      </c>
      <c r="K56" t="s">
        <v>1178</v>
      </c>
      <c r="L56" t="s">
        <v>1179</v>
      </c>
      <c r="M56" t="s">
        <v>475</v>
      </c>
      <c r="N56">
        <v>859641.11</v>
      </c>
      <c r="O56">
        <v>862639.6</v>
      </c>
      <c r="P56" t="s">
        <v>1098</v>
      </c>
      <c r="Q56" t="s">
        <v>537</v>
      </c>
      <c r="R56">
        <v>0.01</v>
      </c>
      <c r="S56" s="3">
        <v>0</v>
      </c>
      <c r="T56" t="s">
        <v>488</v>
      </c>
      <c r="U56" t="s">
        <v>488</v>
      </c>
      <c r="V56" s="470" t="str">
        <f t="shared" si="0"/>
        <v>Ferrous</v>
      </c>
    </row>
    <row r="57" spans="2:31" x14ac:dyDescent="0.35">
      <c r="B57" t="s">
        <v>804</v>
      </c>
      <c r="C57" t="s">
        <v>803</v>
      </c>
      <c r="D57" t="s">
        <v>770</v>
      </c>
      <c r="E57" t="s">
        <v>319</v>
      </c>
      <c r="G57" s="373">
        <v>44895</v>
      </c>
      <c r="H57" t="s">
        <v>1000</v>
      </c>
      <c r="I57" t="s">
        <v>1001</v>
      </c>
      <c r="J57" t="s">
        <v>4841</v>
      </c>
      <c r="K57" t="s">
        <v>1178</v>
      </c>
      <c r="L57" t="s">
        <v>1180</v>
      </c>
      <c r="M57" t="s">
        <v>475</v>
      </c>
      <c r="N57">
        <v>784628.96</v>
      </c>
      <c r="O57">
        <v>788367.2</v>
      </c>
      <c r="P57" t="s">
        <v>1098</v>
      </c>
      <c r="Q57" t="s">
        <v>537</v>
      </c>
      <c r="R57">
        <v>0.01</v>
      </c>
      <c r="S57" s="3">
        <v>0</v>
      </c>
      <c r="T57" t="s">
        <v>488</v>
      </c>
      <c r="U57" t="s">
        <v>488</v>
      </c>
      <c r="V57" s="470" t="str">
        <f t="shared" si="0"/>
        <v>Ferrous</v>
      </c>
    </row>
    <row r="58" spans="2:31" x14ac:dyDescent="0.35">
      <c r="B58" t="s">
        <v>846</v>
      </c>
      <c r="C58" t="s">
        <v>845</v>
      </c>
      <c r="D58" t="s">
        <v>746</v>
      </c>
      <c r="E58" t="s">
        <v>319</v>
      </c>
      <c r="G58" s="373">
        <v>44895</v>
      </c>
      <c r="H58" t="s">
        <v>1000</v>
      </c>
      <c r="I58" t="s">
        <v>1001</v>
      </c>
      <c r="J58" t="s">
        <v>4945</v>
      </c>
      <c r="K58" t="s">
        <v>1181</v>
      </c>
      <c r="L58" t="s">
        <v>1182</v>
      </c>
      <c r="M58" t="s">
        <v>478</v>
      </c>
      <c r="N58">
        <v>674567.01</v>
      </c>
      <c r="O58">
        <v>701944.91</v>
      </c>
      <c r="P58" t="s">
        <v>1007</v>
      </c>
      <c r="Q58" t="s">
        <v>510</v>
      </c>
      <c r="R58">
        <v>14000000</v>
      </c>
      <c r="S58" s="3">
        <v>0</v>
      </c>
      <c r="T58" t="s">
        <v>488</v>
      </c>
      <c r="U58" t="s">
        <v>488</v>
      </c>
      <c r="V58" s="470" t="str">
        <f t="shared" si="0"/>
        <v>Ferrous</v>
      </c>
    </row>
    <row r="59" spans="2:31" x14ac:dyDescent="0.35">
      <c r="B59" t="s">
        <v>535</v>
      </c>
      <c r="C59" t="s">
        <v>436</v>
      </c>
      <c r="D59" t="s">
        <v>454</v>
      </c>
      <c r="E59" t="s">
        <v>319</v>
      </c>
      <c r="G59" s="373">
        <v>44896</v>
      </c>
      <c r="H59" t="s">
        <v>1000</v>
      </c>
      <c r="I59" t="s">
        <v>1001</v>
      </c>
      <c r="J59" t="s">
        <v>4841</v>
      </c>
      <c r="K59" t="s">
        <v>1178</v>
      </c>
      <c r="L59" t="s">
        <v>1183</v>
      </c>
      <c r="M59" t="s">
        <v>475</v>
      </c>
      <c r="N59">
        <v>866145.3</v>
      </c>
      <c r="O59">
        <v>870236.95</v>
      </c>
      <c r="P59" t="s">
        <v>1098</v>
      </c>
      <c r="Q59" t="s">
        <v>537</v>
      </c>
      <c r="R59">
        <v>0.01</v>
      </c>
      <c r="S59" s="3">
        <v>0</v>
      </c>
      <c r="T59" t="s">
        <v>488</v>
      </c>
      <c r="U59" t="s">
        <v>488</v>
      </c>
      <c r="V59" s="470" t="str">
        <f t="shared" si="0"/>
        <v>Ferrous</v>
      </c>
    </row>
    <row r="60" spans="2:31" x14ac:dyDescent="0.35">
      <c r="B60" t="s">
        <v>631</v>
      </c>
      <c r="C60" t="s">
        <v>630</v>
      </c>
      <c r="D60" t="s">
        <v>453</v>
      </c>
      <c r="E60" t="s">
        <v>247</v>
      </c>
      <c r="G60" s="373">
        <v>44896</v>
      </c>
      <c r="H60" t="s">
        <v>1000</v>
      </c>
      <c r="I60" t="s">
        <v>1001</v>
      </c>
      <c r="J60" t="s">
        <v>4841</v>
      </c>
      <c r="K60" t="s">
        <v>1178</v>
      </c>
      <c r="L60" t="s">
        <v>1184</v>
      </c>
      <c r="M60" t="s">
        <v>478</v>
      </c>
      <c r="N60">
        <v>635353.43999999994</v>
      </c>
      <c r="O60">
        <v>660175.56999999995</v>
      </c>
      <c r="P60" t="s">
        <v>1007</v>
      </c>
      <c r="Q60" t="s">
        <v>510</v>
      </c>
      <c r="R60">
        <v>14000000</v>
      </c>
      <c r="S60" s="3">
        <v>0</v>
      </c>
      <c r="T60" t="s">
        <v>488</v>
      </c>
      <c r="U60" t="s">
        <v>488</v>
      </c>
      <c r="V60" s="470" t="str">
        <f t="shared" si="0"/>
        <v>Ferrous</v>
      </c>
    </row>
    <row r="61" spans="2:31" x14ac:dyDescent="0.35">
      <c r="B61" t="s">
        <v>675</v>
      </c>
      <c r="C61" t="s">
        <v>330</v>
      </c>
      <c r="D61" t="s">
        <v>452</v>
      </c>
      <c r="E61" t="s">
        <v>247</v>
      </c>
      <c r="G61" s="373">
        <v>44897</v>
      </c>
      <c r="H61" t="s">
        <v>1000</v>
      </c>
      <c r="I61" t="s">
        <v>1001</v>
      </c>
      <c r="J61" t="s">
        <v>4842</v>
      </c>
      <c r="K61" t="s">
        <v>1185</v>
      </c>
      <c r="L61" t="s">
        <v>1186</v>
      </c>
      <c r="M61" t="s">
        <v>475</v>
      </c>
      <c r="N61">
        <v>765765.6</v>
      </c>
      <c r="O61">
        <v>769609.8</v>
      </c>
      <c r="P61" t="s">
        <v>1098</v>
      </c>
      <c r="Q61" t="s">
        <v>537</v>
      </c>
      <c r="R61">
        <v>0.01</v>
      </c>
      <c r="S61" s="3">
        <v>0</v>
      </c>
      <c r="T61" t="s">
        <v>488</v>
      </c>
      <c r="U61" t="s">
        <v>488</v>
      </c>
      <c r="V61" s="470" t="str">
        <f t="shared" si="0"/>
        <v>Ferrous</v>
      </c>
    </row>
    <row r="62" spans="2:31" x14ac:dyDescent="0.35">
      <c r="B62" t="s">
        <v>862</v>
      </c>
      <c r="C62" t="s">
        <v>861</v>
      </c>
      <c r="D62" t="s">
        <v>840</v>
      </c>
      <c r="E62" t="s">
        <v>246</v>
      </c>
      <c r="G62" s="373">
        <v>44897</v>
      </c>
      <c r="H62" t="s">
        <v>1000</v>
      </c>
      <c r="I62" t="s">
        <v>1001</v>
      </c>
      <c r="J62" t="s">
        <v>4842</v>
      </c>
      <c r="K62" t="s">
        <v>1185</v>
      </c>
      <c r="L62" t="s">
        <v>1187</v>
      </c>
      <c r="M62" t="s">
        <v>475</v>
      </c>
      <c r="N62">
        <v>680184.7</v>
      </c>
      <c r="O62">
        <v>683808.6</v>
      </c>
      <c r="P62" t="s">
        <v>1098</v>
      </c>
      <c r="Q62" t="s">
        <v>537</v>
      </c>
      <c r="R62">
        <v>0.01</v>
      </c>
      <c r="S62" s="3">
        <v>0</v>
      </c>
      <c r="T62" t="s">
        <v>488</v>
      </c>
      <c r="U62" t="s">
        <v>488</v>
      </c>
      <c r="V62" s="470" t="str">
        <f t="shared" si="0"/>
        <v>Ferrous</v>
      </c>
    </row>
    <row r="63" spans="2:31" x14ac:dyDescent="0.35">
      <c r="B63" t="s">
        <v>837</v>
      </c>
      <c r="C63" t="s">
        <v>836</v>
      </c>
      <c r="D63" t="s">
        <v>840</v>
      </c>
      <c r="E63" t="s">
        <v>246</v>
      </c>
      <c r="G63" s="373">
        <v>44897</v>
      </c>
      <c r="H63" t="s">
        <v>1000</v>
      </c>
      <c r="I63" t="s">
        <v>1001</v>
      </c>
      <c r="J63" t="s">
        <v>4842</v>
      </c>
      <c r="K63" t="s">
        <v>1185</v>
      </c>
      <c r="L63" t="s">
        <v>1188</v>
      </c>
      <c r="M63" t="s">
        <v>475</v>
      </c>
      <c r="N63">
        <v>628722.4</v>
      </c>
      <c r="O63">
        <v>632522</v>
      </c>
      <c r="P63" t="s">
        <v>1098</v>
      </c>
      <c r="Q63" t="s">
        <v>537</v>
      </c>
      <c r="R63">
        <v>0.01</v>
      </c>
      <c r="S63" s="3">
        <v>0</v>
      </c>
      <c r="T63" t="s">
        <v>488</v>
      </c>
      <c r="U63" t="s">
        <v>488</v>
      </c>
      <c r="V63" s="470" t="str">
        <f t="shared" si="0"/>
        <v>Ferrous</v>
      </c>
    </row>
    <row r="64" spans="2:31" x14ac:dyDescent="0.35">
      <c r="B64" t="s">
        <v>230</v>
      </c>
      <c r="C64" t="s">
        <v>339</v>
      </c>
      <c r="D64" t="s">
        <v>451</v>
      </c>
      <c r="E64" t="s">
        <v>246</v>
      </c>
      <c r="G64" s="373">
        <v>44897</v>
      </c>
      <c r="H64" t="s">
        <v>1000</v>
      </c>
      <c r="I64" t="s">
        <v>1001</v>
      </c>
      <c r="J64" t="s">
        <v>4842</v>
      </c>
      <c r="K64" t="s">
        <v>1185</v>
      </c>
      <c r="L64" t="s">
        <v>1189</v>
      </c>
      <c r="M64" t="s">
        <v>475</v>
      </c>
      <c r="N64">
        <v>819368.35</v>
      </c>
      <c r="O64">
        <v>823460</v>
      </c>
      <c r="P64" t="s">
        <v>1098</v>
      </c>
      <c r="Q64" t="s">
        <v>537</v>
      </c>
      <c r="R64">
        <v>0.01</v>
      </c>
      <c r="S64" s="3">
        <v>0</v>
      </c>
      <c r="T64" t="s">
        <v>488</v>
      </c>
      <c r="U64" t="s">
        <v>488</v>
      </c>
      <c r="V64" s="470" t="str">
        <f t="shared" si="0"/>
        <v>Ferrous</v>
      </c>
    </row>
    <row r="65" spans="2:22" x14ac:dyDescent="0.35">
      <c r="B65" t="s">
        <v>230</v>
      </c>
      <c r="C65" t="s">
        <v>229</v>
      </c>
      <c r="D65" t="s">
        <v>451</v>
      </c>
      <c r="E65" t="s">
        <v>246</v>
      </c>
      <c r="G65" s="373">
        <v>44897</v>
      </c>
      <c r="H65" t="s">
        <v>1000</v>
      </c>
      <c r="I65" t="s">
        <v>1001</v>
      </c>
      <c r="J65" t="s">
        <v>4842</v>
      </c>
      <c r="K65" t="s">
        <v>1185</v>
      </c>
      <c r="L65" t="s">
        <v>1190</v>
      </c>
      <c r="M65" t="s">
        <v>475</v>
      </c>
      <c r="N65">
        <v>452818.44</v>
      </c>
      <c r="O65">
        <v>456662.88</v>
      </c>
      <c r="P65" t="s">
        <v>1098</v>
      </c>
      <c r="Q65" t="s">
        <v>537</v>
      </c>
      <c r="R65">
        <v>0.01</v>
      </c>
      <c r="S65" s="3">
        <v>0</v>
      </c>
      <c r="T65" t="s">
        <v>488</v>
      </c>
      <c r="U65" t="s">
        <v>488</v>
      </c>
      <c r="V65" s="470" t="str">
        <f t="shared" si="0"/>
        <v>Ferrous</v>
      </c>
    </row>
    <row r="66" spans="2:22" x14ac:dyDescent="0.35">
      <c r="B66" t="s">
        <v>534</v>
      </c>
      <c r="C66" t="s">
        <v>228</v>
      </c>
      <c r="D66" t="s">
        <v>451</v>
      </c>
      <c r="E66" t="s">
        <v>246</v>
      </c>
      <c r="G66" s="373">
        <v>44897</v>
      </c>
      <c r="H66" t="s">
        <v>1000</v>
      </c>
      <c r="I66" t="s">
        <v>1001</v>
      </c>
      <c r="J66" t="s">
        <v>4842</v>
      </c>
      <c r="K66" t="s">
        <v>1185</v>
      </c>
      <c r="L66" t="s">
        <v>1191</v>
      </c>
      <c r="M66" t="s">
        <v>478</v>
      </c>
      <c r="N66">
        <v>683332.28</v>
      </c>
      <c r="O66">
        <v>708083.96</v>
      </c>
      <c r="P66" t="s">
        <v>1007</v>
      </c>
      <c r="Q66" t="s">
        <v>510</v>
      </c>
      <c r="R66">
        <v>14000000</v>
      </c>
      <c r="S66" s="3">
        <v>0</v>
      </c>
      <c r="T66" t="s">
        <v>488</v>
      </c>
      <c r="U66" t="s">
        <v>488</v>
      </c>
      <c r="V66" s="470" t="str">
        <f t="shared" si="0"/>
        <v>Ferrous</v>
      </c>
    </row>
    <row r="67" spans="2:22" x14ac:dyDescent="0.35">
      <c r="B67" t="s">
        <v>690</v>
      </c>
      <c r="C67" t="s">
        <v>414</v>
      </c>
      <c r="D67" t="s">
        <v>450</v>
      </c>
      <c r="E67" t="s">
        <v>247</v>
      </c>
      <c r="G67" s="373">
        <v>44898</v>
      </c>
      <c r="H67" t="s">
        <v>1000</v>
      </c>
      <c r="I67" t="s">
        <v>1001</v>
      </c>
      <c r="J67" t="s">
        <v>4843</v>
      </c>
      <c r="K67" t="s">
        <v>1192</v>
      </c>
      <c r="L67" t="s">
        <v>1193</v>
      </c>
      <c r="M67" t="s">
        <v>475</v>
      </c>
      <c r="N67">
        <v>835538.14</v>
      </c>
      <c r="O67">
        <v>838368.37</v>
      </c>
      <c r="P67" t="s">
        <v>1098</v>
      </c>
      <c r="Q67" t="s">
        <v>537</v>
      </c>
      <c r="R67">
        <v>0.01</v>
      </c>
      <c r="S67" s="3">
        <v>0</v>
      </c>
      <c r="T67" t="s">
        <v>488</v>
      </c>
      <c r="U67" t="s">
        <v>488</v>
      </c>
      <c r="V67" s="470" t="str">
        <f t="shared" si="0"/>
        <v>Ferrous</v>
      </c>
    </row>
    <row r="68" spans="2:22" x14ac:dyDescent="0.35">
      <c r="B68" t="s">
        <v>533</v>
      </c>
      <c r="C68" t="s">
        <v>370</v>
      </c>
      <c r="D68" t="s">
        <v>454</v>
      </c>
      <c r="E68" t="s">
        <v>319</v>
      </c>
      <c r="G68" s="373">
        <v>44898</v>
      </c>
      <c r="H68" t="s">
        <v>1000</v>
      </c>
      <c r="I68" t="s">
        <v>1001</v>
      </c>
      <c r="J68" t="s">
        <v>4843</v>
      </c>
      <c r="K68" t="s">
        <v>1192</v>
      </c>
      <c r="L68" t="s">
        <v>1194</v>
      </c>
      <c r="M68" t="s">
        <v>475</v>
      </c>
      <c r="N68">
        <v>877294.38</v>
      </c>
      <c r="O68">
        <v>881517.95</v>
      </c>
      <c r="P68" t="s">
        <v>1098</v>
      </c>
      <c r="Q68" t="s">
        <v>537</v>
      </c>
      <c r="R68">
        <v>0.01</v>
      </c>
      <c r="S68" s="3">
        <v>0</v>
      </c>
      <c r="T68" t="s">
        <v>488</v>
      </c>
      <c r="U68" t="s">
        <v>488</v>
      </c>
      <c r="V68" s="470" t="str">
        <f t="shared" ref="V68:V131" si="5">_xlfn.XLOOKUP(Q68,B:B,E:E)</f>
        <v>Ferrous</v>
      </c>
    </row>
    <row r="69" spans="2:22" x14ac:dyDescent="0.35">
      <c r="B69" t="s">
        <v>532</v>
      </c>
      <c r="C69" t="s">
        <v>408</v>
      </c>
      <c r="D69" t="s">
        <v>812</v>
      </c>
      <c r="E69" t="s">
        <v>246</v>
      </c>
      <c r="G69" s="373">
        <v>44898</v>
      </c>
      <c r="H69" t="s">
        <v>1000</v>
      </c>
      <c r="I69" t="s">
        <v>1001</v>
      </c>
      <c r="J69" t="s">
        <v>4843</v>
      </c>
      <c r="K69" t="s">
        <v>1192</v>
      </c>
      <c r="L69" t="s">
        <v>1195</v>
      </c>
      <c r="M69" t="s">
        <v>475</v>
      </c>
      <c r="N69">
        <v>885637.37</v>
      </c>
      <c r="O69">
        <v>889049.22</v>
      </c>
      <c r="P69" t="s">
        <v>1098</v>
      </c>
      <c r="Q69" t="s">
        <v>537</v>
      </c>
      <c r="R69">
        <v>0.01</v>
      </c>
      <c r="S69" s="3">
        <v>0</v>
      </c>
      <c r="T69" t="s">
        <v>488</v>
      </c>
      <c r="U69" t="s">
        <v>488</v>
      </c>
      <c r="V69" s="470" t="str">
        <f t="shared" si="5"/>
        <v>Ferrous</v>
      </c>
    </row>
    <row r="70" spans="2:22" x14ac:dyDescent="0.35">
      <c r="B70" t="s">
        <v>645</v>
      </c>
      <c r="C70" t="s">
        <v>393</v>
      </c>
      <c r="D70" t="s">
        <v>451</v>
      </c>
      <c r="E70" t="s">
        <v>246</v>
      </c>
      <c r="G70" s="373">
        <v>44898</v>
      </c>
      <c r="H70" t="s">
        <v>1000</v>
      </c>
      <c r="I70" t="s">
        <v>1001</v>
      </c>
      <c r="J70" t="s">
        <v>4843</v>
      </c>
      <c r="K70" t="s">
        <v>1192</v>
      </c>
      <c r="L70" t="s">
        <v>1196</v>
      </c>
      <c r="M70" t="s">
        <v>475</v>
      </c>
      <c r="N70">
        <v>808557.16</v>
      </c>
      <c r="O70">
        <v>812314.52</v>
      </c>
      <c r="P70" t="s">
        <v>1098</v>
      </c>
      <c r="Q70" t="s">
        <v>537</v>
      </c>
      <c r="R70">
        <v>0.01</v>
      </c>
      <c r="S70" s="3">
        <v>0</v>
      </c>
      <c r="T70" t="s">
        <v>488</v>
      </c>
      <c r="U70" t="s">
        <v>488</v>
      </c>
      <c r="V70" s="470" t="str">
        <f t="shared" si="5"/>
        <v>Ferrous</v>
      </c>
    </row>
    <row r="71" spans="2:22" x14ac:dyDescent="0.35">
      <c r="B71" t="s">
        <v>650</v>
      </c>
      <c r="C71" t="s">
        <v>186</v>
      </c>
      <c r="D71" t="s">
        <v>778</v>
      </c>
      <c r="E71" t="s">
        <v>247</v>
      </c>
      <c r="G71" s="373">
        <v>44898</v>
      </c>
      <c r="H71" t="s">
        <v>1000</v>
      </c>
      <c r="I71" t="s">
        <v>1001</v>
      </c>
      <c r="J71" t="s">
        <v>4843</v>
      </c>
      <c r="K71" t="s">
        <v>1192</v>
      </c>
      <c r="L71" t="s">
        <v>1197</v>
      </c>
      <c r="M71" t="s">
        <v>475</v>
      </c>
      <c r="N71">
        <v>982213.24</v>
      </c>
      <c r="O71">
        <v>984661.5</v>
      </c>
      <c r="P71" t="s">
        <v>1098</v>
      </c>
      <c r="Q71" t="s">
        <v>537</v>
      </c>
      <c r="R71">
        <v>0.01</v>
      </c>
      <c r="S71" s="3">
        <v>0</v>
      </c>
      <c r="T71" t="s">
        <v>488</v>
      </c>
      <c r="U71" t="s">
        <v>488</v>
      </c>
      <c r="V71" s="470" t="str">
        <f t="shared" si="5"/>
        <v>Ferrous</v>
      </c>
    </row>
    <row r="72" spans="2:22" x14ac:dyDescent="0.35">
      <c r="B72" t="s">
        <v>531</v>
      </c>
      <c r="C72" t="s">
        <v>268</v>
      </c>
      <c r="D72" t="s">
        <v>454</v>
      </c>
      <c r="E72" t="s">
        <v>319</v>
      </c>
      <c r="G72" s="373">
        <v>44898</v>
      </c>
      <c r="H72" t="s">
        <v>1000</v>
      </c>
      <c r="I72" t="s">
        <v>1001</v>
      </c>
      <c r="J72" t="s">
        <v>4843</v>
      </c>
      <c r="K72" t="s">
        <v>1192</v>
      </c>
      <c r="L72" t="s">
        <v>1198</v>
      </c>
      <c r="M72" t="s">
        <v>475</v>
      </c>
      <c r="N72">
        <v>718405.08</v>
      </c>
      <c r="O72">
        <v>722421.8</v>
      </c>
      <c r="P72" t="s">
        <v>1098</v>
      </c>
      <c r="Q72" t="s">
        <v>537</v>
      </c>
      <c r="R72">
        <v>0.01</v>
      </c>
      <c r="S72" s="3">
        <v>0</v>
      </c>
      <c r="T72" t="s">
        <v>488</v>
      </c>
      <c r="U72" t="s">
        <v>488</v>
      </c>
      <c r="V72" s="470" t="str">
        <f t="shared" si="5"/>
        <v>Ferrous</v>
      </c>
    </row>
    <row r="73" spans="2:22" x14ac:dyDescent="0.35">
      <c r="B73" t="s">
        <v>769</v>
      </c>
      <c r="C73" t="s">
        <v>768</v>
      </c>
      <c r="D73" t="s">
        <v>450</v>
      </c>
      <c r="E73" t="s">
        <v>247</v>
      </c>
      <c r="G73" s="373">
        <v>44898</v>
      </c>
      <c r="H73" t="s">
        <v>1000</v>
      </c>
      <c r="I73" t="s">
        <v>1001</v>
      </c>
      <c r="J73" t="s">
        <v>4843</v>
      </c>
      <c r="K73" t="s">
        <v>1192</v>
      </c>
      <c r="L73" t="s">
        <v>1199</v>
      </c>
      <c r="M73" t="s">
        <v>475</v>
      </c>
      <c r="N73">
        <v>723473.71</v>
      </c>
      <c r="O73">
        <v>726791.87</v>
      </c>
      <c r="P73" t="s">
        <v>1098</v>
      </c>
      <c r="Q73" t="s">
        <v>537</v>
      </c>
      <c r="R73">
        <v>0.01</v>
      </c>
      <c r="S73" s="3">
        <v>0</v>
      </c>
      <c r="T73" t="s">
        <v>488</v>
      </c>
      <c r="U73" t="s">
        <v>488</v>
      </c>
      <c r="V73" s="470" t="str">
        <f t="shared" si="5"/>
        <v>Ferrous</v>
      </c>
    </row>
    <row r="74" spans="2:22" x14ac:dyDescent="0.35">
      <c r="B74" t="s">
        <v>814</v>
      </c>
      <c r="C74" t="s">
        <v>813</v>
      </c>
      <c r="D74" t="s">
        <v>746</v>
      </c>
      <c r="E74" t="s">
        <v>319</v>
      </c>
      <c r="G74" s="373">
        <v>44898</v>
      </c>
      <c r="H74" t="s">
        <v>1000</v>
      </c>
      <c r="I74" t="s">
        <v>1001</v>
      </c>
      <c r="J74" t="s">
        <v>4843</v>
      </c>
      <c r="K74" t="s">
        <v>1192</v>
      </c>
      <c r="L74" t="s">
        <v>1200</v>
      </c>
      <c r="M74" t="s">
        <v>475</v>
      </c>
      <c r="N74">
        <v>780420.62</v>
      </c>
      <c r="O74">
        <v>784481</v>
      </c>
      <c r="P74" t="s">
        <v>1098</v>
      </c>
      <c r="Q74" t="s">
        <v>537</v>
      </c>
      <c r="R74">
        <v>0.01</v>
      </c>
      <c r="S74" s="3">
        <v>0</v>
      </c>
      <c r="T74" t="s">
        <v>488</v>
      </c>
      <c r="U74" t="s">
        <v>488</v>
      </c>
      <c r="V74" s="470" t="str">
        <f t="shared" si="5"/>
        <v>Ferrous</v>
      </c>
    </row>
    <row r="75" spans="2:22" x14ac:dyDescent="0.35">
      <c r="B75" t="s">
        <v>530</v>
      </c>
      <c r="C75" t="s">
        <v>317</v>
      </c>
      <c r="D75" t="s">
        <v>454</v>
      </c>
      <c r="E75" t="s">
        <v>319</v>
      </c>
      <c r="G75" s="373">
        <v>44899</v>
      </c>
      <c r="H75" t="s">
        <v>1000</v>
      </c>
      <c r="I75" t="s">
        <v>1001</v>
      </c>
      <c r="J75" t="s">
        <v>4844</v>
      </c>
      <c r="K75" t="s">
        <v>1201</v>
      </c>
      <c r="L75" t="s">
        <v>1202</v>
      </c>
      <c r="M75" t="s">
        <v>478</v>
      </c>
      <c r="N75">
        <v>451646.36</v>
      </c>
      <c r="O75">
        <v>470970.04</v>
      </c>
      <c r="P75" t="s">
        <v>1007</v>
      </c>
      <c r="Q75" t="s">
        <v>510</v>
      </c>
      <c r="R75">
        <v>14000000</v>
      </c>
      <c r="S75" s="3">
        <v>0</v>
      </c>
      <c r="T75" t="s">
        <v>488</v>
      </c>
      <c r="U75" t="s">
        <v>488</v>
      </c>
      <c r="V75" s="470" t="str">
        <f t="shared" si="5"/>
        <v>Ferrous</v>
      </c>
    </row>
    <row r="76" spans="2:22" x14ac:dyDescent="0.35">
      <c r="B76" t="s">
        <v>629</v>
      </c>
      <c r="C76" t="s">
        <v>317</v>
      </c>
      <c r="D76" t="s">
        <v>454</v>
      </c>
      <c r="E76" t="s">
        <v>319</v>
      </c>
      <c r="G76" s="373">
        <v>44900</v>
      </c>
      <c r="H76" t="s">
        <v>1000</v>
      </c>
      <c r="I76" t="s">
        <v>1001</v>
      </c>
      <c r="J76" t="s">
        <v>4845</v>
      </c>
      <c r="K76" t="s">
        <v>1203</v>
      </c>
      <c r="L76" t="s">
        <v>1204</v>
      </c>
      <c r="M76" t="s">
        <v>475</v>
      </c>
      <c r="N76">
        <v>717390.7</v>
      </c>
      <c r="O76">
        <v>721559.4</v>
      </c>
      <c r="P76" t="s">
        <v>1098</v>
      </c>
      <c r="Q76" t="s">
        <v>537</v>
      </c>
      <c r="R76">
        <v>0.01</v>
      </c>
      <c r="S76" s="3">
        <v>0</v>
      </c>
      <c r="T76" t="s">
        <v>488</v>
      </c>
      <c r="U76" t="s">
        <v>488</v>
      </c>
      <c r="V76" s="470" t="str">
        <f t="shared" si="5"/>
        <v>Ferrous</v>
      </c>
    </row>
    <row r="77" spans="2:22" x14ac:dyDescent="0.35">
      <c r="B77" t="s">
        <v>565</v>
      </c>
      <c r="C77" t="s">
        <v>122</v>
      </c>
      <c r="D77" t="s">
        <v>452</v>
      </c>
      <c r="E77" t="s">
        <v>247</v>
      </c>
      <c r="G77" s="373">
        <v>44900</v>
      </c>
      <c r="H77" t="s">
        <v>1000</v>
      </c>
      <c r="I77" t="s">
        <v>1001</v>
      </c>
      <c r="J77" t="s">
        <v>4845</v>
      </c>
      <c r="K77" t="s">
        <v>1203</v>
      </c>
      <c r="L77" t="s">
        <v>1205</v>
      </c>
      <c r="M77" t="s">
        <v>475</v>
      </c>
      <c r="N77">
        <v>617936.57999999996</v>
      </c>
      <c r="O77">
        <v>621584.19999999995</v>
      </c>
      <c r="P77" t="s">
        <v>1098</v>
      </c>
      <c r="Q77" t="s">
        <v>537</v>
      </c>
      <c r="R77">
        <v>0.01</v>
      </c>
      <c r="S77" s="3">
        <v>0</v>
      </c>
      <c r="T77" t="s">
        <v>488</v>
      </c>
      <c r="U77" t="s">
        <v>488</v>
      </c>
      <c r="V77" s="470" t="str">
        <f t="shared" si="5"/>
        <v>Ferrous</v>
      </c>
    </row>
    <row r="78" spans="2:22" x14ac:dyDescent="0.35">
      <c r="B78" t="s">
        <v>529</v>
      </c>
      <c r="C78" t="s">
        <v>240</v>
      </c>
      <c r="D78" t="s">
        <v>452</v>
      </c>
      <c r="E78" t="s">
        <v>247</v>
      </c>
      <c r="G78" s="373">
        <v>44900</v>
      </c>
      <c r="H78" t="s">
        <v>1000</v>
      </c>
      <c r="I78" t="s">
        <v>1001</v>
      </c>
      <c r="J78" t="s">
        <v>4845</v>
      </c>
      <c r="K78" t="s">
        <v>1203</v>
      </c>
      <c r="L78" t="s">
        <v>1206</v>
      </c>
      <c r="M78" t="s">
        <v>475</v>
      </c>
      <c r="N78">
        <v>728865.75</v>
      </c>
      <c r="O78">
        <v>732848.25</v>
      </c>
      <c r="P78" t="s">
        <v>1098</v>
      </c>
      <c r="Q78" t="s">
        <v>537</v>
      </c>
      <c r="R78">
        <v>0.01</v>
      </c>
      <c r="S78" s="3">
        <v>0</v>
      </c>
      <c r="T78" t="s">
        <v>488</v>
      </c>
      <c r="U78" t="s">
        <v>488</v>
      </c>
      <c r="V78" s="470" t="str">
        <f t="shared" si="5"/>
        <v>Ferrous</v>
      </c>
    </row>
    <row r="79" spans="2:22" x14ac:dyDescent="0.35">
      <c r="B79" t="s">
        <v>671</v>
      </c>
      <c r="C79" t="s">
        <v>301</v>
      </c>
      <c r="D79" t="s">
        <v>778</v>
      </c>
      <c r="E79" t="s">
        <v>247</v>
      </c>
      <c r="G79" s="373">
        <v>44900</v>
      </c>
      <c r="H79" t="s">
        <v>1000</v>
      </c>
      <c r="I79" t="s">
        <v>1001</v>
      </c>
      <c r="J79" t="s">
        <v>4845</v>
      </c>
      <c r="K79" t="s">
        <v>1203</v>
      </c>
      <c r="L79" t="s">
        <v>1207</v>
      </c>
      <c r="M79" t="s">
        <v>478</v>
      </c>
      <c r="N79">
        <v>965579.6</v>
      </c>
      <c r="O79">
        <v>965579.6</v>
      </c>
      <c r="P79" t="s">
        <v>1007</v>
      </c>
      <c r="Q79" t="s">
        <v>510</v>
      </c>
      <c r="R79">
        <v>14000000</v>
      </c>
      <c r="S79" s="3">
        <v>0</v>
      </c>
      <c r="T79" t="s">
        <v>488</v>
      </c>
      <c r="U79" t="s">
        <v>488</v>
      </c>
      <c r="V79" s="470" t="str">
        <f t="shared" si="5"/>
        <v>Ferrous</v>
      </c>
    </row>
    <row r="80" spans="2:22" x14ac:dyDescent="0.35">
      <c r="B80" t="s">
        <v>681</v>
      </c>
      <c r="C80" t="s">
        <v>365</v>
      </c>
      <c r="D80" t="s">
        <v>778</v>
      </c>
      <c r="E80" t="s">
        <v>247</v>
      </c>
      <c r="G80" s="373">
        <v>44900</v>
      </c>
      <c r="H80" t="s">
        <v>1000</v>
      </c>
      <c r="I80" t="s">
        <v>1001</v>
      </c>
      <c r="J80" t="s">
        <v>4845</v>
      </c>
      <c r="K80" t="s">
        <v>1203</v>
      </c>
      <c r="L80" t="s">
        <v>1208</v>
      </c>
      <c r="M80" t="s">
        <v>478</v>
      </c>
      <c r="N80">
        <v>708531</v>
      </c>
      <c r="O80">
        <v>708531</v>
      </c>
      <c r="P80" t="s">
        <v>1007</v>
      </c>
      <c r="Q80" t="s">
        <v>510</v>
      </c>
      <c r="R80">
        <v>14000000</v>
      </c>
      <c r="S80" s="3">
        <v>0</v>
      </c>
      <c r="T80" t="s">
        <v>488</v>
      </c>
      <c r="U80" t="s">
        <v>488</v>
      </c>
      <c r="V80" s="470" t="str">
        <f t="shared" si="5"/>
        <v>Ferrous</v>
      </c>
    </row>
    <row r="81" spans="2:22" x14ac:dyDescent="0.35">
      <c r="B81" t="s">
        <v>831</v>
      </c>
      <c r="C81" t="s">
        <v>830</v>
      </c>
      <c r="D81" t="s">
        <v>770</v>
      </c>
      <c r="E81" t="s">
        <v>319</v>
      </c>
      <c r="G81" s="373">
        <v>44900</v>
      </c>
      <c r="H81" t="s">
        <v>1000</v>
      </c>
      <c r="I81" t="s">
        <v>1001</v>
      </c>
      <c r="J81" t="s">
        <v>4845</v>
      </c>
      <c r="K81" t="s">
        <v>1203</v>
      </c>
      <c r="L81" t="s">
        <v>1209</v>
      </c>
      <c r="M81" t="s">
        <v>478</v>
      </c>
      <c r="N81">
        <v>757963</v>
      </c>
      <c r="O81">
        <v>757963</v>
      </c>
      <c r="P81" t="s">
        <v>1007</v>
      </c>
      <c r="Q81" t="s">
        <v>510</v>
      </c>
      <c r="R81">
        <v>14000000</v>
      </c>
      <c r="S81" s="3">
        <v>0</v>
      </c>
      <c r="T81" t="s">
        <v>488</v>
      </c>
      <c r="U81" t="s">
        <v>488</v>
      </c>
      <c r="V81" s="470" t="str">
        <f t="shared" si="5"/>
        <v>Ferrous</v>
      </c>
    </row>
    <row r="82" spans="2:22" x14ac:dyDescent="0.35">
      <c r="B82" t="s">
        <v>528</v>
      </c>
      <c r="C82" t="s">
        <v>439</v>
      </c>
      <c r="D82" t="s">
        <v>454</v>
      </c>
      <c r="E82" t="s">
        <v>319</v>
      </c>
      <c r="G82" s="373">
        <v>44900</v>
      </c>
      <c r="H82" t="s">
        <v>1000</v>
      </c>
      <c r="I82" t="s">
        <v>1001</v>
      </c>
      <c r="J82" t="s">
        <v>4845</v>
      </c>
      <c r="K82" t="s">
        <v>1203</v>
      </c>
      <c r="L82" t="s">
        <v>1210</v>
      </c>
      <c r="M82" t="s">
        <v>478</v>
      </c>
      <c r="N82">
        <v>532991.48</v>
      </c>
      <c r="O82">
        <v>532991.48</v>
      </c>
      <c r="P82" t="s">
        <v>1007</v>
      </c>
      <c r="Q82" t="s">
        <v>510</v>
      </c>
      <c r="R82">
        <v>14000000</v>
      </c>
      <c r="S82" s="3">
        <v>0</v>
      </c>
      <c r="T82" t="s">
        <v>488</v>
      </c>
      <c r="U82" t="s">
        <v>488</v>
      </c>
      <c r="V82" s="470" t="str">
        <f t="shared" si="5"/>
        <v>Ferrous</v>
      </c>
    </row>
    <row r="83" spans="2:22" x14ac:dyDescent="0.35">
      <c r="B83" t="s">
        <v>527</v>
      </c>
      <c r="C83" t="s">
        <v>232</v>
      </c>
      <c r="D83" t="s">
        <v>778</v>
      </c>
      <c r="E83" t="s">
        <v>247</v>
      </c>
      <c r="G83" s="373">
        <v>44903</v>
      </c>
      <c r="H83" t="s">
        <v>1000</v>
      </c>
      <c r="I83" t="s">
        <v>1001</v>
      </c>
      <c r="J83" t="s">
        <v>4946</v>
      </c>
      <c r="K83" t="s">
        <v>1211</v>
      </c>
      <c r="L83" t="s">
        <v>1212</v>
      </c>
      <c r="M83" t="s">
        <v>475</v>
      </c>
      <c r="N83">
        <v>840132.75</v>
      </c>
      <c r="O83">
        <v>844248</v>
      </c>
      <c r="P83" t="s">
        <v>1098</v>
      </c>
      <c r="Q83" t="s">
        <v>537</v>
      </c>
      <c r="R83">
        <v>0.01</v>
      </c>
      <c r="S83" s="3">
        <v>0</v>
      </c>
      <c r="T83" t="s">
        <v>488</v>
      </c>
      <c r="U83" t="s">
        <v>488</v>
      </c>
      <c r="V83" s="470" t="str">
        <f t="shared" si="5"/>
        <v>Ferrous</v>
      </c>
    </row>
    <row r="84" spans="2:22" x14ac:dyDescent="0.35">
      <c r="B84" t="s">
        <v>729</v>
      </c>
      <c r="C84" t="s">
        <v>728</v>
      </c>
      <c r="D84" t="s">
        <v>452</v>
      </c>
      <c r="E84" t="s">
        <v>247</v>
      </c>
      <c r="G84" s="373">
        <v>44904</v>
      </c>
      <c r="H84" t="s">
        <v>1000</v>
      </c>
      <c r="I84" t="s">
        <v>1001</v>
      </c>
      <c r="J84" t="s">
        <v>4799</v>
      </c>
      <c r="K84" t="s">
        <v>1213</v>
      </c>
      <c r="L84" t="s">
        <v>1214</v>
      </c>
      <c r="M84" t="s">
        <v>478</v>
      </c>
      <c r="N84">
        <v>887550.8</v>
      </c>
      <c r="O84">
        <v>887550.8</v>
      </c>
      <c r="P84" t="s">
        <v>1007</v>
      </c>
      <c r="Q84" t="s">
        <v>510</v>
      </c>
      <c r="R84">
        <v>14000000</v>
      </c>
      <c r="S84" s="3">
        <v>0</v>
      </c>
      <c r="T84" t="s">
        <v>488</v>
      </c>
      <c r="U84" t="s">
        <v>488</v>
      </c>
      <c r="V84" s="470" t="str">
        <f t="shared" si="5"/>
        <v>Ferrous</v>
      </c>
    </row>
    <row r="85" spans="2:22" x14ac:dyDescent="0.35">
      <c r="B85" t="s">
        <v>569</v>
      </c>
      <c r="C85" t="s">
        <v>193</v>
      </c>
      <c r="D85" t="s">
        <v>452</v>
      </c>
      <c r="E85" t="s">
        <v>247</v>
      </c>
      <c r="G85" s="373">
        <v>44904</v>
      </c>
      <c r="H85" t="s">
        <v>1000</v>
      </c>
      <c r="I85" t="s">
        <v>1001</v>
      </c>
      <c r="J85" t="s">
        <v>4799</v>
      </c>
      <c r="K85" t="s">
        <v>1213</v>
      </c>
      <c r="L85" t="s">
        <v>1215</v>
      </c>
      <c r="M85" t="s">
        <v>475</v>
      </c>
      <c r="N85">
        <v>855160.89</v>
      </c>
      <c r="O85">
        <v>859162.86</v>
      </c>
      <c r="P85" t="s">
        <v>1098</v>
      </c>
      <c r="Q85" t="s">
        <v>537</v>
      </c>
      <c r="R85">
        <v>0.01</v>
      </c>
      <c r="S85" s="3">
        <v>0</v>
      </c>
      <c r="T85" t="s">
        <v>488</v>
      </c>
      <c r="U85" t="s">
        <v>488</v>
      </c>
      <c r="V85" s="470" t="str">
        <f t="shared" si="5"/>
        <v>Ferrous</v>
      </c>
    </row>
    <row r="86" spans="2:22" x14ac:dyDescent="0.35">
      <c r="B86" t="s">
        <v>526</v>
      </c>
      <c r="C86" t="s">
        <v>385</v>
      </c>
      <c r="D86" t="s">
        <v>452</v>
      </c>
      <c r="E86" t="s">
        <v>247</v>
      </c>
      <c r="G86" s="373">
        <v>44904</v>
      </c>
      <c r="H86" t="s">
        <v>1000</v>
      </c>
      <c r="I86" t="s">
        <v>1001</v>
      </c>
      <c r="J86" t="s">
        <v>4799</v>
      </c>
      <c r="K86" t="s">
        <v>1213</v>
      </c>
      <c r="L86" t="s">
        <v>1216</v>
      </c>
      <c r="M86" t="s">
        <v>475</v>
      </c>
      <c r="N86">
        <v>833575.98</v>
      </c>
      <c r="O86">
        <v>837608.04</v>
      </c>
      <c r="P86" t="s">
        <v>1098</v>
      </c>
      <c r="Q86" t="s">
        <v>537</v>
      </c>
      <c r="R86">
        <v>0.01</v>
      </c>
      <c r="S86" s="3">
        <v>0</v>
      </c>
      <c r="T86" t="s">
        <v>488</v>
      </c>
      <c r="U86" t="s">
        <v>488</v>
      </c>
      <c r="V86" s="470" t="str">
        <f t="shared" si="5"/>
        <v>Ferrous</v>
      </c>
    </row>
    <row r="87" spans="2:22" x14ac:dyDescent="0.35">
      <c r="B87" t="s">
        <v>864</v>
      </c>
      <c r="C87" t="s">
        <v>863</v>
      </c>
      <c r="D87" t="s">
        <v>746</v>
      </c>
      <c r="E87" t="s">
        <v>319</v>
      </c>
      <c r="G87" s="373">
        <v>44904</v>
      </c>
      <c r="H87" t="s">
        <v>1000</v>
      </c>
      <c r="I87" t="s">
        <v>1001</v>
      </c>
      <c r="J87" t="s">
        <v>4799</v>
      </c>
      <c r="K87" t="s">
        <v>1213</v>
      </c>
      <c r="L87" t="s">
        <v>1217</v>
      </c>
      <c r="M87" t="s">
        <v>478</v>
      </c>
      <c r="N87">
        <v>708955.8</v>
      </c>
      <c r="O87">
        <v>708955.8</v>
      </c>
      <c r="P87" t="s">
        <v>1007</v>
      </c>
      <c r="Q87" t="s">
        <v>510</v>
      </c>
      <c r="R87">
        <v>14000000</v>
      </c>
      <c r="S87" s="3">
        <v>0</v>
      </c>
      <c r="T87" t="s">
        <v>488</v>
      </c>
      <c r="U87" t="s">
        <v>488</v>
      </c>
      <c r="V87" s="470" t="str">
        <f t="shared" si="5"/>
        <v>Ferrous</v>
      </c>
    </row>
    <row r="88" spans="2:22" x14ac:dyDescent="0.35">
      <c r="B88" t="s">
        <v>672</v>
      </c>
      <c r="C88" t="s">
        <v>308</v>
      </c>
      <c r="D88" t="s">
        <v>454</v>
      </c>
      <c r="E88" t="s">
        <v>319</v>
      </c>
      <c r="G88" s="373">
        <v>44906</v>
      </c>
      <c r="H88" t="s">
        <v>1000</v>
      </c>
      <c r="I88" t="s">
        <v>1001</v>
      </c>
      <c r="J88" t="s">
        <v>4800</v>
      </c>
      <c r="K88" t="s">
        <v>1218</v>
      </c>
      <c r="L88" t="s">
        <v>1219</v>
      </c>
      <c r="M88" t="s">
        <v>475</v>
      </c>
      <c r="N88">
        <v>878713.5</v>
      </c>
      <c r="O88">
        <v>882625.2</v>
      </c>
      <c r="P88" t="s">
        <v>1098</v>
      </c>
      <c r="Q88" t="s">
        <v>537</v>
      </c>
      <c r="R88">
        <v>0.01</v>
      </c>
      <c r="S88" s="3">
        <v>0</v>
      </c>
      <c r="T88" t="s">
        <v>488</v>
      </c>
      <c r="U88" t="s">
        <v>488</v>
      </c>
      <c r="V88" s="470" t="str">
        <f t="shared" si="5"/>
        <v>Ferrous</v>
      </c>
    </row>
    <row r="89" spans="2:22" x14ac:dyDescent="0.35">
      <c r="B89" t="s">
        <v>525</v>
      </c>
      <c r="C89" t="s">
        <v>313</v>
      </c>
      <c r="D89" t="s">
        <v>454</v>
      </c>
      <c r="E89" t="s">
        <v>319</v>
      </c>
      <c r="G89" s="373">
        <v>44906</v>
      </c>
      <c r="H89" t="s">
        <v>1000</v>
      </c>
      <c r="I89" t="s">
        <v>1001</v>
      </c>
      <c r="J89" t="s">
        <v>4800</v>
      </c>
      <c r="K89" t="s">
        <v>1218</v>
      </c>
      <c r="L89" t="s">
        <v>1220</v>
      </c>
      <c r="M89" t="s">
        <v>475</v>
      </c>
      <c r="N89">
        <v>719187.24</v>
      </c>
      <c r="O89">
        <v>723237</v>
      </c>
      <c r="P89" t="s">
        <v>1098</v>
      </c>
      <c r="Q89" t="s">
        <v>537</v>
      </c>
      <c r="R89">
        <v>0.01</v>
      </c>
      <c r="S89" s="3">
        <v>0</v>
      </c>
      <c r="T89" t="s">
        <v>488</v>
      </c>
      <c r="U89" t="s">
        <v>488</v>
      </c>
      <c r="V89" s="470" t="str">
        <f t="shared" si="5"/>
        <v>Ferrous</v>
      </c>
    </row>
    <row r="90" spans="2:22" x14ac:dyDescent="0.35">
      <c r="B90" t="s">
        <v>682</v>
      </c>
      <c r="C90" t="s">
        <v>366</v>
      </c>
      <c r="D90" t="s">
        <v>450</v>
      </c>
      <c r="E90" t="s">
        <v>247</v>
      </c>
      <c r="G90" s="373">
        <v>44906</v>
      </c>
      <c r="H90" t="s">
        <v>1000</v>
      </c>
      <c r="I90" t="s">
        <v>1001</v>
      </c>
      <c r="J90" t="s">
        <v>4800</v>
      </c>
      <c r="K90" t="s">
        <v>1218</v>
      </c>
      <c r="L90" t="s">
        <v>1221</v>
      </c>
      <c r="M90" t="s">
        <v>475</v>
      </c>
      <c r="N90">
        <v>963935.5</v>
      </c>
      <c r="O90">
        <v>968307.4</v>
      </c>
      <c r="P90" t="s">
        <v>1098</v>
      </c>
      <c r="Q90" t="s">
        <v>537</v>
      </c>
      <c r="R90">
        <v>0.01</v>
      </c>
      <c r="S90" s="3">
        <v>0</v>
      </c>
      <c r="T90" t="s">
        <v>488</v>
      </c>
      <c r="U90" t="s">
        <v>488</v>
      </c>
      <c r="V90" s="470" t="str">
        <f t="shared" si="5"/>
        <v>Ferrous</v>
      </c>
    </row>
    <row r="91" spans="2:22" x14ac:dyDescent="0.35">
      <c r="B91" t="s">
        <v>693</v>
      </c>
      <c r="C91" t="s">
        <v>435</v>
      </c>
      <c r="D91" t="s">
        <v>754</v>
      </c>
      <c r="E91" t="s">
        <v>246</v>
      </c>
      <c r="G91" s="373">
        <v>44975</v>
      </c>
      <c r="H91" t="s">
        <v>1000</v>
      </c>
      <c r="I91" t="s">
        <v>1001</v>
      </c>
      <c r="J91" t="s">
        <v>4947</v>
      </c>
      <c r="K91" t="s">
        <v>1222</v>
      </c>
      <c r="L91" t="s">
        <v>1223</v>
      </c>
      <c r="M91" t="s">
        <v>478</v>
      </c>
      <c r="N91">
        <v>866502.2</v>
      </c>
      <c r="O91">
        <v>866502.2</v>
      </c>
      <c r="P91" t="s">
        <v>1007</v>
      </c>
      <c r="Q91" t="s">
        <v>510</v>
      </c>
      <c r="R91">
        <v>14000000</v>
      </c>
      <c r="S91" s="3">
        <v>0</v>
      </c>
      <c r="T91" t="s">
        <v>488</v>
      </c>
      <c r="U91" t="s">
        <v>488</v>
      </c>
      <c r="V91" s="470" t="str">
        <f t="shared" si="5"/>
        <v>Ferrous</v>
      </c>
    </row>
    <row r="92" spans="2:22" x14ac:dyDescent="0.35">
      <c r="B92" t="s">
        <v>524</v>
      </c>
      <c r="C92" t="s">
        <v>388</v>
      </c>
      <c r="D92" t="s">
        <v>454</v>
      </c>
      <c r="E92" t="s">
        <v>319</v>
      </c>
      <c r="G92" s="373">
        <v>44978</v>
      </c>
      <c r="H92" t="s">
        <v>1000</v>
      </c>
      <c r="I92" t="s">
        <v>1001</v>
      </c>
      <c r="J92" t="s">
        <v>4948</v>
      </c>
      <c r="K92" t="s">
        <v>1224</v>
      </c>
      <c r="L92" t="s">
        <v>1225</v>
      </c>
      <c r="M92" t="s">
        <v>478</v>
      </c>
      <c r="N92">
        <v>594252</v>
      </c>
      <c r="O92">
        <v>594252</v>
      </c>
      <c r="P92" t="s">
        <v>1007</v>
      </c>
      <c r="Q92" t="s">
        <v>510</v>
      </c>
      <c r="R92">
        <v>14000000</v>
      </c>
      <c r="S92" s="3">
        <v>0</v>
      </c>
      <c r="T92" t="s">
        <v>488</v>
      </c>
      <c r="U92" t="s">
        <v>488</v>
      </c>
      <c r="V92" s="470" t="str">
        <f t="shared" si="5"/>
        <v>Ferrous</v>
      </c>
    </row>
    <row r="93" spans="2:22" x14ac:dyDescent="0.35">
      <c r="B93" t="s">
        <v>757</v>
      </c>
      <c r="C93" t="s">
        <v>388</v>
      </c>
      <c r="D93" t="s">
        <v>770</v>
      </c>
      <c r="E93" t="s">
        <v>319</v>
      </c>
      <c r="G93" s="373">
        <v>45034</v>
      </c>
      <c r="H93" t="s">
        <v>1000</v>
      </c>
      <c r="I93" t="s">
        <v>1001</v>
      </c>
      <c r="J93" t="s">
        <v>4949</v>
      </c>
      <c r="K93" t="s">
        <v>1226</v>
      </c>
      <c r="L93" t="s">
        <v>1227</v>
      </c>
      <c r="M93" t="s">
        <v>477</v>
      </c>
      <c r="N93">
        <v>546224.36</v>
      </c>
      <c r="O93">
        <v>546224.36</v>
      </c>
      <c r="P93" t="s">
        <v>1098</v>
      </c>
      <c r="Q93" t="s">
        <v>504</v>
      </c>
      <c r="R93">
        <v>0.01</v>
      </c>
      <c r="S93" s="3">
        <v>0</v>
      </c>
      <c r="T93" t="s">
        <v>488</v>
      </c>
      <c r="U93" t="s">
        <v>488</v>
      </c>
      <c r="V93" s="470" t="str">
        <f t="shared" si="5"/>
        <v>Ferrous</v>
      </c>
    </row>
    <row r="94" spans="2:22" x14ac:dyDescent="0.35">
      <c r="B94" t="s">
        <v>757</v>
      </c>
      <c r="C94" t="s">
        <v>869</v>
      </c>
      <c r="D94" t="s">
        <v>770</v>
      </c>
      <c r="E94" t="s">
        <v>319</v>
      </c>
      <c r="G94" s="373">
        <v>45055</v>
      </c>
      <c r="H94" t="s">
        <v>1000</v>
      </c>
      <c r="I94" t="s">
        <v>1001</v>
      </c>
      <c r="J94" t="s">
        <v>4950</v>
      </c>
      <c r="K94" t="s">
        <v>1228</v>
      </c>
      <c r="L94" t="s">
        <v>1229</v>
      </c>
      <c r="M94" t="s">
        <v>477</v>
      </c>
      <c r="N94">
        <v>1074850.2</v>
      </c>
      <c r="O94">
        <v>1090620.8999999999</v>
      </c>
      <c r="P94" t="s">
        <v>1098</v>
      </c>
      <c r="Q94" t="s">
        <v>504</v>
      </c>
      <c r="R94">
        <v>0.01</v>
      </c>
      <c r="S94" s="3">
        <v>0</v>
      </c>
      <c r="T94" t="s">
        <v>488</v>
      </c>
      <c r="U94" t="s">
        <v>488</v>
      </c>
      <c r="V94" s="470" t="str">
        <f t="shared" si="5"/>
        <v>Ferrous</v>
      </c>
    </row>
    <row r="95" spans="2:22" x14ac:dyDescent="0.35">
      <c r="B95" t="s">
        <v>524</v>
      </c>
      <c r="C95" t="s">
        <v>870</v>
      </c>
      <c r="D95" t="s">
        <v>454</v>
      </c>
      <c r="E95" t="s">
        <v>319</v>
      </c>
      <c r="G95" s="373">
        <v>45064</v>
      </c>
      <c r="H95" t="s">
        <v>1000</v>
      </c>
      <c r="I95" t="s">
        <v>1002</v>
      </c>
      <c r="J95" t="s">
        <v>4950</v>
      </c>
      <c r="K95" t="s">
        <v>1228</v>
      </c>
      <c r="L95" t="s">
        <v>1230</v>
      </c>
      <c r="M95" t="s">
        <v>477</v>
      </c>
      <c r="N95">
        <v>49</v>
      </c>
      <c r="O95">
        <v>49</v>
      </c>
      <c r="P95" t="s">
        <v>1098</v>
      </c>
      <c r="Q95" t="s">
        <v>504</v>
      </c>
      <c r="R95">
        <v>0.01</v>
      </c>
      <c r="S95" s="3">
        <v>0</v>
      </c>
      <c r="T95" t="s">
        <v>488</v>
      </c>
      <c r="U95" t="s">
        <v>488</v>
      </c>
      <c r="V95" s="470" t="str">
        <f t="shared" si="5"/>
        <v>Ferrous</v>
      </c>
    </row>
    <row r="96" spans="2:22" x14ac:dyDescent="0.35">
      <c r="B96" t="s">
        <v>523</v>
      </c>
      <c r="C96" t="s">
        <v>369</v>
      </c>
      <c r="D96" t="s">
        <v>454</v>
      </c>
      <c r="E96" t="s">
        <v>319</v>
      </c>
      <c r="G96" s="373">
        <v>45326</v>
      </c>
      <c r="H96" t="s">
        <v>1000</v>
      </c>
      <c r="I96" t="s">
        <v>1001</v>
      </c>
      <c r="J96" t="s">
        <v>4951</v>
      </c>
      <c r="K96" t="s">
        <v>1231</v>
      </c>
      <c r="L96" t="s">
        <v>1232</v>
      </c>
      <c r="M96" t="s">
        <v>76</v>
      </c>
      <c r="N96">
        <v>442167.3</v>
      </c>
      <c r="O96">
        <v>452748.95</v>
      </c>
      <c r="P96" t="s">
        <v>1008</v>
      </c>
      <c r="Q96" t="s">
        <v>505</v>
      </c>
      <c r="R96">
        <v>0.01</v>
      </c>
      <c r="S96" s="3">
        <v>0</v>
      </c>
      <c r="T96" t="s">
        <v>488</v>
      </c>
      <c r="U96" t="s">
        <v>488</v>
      </c>
      <c r="V96" s="470" t="str">
        <f t="shared" si="5"/>
        <v>Ferrous</v>
      </c>
    </row>
    <row r="97" spans="2:22" x14ac:dyDescent="0.35">
      <c r="B97" t="s">
        <v>655</v>
      </c>
      <c r="C97" t="s">
        <v>203</v>
      </c>
      <c r="D97" t="s">
        <v>778</v>
      </c>
      <c r="E97" t="s">
        <v>247</v>
      </c>
      <c r="G97" s="373">
        <v>45326</v>
      </c>
      <c r="H97" t="s">
        <v>1000</v>
      </c>
      <c r="I97" t="s">
        <v>1001</v>
      </c>
      <c r="J97" t="s">
        <v>4951</v>
      </c>
      <c r="K97" t="s">
        <v>1231</v>
      </c>
      <c r="L97" t="s">
        <v>1233</v>
      </c>
      <c r="M97" t="s">
        <v>76</v>
      </c>
      <c r="N97">
        <v>218464.92</v>
      </c>
      <c r="O97">
        <v>801781.46</v>
      </c>
      <c r="P97" t="s">
        <v>1008</v>
      </c>
      <c r="Q97" t="s">
        <v>505</v>
      </c>
      <c r="R97">
        <v>0.01</v>
      </c>
      <c r="S97" s="3">
        <v>0</v>
      </c>
      <c r="T97" t="s">
        <v>488</v>
      </c>
      <c r="U97" t="s">
        <v>488</v>
      </c>
      <c r="V97" s="470" t="str">
        <f t="shared" si="5"/>
        <v>Ferrous</v>
      </c>
    </row>
    <row r="98" spans="2:22" x14ac:dyDescent="0.35">
      <c r="B98" t="s">
        <v>522</v>
      </c>
      <c r="C98" t="s">
        <v>386</v>
      </c>
      <c r="D98" t="s">
        <v>454</v>
      </c>
      <c r="E98" t="s">
        <v>319</v>
      </c>
      <c r="G98" s="373">
        <v>45327</v>
      </c>
      <c r="H98" t="s">
        <v>1000</v>
      </c>
      <c r="I98" t="s">
        <v>1001</v>
      </c>
      <c r="J98" t="s">
        <v>4952</v>
      </c>
      <c r="K98" t="s">
        <v>1234</v>
      </c>
      <c r="L98" t="s">
        <v>1235</v>
      </c>
      <c r="M98" t="s">
        <v>76</v>
      </c>
      <c r="N98">
        <v>641167.43999999994</v>
      </c>
      <c r="O98">
        <v>654622.98</v>
      </c>
      <c r="P98" t="s">
        <v>1008</v>
      </c>
      <c r="Q98" t="s">
        <v>505</v>
      </c>
      <c r="R98">
        <v>0.01</v>
      </c>
      <c r="S98" s="3">
        <v>0</v>
      </c>
      <c r="T98" t="s">
        <v>488</v>
      </c>
      <c r="U98" t="s">
        <v>488</v>
      </c>
      <c r="V98" s="470" t="str">
        <f t="shared" si="5"/>
        <v>Ferrous</v>
      </c>
    </row>
    <row r="99" spans="2:22" x14ac:dyDescent="0.35">
      <c r="B99" t="s">
        <v>636</v>
      </c>
      <c r="C99" t="s">
        <v>162</v>
      </c>
      <c r="D99" t="s">
        <v>778</v>
      </c>
      <c r="E99" t="s">
        <v>246</v>
      </c>
      <c r="G99" s="373">
        <v>45329</v>
      </c>
      <c r="H99" t="s">
        <v>1000</v>
      </c>
      <c r="I99" t="s">
        <v>1001</v>
      </c>
      <c r="J99" t="s">
        <v>4953</v>
      </c>
      <c r="K99" t="s">
        <v>1236</v>
      </c>
      <c r="L99" t="s">
        <v>1237</v>
      </c>
      <c r="M99" t="s">
        <v>76</v>
      </c>
      <c r="N99">
        <v>835323.17</v>
      </c>
      <c r="O99">
        <v>849910.92</v>
      </c>
      <c r="P99" t="s">
        <v>1008</v>
      </c>
      <c r="Q99" t="s">
        <v>505</v>
      </c>
      <c r="R99">
        <v>0.01</v>
      </c>
      <c r="S99" s="3">
        <v>0</v>
      </c>
      <c r="T99" t="s">
        <v>488</v>
      </c>
      <c r="U99" t="s">
        <v>488</v>
      </c>
      <c r="V99" s="470" t="str">
        <f t="shared" si="5"/>
        <v>Ferrous</v>
      </c>
    </row>
    <row r="100" spans="2:22" x14ac:dyDescent="0.35">
      <c r="B100" t="s">
        <v>636</v>
      </c>
      <c r="C100" t="s">
        <v>162</v>
      </c>
      <c r="D100" t="s">
        <v>778</v>
      </c>
      <c r="E100" t="s">
        <v>246</v>
      </c>
      <c r="G100" s="373">
        <v>45330</v>
      </c>
      <c r="H100" t="s">
        <v>1000</v>
      </c>
      <c r="I100" t="s">
        <v>1001</v>
      </c>
      <c r="J100" t="s">
        <v>4954</v>
      </c>
      <c r="K100" t="s">
        <v>1238</v>
      </c>
      <c r="L100" t="s">
        <v>1239</v>
      </c>
      <c r="M100" t="s">
        <v>76</v>
      </c>
      <c r="N100">
        <v>643336.28</v>
      </c>
      <c r="O100">
        <v>655003.53</v>
      </c>
      <c r="P100" t="s">
        <v>1008</v>
      </c>
      <c r="Q100" t="s">
        <v>505</v>
      </c>
      <c r="R100">
        <v>0.01</v>
      </c>
      <c r="S100" s="3">
        <v>0</v>
      </c>
      <c r="T100" t="s">
        <v>488</v>
      </c>
      <c r="U100" t="s">
        <v>488</v>
      </c>
      <c r="V100" s="470" t="str">
        <f t="shared" si="5"/>
        <v>Ferrous</v>
      </c>
    </row>
    <row r="101" spans="2:22" x14ac:dyDescent="0.35">
      <c r="B101" t="s">
        <v>563</v>
      </c>
      <c r="C101" t="s">
        <v>419</v>
      </c>
      <c r="D101" t="s">
        <v>454</v>
      </c>
      <c r="E101" t="s">
        <v>319</v>
      </c>
      <c r="G101" s="373">
        <v>45331</v>
      </c>
      <c r="H101" t="s">
        <v>1000</v>
      </c>
      <c r="I101" t="s">
        <v>1001</v>
      </c>
      <c r="J101" t="s">
        <v>4955</v>
      </c>
      <c r="K101" t="s">
        <v>1240</v>
      </c>
      <c r="L101" t="s">
        <v>1241</v>
      </c>
      <c r="M101" t="s">
        <v>76</v>
      </c>
      <c r="N101">
        <v>894061.62</v>
      </c>
      <c r="O101">
        <v>909466.52</v>
      </c>
      <c r="P101" t="s">
        <v>1008</v>
      </c>
      <c r="Q101" t="s">
        <v>505</v>
      </c>
      <c r="R101">
        <v>0.01</v>
      </c>
      <c r="S101" s="3">
        <v>0</v>
      </c>
      <c r="T101" t="s">
        <v>488</v>
      </c>
      <c r="U101" t="s">
        <v>488</v>
      </c>
      <c r="V101" s="470" t="str">
        <f t="shared" si="5"/>
        <v>Ferrous</v>
      </c>
    </row>
    <row r="102" spans="2:22" x14ac:dyDescent="0.35">
      <c r="B102" t="s">
        <v>521</v>
      </c>
      <c r="C102" t="s">
        <v>867</v>
      </c>
      <c r="D102" t="s">
        <v>454</v>
      </c>
      <c r="E102" t="s">
        <v>319</v>
      </c>
      <c r="G102" s="373">
        <v>45332</v>
      </c>
      <c r="H102" t="s">
        <v>1000</v>
      </c>
      <c r="I102" t="s">
        <v>1001</v>
      </c>
      <c r="J102" t="s">
        <v>4956</v>
      </c>
      <c r="K102" t="s">
        <v>1242</v>
      </c>
      <c r="L102" t="s">
        <v>1243</v>
      </c>
      <c r="M102" t="s">
        <v>76</v>
      </c>
      <c r="N102">
        <v>923562.12</v>
      </c>
      <c r="O102">
        <v>939409.52</v>
      </c>
      <c r="P102" t="s">
        <v>1008</v>
      </c>
      <c r="Q102" t="s">
        <v>505</v>
      </c>
      <c r="R102">
        <v>0.01</v>
      </c>
      <c r="S102" s="3">
        <v>0</v>
      </c>
      <c r="T102" t="s">
        <v>488</v>
      </c>
      <c r="U102" t="s">
        <v>488</v>
      </c>
      <c r="V102" s="470" t="str">
        <f t="shared" si="5"/>
        <v>Ferrous</v>
      </c>
    </row>
    <row r="103" spans="2:22" x14ac:dyDescent="0.35">
      <c r="B103" t="s">
        <v>563</v>
      </c>
      <c r="C103" t="s">
        <v>868</v>
      </c>
      <c r="D103" t="s">
        <v>454</v>
      </c>
      <c r="E103" t="s">
        <v>319</v>
      </c>
      <c r="G103" s="373">
        <v>45332</v>
      </c>
      <c r="H103" t="s">
        <v>1000</v>
      </c>
      <c r="I103" t="s">
        <v>1001</v>
      </c>
      <c r="J103" t="s">
        <v>4956</v>
      </c>
      <c r="K103" t="s">
        <v>1242</v>
      </c>
      <c r="L103" t="s">
        <v>1244</v>
      </c>
      <c r="M103" t="s">
        <v>76</v>
      </c>
      <c r="N103">
        <v>792000.07</v>
      </c>
      <c r="O103">
        <v>826867.3</v>
      </c>
      <c r="P103" t="s">
        <v>1008</v>
      </c>
      <c r="Q103" t="s">
        <v>505</v>
      </c>
      <c r="R103">
        <v>0.01</v>
      </c>
      <c r="S103" s="3">
        <v>0</v>
      </c>
      <c r="T103" t="s">
        <v>488</v>
      </c>
      <c r="U103" t="s">
        <v>488</v>
      </c>
      <c r="V103" s="470" t="str">
        <f t="shared" si="5"/>
        <v>Ferrous</v>
      </c>
    </row>
    <row r="104" spans="2:22" x14ac:dyDescent="0.35">
      <c r="B104" t="s">
        <v>520</v>
      </c>
      <c r="C104" t="s">
        <v>367</v>
      </c>
      <c r="D104" t="s">
        <v>812</v>
      </c>
      <c r="E104" t="s">
        <v>246</v>
      </c>
      <c r="G104" s="373">
        <v>45332</v>
      </c>
      <c r="H104" t="s">
        <v>1000</v>
      </c>
      <c r="I104" t="s">
        <v>1001</v>
      </c>
      <c r="J104" t="s">
        <v>4956</v>
      </c>
      <c r="K104" t="s">
        <v>1242</v>
      </c>
      <c r="L104" t="s">
        <v>1245</v>
      </c>
      <c r="M104" t="s">
        <v>76</v>
      </c>
      <c r="N104">
        <v>745648.33</v>
      </c>
      <c r="O104">
        <v>782020.06</v>
      </c>
      <c r="P104" t="s">
        <v>1008</v>
      </c>
      <c r="Q104" t="s">
        <v>505</v>
      </c>
      <c r="R104">
        <v>0.01</v>
      </c>
      <c r="S104" s="3">
        <v>0</v>
      </c>
      <c r="T104" t="s">
        <v>488</v>
      </c>
      <c r="U104" t="s">
        <v>488</v>
      </c>
      <c r="V104" s="470" t="str">
        <f t="shared" si="5"/>
        <v>Ferrous</v>
      </c>
    </row>
    <row r="105" spans="2:22" x14ac:dyDescent="0.35">
      <c r="B105" t="s">
        <v>519</v>
      </c>
      <c r="C105" t="s">
        <v>119</v>
      </c>
      <c r="D105" t="s">
        <v>451</v>
      </c>
      <c r="E105" t="s">
        <v>246</v>
      </c>
      <c r="G105" s="373">
        <v>45333</v>
      </c>
      <c r="H105" t="s">
        <v>1000</v>
      </c>
      <c r="I105" t="s">
        <v>1001</v>
      </c>
      <c r="J105" t="s">
        <v>4957</v>
      </c>
      <c r="K105" t="s">
        <v>1246</v>
      </c>
      <c r="L105" t="s">
        <v>1247</v>
      </c>
      <c r="M105" t="s">
        <v>76</v>
      </c>
      <c r="N105">
        <v>945785.23</v>
      </c>
      <c r="O105">
        <v>961965.98</v>
      </c>
      <c r="P105" t="s">
        <v>1008</v>
      </c>
      <c r="Q105" t="s">
        <v>505</v>
      </c>
      <c r="R105">
        <v>0.01</v>
      </c>
      <c r="S105" s="3">
        <v>0</v>
      </c>
      <c r="T105" t="s">
        <v>488</v>
      </c>
      <c r="U105" t="s">
        <v>488</v>
      </c>
      <c r="V105" s="470" t="str">
        <f t="shared" si="5"/>
        <v>Ferrous</v>
      </c>
    </row>
    <row r="106" spans="2:22" x14ac:dyDescent="0.35">
      <c r="B106" t="s">
        <v>792</v>
      </c>
      <c r="C106" t="s">
        <v>791</v>
      </c>
      <c r="D106" t="s">
        <v>746</v>
      </c>
      <c r="E106" t="s">
        <v>319</v>
      </c>
      <c r="G106" s="373">
        <v>45334</v>
      </c>
      <c r="H106" t="s">
        <v>1000</v>
      </c>
      <c r="I106" t="s">
        <v>1001</v>
      </c>
      <c r="J106" t="s">
        <v>4958</v>
      </c>
      <c r="K106" t="s">
        <v>1248</v>
      </c>
      <c r="L106" t="s">
        <v>1249</v>
      </c>
      <c r="M106" t="s">
        <v>76</v>
      </c>
      <c r="N106">
        <v>919774.45</v>
      </c>
      <c r="O106">
        <v>935636.6</v>
      </c>
      <c r="P106" t="s">
        <v>1008</v>
      </c>
      <c r="Q106" t="s">
        <v>505</v>
      </c>
      <c r="R106">
        <v>0.01</v>
      </c>
      <c r="S106" s="3">
        <v>0</v>
      </c>
      <c r="T106" t="s">
        <v>488</v>
      </c>
      <c r="U106" t="s">
        <v>488</v>
      </c>
      <c r="V106" s="470" t="str">
        <f t="shared" si="5"/>
        <v>Ferrous</v>
      </c>
    </row>
    <row r="107" spans="2:22" x14ac:dyDescent="0.35">
      <c r="B107" t="s">
        <v>518</v>
      </c>
      <c r="C107" t="s">
        <v>177</v>
      </c>
      <c r="D107" t="s">
        <v>453</v>
      </c>
      <c r="E107" t="s">
        <v>247</v>
      </c>
      <c r="G107" s="373">
        <v>45335</v>
      </c>
      <c r="H107" t="s">
        <v>1000</v>
      </c>
      <c r="I107" t="s">
        <v>1001</v>
      </c>
      <c r="J107" t="s">
        <v>4959</v>
      </c>
      <c r="K107" t="s">
        <v>1250</v>
      </c>
      <c r="L107" t="s">
        <v>1251</v>
      </c>
      <c r="M107" t="s">
        <v>76</v>
      </c>
      <c r="N107">
        <v>913609</v>
      </c>
      <c r="O107">
        <v>938984.9</v>
      </c>
      <c r="P107" t="s">
        <v>1008</v>
      </c>
      <c r="Q107" t="s">
        <v>505</v>
      </c>
      <c r="R107">
        <v>0.01</v>
      </c>
      <c r="S107" s="3">
        <v>0</v>
      </c>
      <c r="T107" t="s">
        <v>488</v>
      </c>
      <c r="U107" t="s">
        <v>488</v>
      </c>
      <c r="V107" s="470" t="str">
        <f t="shared" si="5"/>
        <v>Ferrous</v>
      </c>
    </row>
    <row r="108" spans="2:22" x14ac:dyDescent="0.35">
      <c r="B108" t="s">
        <v>517</v>
      </c>
      <c r="C108" t="s">
        <v>353</v>
      </c>
      <c r="D108" t="s">
        <v>452</v>
      </c>
      <c r="E108" t="s">
        <v>246</v>
      </c>
      <c r="G108" s="373">
        <v>45335</v>
      </c>
      <c r="H108" t="s">
        <v>1000</v>
      </c>
      <c r="I108" t="s">
        <v>1001</v>
      </c>
      <c r="J108" t="s">
        <v>4959</v>
      </c>
      <c r="K108" t="s">
        <v>1250</v>
      </c>
      <c r="L108" t="s">
        <v>1252</v>
      </c>
      <c r="M108" t="s">
        <v>76</v>
      </c>
      <c r="N108">
        <v>865932.1</v>
      </c>
      <c r="O108">
        <v>881015.45</v>
      </c>
      <c r="P108" t="s">
        <v>1008</v>
      </c>
      <c r="Q108" t="s">
        <v>505</v>
      </c>
      <c r="R108">
        <v>0.01</v>
      </c>
      <c r="S108" s="3">
        <v>0</v>
      </c>
      <c r="T108" t="s">
        <v>488</v>
      </c>
      <c r="U108" t="s">
        <v>488</v>
      </c>
      <c r="V108" s="470" t="str">
        <f t="shared" si="5"/>
        <v>Ferrous</v>
      </c>
    </row>
    <row r="109" spans="2:22" x14ac:dyDescent="0.35">
      <c r="B109" t="s">
        <v>673</v>
      </c>
      <c r="C109" t="s">
        <v>323</v>
      </c>
      <c r="D109" t="s">
        <v>454</v>
      </c>
      <c r="E109" t="s">
        <v>319</v>
      </c>
      <c r="G109" s="373">
        <v>45335</v>
      </c>
      <c r="H109" t="s">
        <v>1000</v>
      </c>
      <c r="I109" t="s">
        <v>1001</v>
      </c>
      <c r="J109" t="s">
        <v>4959</v>
      </c>
      <c r="K109" t="s">
        <v>1250</v>
      </c>
      <c r="L109" t="s">
        <v>1253</v>
      </c>
      <c r="M109" t="s">
        <v>76</v>
      </c>
      <c r="N109">
        <v>1470209.96</v>
      </c>
      <c r="O109">
        <v>1497961.2</v>
      </c>
      <c r="P109" t="s">
        <v>1008</v>
      </c>
      <c r="Q109" t="s">
        <v>505</v>
      </c>
      <c r="R109">
        <v>0.01</v>
      </c>
      <c r="S109" s="3">
        <v>0</v>
      </c>
      <c r="T109" t="s">
        <v>488</v>
      </c>
      <c r="U109" t="s">
        <v>488</v>
      </c>
      <c r="V109" s="470" t="str">
        <f t="shared" si="5"/>
        <v>Ferrous</v>
      </c>
    </row>
    <row r="110" spans="2:22" x14ac:dyDescent="0.35">
      <c r="B110" t="s">
        <v>516</v>
      </c>
      <c r="C110" t="s">
        <v>476</v>
      </c>
      <c r="D110" t="s">
        <v>1026</v>
      </c>
      <c r="E110" t="s">
        <v>246</v>
      </c>
      <c r="G110" s="373">
        <v>45336</v>
      </c>
      <c r="H110" t="s">
        <v>1000</v>
      </c>
      <c r="I110" t="s">
        <v>1001</v>
      </c>
      <c r="J110" t="s">
        <v>4960</v>
      </c>
      <c r="K110" t="s">
        <v>1254</v>
      </c>
      <c r="L110" t="s">
        <v>1255</v>
      </c>
      <c r="M110" t="s">
        <v>76</v>
      </c>
      <c r="N110">
        <v>821335.25</v>
      </c>
      <c r="O110">
        <v>837852.3</v>
      </c>
      <c r="P110" t="s">
        <v>1008</v>
      </c>
      <c r="Q110" t="s">
        <v>505</v>
      </c>
      <c r="R110">
        <v>0.01</v>
      </c>
      <c r="S110" s="3">
        <v>0</v>
      </c>
      <c r="T110" t="s">
        <v>488</v>
      </c>
      <c r="U110" t="s">
        <v>488</v>
      </c>
      <c r="V110" s="470" t="str">
        <f t="shared" si="5"/>
        <v>Ferrous</v>
      </c>
    </row>
    <row r="111" spans="2:22" x14ac:dyDescent="0.35">
      <c r="B111" t="s">
        <v>515</v>
      </c>
      <c r="C111" t="s">
        <v>404</v>
      </c>
      <c r="D111" t="s">
        <v>454</v>
      </c>
      <c r="E111" t="s">
        <v>319</v>
      </c>
      <c r="G111" s="373">
        <v>45337</v>
      </c>
      <c r="H111" t="s">
        <v>1000</v>
      </c>
      <c r="I111" t="s">
        <v>1001</v>
      </c>
      <c r="J111" t="s">
        <v>4961</v>
      </c>
      <c r="K111" t="s">
        <v>1256</v>
      </c>
      <c r="L111" t="s">
        <v>1257</v>
      </c>
      <c r="M111" t="s">
        <v>76</v>
      </c>
      <c r="N111">
        <v>637490.68999999994</v>
      </c>
      <c r="O111">
        <v>651022.93000000005</v>
      </c>
      <c r="P111" t="s">
        <v>1008</v>
      </c>
      <c r="Q111" t="s">
        <v>505</v>
      </c>
      <c r="R111">
        <v>0.01</v>
      </c>
      <c r="S111" s="3">
        <v>0</v>
      </c>
      <c r="T111" t="s">
        <v>488</v>
      </c>
      <c r="U111" t="s">
        <v>488</v>
      </c>
      <c r="V111" s="470" t="str">
        <f t="shared" si="5"/>
        <v>Ferrous</v>
      </c>
    </row>
    <row r="112" spans="2:22" x14ac:dyDescent="0.35">
      <c r="B112" t="s">
        <v>765</v>
      </c>
      <c r="C112" t="s">
        <v>404</v>
      </c>
      <c r="D112" t="s">
        <v>770</v>
      </c>
      <c r="E112" t="s">
        <v>319</v>
      </c>
      <c r="G112" s="373">
        <v>45338</v>
      </c>
      <c r="H112" t="s">
        <v>1000</v>
      </c>
      <c r="I112" t="s">
        <v>1001</v>
      </c>
      <c r="J112" t="s">
        <v>4962</v>
      </c>
      <c r="K112" t="s">
        <v>1258</v>
      </c>
      <c r="L112" t="s">
        <v>1259</v>
      </c>
      <c r="M112" t="s">
        <v>76</v>
      </c>
      <c r="N112">
        <v>732007.34</v>
      </c>
      <c r="O112">
        <v>746975.64</v>
      </c>
      <c r="P112" t="s">
        <v>1008</v>
      </c>
      <c r="Q112" t="s">
        <v>505</v>
      </c>
      <c r="R112">
        <v>0.01</v>
      </c>
      <c r="S112" s="3">
        <v>0</v>
      </c>
      <c r="T112" t="s">
        <v>488</v>
      </c>
      <c r="U112" t="s">
        <v>488</v>
      </c>
      <c r="V112" s="470" t="str">
        <f t="shared" si="5"/>
        <v>Ferrous</v>
      </c>
    </row>
    <row r="113" spans="2:22" x14ac:dyDescent="0.35">
      <c r="B113" t="s">
        <v>515</v>
      </c>
      <c r="C113" t="s">
        <v>329</v>
      </c>
      <c r="D113" t="s">
        <v>599</v>
      </c>
      <c r="E113" t="s">
        <v>319</v>
      </c>
      <c r="G113" s="373">
        <v>45338</v>
      </c>
      <c r="H113" t="s">
        <v>1000</v>
      </c>
      <c r="I113" t="s">
        <v>1001</v>
      </c>
      <c r="J113" t="s">
        <v>4962</v>
      </c>
      <c r="K113" t="s">
        <v>1258</v>
      </c>
      <c r="L113" t="s">
        <v>1260</v>
      </c>
      <c r="M113" t="s">
        <v>76</v>
      </c>
      <c r="N113">
        <v>864126.7</v>
      </c>
      <c r="O113">
        <v>880924</v>
      </c>
      <c r="P113" t="s">
        <v>1008</v>
      </c>
      <c r="Q113" t="s">
        <v>505</v>
      </c>
      <c r="R113">
        <v>0.01</v>
      </c>
      <c r="S113" s="3">
        <v>0</v>
      </c>
      <c r="T113" t="s">
        <v>488</v>
      </c>
      <c r="U113" t="s">
        <v>488</v>
      </c>
      <c r="V113" s="470" t="str">
        <f t="shared" si="5"/>
        <v>Ferrous</v>
      </c>
    </row>
    <row r="114" spans="2:22" x14ac:dyDescent="0.35">
      <c r="B114" t="s">
        <v>694</v>
      </c>
      <c r="C114" t="s">
        <v>329</v>
      </c>
      <c r="D114" t="s">
        <v>454</v>
      </c>
      <c r="E114" t="s">
        <v>319</v>
      </c>
      <c r="G114" s="373">
        <v>45338</v>
      </c>
      <c r="H114" t="s">
        <v>1000</v>
      </c>
      <c r="I114" t="s">
        <v>1001</v>
      </c>
      <c r="J114" t="s">
        <v>4962</v>
      </c>
      <c r="K114" t="s">
        <v>1258</v>
      </c>
      <c r="L114" t="s">
        <v>1261</v>
      </c>
      <c r="M114" t="s">
        <v>76</v>
      </c>
      <c r="N114">
        <v>1088766.95</v>
      </c>
      <c r="O114">
        <v>1100501.46</v>
      </c>
      <c r="P114" t="s">
        <v>1008</v>
      </c>
      <c r="Q114" t="s">
        <v>505</v>
      </c>
      <c r="R114">
        <v>0.01</v>
      </c>
      <c r="S114" s="3">
        <v>0</v>
      </c>
      <c r="T114" t="s">
        <v>488</v>
      </c>
      <c r="U114" t="s">
        <v>488</v>
      </c>
      <c r="V114" s="470" t="str">
        <f t="shared" si="5"/>
        <v>Ferrous</v>
      </c>
    </row>
    <row r="115" spans="2:22" x14ac:dyDescent="0.35">
      <c r="B115" t="s">
        <v>601</v>
      </c>
      <c r="C115" t="s">
        <v>600</v>
      </c>
      <c r="D115" t="s">
        <v>450</v>
      </c>
      <c r="E115" t="s">
        <v>247</v>
      </c>
      <c r="G115" s="373">
        <v>45340</v>
      </c>
      <c r="H115" t="s">
        <v>1000</v>
      </c>
      <c r="I115" t="s">
        <v>1001</v>
      </c>
      <c r="J115" t="s">
        <v>4846</v>
      </c>
      <c r="K115" t="s">
        <v>1262</v>
      </c>
      <c r="L115" t="s">
        <v>1263</v>
      </c>
      <c r="M115" t="s">
        <v>76</v>
      </c>
      <c r="N115">
        <v>744513.95</v>
      </c>
      <c r="O115">
        <v>757620.8</v>
      </c>
      <c r="P115" t="s">
        <v>1008</v>
      </c>
      <c r="Q115" t="s">
        <v>505</v>
      </c>
      <c r="R115">
        <v>0.01</v>
      </c>
      <c r="S115" s="3">
        <v>0</v>
      </c>
      <c r="T115" t="s">
        <v>488</v>
      </c>
      <c r="U115" t="s">
        <v>488</v>
      </c>
      <c r="V115" s="470" t="str">
        <f t="shared" si="5"/>
        <v>Ferrous</v>
      </c>
    </row>
    <row r="116" spans="2:22" x14ac:dyDescent="0.35">
      <c r="B116" t="s">
        <v>514</v>
      </c>
      <c r="C116" t="s">
        <v>310</v>
      </c>
      <c r="D116" t="s">
        <v>454</v>
      </c>
      <c r="E116" t="s">
        <v>319</v>
      </c>
      <c r="G116" s="373">
        <v>45341</v>
      </c>
      <c r="H116" t="s">
        <v>1000</v>
      </c>
      <c r="I116" t="s">
        <v>1001</v>
      </c>
      <c r="J116" t="s">
        <v>4847</v>
      </c>
      <c r="K116" t="s">
        <v>1264</v>
      </c>
      <c r="L116" t="s">
        <v>1265</v>
      </c>
      <c r="M116" t="s">
        <v>76</v>
      </c>
      <c r="N116">
        <v>660229.05000000005</v>
      </c>
      <c r="O116">
        <v>672079.2</v>
      </c>
      <c r="P116" t="s">
        <v>1008</v>
      </c>
      <c r="Q116" t="s">
        <v>505</v>
      </c>
      <c r="R116">
        <v>0.01</v>
      </c>
      <c r="S116" s="3">
        <v>0</v>
      </c>
      <c r="T116" t="s">
        <v>488</v>
      </c>
      <c r="U116" t="s">
        <v>488</v>
      </c>
      <c r="V116" s="470" t="str">
        <f t="shared" si="5"/>
        <v>Ferrous</v>
      </c>
    </row>
    <row r="117" spans="2:22" x14ac:dyDescent="0.35">
      <c r="B117" t="s">
        <v>850</v>
      </c>
      <c r="C117" t="s">
        <v>849</v>
      </c>
      <c r="D117" t="s">
        <v>778</v>
      </c>
      <c r="E117" t="s">
        <v>247</v>
      </c>
      <c r="G117" s="373">
        <v>45342</v>
      </c>
      <c r="H117" t="s">
        <v>1000</v>
      </c>
      <c r="I117" t="s">
        <v>1001</v>
      </c>
      <c r="J117" t="s">
        <v>4963</v>
      </c>
      <c r="K117" t="s">
        <v>1266</v>
      </c>
      <c r="L117" t="s">
        <v>1267</v>
      </c>
      <c r="M117" t="s">
        <v>76</v>
      </c>
      <c r="N117">
        <v>857572.32</v>
      </c>
      <c r="O117">
        <v>864647.6</v>
      </c>
      <c r="P117" t="s">
        <v>1008</v>
      </c>
      <c r="Q117" t="s">
        <v>505</v>
      </c>
      <c r="R117">
        <v>0.01</v>
      </c>
      <c r="S117" s="3">
        <v>0</v>
      </c>
      <c r="T117" t="s">
        <v>488</v>
      </c>
      <c r="U117" t="s">
        <v>488</v>
      </c>
      <c r="V117" s="470" t="str">
        <f t="shared" si="5"/>
        <v>Ferrous</v>
      </c>
    </row>
    <row r="118" spans="2:22" x14ac:dyDescent="0.35">
      <c r="B118" t="s">
        <v>680</v>
      </c>
      <c r="C118" t="s">
        <v>357</v>
      </c>
      <c r="D118" t="s">
        <v>453</v>
      </c>
      <c r="E118" t="s">
        <v>247</v>
      </c>
      <c r="G118" s="373">
        <v>45345</v>
      </c>
      <c r="H118" t="s">
        <v>1000</v>
      </c>
      <c r="I118" t="s">
        <v>1001</v>
      </c>
      <c r="J118" t="s">
        <v>4848</v>
      </c>
      <c r="K118" t="s">
        <v>1268</v>
      </c>
      <c r="L118" t="s">
        <v>1269</v>
      </c>
      <c r="M118" t="s">
        <v>76</v>
      </c>
      <c r="N118">
        <v>701065.04</v>
      </c>
      <c r="O118">
        <v>703059.24</v>
      </c>
      <c r="P118" t="s">
        <v>1008</v>
      </c>
      <c r="Q118" t="s">
        <v>505</v>
      </c>
      <c r="R118">
        <v>0.01</v>
      </c>
      <c r="S118" s="3">
        <v>0</v>
      </c>
      <c r="T118" t="s">
        <v>488</v>
      </c>
      <c r="U118" t="s">
        <v>488</v>
      </c>
      <c r="V118" s="470" t="str">
        <f t="shared" si="5"/>
        <v>Ferrous</v>
      </c>
    </row>
    <row r="119" spans="2:22" x14ac:dyDescent="0.35">
      <c r="B119" t="s">
        <v>634</v>
      </c>
      <c r="C119" t="s">
        <v>131</v>
      </c>
      <c r="D119" t="s">
        <v>452</v>
      </c>
      <c r="E119" t="s">
        <v>247</v>
      </c>
      <c r="G119" s="373">
        <v>45345</v>
      </c>
      <c r="H119" t="s">
        <v>1000</v>
      </c>
      <c r="I119" t="s">
        <v>1001</v>
      </c>
      <c r="J119" t="s">
        <v>4848</v>
      </c>
      <c r="K119" t="s">
        <v>1268</v>
      </c>
      <c r="L119" t="s">
        <v>1270</v>
      </c>
      <c r="M119" t="s">
        <v>76</v>
      </c>
      <c r="N119">
        <v>745168.52</v>
      </c>
      <c r="O119">
        <v>749371.68</v>
      </c>
      <c r="P119" t="s">
        <v>1008</v>
      </c>
      <c r="Q119" t="s">
        <v>505</v>
      </c>
      <c r="R119">
        <v>0.01</v>
      </c>
      <c r="S119" s="3">
        <v>0</v>
      </c>
      <c r="T119" t="s">
        <v>488</v>
      </c>
      <c r="U119" t="s">
        <v>488</v>
      </c>
      <c r="V119" s="470" t="str">
        <f t="shared" si="5"/>
        <v>Ferrous</v>
      </c>
    </row>
    <row r="120" spans="2:22" x14ac:dyDescent="0.35">
      <c r="B120" t="s">
        <v>513</v>
      </c>
      <c r="C120" t="s">
        <v>417</v>
      </c>
      <c r="D120" t="s">
        <v>454</v>
      </c>
      <c r="E120" t="s">
        <v>319</v>
      </c>
      <c r="G120" s="373">
        <v>45346</v>
      </c>
      <c r="H120" t="s">
        <v>1000</v>
      </c>
      <c r="I120" t="s">
        <v>1001</v>
      </c>
      <c r="J120" t="s">
        <v>4849</v>
      </c>
      <c r="K120" t="s">
        <v>1271</v>
      </c>
      <c r="L120" t="s">
        <v>1272</v>
      </c>
      <c r="M120" t="s">
        <v>76</v>
      </c>
      <c r="N120">
        <v>1091955.8</v>
      </c>
      <c r="O120">
        <v>1093961.8</v>
      </c>
      <c r="P120" t="s">
        <v>1008</v>
      </c>
      <c r="Q120" t="s">
        <v>505</v>
      </c>
      <c r="R120">
        <v>0.01</v>
      </c>
      <c r="S120" s="3">
        <v>0</v>
      </c>
      <c r="T120" t="s">
        <v>488</v>
      </c>
      <c r="U120" t="s">
        <v>488</v>
      </c>
      <c r="V120" s="470" t="str">
        <f t="shared" si="5"/>
        <v>Ferrous</v>
      </c>
    </row>
    <row r="121" spans="2:22" x14ac:dyDescent="0.35">
      <c r="B121" t="s">
        <v>511</v>
      </c>
      <c r="C121" t="s">
        <v>208</v>
      </c>
      <c r="D121" t="s">
        <v>778</v>
      </c>
      <c r="E121" t="s">
        <v>247</v>
      </c>
      <c r="G121" s="373">
        <v>45346</v>
      </c>
      <c r="H121" t="s">
        <v>1000</v>
      </c>
      <c r="I121" t="s">
        <v>1001</v>
      </c>
      <c r="J121" t="s">
        <v>4849</v>
      </c>
      <c r="K121" t="s">
        <v>1271</v>
      </c>
      <c r="L121" t="s">
        <v>1273</v>
      </c>
      <c r="M121" t="s">
        <v>76</v>
      </c>
      <c r="N121">
        <v>418089.2</v>
      </c>
      <c r="O121">
        <v>440703.9</v>
      </c>
      <c r="P121" t="s">
        <v>1008</v>
      </c>
      <c r="Q121" t="s">
        <v>505</v>
      </c>
      <c r="R121">
        <v>0.01</v>
      </c>
      <c r="S121" s="3">
        <v>0</v>
      </c>
      <c r="T121" t="s">
        <v>488</v>
      </c>
      <c r="U121" t="s">
        <v>488</v>
      </c>
      <c r="V121" s="470" t="str">
        <f t="shared" si="5"/>
        <v>Ferrous</v>
      </c>
    </row>
    <row r="122" spans="2:22" x14ac:dyDescent="0.35">
      <c r="B122" t="s">
        <v>512</v>
      </c>
      <c r="C122" t="s">
        <v>208</v>
      </c>
      <c r="D122" t="s">
        <v>778</v>
      </c>
      <c r="E122" t="s">
        <v>247</v>
      </c>
      <c r="G122" s="373">
        <v>45346</v>
      </c>
      <c r="H122" t="s">
        <v>1000</v>
      </c>
      <c r="I122" t="s">
        <v>1001</v>
      </c>
      <c r="J122" t="s">
        <v>4849</v>
      </c>
      <c r="K122" t="s">
        <v>1271</v>
      </c>
      <c r="L122" t="s">
        <v>1274</v>
      </c>
      <c r="M122" t="s">
        <v>76</v>
      </c>
      <c r="N122">
        <v>793450.68</v>
      </c>
      <c r="O122">
        <v>814447.6</v>
      </c>
      <c r="P122" t="s">
        <v>1008</v>
      </c>
      <c r="Q122" t="s">
        <v>505</v>
      </c>
      <c r="R122">
        <v>0.01</v>
      </c>
      <c r="S122" s="3">
        <v>0</v>
      </c>
      <c r="T122" t="s">
        <v>488</v>
      </c>
      <c r="U122" t="s">
        <v>488</v>
      </c>
      <c r="V122" s="470" t="str">
        <f t="shared" si="5"/>
        <v>Ferrous</v>
      </c>
    </row>
    <row r="123" spans="2:22" x14ac:dyDescent="0.35">
      <c r="B123" t="s">
        <v>510</v>
      </c>
      <c r="C123" t="s">
        <v>478</v>
      </c>
      <c r="D123" t="s">
        <v>1026</v>
      </c>
      <c r="E123" t="s">
        <v>246</v>
      </c>
      <c r="G123" s="373">
        <v>45347</v>
      </c>
      <c r="H123" t="s">
        <v>1000</v>
      </c>
      <c r="I123" t="s">
        <v>1001</v>
      </c>
      <c r="J123" t="s">
        <v>4801</v>
      </c>
      <c r="K123" t="s">
        <v>1275</v>
      </c>
      <c r="L123" t="s">
        <v>1276</v>
      </c>
      <c r="M123" t="s">
        <v>76</v>
      </c>
      <c r="N123">
        <v>940095.92</v>
      </c>
      <c r="O123">
        <v>942107.82</v>
      </c>
      <c r="P123" t="s">
        <v>1008</v>
      </c>
      <c r="Q123" t="s">
        <v>505</v>
      </c>
      <c r="R123">
        <v>0.01</v>
      </c>
      <c r="S123" s="3">
        <v>0</v>
      </c>
      <c r="T123" t="s">
        <v>488</v>
      </c>
      <c r="U123" t="s">
        <v>488</v>
      </c>
      <c r="V123" s="470" t="str">
        <f t="shared" si="5"/>
        <v>Ferrous</v>
      </c>
    </row>
    <row r="124" spans="2:22" x14ac:dyDescent="0.35">
      <c r="B124" t="s">
        <v>582</v>
      </c>
      <c r="C124" t="s">
        <v>581</v>
      </c>
      <c r="D124" t="s">
        <v>599</v>
      </c>
      <c r="E124" t="s">
        <v>319</v>
      </c>
      <c r="G124" s="373">
        <v>45347</v>
      </c>
      <c r="H124" t="s">
        <v>1000</v>
      </c>
      <c r="I124" t="s">
        <v>1001</v>
      </c>
      <c r="J124" t="s">
        <v>4801</v>
      </c>
      <c r="K124" t="s">
        <v>1275</v>
      </c>
      <c r="L124" t="s">
        <v>1277</v>
      </c>
      <c r="M124" t="s">
        <v>76</v>
      </c>
      <c r="N124">
        <v>896714.69</v>
      </c>
      <c r="O124">
        <v>923662.94</v>
      </c>
      <c r="P124" t="s">
        <v>1008</v>
      </c>
      <c r="Q124" t="s">
        <v>505</v>
      </c>
      <c r="R124">
        <v>0.01</v>
      </c>
      <c r="S124" s="3">
        <v>0</v>
      </c>
      <c r="T124" t="s">
        <v>488</v>
      </c>
      <c r="U124" t="s">
        <v>488</v>
      </c>
      <c r="V124" s="470" t="str">
        <f t="shared" si="5"/>
        <v>Ferrous</v>
      </c>
    </row>
    <row r="125" spans="2:22" x14ac:dyDescent="0.35">
      <c r="B125" t="s">
        <v>676</v>
      </c>
      <c r="C125" t="s">
        <v>336</v>
      </c>
      <c r="D125" t="s">
        <v>450</v>
      </c>
      <c r="E125" t="s">
        <v>247</v>
      </c>
      <c r="G125" s="373">
        <v>45348</v>
      </c>
      <c r="H125" t="s">
        <v>1000</v>
      </c>
      <c r="I125" t="s">
        <v>1001</v>
      </c>
      <c r="J125" t="s">
        <v>4802</v>
      </c>
      <c r="K125" t="s">
        <v>1278</v>
      </c>
      <c r="L125" t="s">
        <v>1279</v>
      </c>
      <c r="M125" t="s">
        <v>76</v>
      </c>
      <c r="N125">
        <v>770457.93</v>
      </c>
      <c r="O125">
        <v>787930.78</v>
      </c>
      <c r="P125" t="s">
        <v>1008</v>
      </c>
      <c r="Q125" t="s">
        <v>505</v>
      </c>
      <c r="R125">
        <v>0.01</v>
      </c>
      <c r="S125" s="3">
        <v>0</v>
      </c>
      <c r="T125" t="s">
        <v>488</v>
      </c>
      <c r="U125" t="s">
        <v>488</v>
      </c>
      <c r="V125" s="470" t="str">
        <f t="shared" si="5"/>
        <v>Ferrous</v>
      </c>
    </row>
    <row r="126" spans="2:22" x14ac:dyDescent="0.35">
      <c r="B126" t="s">
        <v>509</v>
      </c>
      <c r="C126" t="s">
        <v>195</v>
      </c>
      <c r="D126" t="s">
        <v>454</v>
      </c>
      <c r="E126" t="s">
        <v>246</v>
      </c>
      <c r="G126" s="373">
        <v>45351</v>
      </c>
      <c r="H126" t="s">
        <v>1000</v>
      </c>
      <c r="I126" t="s">
        <v>1001</v>
      </c>
      <c r="J126" t="s">
        <v>4789</v>
      </c>
      <c r="K126" t="s">
        <v>1280</v>
      </c>
      <c r="L126" t="s">
        <v>1281</v>
      </c>
      <c r="M126" t="s">
        <v>76</v>
      </c>
      <c r="N126">
        <v>923888.6</v>
      </c>
      <c r="O126">
        <v>928615.09</v>
      </c>
      <c r="P126" t="s">
        <v>1008</v>
      </c>
      <c r="Q126" t="s">
        <v>505</v>
      </c>
      <c r="R126">
        <v>0.01</v>
      </c>
      <c r="S126" s="3">
        <v>0</v>
      </c>
      <c r="T126" t="s">
        <v>488</v>
      </c>
      <c r="U126" t="s">
        <v>488</v>
      </c>
      <c r="V126" s="470" t="str">
        <f t="shared" si="5"/>
        <v>Ferrous</v>
      </c>
    </row>
    <row r="127" spans="2:22" x14ac:dyDescent="0.35">
      <c r="B127" t="s">
        <v>819</v>
      </c>
      <c r="C127" t="s">
        <v>818</v>
      </c>
      <c r="D127" t="s">
        <v>746</v>
      </c>
      <c r="E127" t="s">
        <v>319</v>
      </c>
      <c r="G127" s="373">
        <v>45352</v>
      </c>
      <c r="H127" t="s">
        <v>1000</v>
      </c>
      <c r="I127" t="s">
        <v>1001</v>
      </c>
      <c r="J127" t="s">
        <v>4790</v>
      </c>
      <c r="K127" t="s">
        <v>1282</v>
      </c>
      <c r="L127" t="s">
        <v>1283</v>
      </c>
      <c r="M127" t="s">
        <v>76</v>
      </c>
      <c r="N127">
        <v>1130898.22</v>
      </c>
      <c r="O127">
        <v>1132916.02</v>
      </c>
      <c r="P127" t="s">
        <v>1008</v>
      </c>
      <c r="Q127" t="s">
        <v>505</v>
      </c>
      <c r="R127">
        <v>0.01</v>
      </c>
      <c r="S127" s="3">
        <v>0</v>
      </c>
      <c r="T127" t="s">
        <v>488</v>
      </c>
      <c r="U127" t="s">
        <v>488</v>
      </c>
      <c r="V127" s="470" t="str">
        <f t="shared" si="5"/>
        <v>Ferrous</v>
      </c>
    </row>
    <row r="128" spans="2:22" x14ac:dyDescent="0.35">
      <c r="B128" t="s">
        <v>767</v>
      </c>
      <c r="C128" t="s">
        <v>766</v>
      </c>
      <c r="D128" t="s">
        <v>451</v>
      </c>
      <c r="E128" t="s">
        <v>246</v>
      </c>
      <c r="G128" s="373">
        <v>45352</v>
      </c>
      <c r="H128" t="s">
        <v>1000</v>
      </c>
      <c r="I128" t="s">
        <v>1001</v>
      </c>
      <c r="J128" t="s">
        <v>4790</v>
      </c>
      <c r="K128" t="s">
        <v>1282</v>
      </c>
      <c r="L128" t="s">
        <v>1284</v>
      </c>
      <c r="M128" t="s">
        <v>76</v>
      </c>
      <c r="N128">
        <v>778985.92</v>
      </c>
      <c r="O128">
        <v>783285.84</v>
      </c>
      <c r="P128" t="s">
        <v>1008</v>
      </c>
      <c r="Q128" t="s">
        <v>505</v>
      </c>
      <c r="R128">
        <v>0.01</v>
      </c>
      <c r="S128" s="3">
        <v>0</v>
      </c>
      <c r="T128" t="s">
        <v>488</v>
      </c>
      <c r="U128" t="s">
        <v>488</v>
      </c>
      <c r="V128" s="470" t="str">
        <f t="shared" si="5"/>
        <v>Ferrous</v>
      </c>
    </row>
    <row r="129" spans="2:22" x14ac:dyDescent="0.35">
      <c r="B129" t="s">
        <v>315</v>
      </c>
      <c r="C129" t="s">
        <v>828</v>
      </c>
      <c r="D129" t="s">
        <v>454</v>
      </c>
      <c r="E129" t="s">
        <v>246</v>
      </c>
      <c r="G129" s="373">
        <v>45352</v>
      </c>
      <c r="H129" t="s">
        <v>1000</v>
      </c>
      <c r="I129" t="s">
        <v>1001</v>
      </c>
      <c r="J129" t="s">
        <v>4790</v>
      </c>
      <c r="K129" t="s">
        <v>1282</v>
      </c>
      <c r="L129" t="s">
        <v>1285</v>
      </c>
      <c r="M129" t="s">
        <v>76</v>
      </c>
      <c r="N129">
        <v>671446.84</v>
      </c>
      <c r="O129">
        <v>690692.64</v>
      </c>
      <c r="P129" t="s">
        <v>1008</v>
      </c>
      <c r="Q129" t="s">
        <v>505</v>
      </c>
      <c r="R129">
        <v>0.01</v>
      </c>
      <c r="S129" s="3">
        <v>0</v>
      </c>
      <c r="T129" t="s">
        <v>488</v>
      </c>
      <c r="U129" t="s">
        <v>488</v>
      </c>
      <c r="V129" s="470" t="str">
        <f t="shared" si="5"/>
        <v>Ferrous</v>
      </c>
    </row>
    <row r="130" spans="2:22" x14ac:dyDescent="0.35">
      <c r="B130" t="s">
        <v>738</v>
      </c>
      <c r="C130" t="s">
        <v>737</v>
      </c>
      <c r="D130" t="s">
        <v>452</v>
      </c>
      <c r="E130" t="s">
        <v>247</v>
      </c>
      <c r="G130" s="373">
        <v>45354</v>
      </c>
      <c r="H130" t="s">
        <v>1000</v>
      </c>
      <c r="I130" t="s">
        <v>1001</v>
      </c>
      <c r="J130" t="s">
        <v>4759</v>
      </c>
      <c r="K130" t="s">
        <v>1286</v>
      </c>
      <c r="L130" t="s">
        <v>1287</v>
      </c>
      <c r="M130" t="s">
        <v>76</v>
      </c>
      <c r="N130">
        <v>789175.73</v>
      </c>
      <c r="O130">
        <v>791128.63</v>
      </c>
      <c r="P130" t="s">
        <v>1008</v>
      </c>
      <c r="Q130" t="s">
        <v>505</v>
      </c>
      <c r="R130">
        <v>0.01</v>
      </c>
      <c r="S130" s="3">
        <v>0</v>
      </c>
      <c r="T130" t="s">
        <v>488</v>
      </c>
      <c r="U130" t="s">
        <v>488</v>
      </c>
      <c r="V130" s="470" t="str">
        <f t="shared" si="5"/>
        <v>Ferrous</v>
      </c>
    </row>
    <row r="131" spans="2:22" x14ac:dyDescent="0.35">
      <c r="B131" t="s">
        <v>859</v>
      </c>
      <c r="C131" t="s">
        <v>858</v>
      </c>
      <c r="D131" t="s">
        <v>746</v>
      </c>
      <c r="E131" t="s">
        <v>319</v>
      </c>
      <c r="G131" s="373">
        <v>45354</v>
      </c>
      <c r="H131" t="s">
        <v>1000</v>
      </c>
      <c r="I131" t="s">
        <v>1001</v>
      </c>
      <c r="J131" t="s">
        <v>4759</v>
      </c>
      <c r="K131" t="s">
        <v>1286</v>
      </c>
      <c r="L131" t="s">
        <v>1288</v>
      </c>
      <c r="M131" t="s">
        <v>76</v>
      </c>
      <c r="N131">
        <v>784423.05</v>
      </c>
      <c r="O131">
        <v>788738.9</v>
      </c>
      <c r="P131" t="s">
        <v>1008</v>
      </c>
      <c r="Q131" t="s">
        <v>505</v>
      </c>
      <c r="R131">
        <v>0.01</v>
      </c>
      <c r="S131" s="3">
        <v>0</v>
      </c>
      <c r="T131" t="s">
        <v>488</v>
      </c>
      <c r="U131" t="s">
        <v>488</v>
      </c>
      <c r="V131" s="470" t="str">
        <f t="shared" si="5"/>
        <v>Ferrous</v>
      </c>
    </row>
    <row r="132" spans="2:22" x14ac:dyDescent="0.35">
      <c r="B132" t="s">
        <v>666</v>
      </c>
      <c r="C132" t="s">
        <v>755</v>
      </c>
      <c r="D132" t="s">
        <v>452</v>
      </c>
      <c r="E132" t="s">
        <v>247</v>
      </c>
      <c r="G132" s="373">
        <v>45354</v>
      </c>
      <c r="H132" t="s">
        <v>1000</v>
      </c>
      <c r="I132" t="s">
        <v>1001</v>
      </c>
      <c r="J132" t="s">
        <v>4759</v>
      </c>
      <c r="K132" t="s">
        <v>1286</v>
      </c>
      <c r="L132" t="s">
        <v>1289</v>
      </c>
      <c r="M132" t="s">
        <v>76</v>
      </c>
      <c r="N132">
        <v>521556.72</v>
      </c>
      <c r="O132">
        <v>523509.62</v>
      </c>
      <c r="P132" t="s">
        <v>1008</v>
      </c>
      <c r="Q132" t="s">
        <v>505</v>
      </c>
      <c r="R132">
        <v>0.01</v>
      </c>
      <c r="S132" s="3">
        <v>0</v>
      </c>
      <c r="T132" t="s">
        <v>488</v>
      </c>
      <c r="U132" t="s">
        <v>488</v>
      </c>
      <c r="V132" s="470" t="str">
        <f t="shared" ref="V132:V195" si="6">_xlfn.XLOOKUP(Q132,B:B,E:E)</f>
        <v>Ferrous</v>
      </c>
    </row>
    <row r="133" spans="2:22" x14ac:dyDescent="0.35">
      <c r="B133" t="s">
        <v>666</v>
      </c>
      <c r="C133" t="s">
        <v>278</v>
      </c>
      <c r="D133" t="s">
        <v>452</v>
      </c>
      <c r="E133" t="s">
        <v>247</v>
      </c>
      <c r="G133" s="373">
        <v>45355</v>
      </c>
      <c r="H133" t="s">
        <v>1000</v>
      </c>
      <c r="I133" t="s">
        <v>1001</v>
      </c>
      <c r="J133" t="s">
        <v>4760</v>
      </c>
      <c r="K133" t="s">
        <v>1290</v>
      </c>
      <c r="L133" t="s">
        <v>1291</v>
      </c>
      <c r="M133" t="s">
        <v>76</v>
      </c>
      <c r="N133">
        <v>723918.11</v>
      </c>
      <c r="O133">
        <v>739142.47</v>
      </c>
      <c r="P133" t="s">
        <v>1008</v>
      </c>
      <c r="Q133" t="s">
        <v>505</v>
      </c>
      <c r="R133">
        <v>0.01</v>
      </c>
      <c r="S133" s="3">
        <v>0</v>
      </c>
      <c r="T133" t="s">
        <v>488</v>
      </c>
      <c r="U133" t="s">
        <v>488</v>
      </c>
      <c r="V133" s="470" t="str">
        <f t="shared" si="6"/>
        <v>Ferrous</v>
      </c>
    </row>
    <row r="134" spans="2:22" x14ac:dyDescent="0.35">
      <c r="B134" t="s">
        <v>687</v>
      </c>
      <c r="C134" t="s">
        <v>405</v>
      </c>
      <c r="D134" t="s">
        <v>454</v>
      </c>
      <c r="E134" t="s">
        <v>319</v>
      </c>
      <c r="G134" s="373">
        <v>45355</v>
      </c>
      <c r="H134" t="s">
        <v>1000</v>
      </c>
      <c r="I134" t="s">
        <v>1001</v>
      </c>
      <c r="J134" t="s">
        <v>4760</v>
      </c>
      <c r="K134" t="s">
        <v>1290</v>
      </c>
      <c r="L134" t="s">
        <v>1292</v>
      </c>
      <c r="M134" t="s">
        <v>76</v>
      </c>
      <c r="N134">
        <v>762284.9</v>
      </c>
      <c r="O134">
        <v>766538.8</v>
      </c>
      <c r="P134" t="s">
        <v>1008</v>
      </c>
      <c r="Q134" t="s">
        <v>505</v>
      </c>
      <c r="R134">
        <v>0.01</v>
      </c>
      <c r="S134" s="3">
        <v>0</v>
      </c>
      <c r="T134" t="s">
        <v>488</v>
      </c>
      <c r="U134" t="s">
        <v>488</v>
      </c>
      <c r="V134" s="470" t="str">
        <f t="shared" si="6"/>
        <v>Ferrous</v>
      </c>
    </row>
    <row r="135" spans="2:22" x14ac:dyDescent="0.35">
      <c r="B135" t="s">
        <v>508</v>
      </c>
      <c r="C135" t="s">
        <v>375</v>
      </c>
      <c r="D135" t="s">
        <v>454</v>
      </c>
      <c r="E135" t="s">
        <v>319</v>
      </c>
      <c r="G135" s="373">
        <v>45355</v>
      </c>
      <c r="H135" t="s">
        <v>1000</v>
      </c>
      <c r="I135" t="s">
        <v>1001</v>
      </c>
      <c r="J135" t="s">
        <v>4760</v>
      </c>
      <c r="K135" t="s">
        <v>1290</v>
      </c>
      <c r="L135" t="s">
        <v>1293</v>
      </c>
      <c r="M135" t="s">
        <v>76</v>
      </c>
      <c r="N135">
        <v>388736.26</v>
      </c>
      <c r="O135">
        <v>390795.36</v>
      </c>
      <c r="P135" t="s">
        <v>1008</v>
      </c>
      <c r="Q135" t="s">
        <v>505</v>
      </c>
      <c r="R135">
        <v>0.01</v>
      </c>
      <c r="S135" s="3">
        <v>0</v>
      </c>
      <c r="T135" t="s">
        <v>488</v>
      </c>
      <c r="U135" t="s">
        <v>488</v>
      </c>
      <c r="V135" s="470" t="str">
        <f t="shared" si="6"/>
        <v>Ferrous</v>
      </c>
    </row>
    <row r="136" spans="2:22" x14ac:dyDescent="0.35">
      <c r="B136" t="s">
        <v>640</v>
      </c>
      <c r="C136" t="s">
        <v>258</v>
      </c>
      <c r="D136" t="s">
        <v>454</v>
      </c>
      <c r="E136" t="s">
        <v>319</v>
      </c>
      <c r="G136" s="373">
        <v>45355</v>
      </c>
      <c r="H136" t="s">
        <v>1000</v>
      </c>
      <c r="I136" t="s">
        <v>1001</v>
      </c>
      <c r="J136" t="s">
        <v>4760</v>
      </c>
      <c r="K136" t="s">
        <v>1290</v>
      </c>
      <c r="L136" t="s">
        <v>1294</v>
      </c>
      <c r="M136" t="s">
        <v>76</v>
      </c>
      <c r="N136">
        <v>960969.88</v>
      </c>
      <c r="O136">
        <v>962964.08</v>
      </c>
      <c r="P136" t="s">
        <v>1008</v>
      </c>
      <c r="Q136" t="s">
        <v>505</v>
      </c>
      <c r="R136">
        <v>0.01</v>
      </c>
      <c r="S136" s="3">
        <v>0</v>
      </c>
      <c r="T136" t="s">
        <v>488</v>
      </c>
      <c r="U136" t="s">
        <v>488</v>
      </c>
      <c r="V136" s="470" t="str">
        <f t="shared" si="6"/>
        <v>Ferrous</v>
      </c>
    </row>
    <row r="137" spans="2:22" x14ac:dyDescent="0.35">
      <c r="B137" t="s">
        <v>648</v>
      </c>
      <c r="C137" t="s">
        <v>164</v>
      </c>
      <c r="D137" t="s">
        <v>451</v>
      </c>
      <c r="E137" t="s">
        <v>246</v>
      </c>
      <c r="G137" s="373">
        <v>45355</v>
      </c>
      <c r="H137" t="s">
        <v>1000</v>
      </c>
      <c r="I137" t="s">
        <v>1001</v>
      </c>
      <c r="J137" t="s">
        <v>4760</v>
      </c>
      <c r="K137" t="s">
        <v>1290</v>
      </c>
      <c r="L137" t="s">
        <v>1295</v>
      </c>
      <c r="M137" t="s">
        <v>76</v>
      </c>
      <c r="N137">
        <v>393683.1</v>
      </c>
      <c r="O137">
        <v>395742.2</v>
      </c>
      <c r="P137" t="s">
        <v>1008</v>
      </c>
      <c r="Q137" t="s">
        <v>505</v>
      </c>
      <c r="R137">
        <v>0.01</v>
      </c>
      <c r="S137" s="3">
        <v>0</v>
      </c>
      <c r="T137" t="s">
        <v>488</v>
      </c>
      <c r="U137" t="s">
        <v>488</v>
      </c>
      <c r="V137" s="470" t="str">
        <f t="shared" si="6"/>
        <v>Ferrous</v>
      </c>
    </row>
    <row r="138" spans="2:22" x14ac:dyDescent="0.35">
      <c r="B138" t="s">
        <v>638</v>
      </c>
      <c r="C138" t="s">
        <v>227</v>
      </c>
      <c r="D138" t="s">
        <v>451</v>
      </c>
      <c r="E138" t="s">
        <v>246</v>
      </c>
      <c r="G138" s="373">
        <v>45355</v>
      </c>
      <c r="H138" t="s">
        <v>1000</v>
      </c>
      <c r="I138" t="s">
        <v>1001</v>
      </c>
      <c r="J138" t="s">
        <v>4760</v>
      </c>
      <c r="K138" t="s">
        <v>1290</v>
      </c>
      <c r="L138" t="s">
        <v>1296</v>
      </c>
      <c r="M138" t="s">
        <v>76</v>
      </c>
      <c r="N138">
        <v>740679.34</v>
      </c>
      <c r="O138">
        <v>745379.28</v>
      </c>
      <c r="P138" t="s">
        <v>1008</v>
      </c>
      <c r="Q138" t="s">
        <v>505</v>
      </c>
      <c r="R138">
        <v>0.01</v>
      </c>
      <c r="S138" s="3">
        <v>0</v>
      </c>
      <c r="T138" t="s">
        <v>488</v>
      </c>
      <c r="U138" t="s">
        <v>488</v>
      </c>
      <c r="V138" s="470" t="str">
        <f t="shared" si="6"/>
        <v>Ferrous</v>
      </c>
    </row>
    <row r="139" spans="2:22" x14ac:dyDescent="0.35">
      <c r="B139" t="s">
        <v>568</v>
      </c>
      <c r="C139" t="s">
        <v>213</v>
      </c>
      <c r="D139" t="s">
        <v>452</v>
      </c>
      <c r="E139" t="s">
        <v>247</v>
      </c>
      <c r="G139" s="373">
        <v>45355</v>
      </c>
      <c r="H139" t="s">
        <v>1000</v>
      </c>
      <c r="I139" t="s">
        <v>1001</v>
      </c>
      <c r="J139" t="s">
        <v>4760</v>
      </c>
      <c r="K139" t="s">
        <v>1290</v>
      </c>
      <c r="L139" t="s">
        <v>1297</v>
      </c>
      <c r="M139" t="s">
        <v>76</v>
      </c>
      <c r="N139">
        <v>751258.23</v>
      </c>
      <c r="O139">
        <v>781063.26</v>
      </c>
      <c r="P139" t="s">
        <v>1008</v>
      </c>
      <c r="Q139" t="s">
        <v>505</v>
      </c>
      <c r="R139">
        <v>0.01</v>
      </c>
      <c r="S139" s="3">
        <v>0</v>
      </c>
      <c r="T139" t="s">
        <v>488</v>
      </c>
      <c r="U139" t="s">
        <v>488</v>
      </c>
      <c r="V139" s="470" t="str">
        <f t="shared" si="6"/>
        <v>Ferrous</v>
      </c>
    </row>
    <row r="140" spans="2:22" x14ac:dyDescent="0.35">
      <c r="B140" t="s">
        <v>597</v>
      </c>
      <c r="C140" t="s">
        <v>596</v>
      </c>
      <c r="D140" t="s">
        <v>599</v>
      </c>
      <c r="E140" t="s">
        <v>319</v>
      </c>
      <c r="G140" s="373">
        <v>45356</v>
      </c>
      <c r="H140" t="s">
        <v>1000</v>
      </c>
      <c r="I140" t="s">
        <v>1001</v>
      </c>
      <c r="J140" t="s">
        <v>4791</v>
      </c>
      <c r="K140" t="s">
        <v>1298</v>
      </c>
      <c r="L140" t="s">
        <v>1299</v>
      </c>
      <c r="M140" t="s">
        <v>76</v>
      </c>
      <c r="N140">
        <v>825303.62</v>
      </c>
      <c r="O140">
        <v>827315.52</v>
      </c>
      <c r="P140" t="s">
        <v>1008</v>
      </c>
      <c r="Q140" t="s">
        <v>505</v>
      </c>
      <c r="R140">
        <v>0.01</v>
      </c>
      <c r="S140" s="3">
        <v>0</v>
      </c>
      <c r="T140" t="s">
        <v>488</v>
      </c>
      <c r="U140" t="s">
        <v>488</v>
      </c>
      <c r="V140" s="470" t="str">
        <f t="shared" si="6"/>
        <v>Ferrous</v>
      </c>
    </row>
    <row r="141" spans="2:22" x14ac:dyDescent="0.35">
      <c r="B141" t="s">
        <v>580</v>
      </c>
      <c r="C141" t="s">
        <v>356</v>
      </c>
      <c r="D141" t="s">
        <v>454</v>
      </c>
      <c r="E141" t="s">
        <v>319</v>
      </c>
      <c r="G141" s="373">
        <v>45356</v>
      </c>
      <c r="H141" t="s">
        <v>1000</v>
      </c>
      <c r="I141" t="s">
        <v>1001</v>
      </c>
      <c r="J141" t="s">
        <v>4791</v>
      </c>
      <c r="K141" t="s">
        <v>1298</v>
      </c>
      <c r="L141" t="s">
        <v>1300</v>
      </c>
      <c r="M141" t="s">
        <v>76</v>
      </c>
      <c r="N141">
        <v>682789.35</v>
      </c>
      <c r="O141">
        <v>711380.16</v>
      </c>
      <c r="P141" t="s">
        <v>1008</v>
      </c>
      <c r="Q141" t="s">
        <v>505</v>
      </c>
      <c r="R141">
        <v>0.01</v>
      </c>
      <c r="S141" s="3">
        <v>0</v>
      </c>
      <c r="T141" t="s">
        <v>488</v>
      </c>
      <c r="U141" t="s">
        <v>488</v>
      </c>
      <c r="V141" s="470" t="str">
        <f t="shared" si="6"/>
        <v>Ferrous</v>
      </c>
    </row>
    <row r="142" spans="2:22" x14ac:dyDescent="0.35">
      <c r="B142" t="s">
        <v>847</v>
      </c>
      <c r="C142" t="s">
        <v>356</v>
      </c>
      <c r="D142" t="s">
        <v>454</v>
      </c>
      <c r="E142" t="s">
        <v>319</v>
      </c>
      <c r="G142" s="373">
        <v>45358</v>
      </c>
      <c r="H142" t="s">
        <v>1000</v>
      </c>
      <c r="I142" t="s">
        <v>1001</v>
      </c>
      <c r="J142" t="s">
        <v>4964</v>
      </c>
      <c r="K142" t="s">
        <v>1301</v>
      </c>
      <c r="L142" t="s">
        <v>1302</v>
      </c>
      <c r="M142" t="s">
        <v>76</v>
      </c>
      <c r="N142">
        <v>581904.30000000005</v>
      </c>
      <c r="O142">
        <v>595978.75</v>
      </c>
      <c r="P142" t="s">
        <v>1008</v>
      </c>
      <c r="Q142" t="s">
        <v>505</v>
      </c>
      <c r="R142">
        <v>0.01</v>
      </c>
      <c r="S142" s="3">
        <v>0</v>
      </c>
      <c r="T142" t="s">
        <v>488</v>
      </c>
      <c r="U142" t="s">
        <v>488</v>
      </c>
      <c r="V142" s="470" t="str">
        <f t="shared" si="6"/>
        <v>Ferrous</v>
      </c>
    </row>
    <row r="143" spans="2:22" x14ac:dyDescent="0.35">
      <c r="B143" t="s">
        <v>677</v>
      </c>
      <c r="C143" t="s">
        <v>345</v>
      </c>
      <c r="D143" t="s">
        <v>1025</v>
      </c>
      <c r="E143" t="s">
        <v>246</v>
      </c>
      <c r="G143" s="373">
        <v>45358</v>
      </c>
      <c r="H143" t="s">
        <v>1000</v>
      </c>
      <c r="I143" t="s">
        <v>1001</v>
      </c>
      <c r="J143" t="s">
        <v>4964</v>
      </c>
      <c r="K143" t="s">
        <v>1301</v>
      </c>
      <c r="L143" t="s">
        <v>1303</v>
      </c>
      <c r="M143" t="s">
        <v>76</v>
      </c>
      <c r="N143">
        <v>1009664.43</v>
      </c>
      <c r="O143">
        <v>1014645.8</v>
      </c>
      <c r="P143" t="s">
        <v>1008</v>
      </c>
      <c r="Q143" t="s">
        <v>505</v>
      </c>
      <c r="R143">
        <v>0.01</v>
      </c>
      <c r="S143" s="3">
        <v>0</v>
      </c>
      <c r="T143" t="s">
        <v>488</v>
      </c>
      <c r="U143" t="s">
        <v>488</v>
      </c>
      <c r="V143" s="470" t="str">
        <f t="shared" si="6"/>
        <v>Ferrous</v>
      </c>
    </row>
    <row r="144" spans="2:22" x14ac:dyDescent="0.35">
      <c r="B144" t="s">
        <v>660</v>
      </c>
      <c r="C144" t="s">
        <v>217</v>
      </c>
      <c r="D144" t="s">
        <v>453</v>
      </c>
      <c r="E144" t="s">
        <v>247</v>
      </c>
      <c r="G144" s="373">
        <v>45358</v>
      </c>
      <c r="H144" t="s">
        <v>1000</v>
      </c>
      <c r="I144" t="s">
        <v>1001</v>
      </c>
      <c r="J144" t="s">
        <v>4964</v>
      </c>
      <c r="K144" t="s">
        <v>1301</v>
      </c>
      <c r="L144" t="s">
        <v>1304</v>
      </c>
      <c r="M144" t="s">
        <v>76</v>
      </c>
      <c r="N144">
        <v>973483.8</v>
      </c>
      <c r="O144">
        <v>975489.8</v>
      </c>
      <c r="P144" t="s">
        <v>1008</v>
      </c>
      <c r="Q144" t="s">
        <v>505</v>
      </c>
      <c r="R144">
        <v>0.01</v>
      </c>
      <c r="S144" s="3">
        <v>0</v>
      </c>
      <c r="T144" t="s">
        <v>488</v>
      </c>
      <c r="U144" t="s">
        <v>488</v>
      </c>
      <c r="V144" s="470" t="str">
        <f t="shared" si="6"/>
        <v>Ferrous</v>
      </c>
    </row>
    <row r="145" spans="2:22" x14ac:dyDescent="0.35">
      <c r="B145" t="s">
        <v>732</v>
      </c>
      <c r="C145" t="s">
        <v>731</v>
      </c>
      <c r="D145" t="s">
        <v>754</v>
      </c>
      <c r="E145" t="s">
        <v>246</v>
      </c>
      <c r="G145" s="373">
        <v>45360</v>
      </c>
      <c r="H145" t="s">
        <v>1000</v>
      </c>
      <c r="I145" t="s">
        <v>1001</v>
      </c>
      <c r="J145" t="s">
        <v>4850</v>
      </c>
      <c r="K145" t="s">
        <v>1305</v>
      </c>
      <c r="L145" t="s">
        <v>1306</v>
      </c>
      <c r="M145" t="s">
        <v>76</v>
      </c>
      <c r="N145">
        <v>921769.63</v>
      </c>
      <c r="O145">
        <v>923781.53</v>
      </c>
      <c r="P145" t="s">
        <v>1008</v>
      </c>
      <c r="Q145" t="s">
        <v>505</v>
      </c>
      <c r="R145">
        <v>0.01</v>
      </c>
      <c r="S145" s="3">
        <v>0</v>
      </c>
      <c r="T145" t="s">
        <v>488</v>
      </c>
      <c r="U145" t="s">
        <v>488</v>
      </c>
      <c r="V145" s="470" t="str">
        <f t="shared" si="6"/>
        <v>Ferrous</v>
      </c>
    </row>
    <row r="146" spans="2:22" x14ac:dyDescent="0.35">
      <c r="B146" t="s">
        <v>742</v>
      </c>
      <c r="C146" t="s">
        <v>741</v>
      </c>
      <c r="D146" t="s">
        <v>754</v>
      </c>
      <c r="E146" t="s">
        <v>246</v>
      </c>
      <c r="G146" s="373">
        <v>45360</v>
      </c>
      <c r="H146" t="s">
        <v>1000</v>
      </c>
      <c r="I146" t="s">
        <v>1001</v>
      </c>
      <c r="J146" t="s">
        <v>4850</v>
      </c>
      <c r="K146" t="s">
        <v>1305</v>
      </c>
      <c r="L146" t="s">
        <v>1307</v>
      </c>
      <c r="M146" t="s">
        <v>76</v>
      </c>
      <c r="N146">
        <v>947469.21</v>
      </c>
      <c r="O146">
        <v>981025.46</v>
      </c>
      <c r="P146" t="s">
        <v>1008</v>
      </c>
      <c r="Q146" t="s">
        <v>505</v>
      </c>
      <c r="R146">
        <v>0.01</v>
      </c>
      <c r="S146" s="3">
        <v>0</v>
      </c>
      <c r="T146" t="s">
        <v>488</v>
      </c>
      <c r="U146" t="s">
        <v>488</v>
      </c>
      <c r="V146" s="470" t="str">
        <f t="shared" si="6"/>
        <v>Ferrous</v>
      </c>
    </row>
    <row r="147" spans="2:22" x14ac:dyDescent="0.35">
      <c r="B147" t="s">
        <v>507</v>
      </c>
      <c r="C147" t="s">
        <v>218</v>
      </c>
      <c r="D147" t="s">
        <v>754</v>
      </c>
      <c r="E147" t="s">
        <v>246</v>
      </c>
      <c r="G147" s="373">
        <v>45361</v>
      </c>
      <c r="H147" t="s">
        <v>1000</v>
      </c>
      <c r="I147" t="s">
        <v>1001</v>
      </c>
      <c r="J147" t="s">
        <v>4735</v>
      </c>
      <c r="K147" t="s">
        <v>1308</v>
      </c>
      <c r="L147" t="s">
        <v>1309</v>
      </c>
      <c r="M147" t="s">
        <v>76</v>
      </c>
      <c r="N147">
        <v>845880.7</v>
      </c>
      <c r="O147">
        <v>865389.64</v>
      </c>
      <c r="P147" t="s">
        <v>1008</v>
      </c>
      <c r="Q147" t="s">
        <v>505</v>
      </c>
      <c r="R147">
        <v>0.01</v>
      </c>
      <c r="S147" s="3">
        <v>0</v>
      </c>
      <c r="T147" t="s">
        <v>488</v>
      </c>
      <c r="U147" t="s">
        <v>488</v>
      </c>
      <c r="V147" s="470" t="str">
        <f t="shared" si="6"/>
        <v>Ferrous</v>
      </c>
    </row>
    <row r="148" spans="2:22" x14ac:dyDescent="0.35">
      <c r="B148" t="s">
        <v>207</v>
      </c>
      <c r="C148" t="s">
        <v>270</v>
      </c>
      <c r="D148" t="s">
        <v>840</v>
      </c>
      <c r="E148" t="s">
        <v>246</v>
      </c>
      <c r="G148" s="373">
        <v>45361</v>
      </c>
      <c r="H148" t="s">
        <v>1000</v>
      </c>
      <c r="I148" t="s">
        <v>1001</v>
      </c>
      <c r="J148" t="s">
        <v>4735</v>
      </c>
      <c r="K148" t="s">
        <v>1308</v>
      </c>
      <c r="L148" t="s">
        <v>1310</v>
      </c>
      <c r="M148" t="s">
        <v>76</v>
      </c>
      <c r="N148">
        <v>1164099.48</v>
      </c>
      <c r="O148">
        <v>1168205.8799999999</v>
      </c>
      <c r="P148" t="s">
        <v>1008</v>
      </c>
      <c r="Q148" t="s">
        <v>505</v>
      </c>
      <c r="R148">
        <v>0.01</v>
      </c>
      <c r="S148" s="3">
        <v>0</v>
      </c>
      <c r="T148" t="s">
        <v>488</v>
      </c>
      <c r="U148" t="s">
        <v>488</v>
      </c>
      <c r="V148" s="470" t="str">
        <f t="shared" si="6"/>
        <v>Ferrous</v>
      </c>
    </row>
    <row r="149" spans="2:22" x14ac:dyDescent="0.35">
      <c r="B149" t="s">
        <v>633</v>
      </c>
      <c r="C149" t="s">
        <v>137</v>
      </c>
      <c r="D149" t="s">
        <v>778</v>
      </c>
      <c r="E149" t="s">
        <v>247</v>
      </c>
      <c r="G149" s="373">
        <v>45363</v>
      </c>
      <c r="H149" t="s">
        <v>1000</v>
      </c>
      <c r="I149" t="s">
        <v>1001</v>
      </c>
      <c r="J149" t="s">
        <v>4965</v>
      </c>
      <c r="K149" t="s">
        <v>1311</v>
      </c>
      <c r="L149" t="s">
        <v>1312</v>
      </c>
      <c r="M149" t="s">
        <v>76</v>
      </c>
      <c r="N149">
        <v>1001161.72</v>
      </c>
      <c r="O149">
        <v>1049291.56</v>
      </c>
      <c r="P149" t="s">
        <v>1008</v>
      </c>
      <c r="Q149" t="s">
        <v>505</v>
      </c>
      <c r="R149">
        <v>0.01</v>
      </c>
      <c r="S149" s="3">
        <v>0</v>
      </c>
      <c r="T149" t="s">
        <v>488</v>
      </c>
      <c r="U149" t="s">
        <v>488</v>
      </c>
      <c r="V149" s="470" t="str">
        <f t="shared" si="6"/>
        <v>Ferrous</v>
      </c>
    </row>
    <row r="150" spans="2:22" x14ac:dyDescent="0.35">
      <c r="B150" t="s">
        <v>633</v>
      </c>
      <c r="C150" t="s">
        <v>137</v>
      </c>
      <c r="D150" t="s">
        <v>778</v>
      </c>
      <c r="E150" t="s">
        <v>247</v>
      </c>
      <c r="G150" s="373">
        <v>45363</v>
      </c>
      <c r="H150" t="s">
        <v>1000</v>
      </c>
      <c r="I150" t="s">
        <v>1001</v>
      </c>
      <c r="J150" t="s">
        <v>4965</v>
      </c>
      <c r="K150" t="s">
        <v>1311</v>
      </c>
      <c r="L150" t="s">
        <v>1313</v>
      </c>
      <c r="M150" t="s">
        <v>76</v>
      </c>
      <c r="N150">
        <v>997848.84</v>
      </c>
      <c r="O150">
        <v>999848.94</v>
      </c>
      <c r="P150" t="s">
        <v>1008</v>
      </c>
      <c r="Q150" t="s">
        <v>505</v>
      </c>
      <c r="R150">
        <v>0.01</v>
      </c>
      <c r="S150" s="3">
        <v>0</v>
      </c>
      <c r="T150" t="s">
        <v>488</v>
      </c>
      <c r="U150" t="s">
        <v>488</v>
      </c>
      <c r="V150" s="470" t="str">
        <f t="shared" si="6"/>
        <v>Ferrous</v>
      </c>
    </row>
    <row r="151" spans="2:22" x14ac:dyDescent="0.35">
      <c r="B151" t="s">
        <v>607</v>
      </c>
      <c r="C151" t="s">
        <v>712</v>
      </c>
      <c r="D151" t="s">
        <v>812</v>
      </c>
      <c r="E151" t="s">
        <v>246</v>
      </c>
      <c r="G151" s="373">
        <v>45364</v>
      </c>
      <c r="H151" t="s">
        <v>1000</v>
      </c>
      <c r="I151" t="s">
        <v>1001</v>
      </c>
      <c r="J151" t="s">
        <v>4966</v>
      </c>
      <c r="K151" t="s">
        <v>1314</v>
      </c>
      <c r="L151" t="s">
        <v>1315</v>
      </c>
      <c r="M151" t="s">
        <v>76</v>
      </c>
      <c r="N151">
        <v>961967.98</v>
      </c>
      <c r="O151">
        <v>963962.18</v>
      </c>
      <c r="P151" t="s">
        <v>1008</v>
      </c>
      <c r="Q151" t="s">
        <v>505</v>
      </c>
      <c r="R151">
        <v>0.01</v>
      </c>
      <c r="S151" s="3">
        <v>0</v>
      </c>
      <c r="T151" t="s">
        <v>488</v>
      </c>
      <c r="U151" t="s">
        <v>488</v>
      </c>
      <c r="V151" s="470" t="str">
        <f t="shared" si="6"/>
        <v>Ferrous</v>
      </c>
    </row>
    <row r="152" spans="2:22" x14ac:dyDescent="0.35">
      <c r="B152" t="s">
        <v>506</v>
      </c>
      <c r="C152" t="s">
        <v>713</v>
      </c>
      <c r="D152" t="s">
        <v>743</v>
      </c>
      <c r="E152" t="s">
        <v>246</v>
      </c>
      <c r="G152" s="373">
        <v>45364</v>
      </c>
      <c r="H152" t="s">
        <v>1000</v>
      </c>
      <c r="I152" t="s">
        <v>1001</v>
      </c>
      <c r="J152" t="s">
        <v>4966</v>
      </c>
      <c r="K152" t="s">
        <v>1314</v>
      </c>
      <c r="L152" t="s">
        <v>1316</v>
      </c>
      <c r="M152" t="s">
        <v>76</v>
      </c>
      <c r="N152">
        <v>841292.22</v>
      </c>
      <c r="O152">
        <v>863160.57</v>
      </c>
      <c r="P152" t="s">
        <v>1008</v>
      </c>
      <c r="Q152" t="s">
        <v>505</v>
      </c>
      <c r="R152">
        <v>0.01</v>
      </c>
      <c r="S152" s="3">
        <v>0</v>
      </c>
      <c r="T152" t="s">
        <v>488</v>
      </c>
      <c r="U152" t="s">
        <v>488</v>
      </c>
      <c r="V152" s="470" t="str">
        <f t="shared" si="6"/>
        <v>Ferrous</v>
      </c>
    </row>
    <row r="153" spans="2:22" x14ac:dyDescent="0.35">
      <c r="B153" t="s">
        <v>505</v>
      </c>
      <c r="C153" t="s">
        <v>76</v>
      </c>
      <c r="D153" t="s">
        <v>454</v>
      </c>
      <c r="E153" t="s">
        <v>246</v>
      </c>
      <c r="G153" s="373">
        <v>45371</v>
      </c>
      <c r="H153" t="s">
        <v>1000</v>
      </c>
      <c r="I153" t="s">
        <v>1001</v>
      </c>
      <c r="J153" t="s">
        <v>4967</v>
      </c>
      <c r="K153" t="s">
        <v>1317</v>
      </c>
      <c r="L153" t="s">
        <v>1318</v>
      </c>
      <c r="M153" t="s">
        <v>76</v>
      </c>
      <c r="N153">
        <v>794605.87</v>
      </c>
      <c r="O153">
        <v>824616.22</v>
      </c>
      <c r="P153" t="s">
        <v>1008</v>
      </c>
      <c r="Q153" t="s">
        <v>505</v>
      </c>
      <c r="R153">
        <v>0.01</v>
      </c>
      <c r="S153" s="3">
        <v>0</v>
      </c>
      <c r="T153" t="s">
        <v>488</v>
      </c>
      <c r="U153" t="s">
        <v>488</v>
      </c>
      <c r="V153" s="470" t="str">
        <f t="shared" si="6"/>
        <v>Ferrous</v>
      </c>
    </row>
    <row r="154" spans="2:22" x14ac:dyDescent="0.35">
      <c r="B154" t="s">
        <v>745</v>
      </c>
      <c r="C154" t="s">
        <v>744</v>
      </c>
      <c r="D154" t="s">
        <v>746</v>
      </c>
      <c r="E154" t="s">
        <v>319</v>
      </c>
      <c r="G154" s="373">
        <v>45372</v>
      </c>
      <c r="H154" t="s">
        <v>1000</v>
      </c>
      <c r="I154" t="s">
        <v>1001</v>
      </c>
      <c r="J154" t="s">
        <v>4792</v>
      </c>
      <c r="K154" t="s">
        <v>1319</v>
      </c>
      <c r="L154" t="s">
        <v>1320</v>
      </c>
      <c r="M154" t="s">
        <v>76</v>
      </c>
      <c r="N154">
        <v>901752.6</v>
      </c>
      <c r="O154">
        <v>917449.55</v>
      </c>
      <c r="P154" t="s">
        <v>1008</v>
      </c>
      <c r="Q154" t="s">
        <v>505</v>
      </c>
      <c r="R154">
        <v>0.01</v>
      </c>
      <c r="S154" s="3">
        <v>0</v>
      </c>
      <c r="T154" t="s">
        <v>488</v>
      </c>
      <c r="U154" t="s">
        <v>488</v>
      </c>
      <c r="V154" s="470" t="str">
        <f t="shared" si="6"/>
        <v>Ferrous</v>
      </c>
    </row>
    <row r="155" spans="2:22" x14ac:dyDescent="0.35">
      <c r="B155" t="s">
        <v>663</v>
      </c>
      <c r="C155" t="s">
        <v>264</v>
      </c>
      <c r="D155" t="s">
        <v>778</v>
      </c>
      <c r="E155" t="s">
        <v>247</v>
      </c>
      <c r="G155" s="373">
        <v>45372</v>
      </c>
      <c r="H155" t="s">
        <v>1000</v>
      </c>
      <c r="I155" t="s">
        <v>1001</v>
      </c>
      <c r="J155" t="s">
        <v>4792</v>
      </c>
      <c r="K155" t="s">
        <v>1319</v>
      </c>
      <c r="L155" t="s">
        <v>1321</v>
      </c>
      <c r="M155" t="s">
        <v>76</v>
      </c>
      <c r="N155">
        <v>775811.58</v>
      </c>
      <c r="O155">
        <v>810369.06</v>
      </c>
      <c r="P155" t="s">
        <v>1008</v>
      </c>
      <c r="Q155" t="s">
        <v>505</v>
      </c>
      <c r="R155">
        <v>0.01</v>
      </c>
      <c r="S155" s="3">
        <v>0</v>
      </c>
      <c r="T155" t="s">
        <v>488</v>
      </c>
      <c r="U155" t="s">
        <v>488</v>
      </c>
      <c r="V155" s="470" t="str">
        <f t="shared" si="6"/>
        <v>Ferrous</v>
      </c>
    </row>
    <row r="156" spans="2:22" x14ac:dyDescent="0.35">
      <c r="B156" t="s">
        <v>853</v>
      </c>
      <c r="C156" t="s">
        <v>852</v>
      </c>
      <c r="D156" t="s">
        <v>450</v>
      </c>
      <c r="E156" t="s">
        <v>247</v>
      </c>
      <c r="G156" s="373">
        <v>45374</v>
      </c>
      <c r="H156" t="s">
        <v>1000</v>
      </c>
      <c r="I156" t="s">
        <v>1001</v>
      </c>
      <c r="J156" t="s">
        <v>4851</v>
      </c>
      <c r="K156" t="s">
        <v>1322</v>
      </c>
      <c r="L156" t="s">
        <v>1323</v>
      </c>
      <c r="M156" t="s">
        <v>76</v>
      </c>
      <c r="N156">
        <v>780838.38</v>
      </c>
      <c r="O156">
        <v>810344.28</v>
      </c>
      <c r="P156" t="s">
        <v>1008</v>
      </c>
      <c r="Q156" t="s">
        <v>505</v>
      </c>
      <c r="R156">
        <v>0.01</v>
      </c>
      <c r="S156" s="3">
        <v>0</v>
      </c>
      <c r="T156" t="s">
        <v>488</v>
      </c>
      <c r="U156" t="s">
        <v>488</v>
      </c>
      <c r="V156" s="470" t="str">
        <f t="shared" si="6"/>
        <v>Ferrous</v>
      </c>
    </row>
    <row r="157" spans="2:22" x14ac:dyDescent="0.35">
      <c r="B157" t="s">
        <v>504</v>
      </c>
      <c r="C157" t="s">
        <v>477</v>
      </c>
      <c r="D157" t="s">
        <v>1026</v>
      </c>
      <c r="E157" t="s">
        <v>246</v>
      </c>
      <c r="G157" s="373">
        <v>45375</v>
      </c>
      <c r="H157" t="s">
        <v>1000</v>
      </c>
      <c r="I157" t="s">
        <v>1001</v>
      </c>
      <c r="J157" t="s">
        <v>4803</v>
      </c>
      <c r="K157" t="s">
        <v>1324</v>
      </c>
      <c r="L157" t="s">
        <v>1325</v>
      </c>
      <c r="M157" t="s">
        <v>76</v>
      </c>
      <c r="N157">
        <v>718299.77</v>
      </c>
      <c r="O157">
        <v>740210.6</v>
      </c>
      <c r="P157" t="s">
        <v>1008</v>
      </c>
      <c r="Q157" t="s">
        <v>505</v>
      </c>
      <c r="R157">
        <v>0.01</v>
      </c>
      <c r="S157" s="3">
        <v>0</v>
      </c>
      <c r="T157" t="s">
        <v>488</v>
      </c>
      <c r="U157" t="s">
        <v>488</v>
      </c>
      <c r="V157" s="470" t="str">
        <f t="shared" si="6"/>
        <v>Ferrous</v>
      </c>
    </row>
    <row r="158" spans="2:22" x14ac:dyDescent="0.35">
      <c r="B158" t="s">
        <v>759</v>
      </c>
      <c r="C158" t="s">
        <v>758</v>
      </c>
      <c r="D158" t="s">
        <v>746</v>
      </c>
      <c r="E158" t="s">
        <v>319</v>
      </c>
      <c r="G158" s="373">
        <v>45376</v>
      </c>
      <c r="H158" t="s">
        <v>1000</v>
      </c>
      <c r="I158" t="s">
        <v>1001</v>
      </c>
      <c r="J158" t="s">
        <v>4968</v>
      </c>
      <c r="K158" t="s">
        <v>1326</v>
      </c>
      <c r="L158" t="s">
        <v>1327</v>
      </c>
      <c r="M158" t="s">
        <v>76</v>
      </c>
      <c r="N158">
        <v>938</v>
      </c>
      <c r="O158">
        <v>938943.6</v>
      </c>
      <c r="P158" t="s">
        <v>1008</v>
      </c>
      <c r="Q158" t="s">
        <v>505</v>
      </c>
      <c r="R158">
        <v>0.01</v>
      </c>
      <c r="S158" s="3">
        <v>0</v>
      </c>
      <c r="T158" t="s">
        <v>488</v>
      </c>
      <c r="U158" t="s">
        <v>488</v>
      </c>
      <c r="V158" s="470" t="str">
        <f t="shared" si="6"/>
        <v>Ferrous</v>
      </c>
    </row>
    <row r="159" spans="2:22" x14ac:dyDescent="0.35">
      <c r="B159" t="s">
        <v>691</v>
      </c>
      <c r="C159" t="s">
        <v>426</v>
      </c>
      <c r="D159" t="s">
        <v>452</v>
      </c>
      <c r="E159" t="s">
        <v>247</v>
      </c>
      <c r="G159" s="373">
        <v>45376</v>
      </c>
      <c r="H159" t="s">
        <v>1000</v>
      </c>
      <c r="I159" t="s">
        <v>1001</v>
      </c>
      <c r="J159" t="s">
        <v>4968</v>
      </c>
      <c r="K159" t="s">
        <v>1326</v>
      </c>
      <c r="L159" t="s">
        <v>1328</v>
      </c>
      <c r="M159" t="s">
        <v>76</v>
      </c>
      <c r="N159">
        <v>701254</v>
      </c>
      <c r="O159">
        <v>747368.4</v>
      </c>
      <c r="P159" t="s">
        <v>1008</v>
      </c>
      <c r="Q159" t="s">
        <v>505</v>
      </c>
      <c r="R159">
        <v>0.01</v>
      </c>
      <c r="S159" s="3">
        <v>0</v>
      </c>
      <c r="T159" t="s">
        <v>488</v>
      </c>
      <c r="U159" t="s">
        <v>488</v>
      </c>
      <c r="V159" s="470" t="str">
        <f t="shared" si="6"/>
        <v>Ferrous</v>
      </c>
    </row>
    <row r="160" spans="2:22" x14ac:dyDescent="0.35">
      <c r="B160" t="s">
        <v>503</v>
      </c>
      <c r="C160" t="s">
        <v>434</v>
      </c>
      <c r="D160" t="s">
        <v>454</v>
      </c>
      <c r="E160" t="s">
        <v>319</v>
      </c>
      <c r="G160" s="373">
        <v>45377</v>
      </c>
      <c r="H160" t="s">
        <v>1000</v>
      </c>
      <c r="I160" t="s">
        <v>1001</v>
      </c>
      <c r="J160" t="s">
        <v>4793</v>
      </c>
      <c r="K160" t="s">
        <v>1329</v>
      </c>
      <c r="L160" t="s">
        <v>1330</v>
      </c>
      <c r="M160" t="s">
        <v>76</v>
      </c>
      <c r="N160">
        <v>1071</v>
      </c>
      <c r="O160">
        <v>1072289.1599999999</v>
      </c>
      <c r="P160" t="s">
        <v>1008</v>
      </c>
      <c r="Q160" t="s">
        <v>505</v>
      </c>
      <c r="R160">
        <v>0.01</v>
      </c>
      <c r="S160" s="3">
        <v>0</v>
      </c>
      <c r="T160" t="s">
        <v>488</v>
      </c>
      <c r="U160" t="s">
        <v>488</v>
      </c>
      <c r="V160" s="470" t="str">
        <f t="shared" si="6"/>
        <v>Ferrous</v>
      </c>
    </row>
    <row r="161" spans="2:22" x14ac:dyDescent="0.35">
      <c r="B161" t="s">
        <v>658</v>
      </c>
      <c r="C161" t="s">
        <v>212</v>
      </c>
      <c r="D161" t="s">
        <v>453</v>
      </c>
      <c r="E161" t="s">
        <v>247</v>
      </c>
      <c r="G161" s="373">
        <v>45377</v>
      </c>
      <c r="H161" t="s">
        <v>1000</v>
      </c>
      <c r="I161" t="s">
        <v>1001</v>
      </c>
      <c r="J161" t="s">
        <v>4793</v>
      </c>
      <c r="K161" t="s">
        <v>1329</v>
      </c>
      <c r="L161" t="s">
        <v>1331</v>
      </c>
      <c r="M161" t="s">
        <v>76</v>
      </c>
      <c r="N161">
        <v>892</v>
      </c>
      <c r="O161">
        <v>892982.62</v>
      </c>
      <c r="P161" t="s">
        <v>1008</v>
      </c>
      <c r="Q161" t="s">
        <v>505</v>
      </c>
      <c r="R161">
        <v>0.01</v>
      </c>
      <c r="S161" s="3">
        <v>0</v>
      </c>
      <c r="T161" t="s">
        <v>488</v>
      </c>
      <c r="U161" t="s">
        <v>488</v>
      </c>
      <c r="V161" s="470" t="str">
        <f t="shared" si="6"/>
        <v>Ferrous</v>
      </c>
    </row>
    <row r="162" spans="2:22" x14ac:dyDescent="0.35">
      <c r="B162" t="s">
        <v>748</v>
      </c>
      <c r="C162" t="s">
        <v>747</v>
      </c>
      <c r="D162" t="s">
        <v>746</v>
      </c>
      <c r="E162" t="s">
        <v>319</v>
      </c>
      <c r="G162" s="373">
        <v>45377</v>
      </c>
      <c r="H162" t="s">
        <v>1000</v>
      </c>
      <c r="I162" t="s">
        <v>1001</v>
      </c>
      <c r="J162" t="s">
        <v>4793</v>
      </c>
      <c r="K162" t="s">
        <v>1329</v>
      </c>
      <c r="L162" t="s">
        <v>1332</v>
      </c>
      <c r="M162" t="s">
        <v>76</v>
      </c>
      <c r="N162">
        <v>1132</v>
      </c>
      <c r="O162">
        <v>1132847.58</v>
      </c>
      <c r="P162" t="s">
        <v>1008</v>
      </c>
      <c r="Q162" t="s">
        <v>505</v>
      </c>
      <c r="R162">
        <v>0.01</v>
      </c>
      <c r="S162" s="3">
        <v>0</v>
      </c>
      <c r="T162" t="s">
        <v>488</v>
      </c>
      <c r="U162" t="s">
        <v>488</v>
      </c>
      <c r="V162" s="470" t="str">
        <f t="shared" si="6"/>
        <v>Ferrous</v>
      </c>
    </row>
    <row r="163" spans="2:22" x14ac:dyDescent="0.35">
      <c r="B163" t="s">
        <v>502</v>
      </c>
      <c r="C163" t="s">
        <v>180</v>
      </c>
      <c r="D163" t="s">
        <v>778</v>
      </c>
      <c r="E163" t="s">
        <v>247</v>
      </c>
      <c r="G163" s="373">
        <v>45384</v>
      </c>
      <c r="H163" t="s">
        <v>1000</v>
      </c>
      <c r="I163" t="s">
        <v>1001</v>
      </c>
      <c r="J163" t="s">
        <v>4969</v>
      </c>
      <c r="K163" t="s">
        <v>1333</v>
      </c>
      <c r="L163" t="s">
        <v>1334</v>
      </c>
      <c r="M163" t="s">
        <v>76</v>
      </c>
      <c r="N163">
        <v>1049401.73</v>
      </c>
      <c r="O163">
        <v>1049401.73</v>
      </c>
      <c r="P163" t="s">
        <v>1008</v>
      </c>
      <c r="Q163" t="s">
        <v>505</v>
      </c>
      <c r="R163">
        <v>0.01</v>
      </c>
      <c r="S163" s="3">
        <v>0</v>
      </c>
      <c r="T163" t="s">
        <v>488</v>
      </c>
      <c r="U163" t="s">
        <v>488</v>
      </c>
      <c r="V163" s="470" t="str">
        <f t="shared" si="6"/>
        <v>Ferrous</v>
      </c>
    </row>
    <row r="164" spans="2:22" x14ac:dyDescent="0.35">
      <c r="B164" t="s">
        <v>668</v>
      </c>
      <c r="C164" t="s">
        <v>285</v>
      </c>
      <c r="D164" t="s">
        <v>778</v>
      </c>
      <c r="E164" t="s">
        <v>247</v>
      </c>
      <c r="G164" s="373">
        <v>45387</v>
      </c>
      <c r="H164" t="s">
        <v>1000</v>
      </c>
      <c r="I164" t="s">
        <v>1001</v>
      </c>
      <c r="J164" t="s">
        <v>4970</v>
      </c>
      <c r="K164" t="s">
        <v>1335</v>
      </c>
      <c r="L164" t="s">
        <v>1336</v>
      </c>
      <c r="M164" t="s">
        <v>76</v>
      </c>
      <c r="N164">
        <v>678559</v>
      </c>
      <c r="O164">
        <v>685759.36</v>
      </c>
      <c r="P164" t="s">
        <v>1008</v>
      </c>
      <c r="Q164" t="s">
        <v>505</v>
      </c>
      <c r="R164">
        <v>0.01</v>
      </c>
      <c r="S164" s="3">
        <v>0</v>
      </c>
      <c r="T164" t="s">
        <v>488</v>
      </c>
      <c r="U164" t="s">
        <v>488</v>
      </c>
      <c r="V164" s="470" t="str">
        <f t="shared" si="6"/>
        <v>Ferrous</v>
      </c>
    </row>
    <row r="165" spans="2:22" x14ac:dyDescent="0.35">
      <c r="B165" t="s">
        <v>642</v>
      </c>
      <c r="C165" t="s">
        <v>335</v>
      </c>
      <c r="D165" t="s">
        <v>454</v>
      </c>
      <c r="E165" t="s">
        <v>319</v>
      </c>
      <c r="G165" s="373">
        <v>45392</v>
      </c>
      <c r="H165" t="s">
        <v>1000</v>
      </c>
      <c r="I165" t="s">
        <v>1001</v>
      </c>
      <c r="J165" t="s">
        <v>4971</v>
      </c>
      <c r="K165" t="s">
        <v>1337</v>
      </c>
      <c r="L165" t="s">
        <v>1338</v>
      </c>
      <c r="M165" t="s">
        <v>76</v>
      </c>
      <c r="N165">
        <v>1061201.1399999999</v>
      </c>
      <c r="O165">
        <v>1146896.28</v>
      </c>
      <c r="P165" t="s">
        <v>1008</v>
      </c>
      <c r="Q165" t="s">
        <v>505</v>
      </c>
      <c r="R165">
        <v>0.01</v>
      </c>
      <c r="S165" s="3">
        <v>0</v>
      </c>
      <c r="T165" t="s">
        <v>488</v>
      </c>
      <c r="U165" t="s">
        <v>488</v>
      </c>
      <c r="V165" s="470" t="str">
        <f t="shared" si="6"/>
        <v>Ferrous</v>
      </c>
    </row>
    <row r="166" spans="2:22" x14ac:dyDescent="0.35">
      <c r="B166" t="s">
        <v>684</v>
      </c>
      <c r="C166" t="s">
        <v>376</v>
      </c>
      <c r="D166" t="s">
        <v>454</v>
      </c>
      <c r="E166" t="s">
        <v>319</v>
      </c>
      <c r="G166" s="373">
        <v>45399</v>
      </c>
      <c r="H166" t="s">
        <v>1000</v>
      </c>
      <c r="I166" t="s">
        <v>1001</v>
      </c>
      <c r="J166" t="s">
        <v>4972</v>
      </c>
      <c r="K166" t="s">
        <v>1339</v>
      </c>
      <c r="L166" t="s">
        <v>1340</v>
      </c>
      <c r="M166" t="s">
        <v>76</v>
      </c>
      <c r="N166">
        <v>962676.45</v>
      </c>
      <c r="O166">
        <v>970169.45</v>
      </c>
      <c r="P166" t="s">
        <v>1008</v>
      </c>
      <c r="Q166" t="s">
        <v>505</v>
      </c>
      <c r="R166">
        <v>0.01</v>
      </c>
      <c r="S166" s="3">
        <v>0</v>
      </c>
      <c r="T166" t="s">
        <v>488</v>
      </c>
      <c r="U166" t="s">
        <v>488</v>
      </c>
      <c r="V166" s="470" t="str">
        <f t="shared" si="6"/>
        <v>Ferrous</v>
      </c>
    </row>
    <row r="167" spans="2:22" x14ac:dyDescent="0.35">
      <c r="B167" t="s">
        <v>501</v>
      </c>
      <c r="C167" t="s">
        <v>500</v>
      </c>
      <c r="D167" t="s">
        <v>812</v>
      </c>
      <c r="E167" t="s">
        <v>246</v>
      </c>
      <c r="G167" s="373">
        <v>45404</v>
      </c>
      <c r="H167" t="s">
        <v>1000</v>
      </c>
      <c r="I167" t="s">
        <v>1001</v>
      </c>
      <c r="J167" t="s">
        <v>4973</v>
      </c>
      <c r="K167" t="s">
        <v>1341</v>
      </c>
      <c r="L167" t="s">
        <v>1342</v>
      </c>
      <c r="M167" t="s">
        <v>76</v>
      </c>
      <c r="N167">
        <v>706700.82</v>
      </c>
      <c r="O167">
        <v>708830.71999999997</v>
      </c>
      <c r="P167" t="s">
        <v>1008</v>
      </c>
      <c r="Q167" t="s">
        <v>505</v>
      </c>
      <c r="R167">
        <v>0.01</v>
      </c>
      <c r="S167" s="3">
        <v>0</v>
      </c>
      <c r="T167" t="s">
        <v>488</v>
      </c>
      <c r="U167" t="s">
        <v>488</v>
      </c>
      <c r="V167" s="470" t="str">
        <f t="shared" si="6"/>
        <v>Ferrous</v>
      </c>
    </row>
    <row r="168" spans="2:22" x14ac:dyDescent="0.35">
      <c r="B168" t="s">
        <v>499</v>
      </c>
      <c r="C168" t="s">
        <v>134</v>
      </c>
      <c r="D168" t="s">
        <v>450</v>
      </c>
      <c r="E168" t="s">
        <v>247</v>
      </c>
      <c r="G168" s="373">
        <v>45408</v>
      </c>
      <c r="H168" t="s">
        <v>1000</v>
      </c>
      <c r="I168" t="s">
        <v>1001</v>
      </c>
      <c r="J168" t="s">
        <v>4974</v>
      </c>
      <c r="K168" t="s">
        <v>1343</v>
      </c>
      <c r="L168" t="s">
        <v>1344</v>
      </c>
      <c r="M168" t="s">
        <v>76</v>
      </c>
      <c r="N168">
        <v>1088736.8899999999</v>
      </c>
      <c r="O168">
        <v>1090113.95</v>
      </c>
      <c r="P168" t="s">
        <v>1008</v>
      </c>
      <c r="Q168" t="s">
        <v>505</v>
      </c>
      <c r="R168">
        <v>0.01</v>
      </c>
      <c r="S168" s="3">
        <v>0</v>
      </c>
      <c r="T168" t="s">
        <v>488</v>
      </c>
      <c r="U168" t="s">
        <v>488</v>
      </c>
      <c r="V168" s="470" t="str">
        <f t="shared" si="6"/>
        <v>Ferrous</v>
      </c>
    </row>
    <row r="169" spans="2:22" x14ac:dyDescent="0.35">
      <c r="B169" t="s">
        <v>560</v>
      </c>
      <c r="C169" s="363" t="s">
        <v>559</v>
      </c>
      <c r="D169" t="s">
        <v>714</v>
      </c>
      <c r="E169" t="s">
        <v>246</v>
      </c>
      <c r="G169" s="373">
        <v>45408</v>
      </c>
      <c r="H169" t="s">
        <v>1000</v>
      </c>
      <c r="I169" t="s">
        <v>1001</v>
      </c>
      <c r="J169" t="s">
        <v>4974</v>
      </c>
      <c r="K169" t="s">
        <v>1343</v>
      </c>
      <c r="L169" t="s">
        <v>1345</v>
      </c>
      <c r="M169" t="s">
        <v>76</v>
      </c>
      <c r="N169">
        <v>808902.96</v>
      </c>
      <c r="O169">
        <v>813276.04</v>
      </c>
      <c r="P169" t="s">
        <v>1008</v>
      </c>
      <c r="Q169" t="s">
        <v>505</v>
      </c>
      <c r="R169">
        <v>0.01</v>
      </c>
      <c r="S169" s="3">
        <v>0</v>
      </c>
      <c r="T169" t="s">
        <v>488</v>
      </c>
      <c r="U169" t="s">
        <v>488</v>
      </c>
      <c r="V169" s="470" t="str">
        <f t="shared" si="6"/>
        <v>Ferrous</v>
      </c>
    </row>
    <row r="170" spans="2:22" x14ac:dyDescent="0.35">
      <c r="B170" t="s">
        <v>498</v>
      </c>
      <c r="C170" t="s">
        <v>420</v>
      </c>
      <c r="D170" t="s">
        <v>812</v>
      </c>
      <c r="E170" t="s">
        <v>246</v>
      </c>
      <c r="G170" s="373">
        <v>45470</v>
      </c>
      <c r="H170" t="s">
        <v>1000</v>
      </c>
      <c r="I170" t="s">
        <v>1001</v>
      </c>
      <c r="J170" t="s">
        <v>4975</v>
      </c>
      <c r="K170" t="s">
        <v>1346</v>
      </c>
      <c r="L170" t="s">
        <v>1347</v>
      </c>
      <c r="M170" t="s">
        <v>218</v>
      </c>
      <c r="N170">
        <v>342101.08</v>
      </c>
      <c r="O170">
        <v>1017089.2</v>
      </c>
      <c r="P170" t="s">
        <v>1009</v>
      </c>
      <c r="Q170" t="s">
        <v>507</v>
      </c>
      <c r="R170">
        <v>1000000</v>
      </c>
      <c r="S170" s="3">
        <v>0</v>
      </c>
      <c r="T170" t="s">
        <v>488</v>
      </c>
      <c r="U170" t="s">
        <v>488</v>
      </c>
      <c r="V170" s="470" t="str">
        <f t="shared" si="6"/>
        <v>Ferrous</v>
      </c>
    </row>
    <row r="171" spans="2:22" x14ac:dyDescent="0.35">
      <c r="B171" t="s">
        <v>727</v>
      </c>
      <c r="C171" t="s">
        <v>726</v>
      </c>
      <c r="D171" t="s">
        <v>454</v>
      </c>
      <c r="E171" t="s">
        <v>246</v>
      </c>
      <c r="G171" s="373">
        <v>45653</v>
      </c>
      <c r="H171" t="s">
        <v>1000</v>
      </c>
      <c r="I171" t="s">
        <v>1001</v>
      </c>
      <c r="J171" t="s">
        <v>4976</v>
      </c>
      <c r="K171" t="s">
        <v>1348</v>
      </c>
      <c r="L171" t="s">
        <v>1349</v>
      </c>
      <c r="M171" t="s">
        <v>375</v>
      </c>
      <c r="N171">
        <v>260343.31</v>
      </c>
      <c r="O171">
        <v>2259369.6</v>
      </c>
      <c r="P171" t="s">
        <v>1010</v>
      </c>
      <c r="Q171" t="s">
        <v>508</v>
      </c>
      <c r="R171">
        <v>8000000</v>
      </c>
      <c r="S171" s="3">
        <v>0</v>
      </c>
      <c r="T171" t="s">
        <v>488</v>
      </c>
      <c r="U171" t="s">
        <v>488</v>
      </c>
      <c r="V171" s="470" t="str">
        <f t="shared" si="6"/>
        <v>M3</v>
      </c>
    </row>
    <row r="172" spans="2:22" x14ac:dyDescent="0.35">
      <c r="B172" t="s">
        <v>497</v>
      </c>
      <c r="C172" t="s">
        <v>292</v>
      </c>
      <c r="D172" t="s">
        <v>454</v>
      </c>
      <c r="E172" t="s">
        <v>319</v>
      </c>
      <c r="G172" s="373">
        <v>45663</v>
      </c>
      <c r="H172" t="s">
        <v>1000</v>
      </c>
      <c r="I172" t="s">
        <v>1001</v>
      </c>
      <c r="J172" t="s">
        <v>4977</v>
      </c>
      <c r="K172" t="s">
        <v>1350</v>
      </c>
      <c r="L172" t="s">
        <v>1351</v>
      </c>
      <c r="M172" t="s">
        <v>375</v>
      </c>
      <c r="N172">
        <v>2831315.6</v>
      </c>
      <c r="O172">
        <v>2831315.6</v>
      </c>
      <c r="P172" t="s">
        <v>1010</v>
      </c>
      <c r="Q172" t="s">
        <v>508</v>
      </c>
      <c r="R172">
        <v>8000000</v>
      </c>
      <c r="S172" s="3">
        <v>0</v>
      </c>
      <c r="T172" t="s">
        <v>488</v>
      </c>
      <c r="U172" t="s">
        <v>488</v>
      </c>
      <c r="V172" s="470" t="str">
        <f t="shared" si="6"/>
        <v>M3</v>
      </c>
    </row>
    <row r="173" spans="2:22" x14ac:dyDescent="0.35">
      <c r="B173" t="s">
        <v>659</v>
      </c>
      <c r="C173" t="s">
        <v>211</v>
      </c>
      <c r="D173" t="s">
        <v>450</v>
      </c>
      <c r="E173" t="s">
        <v>247</v>
      </c>
      <c r="G173" s="373">
        <v>45802</v>
      </c>
      <c r="H173" t="s">
        <v>1000</v>
      </c>
      <c r="I173" t="s">
        <v>1001</v>
      </c>
      <c r="J173" t="s">
        <v>4978</v>
      </c>
      <c r="K173" t="s">
        <v>1030</v>
      </c>
      <c r="L173" t="s">
        <v>695</v>
      </c>
      <c r="M173" t="s">
        <v>404</v>
      </c>
      <c r="N173">
        <v>10610.98</v>
      </c>
      <c r="O173">
        <v>2109250</v>
      </c>
      <c r="P173" t="s">
        <v>1010</v>
      </c>
      <c r="Q173" t="s">
        <v>515</v>
      </c>
      <c r="R173">
        <v>50700000</v>
      </c>
      <c r="S173" s="3">
        <v>0</v>
      </c>
      <c r="T173" t="s">
        <v>488</v>
      </c>
      <c r="U173" t="s">
        <v>4761</v>
      </c>
      <c r="V173" s="470" t="str">
        <f t="shared" si="6"/>
        <v>M3</v>
      </c>
    </row>
    <row r="174" spans="2:22" x14ac:dyDescent="0.35">
      <c r="B174" t="s">
        <v>649</v>
      </c>
      <c r="C174" t="s">
        <v>182</v>
      </c>
      <c r="D174" t="s">
        <v>450</v>
      </c>
      <c r="E174" t="s">
        <v>247</v>
      </c>
      <c r="G174" s="373">
        <v>45891</v>
      </c>
      <c r="H174" t="s">
        <v>1000</v>
      </c>
      <c r="I174" t="s">
        <v>1001</v>
      </c>
      <c r="J174" t="s">
        <v>4979</v>
      </c>
      <c r="K174" t="s">
        <v>1031</v>
      </c>
      <c r="L174" t="s">
        <v>777</v>
      </c>
      <c r="M174" t="s">
        <v>214</v>
      </c>
      <c r="N174">
        <v>13434.61</v>
      </c>
      <c r="O174">
        <v>3060021.73</v>
      </c>
      <c r="P174" t="s">
        <v>1010</v>
      </c>
      <c r="Q174" t="s">
        <v>493</v>
      </c>
      <c r="R174">
        <v>30000000</v>
      </c>
      <c r="S174" s="3">
        <v>0</v>
      </c>
      <c r="T174" t="s">
        <v>488</v>
      </c>
      <c r="U174" t="s">
        <v>4761</v>
      </c>
      <c r="V174" s="470" t="str">
        <f t="shared" si="6"/>
        <v>Non-Ferrous</v>
      </c>
    </row>
    <row r="175" spans="2:22" x14ac:dyDescent="0.35">
      <c r="B175" t="s">
        <v>652</v>
      </c>
      <c r="C175" t="s">
        <v>190</v>
      </c>
      <c r="D175" t="s">
        <v>450</v>
      </c>
      <c r="E175" t="s">
        <v>247</v>
      </c>
      <c r="G175" s="373">
        <v>45901</v>
      </c>
      <c r="H175" t="s">
        <v>1000</v>
      </c>
      <c r="I175" t="s">
        <v>1001</v>
      </c>
      <c r="J175" t="s">
        <v>4980</v>
      </c>
      <c r="K175" t="s">
        <v>1032</v>
      </c>
      <c r="L175" t="s">
        <v>798</v>
      </c>
      <c r="M175" t="s">
        <v>766</v>
      </c>
      <c r="N175">
        <v>30198.16</v>
      </c>
      <c r="O175">
        <v>831151.56</v>
      </c>
      <c r="P175" t="s">
        <v>1008</v>
      </c>
      <c r="Q175" t="s">
        <v>767</v>
      </c>
      <c r="R175">
        <v>20000000</v>
      </c>
      <c r="S175" s="3">
        <v>65805.679999999993</v>
      </c>
      <c r="T175" t="s">
        <v>488</v>
      </c>
      <c r="U175" t="s">
        <v>4761</v>
      </c>
      <c r="V175" s="470" t="str">
        <f t="shared" si="6"/>
        <v>Ferrous</v>
      </c>
    </row>
    <row r="176" spans="2:22" x14ac:dyDescent="0.35">
      <c r="B176" t="s">
        <v>688</v>
      </c>
      <c r="C176" t="s">
        <v>412</v>
      </c>
      <c r="D176" t="s">
        <v>451</v>
      </c>
      <c r="E176" t="s">
        <v>246</v>
      </c>
      <c r="G176" s="373">
        <v>45916</v>
      </c>
      <c r="H176" t="s">
        <v>1000</v>
      </c>
      <c r="I176" t="s">
        <v>1001</v>
      </c>
      <c r="J176" t="s">
        <v>4981</v>
      </c>
      <c r="K176" t="s">
        <v>1033</v>
      </c>
      <c r="L176" t="s">
        <v>811</v>
      </c>
      <c r="M176" t="s">
        <v>869</v>
      </c>
      <c r="N176">
        <v>1302535.47</v>
      </c>
      <c r="O176">
        <v>2175747.7200000002</v>
      </c>
      <c r="P176" t="s">
        <v>1007</v>
      </c>
      <c r="Q176" t="s">
        <v>757</v>
      </c>
      <c r="R176">
        <v>6500000</v>
      </c>
      <c r="S176" s="3">
        <v>0</v>
      </c>
      <c r="T176" t="s">
        <v>488</v>
      </c>
      <c r="U176" t="s">
        <v>4761</v>
      </c>
      <c r="V176" s="470" t="str">
        <f t="shared" si="6"/>
        <v>M3</v>
      </c>
    </row>
    <row r="177" spans="2:22" x14ac:dyDescent="0.35">
      <c r="B177" t="s">
        <v>575</v>
      </c>
      <c r="C177" t="s">
        <v>368</v>
      </c>
      <c r="D177" t="s">
        <v>452</v>
      </c>
      <c r="E177" t="s">
        <v>247</v>
      </c>
      <c r="G177" s="373">
        <v>45919</v>
      </c>
      <c r="H177" t="s">
        <v>1000</v>
      </c>
      <c r="I177" t="s">
        <v>1001</v>
      </c>
      <c r="J177" t="s">
        <v>4854</v>
      </c>
      <c r="K177" t="s">
        <v>1041</v>
      </c>
      <c r="L177" t="s">
        <v>815</v>
      </c>
      <c r="M177" t="s">
        <v>872</v>
      </c>
      <c r="N177">
        <v>1550682.34</v>
      </c>
      <c r="O177">
        <v>2067434.34</v>
      </c>
      <c r="P177" t="s">
        <v>1007</v>
      </c>
      <c r="Q177" t="s">
        <v>817</v>
      </c>
      <c r="R177">
        <v>7800000</v>
      </c>
      <c r="S177" s="3">
        <v>0</v>
      </c>
      <c r="T177" t="s">
        <v>488</v>
      </c>
      <c r="U177" t="s">
        <v>4761</v>
      </c>
      <c r="V177" s="470" t="str">
        <f t="shared" si="6"/>
        <v>M3</v>
      </c>
    </row>
    <row r="178" spans="2:22" x14ac:dyDescent="0.35">
      <c r="B178" t="s">
        <v>496</v>
      </c>
      <c r="C178" t="s">
        <v>116</v>
      </c>
      <c r="D178" t="s">
        <v>812</v>
      </c>
      <c r="E178" t="s">
        <v>246</v>
      </c>
      <c r="G178" s="373">
        <v>45919</v>
      </c>
      <c r="H178" t="s">
        <v>1000</v>
      </c>
      <c r="I178" t="s">
        <v>1001</v>
      </c>
      <c r="J178" t="s">
        <v>4854</v>
      </c>
      <c r="K178" t="s">
        <v>1041</v>
      </c>
      <c r="L178" t="s">
        <v>822</v>
      </c>
      <c r="M178" t="s">
        <v>872</v>
      </c>
      <c r="N178">
        <v>392923.24</v>
      </c>
      <c r="O178">
        <v>393256.24</v>
      </c>
      <c r="P178" t="s">
        <v>1007</v>
      </c>
      <c r="Q178" t="s">
        <v>817</v>
      </c>
      <c r="R178">
        <v>7800000</v>
      </c>
      <c r="S178" s="3">
        <v>0</v>
      </c>
      <c r="T178" t="s">
        <v>488</v>
      </c>
      <c r="U178" t="s">
        <v>4761</v>
      </c>
      <c r="V178" s="470" t="str">
        <f t="shared" si="6"/>
        <v>M3</v>
      </c>
    </row>
    <row r="179" spans="2:22" x14ac:dyDescent="0.35">
      <c r="B179" t="s">
        <v>495</v>
      </c>
      <c r="C179" t="s">
        <v>379</v>
      </c>
      <c r="D179" t="s">
        <v>454</v>
      </c>
      <c r="E179" t="s">
        <v>319</v>
      </c>
      <c r="G179" s="373">
        <v>45920</v>
      </c>
      <c r="H179" t="s">
        <v>1000</v>
      </c>
      <c r="I179" t="s">
        <v>1001</v>
      </c>
      <c r="J179" t="s">
        <v>4853</v>
      </c>
      <c r="K179" t="s">
        <v>1043</v>
      </c>
      <c r="L179" t="s">
        <v>823</v>
      </c>
      <c r="M179" t="s">
        <v>872</v>
      </c>
      <c r="N179">
        <v>2587690.2400000002</v>
      </c>
      <c r="O179">
        <v>2589885.2400000002</v>
      </c>
      <c r="P179" t="s">
        <v>1007</v>
      </c>
      <c r="Q179" t="s">
        <v>817</v>
      </c>
      <c r="R179">
        <v>7800000</v>
      </c>
      <c r="S179" s="3">
        <v>0</v>
      </c>
      <c r="T179" t="s">
        <v>488</v>
      </c>
      <c r="U179" t="s">
        <v>4761</v>
      </c>
      <c r="V179" s="470" t="str">
        <f t="shared" si="6"/>
        <v>M3</v>
      </c>
    </row>
    <row r="180" spans="2:22" x14ac:dyDescent="0.35">
      <c r="B180" t="s">
        <v>494</v>
      </c>
      <c r="C180" t="s">
        <v>210</v>
      </c>
      <c r="D180" t="s">
        <v>452</v>
      </c>
      <c r="E180" t="s">
        <v>247</v>
      </c>
      <c r="G180" s="373">
        <v>45923</v>
      </c>
      <c r="H180" t="s">
        <v>1000</v>
      </c>
      <c r="I180" t="s">
        <v>1001</v>
      </c>
      <c r="J180" t="s">
        <v>4982</v>
      </c>
      <c r="K180" t="s">
        <v>1044</v>
      </c>
      <c r="L180" t="s">
        <v>825</v>
      </c>
      <c r="M180" t="s">
        <v>871</v>
      </c>
      <c r="N180">
        <v>1537258.2</v>
      </c>
      <c r="O180">
        <v>2437449.2999999998</v>
      </c>
      <c r="P180" t="s">
        <v>1007</v>
      </c>
      <c r="Q180" t="s">
        <v>821</v>
      </c>
      <c r="R180">
        <v>12200000</v>
      </c>
      <c r="S180" s="3">
        <v>0</v>
      </c>
      <c r="T180" t="s">
        <v>488</v>
      </c>
      <c r="U180" t="s">
        <v>4761</v>
      </c>
      <c r="V180" s="470" t="str">
        <f t="shared" si="6"/>
        <v>M3</v>
      </c>
    </row>
    <row r="181" spans="2:22" x14ac:dyDescent="0.35">
      <c r="B181" t="s">
        <v>644</v>
      </c>
      <c r="C181" t="s">
        <v>387</v>
      </c>
      <c r="D181" t="s">
        <v>452</v>
      </c>
      <c r="E181" t="s">
        <v>247</v>
      </c>
      <c r="G181" s="373">
        <v>45926</v>
      </c>
      <c r="H181" t="s">
        <v>1000</v>
      </c>
      <c r="I181" t="s">
        <v>1001</v>
      </c>
      <c r="J181" t="s">
        <v>4805</v>
      </c>
      <c r="K181" t="s">
        <v>1045</v>
      </c>
      <c r="L181" t="s">
        <v>829</v>
      </c>
      <c r="M181" t="s">
        <v>871</v>
      </c>
      <c r="N181">
        <v>2294151.1</v>
      </c>
      <c r="O181">
        <v>2296097.1</v>
      </c>
      <c r="P181" t="s">
        <v>1007</v>
      </c>
      <c r="Q181" t="s">
        <v>821</v>
      </c>
      <c r="R181">
        <v>12200000</v>
      </c>
      <c r="S181" s="3">
        <v>0</v>
      </c>
      <c r="T181" t="s">
        <v>488</v>
      </c>
      <c r="U181" t="s">
        <v>4761</v>
      </c>
      <c r="V181" s="470" t="str">
        <f t="shared" si="6"/>
        <v>M3</v>
      </c>
    </row>
    <row r="182" spans="2:22" x14ac:dyDescent="0.35">
      <c r="B182" t="s">
        <v>606</v>
      </c>
      <c r="C182" t="s">
        <v>391</v>
      </c>
      <c r="D182" t="s">
        <v>454</v>
      </c>
      <c r="E182" t="s">
        <v>319</v>
      </c>
      <c r="G182" s="373">
        <v>45931</v>
      </c>
      <c r="H182" t="s">
        <v>1000</v>
      </c>
      <c r="I182" t="s">
        <v>1001</v>
      </c>
      <c r="J182" t="s">
        <v>4983</v>
      </c>
      <c r="K182" t="s">
        <v>1047</v>
      </c>
      <c r="L182" t="s">
        <v>832</v>
      </c>
      <c r="M182" t="s">
        <v>871</v>
      </c>
      <c r="N182">
        <v>2481011.2999999998</v>
      </c>
      <c r="O182">
        <v>2483115.2999999998</v>
      </c>
      <c r="P182" t="s">
        <v>1007</v>
      </c>
      <c r="Q182" t="s">
        <v>821</v>
      </c>
      <c r="R182">
        <v>12200000</v>
      </c>
      <c r="S182" s="3">
        <v>0</v>
      </c>
      <c r="T182" t="s">
        <v>488</v>
      </c>
      <c r="U182" t="s">
        <v>4761</v>
      </c>
      <c r="V182" s="470" t="str">
        <f t="shared" si="6"/>
        <v>M3</v>
      </c>
    </row>
    <row r="183" spans="2:22" x14ac:dyDescent="0.35">
      <c r="B183" t="s">
        <v>651</v>
      </c>
      <c r="C183" t="s">
        <v>187</v>
      </c>
      <c r="D183" t="s">
        <v>778</v>
      </c>
      <c r="E183" t="s">
        <v>247</v>
      </c>
      <c r="G183" s="373">
        <v>45934</v>
      </c>
      <c r="H183" t="s">
        <v>1000</v>
      </c>
      <c r="I183" t="s">
        <v>1001</v>
      </c>
      <c r="J183" t="s">
        <v>4806</v>
      </c>
      <c r="K183" t="s">
        <v>1048</v>
      </c>
      <c r="L183" t="s">
        <v>835</v>
      </c>
      <c r="M183" t="s">
        <v>830</v>
      </c>
      <c r="N183">
        <v>1793690.56</v>
      </c>
      <c r="O183">
        <v>1866004.8</v>
      </c>
      <c r="P183" t="s">
        <v>1007</v>
      </c>
      <c r="Q183" t="s">
        <v>831</v>
      </c>
      <c r="R183">
        <v>10000000</v>
      </c>
      <c r="S183" s="3">
        <v>0</v>
      </c>
      <c r="T183" t="s">
        <v>488</v>
      </c>
      <c r="U183" t="s">
        <v>4761</v>
      </c>
      <c r="V183" s="470" t="str">
        <f t="shared" si="6"/>
        <v>M3</v>
      </c>
    </row>
    <row r="184" spans="2:22" x14ac:dyDescent="0.35">
      <c r="B184" t="s">
        <v>664</v>
      </c>
      <c r="C184" t="s">
        <v>265</v>
      </c>
      <c r="D184" t="s">
        <v>451</v>
      </c>
      <c r="E184" t="s">
        <v>246</v>
      </c>
      <c r="G184" s="373">
        <v>45936</v>
      </c>
      <c r="H184" t="s">
        <v>1000</v>
      </c>
      <c r="I184" t="s">
        <v>1001</v>
      </c>
      <c r="J184" t="s">
        <v>4984</v>
      </c>
      <c r="K184" t="s">
        <v>1034</v>
      </c>
      <c r="L184" t="s">
        <v>838</v>
      </c>
      <c r="M184" t="s">
        <v>803</v>
      </c>
      <c r="N184">
        <v>373</v>
      </c>
      <c r="O184">
        <v>2050840</v>
      </c>
      <c r="P184" t="s">
        <v>1007</v>
      </c>
      <c r="Q184" t="s">
        <v>804</v>
      </c>
      <c r="R184">
        <v>12600000</v>
      </c>
      <c r="S184" s="3">
        <v>0</v>
      </c>
      <c r="T184" t="s">
        <v>488</v>
      </c>
      <c r="U184" t="s">
        <v>4761</v>
      </c>
      <c r="V184" s="470" t="str">
        <f t="shared" si="6"/>
        <v>M3</v>
      </c>
    </row>
    <row r="185" spans="2:22" x14ac:dyDescent="0.35">
      <c r="B185" t="s">
        <v>493</v>
      </c>
      <c r="C185" t="s">
        <v>214</v>
      </c>
      <c r="D185" t="s">
        <v>778</v>
      </c>
      <c r="E185" t="s">
        <v>247</v>
      </c>
      <c r="G185" s="373">
        <v>45937</v>
      </c>
      <c r="H185" t="s">
        <v>1000</v>
      </c>
      <c r="I185" t="s">
        <v>1001</v>
      </c>
      <c r="J185" t="s">
        <v>4852</v>
      </c>
      <c r="K185" t="s">
        <v>1049</v>
      </c>
      <c r="L185" t="s">
        <v>839</v>
      </c>
      <c r="M185" t="s">
        <v>872</v>
      </c>
      <c r="N185">
        <v>2326150.48</v>
      </c>
      <c r="O185">
        <v>2328123.48</v>
      </c>
      <c r="P185" t="s">
        <v>1007</v>
      </c>
      <c r="Q185" t="s">
        <v>817</v>
      </c>
      <c r="R185">
        <v>7800000</v>
      </c>
      <c r="S185" s="3">
        <v>0</v>
      </c>
      <c r="T185" t="s">
        <v>488</v>
      </c>
      <c r="U185" t="s">
        <v>4761</v>
      </c>
      <c r="V185" s="470" t="str">
        <f t="shared" si="6"/>
        <v>M3</v>
      </c>
    </row>
    <row r="186" spans="2:22" x14ac:dyDescent="0.35">
      <c r="B186" t="s">
        <v>492</v>
      </c>
      <c r="C186" t="s">
        <v>866</v>
      </c>
      <c r="D186" t="s">
        <v>778</v>
      </c>
      <c r="E186" t="s">
        <v>247</v>
      </c>
      <c r="G186" s="373">
        <v>45940</v>
      </c>
      <c r="H186" t="s">
        <v>1000</v>
      </c>
      <c r="I186" t="s">
        <v>1001</v>
      </c>
      <c r="J186" t="s">
        <v>4855</v>
      </c>
      <c r="K186" t="s">
        <v>1035</v>
      </c>
      <c r="L186" t="s">
        <v>848</v>
      </c>
      <c r="M186" t="s">
        <v>845</v>
      </c>
      <c r="N186">
        <v>226.5</v>
      </c>
      <c r="O186">
        <v>521300.4</v>
      </c>
      <c r="P186" t="s">
        <v>1013</v>
      </c>
      <c r="Q186" t="s">
        <v>846</v>
      </c>
      <c r="R186">
        <v>5000000</v>
      </c>
      <c r="S186" s="3">
        <v>0</v>
      </c>
      <c r="T186" t="s">
        <v>488</v>
      </c>
      <c r="U186" t="s">
        <v>4761</v>
      </c>
      <c r="V186" s="470" t="str">
        <f t="shared" si="6"/>
        <v>M3</v>
      </c>
    </row>
    <row r="187" spans="2:22" x14ac:dyDescent="0.35">
      <c r="B187" t="s">
        <v>605</v>
      </c>
      <c r="C187" t="s">
        <v>865</v>
      </c>
      <c r="D187" t="s">
        <v>778</v>
      </c>
      <c r="E187" t="s">
        <v>247</v>
      </c>
      <c r="G187" s="373">
        <v>45945</v>
      </c>
      <c r="H187" t="s">
        <v>1000</v>
      </c>
      <c r="I187" t="s">
        <v>1001</v>
      </c>
      <c r="J187" t="s">
        <v>4985</v>
      </c>
      <c r="K187" t="s">
        <v>1037</v>
      </c>
      <c r="L187" t="s">
        <v>855</v>
      </c>
      <c r="M187" t="s">
        <v>445</v>
      </c>
      <c r="N187">
        <v>3.9</v>
      </c>
      <c r="O187">
        <v>1698888.48</v>
      </c>
      <c r="P187" t="s">
        <v>1010</v>
      </c>
      <c r="Q187" t="s">
        <v>548</v>
      </c>
      <c r="R187">
        <v>20000000</v>
      </c>
      <c r="S187" s="3">
        <v>0</v>
      </c>
      <c r="T187" t="s">
        <v>488</v>
      </c>
      <c r="U187" t="s">
        <v>4761</v>
      </c>
      <c r="V187" s="470" t="str">
        <f t="shared" si="6"/>
        <v>Ferrous</v>
      </c>
    </row>
    <row r="188" spans="2:22" x14ac:dyDescent="0.35">
      <c r="B188" t="s">
        <v>492</v>
      </c>
      <c r="C188" t="s">
        <v>231</v>
      </c>
      <c r="D188" t="s">
        <v>778</v>
      </c>
      <c r="E188" t="s">
        <v>247</v>
      </c>
      <c r="G188" s="373">
        <v>45948</v>
      </c>
      <c r="H188" t="s">
        <v>1000</v>
      </c>
      <c r="I188" t="s">
        <v>1001</v>
      </c>
      <c r="J188" t="s">
        <v>4986</v>
      </c>
      <c r="K188" t="s">
        <v>1038</v>
      </c>
      <c r="L188" t="s">
        <v>860</v>
      </c>
      <c r="M188" t="s">
        <v>791</v>
      </c>
      <c r="N188">
        <v>1591641.4</v>
      </c>
      <c r="O188">
        <v>2191507.7999999998</v>
      </c>
      <c r="P188" t="s">
        <v>1007</v>
      </c>
      <c r="Q188" t="s">
        <v>792</v>
      </c>
      <c r="R188">
        <v>8881991</v>
      </c>
      <c r="S188" s="3">
        <v>0</v>
      </c>
      <c r="T188" t="s">
        <v>488</v>
      </c>
      <c r="U188" t="s">
        <v>4761</v>
      </c>
      <c r="V188" s="470" t="str">
        <f t="shared" si="6"/>
        <v>M3</v>
      </c>
    </row>
    <row r="189" spans="2:22" x14ac:dyDescent="0.35">
      <c r="B189" t="s">
        <v>605</v>
      </c>
      <c r="C189" t="s">
        <v>231</v>
      </c>
      <c r="D189" t="s">
        <v>778</v>
      </c>
      <c r="E189" t="s">
        <v>247</v>
      </c>
      <c r="G189" s="373">
        <v>45955</v>
      </c>
      <c r="H189" t="s">
        <v>1000</v>
      </c>
      <c r="I189" t="s">
        <v>1001</v>
      </c>
      <c r="J189" t="s">
        <v>4987</v>
      </c>
      <c r="K189" t="s">
        <v>1040</v>
      </c>
      <c r="L189" t="s">
        <v>873</v>
      </c>
      <c r="M189" t="s">
        <v>416</v>
      </c>
      <c r="N189">
        <v>259484.9</v>
      </c>
      <c r="O189">
        <v>374536.72</v>
      </c>
      <c r="P189" t="s">
        <v>1008</v>
      </c>
      <c r="Q189" t="s">
        <v>381</v>
      </c>
      <c r="R189">
        <v>50000000</v>
      </c>
      <c r="S189" s="3">
        <v>4530529.4400000004</v>
      </c>
      <c r="T189" t="s">
        <v>488</v>
      </c>
      <c r="U189" t="s">
        <v>4761</v>
      </c>
      <c r="V189" s="470" t="str">
        <f t="shared" si="6"/>
        <v>Ferrous</v>
      </c>
    </row>
    <row r="190" spans="2:22" x14ac:dyDescent="0.35">
      <c r="B190" t="s">
        <v>656</v>
      </c>
      <c r="C190" t="s">
        <v>204</v>
      </c>
      <c r="D190" t="s">
        <v>452</v>
      </c>
      <c r="E190" t="s">
        <v>247</v>
      </c>
      <c r="G190" s="373">
        <v>45955</v>
      </c>
      <c r="H190" t="s">
        <v>1000</v>
      </c>
      <c r="I190" t="s">
        <v>1001</v>
      </c>
      <c r="J190" t="s">
        <v>4988</v>
      </c>
      <c r="K190" t="s">
        <v>1039</v>
      </c>
      <c r="L190" t="s">
        <v>874</v>
      </c>
      <c r="M190" t="s">
        <v>264</v>
      </c>
      <c r="N190">
        <v>27197.87</v>
      </c>
      <c r="O190">
        <v>2779680.57</v>
      </c>
      <c r="P190" t="s">
        <v>1010</v>
      </c>
      <c r="Q190" t="s">
        <v>663</v>
      </c>
      <c r="R190">
        <v>20000000</v>
      </c>
      <c r="S190" s="3">
        <v>0</v>
      </c>
      <c r="T190" t="s">
        <v>488</v>
      </c>
      <c r="U190" t="s">
        <v>4761</v>
      </c>
      <c r="V190" s="470" t="str">
        <f t="shared" si="6"/>
        <v>Non-Ferrous</v>
      </c>
    </row>
    <row r="191" spans="2:22" x14ac:dyDescent="0.35">
      <c r="B191" t="s">
        <v>653</v>
      </c>
      <c r="C191" t="s">
        <v>197</v>
      </c>
      <c r="D191" t="s">
        <v>778</v>
      </c>
      <c r="E191" t="s">
        <v>247</v>
      </c>
      <c r="G191" s="373">
        <v>45957</v>
      </c>
      <c r="H191" t="s">
        <v>1000</v>
      </c>
      <c r="I191" t="s">
        <v>1001</v>
      </c>
      <c r="J191" t="s">
        <v>4804</v>
      </c>
      <c r="K191" t="s">
        <v>1042</v>
      </c>
      <c r="L191" t="s">
        <v>877</v>
      </c>
      <c r="M191" t="s">
        <v>791</v>
      </c>
      <c r="N191">
        <v>2265611.7999999998</v>
      </c>
      <c r="O191">
        <v>2265611.7999999998</v>
      </c>
      <c r="P191" t="s">
        <v>1007</v>
      </c>
      <c r="Q191" t="s">
        <v>792</v>
      </c>
      <c r="R191">
        <v>8881991</v>
      </c>
      <c r="S191" s="3">
        <v>0</v>
      </c>
      <c r="T191" t="s">
        <v>488</v>
      </c>
      <c r="U191" t="s">
        <v>4761</v>
      </c>
      <c r="V191" s="470" t="str">
        <f t="shared" si="6"/>
        <v>M3</v>
      </c>
    </row>
    <row r="192" spans="2:22" x14ac:dyDescent="0.35">
      <c r="B192" t="s">
        <v>491</v>
      </c>
      <c r="C192" t="s">
        <v>223</v>
      </c>
      <c r="D192" t="s">
        <v>453</v>
      </c>
      <c r="E192" t="s">
        <v>247</v>
      </c>
      <c r="G192" s="373">
        <v>45960</v>
      </c>
      <c r="H192" t="s">
        <v>1000</v>
      </c>
      <c r="I192" t="s">
        <v>1001</v>
      </c>
      <c r="J192" t="s">
        <v>4989</v>
      </c>
      <c r="K192" t="s">
        <v>1046</v>
      </c>
      <c r="L192" t="s">
        <v>879</v>
      </c>
      <c r="M192" t="s">
        <v>791</v>
      </c>
      <c r="N192">
        <v>2224736.6</v>
      </c>
      <c r="O192">
        <v>2224736.6</v>
      </c>
      <c r="P192" t="s">
        <v>1007</v>
      </c>
      <c r="Q192" t="s">
        <v>792</v>
      </c>
      <c r="R192">
        <v>8881991</v>
      </c>
      <c r="S192" s="3">
        <v>0</v>
      </c>
      <c r="T192" t="s">
        <v>488</v>
      </c>
      <c r="U192" t="s">
        <v>4761</v>
      </c>
      <c r="V192" s="470" t="str">
        <f t="shared" si="6"/>
        <v>M3</v>
      </c>
    </row>
    <row r="193" spans="2:22" x14ac:dyDescent="0.35">
      <c r="B193" t="s">
        <v>776</v>
      </c>
      <c r="C193" t="s">
        <v>775</v>
      </c>
      <c r="D193" t="s">
        <v>453</v>
      </c>
      <c r="E193" t="s">
        <v>247</v>
      </c>
      <c r="G193" s="373">
        <v>45963</v>
      </c>
      <c r="H193" t="s">
        <v>1000</v>
      </c>
      <c r="I193" t="s">
        <v>1001</v>
      </c>
      <c r="J193" t="s">
        <v>4990</v>
      </c>
      <c r="K193" t="s">
        <v>1036</v>
      </c>
      <c r="L193" t="s">
        <v>889</v>
      </c>
      <c r="M193" t="s">
        <v>416</v>
      </c>
      <c r="N193">
        <v>301514.09999999998</v>
      </c>
      <c r="O193">
        <v>366083.2</v>
      </c>
      <c r="P193" t="s">
        <v>1008</v>
      </c>
      <c r="Q193" t="s">
        <v>381</v>
      </c>
      <c r="R193">
        <v>50000000</v>
      </c>
      <c r="S193" s="3">
        <v>0</v>
      </c>
      <c r="T193" t="s">
        <v>488</v>
      </c>
      <c r="U193" t="s">
        <v>4761</v>
      </c>
      <c r="V193" s="470" t="str">
        <f t="shared" si="6"/>
        <v>Ferrous</v>
      </c>
    </row>
    <row r="194" spans="2:22" x14ac:dyDescent="0.35">
      <c r="B194" t="s">
        <v>685</v>
      </c>
      <c r="C194" t="s">
        <v>392</v>
      </c>
      <c r="D194" t="s">
        <v>450</v>
      </c>
      <c r="E194" t="s">
        <v>247</v>
      </c>
      <c r="G194" s="373">
        <v>45964</v>
      </c>
      <c r="H194" t="s">
        <v>1000</v>
      </c>
      <c r="I194" t="s">
        <v>1001</v>
      </c>
      <c r="J194" t="s">
        <v>4987</v>
      </c>
      <c r="K194" t="s">
        <v>1040</v>
      </c>
      <c r="L194" t="s">
        <v>890</v>
      </c>
      <c r="M194" t="s">
        <v>775</v>
      </c>
      <c r="N194">
        <v>613.89</v>
      </c>
      <c r="O194">
        <v>5323312.76</v>
      </c>
      <c r="P194" t="s">
        <v>1007</v>
      </c>
      <c r="Q194" t="s">
        <v>776</v>
      </c>
      <c r="R194">
        <v>5900000</v>
      </c>
      <c r="S194" s="3">
        <v>0</v>
      </c>
      <c r="T194" t="s">
        <v>488</v>
      </c>
      <c r="U194" t="s">
        <v>4761</v>
      </c>
      <c r="V194" s="470" t="str">
        <f t="shared" si="6"/>
        <v>Non-Ferrous</v>
      </c>
    </row>
    <row r="195" spans="2:22" x14ac:dyDescent="0.35">
      <c r="B195" t="s">
        <v>679</v>
      </c>
      <c r="C195" t="s">
        <v>347</v>
      </c>
      <c r="D195" t="s">
        <v>778</v>
      </c>
      <c r="E195" t="s">
        <v>247</v>
      </c>
      <c r="G195" s="373">
        <v>45968</v>
      </c>
      <c r="H195" t="s">
        <v>1000</v>
      </c>
      <c r="I195" t="s">
        <v>1001</v>
      </c>
      <c r="J195" t="s">
        <v>4990</v>
      </c>
      <c r="K195" t="s">
        <v>1036</v>
      </c>
      <c r="L195" t="s">
        <v>898</v>
      </c>
      <c r="M195" t="s">
        <v>264</v>
      </c>
      <c r="N195">
        <v>22943.84</v>
      </c>
      <c r="O195">
        <v>2670340</v>
      </c>
      <c r="P195" t="s">
        <v>1010</v>
      </c>
      <c r="Q195" t="s">
        <v>663</v>
      </c>
      <c r="R195">
        <v>20000000</v>
      </c>
      <c r="S195" s="3">
        <v>0</v>
      </c>
      <c r="T195" t="s">
        <v>488</v>
      </c>
      <c r="U195" t="s">
        <v>4761</v>
      </c>
      <c r="V195" s="470" t="str">
        <f t="shared" si="6"/>
        <v>Non-Ferrous</v>
      </c>
    </row>
    <row r="196" spans="2:22" x14ac:dyDescent="0.35">
      <c r="B196" t="s">
        <v>774</v>
      </c>
      <c r="C196" t="s">
        <v>773</v>
      </c>
      <c r="D196" t="s">
        <v>778</v>
      </c>
      <c r="E196" t="s">
        <v>247</v>
      </c>
      <c r="G196" s="373">
        <v>45978</v>
      </c>
      <c r="H196" t="s">
        <v>1000</v>
      </c>
      <c r="I196" t="s">
        <v>1001</v>
      </c>
      <c r="J196" t="s">
        <v>4991</v>
      </c>
      <c r="K196" t="s">
        <v>1050</v>
      </c>
      <c r="L196" t="s">
        <v>913</v>
      </c>
      <c r="M196" t="s">
        <v>766</v>
      </c>
      <c r="N196">
        <v>88501</v>
      </c>
      <c r="O196">
        <v>859655.96</v>
      </c>
      <c r="P196" t="s">
        <v>1008</v>
      </c>
      <c r="Q196" t="s">
        <v>767</v>
      </c>
      <c r="R196">
        <v>20000000</v>
      </c>
      <c r="S196" s="3">
        <v>0</v>
      </c>
      <c r="T196" t="s">
        <v>488</v>
      </c>
      <c r="U196" t="s">
        <v>4761</v>
      </c>
      <c r="V196" s="470" t="str">
        <f t="shared" ref="V196:V259" si="7">_xlfn.XLOOKUP(Q196,B:B,E:E)</f>
        <v>Ferrous</v>
      </c>
    </row>
    <row r="197" spans="2:22" x14ac:dyDescent="0.35">
      <c r="B197" t="s">
        <v>740</v>
      </c>
      <c r="C197" t="s">
        <v>739</v>
      </c>
      <c r="D197" t="s">
        <v>778</v>
      </c>
      <c r="E197" t="s">
        <v>247</v>
      </c>
      <c r="G197" s="373">
        <v>45980</v>
      </c>
      <c r="H197" t="s">
        <v>1000</v>
      </c>
      <c r="I197" t="s">
        <v>1001</v>
      </c>
      <c r="J197" t="s">
        <v>4989</v>
      </c>
      <c r="K197" t="s">
        <v>1046</v>
      </c>
      <c r="L197" t="s">
        <v>914</v>
      </c>
      <c r="M197" t="s">
        <v>191</v>
      </c>
      <c r="N197">
        <v>55631.98</v>
      </c>
      <c r="O197">
        <v>755577.6</v>
      </c>
      <c r="P197" t="s">
        <v>1008</v>
      </c>
      <c r="Q197" t="s">
        <v>543</v>
      </c>
      <c r="R197">
        <v>60000000</v>
      </c>
      <c r="S197" s="3">
        <v>469262.35</v>
      </c>
      <c r="T197" t="s">
        <v>488</v>
      </c>
      <c r="U197" t="s">
        <v>4761</v>
      </c>
      <c r="V197" s="470" t="str">
        <f t="shared" si="7"/>
        <v>Ferrous</v>
      </c>
    </row>
    <row r="198" spans="2:22" x14ac:dyDescent="0.35">
      <c r="B198" t="s">
        <v>639</v>
      </c>
      <c r="C198" t="s">
        <v>257</v>
      </c>
      <c r="D198" t="s">
        <v>454</v>
      </c>
      <c r="E198" t="s">
        <v>319</v>
      </c>
      <c r="G198" s="373">
        <v>45981</v>
      </c>
      <c r="H198" t="s">
        <v>1000</v>
      </c>
      <c r="I198" t="s">
        <v>1001</v>
      </c>
      <c r="J198" t="s">
        <v>4983</v>
      </c>
      <c r="K198" t="s">
        <v>1047</v>
      </c>
      <c r="L198" t="s">
        <v>917</v>
      </c>
      <c r="M198" t="s">
        <v>223</v>
      </c>
      <c r="N198">
        <v>392257.72</v>
      </c>
      <c r="O198">
        <v>8877759.5</v>
      </c>
      <c r="P198" t="s">
        <v>1010</v>
      </c>
      <c r="Q198" t="s">
        <v>491</v>
      </c>
      <c r="R198">
        <v>80000000</v>
      </c>
      <c r="S198" s="3">
        <v>0</v>
      </c>
      <c r="T198" t="s">
        <v>488</v>
      </c>
      <c r="U198" t="s">
        <v>4761</v>
      </c>
      <c r="V198" s="470" t="str">
        <f t="shared" si="7"/>
        <v>Non-Ferrous</v>
      </c>
    </row>
    <row r="199" spans="2:22" x14ac:dyDescent="0.35">
      <c r="B199" t="s">
        <v>603</v>
      </c>
      <c r="C199" t="s">
        <v>286</v>
      </c>
      <c r="D199" t="s">
        <v>453</v>
      </c>
      <c r="E199" t="s">
        <v>247</v>
      </c>
      <c r="G199" s="373">
        <v>45984</v>
      </c>
      <c r="H199" t="s">
        <v>1000</v>
      </c>
      <c r="I199" t="s">
        <v>1001</v>
      </c>
      <c r="J199" t="s">
        <v>4804</v>
      </c>
      <c r="K199" t="s">
        <v>1042</v>
      </c>
      <c r="L199" t="s">
        <v>918</v>
      </c>
      <c r="M199" t="s">
        <v>177</v>
      </c>
      <c r="N199">
        <v>10.39</v>
      </c>
      <c r="O199">
        <v>26927057.199999999</v>
      </c>
      <c r="P199" t="s">
        <v>1010</v>
      </c>
      <c r="Q199" t="s">
        <v>518</v>
      </c>
      <c r="R199">
        <v>50000000</v>
      </c>
      <c r="S199" s="3">
        <v>0</v>
      </c>
      <c r="T199" t="s">
        <v>488</v>
      </c>
      <c r="U199" t="s">
        <v>4761</v>
      </c>
      <c r="V199" s="470" t="str">
        <f t="shared" si="7"/>
        <v>Non-Ferrous</v>
      </c>
    </row>
    <row r="200" spans="2:22" x14ac:dyDescent="0.35">
      <c r="B200" t="s">
        <v>490</v>
      </c>
      <c r="C200" t="s">
        <v>333</v>
      </c>
      <c r="D200" t="s">
        <v>452</v>
      </c>
      <c r="E200" t="s">
        <v>247</v>
      </c>
      <c r="G200" s="373">
        <v>45995</v>
      </c>
      <c r="H200" t="s">
        <v>1000</v>
      </c>
      <c r="I200" t="s">
        <v>1002</v>
      </c>
      <c r="J200" t="s">
        <v>4992</v>
      </c>
      <c r="K200" t="s">
        <v>4533</v>
      </c>
      <c r="L200" t="s">
        <v>4534</v>
      </c>
      <c r="M200" t="s">
        <v>218</v>
      </c>
      <c r="N200">
        <v>1000</v>
      </c>
      <c r="O200">
        <v>59000</v>
      </c>
      <c r="P200" t="s">
        <v>1009</v>
      </c>
      <c r="Q200" t="s">
        <v>507</v>
      </c>
      <c r="R200">
        <v>1000000</v>
      </c>
      <c r="S200" s="3">
        <v>0</v>
      </c>
      <c r="T200" t="s">
        <v>488</v>
      </c>
      <c r="U200" t="s">
        <v>4761</v>
      </c>
      <c r="V200" s="470" t="str">
        <f t="shared" si="7"/>
        <v>Ferrous</v>
      </c>
    </row>
    <row r="201" spans="2:22" x14ac:dyDescent="0.35">
      <c r="B201" t="s">
        <v>657</v>
      </c>
      <c r="C201" t="s">
        <v>205</v>
      </c>
      <c r="D201" t="s">
        <v>451</v>
      </c>
      <c r="E201" t="s">
        <v>246</v>
      </c>
      <c r="G201" s="373">
        <v>45995</v>
      </c>
      <c r="H201" t="s">
        <v>1000</v>
      </c>
      <c r="I201" t="s">
        <v>1002</v>
      </c>
      <c r="J201" t="s">
        <v>4992</v>
      </c>
      <c r="K201" t="s">
        <v>4533</v>
      </c>
      <c r="L201" t="s">
        <v>4535</v>
      </c>
      <c r="M201" t="s">
        <v>218</v>
      </c>
      <c r="N201">
        <v>516</v>
      </c>
      <c r="O201">
        <v>30445</v>
      </c>
      <c r="P201" t="s">
        <v>1009</v>
      </c>
      <c r="Q201" t="s">
        <v>507</v>
      </c>
      <c r="R201">
        <v>1000000</v>
      </c>
      <c r="S201" s="3">
        <v>0</v>
      </c>
      <c r="T201" t="s">
        <v>488</v>
      </c>
      <c r="U201" t="s">
        <v>4761</v>
      </c>
      <c r="V201" s="470" t="str">
        <f t="shared" si="7"/>
        <v>Ferrous</v>
      </c>
    </row>
    <row r="202" spans="2:22" x14ac:dyDescent="0.35">
      <c r="B202" t="s">
        <v>381</v>
      </c>
      <c r="C202" t="s">
        <v>416</v>
      </c>
      <c r="D202" t="s">
        <v>714</v>
      </c>
      <c r="E202" t="s">
        <v>246</v>
      </c>
      <c r="G202" s="373">
        <v>46002</v>
      </c>
      <c r="H202" t="s">
        <v>1000</v>
      </c>
      <c r="I202" t="s">
        <v>1001</v>
      </c>
      <c r="J202" t="s">
        <v>4794</v>
      </c>
      <c r="K202" t="s">
        <v>1056</v>
      </c>
      <c r="L202" t="s">
        <v>925</v>
      </c>
      <c r="M202" t="s">
        <v>416</v>
      </c>
      <c r="N202">
        <v>318552.77</v>
      </c>
      <c r="O202">
        <v>330870.82</v>
      </c>
      <c r="P202" t="s">
        <v>1008</v>
      </c>
      <c r="Q202" t="s">
        <v>381</v>
      </c>
      <c r="R202">
        <v>50000000</v>
      </c>
      <c r="S202" s="3">
        <v>0</v>
      </c>
      <c r="T202" t="s">
        <v>488</v>
      </c>
      <c r="U202" t="s">
        <v>4761</v>
      </c>
      <c r="V202" s="470" t="str">
        <f t="shared" si="7"/>
        <v>Ferrous</v>
      </c>
    </row>
    <row r="203" spans="2:22" x14ac:dyDescent="0.35">
      <c r="B203" t="s">
        <v>381</v>
      </c>
      <c r="C203" t="s">
        <v>380</v>
      </c>
      <c r="D203" t="s">
        <v>840</v>
      </c>
      <c r="E203" t="s">
        <v>246</v>
      </c>
      <c r="G203" s="373">
        <v>46004</v>
      </c>
      <c r="H203" t="s">
        <v>1000</v>
      </c>
      <c r="I203" t="s">
        <v>1001</v>
      </c>
      <c r="J203" t="s">
        <v>4993</v>
      </c>
      <c r="K203" t="s">
        <v>1055</v>
      </c>
      <c r="L203" t="s">
        <v>924</v>
      </c>
      <c r="M203" t="s">
        <v>416</v>
      </c>
      <c r="N203">
        <v>122547.95</v>
      </c>
      <c r="O203">
        <v>320203.03000000003</v>
      </c>
      <c r="P203" t="s">
        <v>1008</v>
      </c>
      <c r="Q203" t="s">
        <v>381</v>
      </c>
      <c r="R203">
        <v>50000000</v>
      </c>
      <c r="S203" s="3">
        <v>0</v>
      </c>
      <c r="T203" t="s">
        <v>488</v>
      </c>
      <c r="U203" t="s">
        <v>4761</v>
      </c>
      <c r="V203" s="470" t="str">
        <f t="shared" si="7"/>
        <v>Ferrous</v>
      </c>
    </row>
    <row r="204" spans="2:22" x14ac:dyDescent="0.35">
      <c r="B204" t="s">
        <v>572</v>
      </c>
      <c r="C204" t="s">
        <v>361</v>
      </c>
      <c r="D204" t="s">
        <v>778</v>
      </c>
      <c r="E204" t="s">
        <v>247</v>
      </c>
      <c r="G204" s="373">
        <v>46007</v>
      </c>
      <c r="H204" t="s">
        <v>1000</v>
      </c>
      <c r="I204" t="s">
        <v>1001</v>
      </c>
      <c r="J204" t="s">
        <v>4994</v>
      </c>
      <c r="K204" t="s">
        <v>1054</v>
      </c>
      <c r="L204" t="s">
        <v>933</v>
      </c>
      <c r="M204" t="s">
        <v>416</v>
      </c>
      <c r="N204">
        <v>146212.5</v>
      </c>
      <c r="O204">
        <v>397586.84</v>
      </c>
      <c r="P204" t="s">
        <v>1008</v>
      </c>
      <c r="Q204" t="s">
        <v>381</v>
      </c>
      <c r="R204">
        <v>50000000</v>
      </c>
      <c r="S204" s="3">
        <v>0</v>
      </c>
      <c r="T204" t="s">
        <v>488</v>
      </c>
      <c r="U204" t="s">
        <v>4761</v>
      </c>
      <c r="V204" s="470" t="str">
        <f t="shared" si="7"/>
        <v>Ferrous</v>
      </c>
    </row>
    <row r="205" spans="2:22" x14ac:dyDescent="0.35">
      <c r="B205" t="s">
        <v>794</v>
      </c>
      <c r="C205" t="s">
        <v>793</v>
      </c>
      <c r="D205" t="s">
        <v>746</v>
      </c>
      <c r="E205" t="s">
        <v>246</v>
      </c>
      <c r="G205" s="373">
        <v>46009</v>
      </c>
      <c r="H205" t="s">
        <v>1000</v>
      </c>
      <c r="I205" t="s">
        <v>1001</v>
      </c>
      <c r="J205" t="s">
        <v>4995</v>
      </c>
      <c r="K205" t="s">
        <v>1058</v>
      </c>
      <c r="L205" t="s">
        <v>934</v>
      </c>
      <c r="M205" t="s">
        <v>922</v>
      </c>
      <c r="N205">
        <v>1553.3</v>
      </c>
      <c r="O205">
        <v>1832785.44</v>
      </c>
      <c r="P205" t="s">
        <v>1007</v>
      </c>
      <c r="Q205" t="s">
        <v>923</v>
      </c>
      <c r="R205">
        <v>10000000</v>
      </c>
      <c r="S205" s="3">
        <v>0</v>
      </c>
      <c r="T205" t="s">
        <v>488</v>
      </c>
      <c r="U205" t="s">
        <v>4761</v>
      </c>
      <c r="V205" s="470" t="str">
        <f t="shared" si="7"/>
        <v>M3</v>
      </c>
    </row>
    <row r="206" spans="2:22" x14ac:dyDescent="0.35">
      <c r="B206" t="s">
        <v>683</v>
      </c>
      <c r="C206" t="s">
        <v>263</v>
      </c>
      <c r="D206" t="s">
        <v>778</v>
      </c>
      <c r="E206" t="s">
        <v>319</v>
      </c>
      <c r="G206" s="373">
        <v>46017</v>
      </c>
      <c r="H206" t="s">
        <v>1000</v>
      </c>
      <c r="I206" t="s">
        <v>1001</v>
      </c>
      <c r="J206" t="s">
        <v>4996</v>
      </c>
      <c r="K206" t="s">
        <v>1051</v>
      </c>
      <c r="L206" t="s">
        <v>944</v>
      </c>
      <c r="M206" t="s">
        <v>865</v>
      </c>
      <c r="N206">
        <v>26504.15</v>
      </c>
      <c r="O206">
        <v>2294344.7999999998</v>
      </c>
      <c r="P206" t="s">
        <v>1010</v>
      </c>
      <c r="Q206" t="s">
        <v>605</v>
      </c>
      <c r="R206">
        <v>0.01</v>
      </c>
      <c r="S206" s="3">
        <v>0</v>
      </c>
      <c r="T206" t="s">
        <v>488</v>
      </c>
      <c r="U206" t="s">
        <v>4761</v>
      </c>
      <c r="V206" s="470" t="str">
        <f t="shared" si="7"/>
        <v>Non-Ferrous</v>
      </c>
    </row>
    <row r="207" spans="2:22" x14ac:dyDescent="0.35">
      <c r="B207" t="s">
        <v>665</v>
      </c>
      <c r="C207" t="s">
        <v>267</v>
      </c>
      <c r="D207" t="s">
        <v>454</v>
      </c>
      <c r="E207" t="s">
        <v>319</v>
      </c>
      <c r="G207" s="373">
        <v>46020</v>
      </c>
      <c r="H207" t="s">
        <v>1000</v>
      </c>
      <c r="I207" t="s">
        <v>1001</v>
      </c>
      <c r="J207" t="s">
        <v>4997</v>
      </c>
      <c r="K207" t="s">
        <v>1052</v>
      </c>
      <c r="L207" t="s">
        <v>952</v>
      </c>
      <c r="M207" t="s">
        <v>4998</v>
      </c>
      <c r="N207">
        <v>8.01</v>
      </c>
      <c r="O207">
        <v>574713.1</v>
      </c>
      <c r="P207" t="s">
        <v>1014</v>
      </c>
      <c r="Q207" t="s">
        <v>664</v>
      </c>
      <c r="R207">
        <v>7000000</v>
      </c>
      <c r="S207" s="3">
        <v>0</v>
      </c>
      <c r="T207" t="s">
        <v>488</v>
      </c>
      <c r="U207" t="s">
        <v>4761</v>
      </c>
      <c r="V207" s="470" t="str">
        <f t="shared" si="7"/>
        <v>Ferrous</v>
      </c>
    </row>
    <row r="208" spans="2:22" x14ac:dyDescent="0.35">
      <c r="B208" t="s">
        <v>489</v>
      </c>
      <c r="C208" t="s">
        <v>209</v>
      </c>
      <c r="D208" t="s">
        <v>451</v>
      </c>
      <c r="E208" t="s">
        <v>246</v>
      </c>
      <c r="G208" s="373">
        <v>46024</v>
      </c>
      <c r="H208" t="s">
        <v>1000</v>
      </c>
      <c r="I208" t="s">
        <v>1001</v>
      </c>
      <c r="J208" t="s">
        <v>4999</v>
      </c>
      <c r="K208" t="s">
        <v>1057</v>
      </c>
      <c r="L208" t="s">
        <v>958</v>
      </c>
      <c r="M208" t="s">
        <v>406</v>
      </c>
      <c r="N208">
        <v>605.04999999999995</v>
      </c>
      <c r="O208">
        <v>6953594.0300000003</v>
      </c>
      <c r="P208" t="s">
        <v>1010</v>
      </c>
      <c r="Q208" t="s">
        <v>545</v>
      </c>
      <c r="R208">
        <v>16000000</v>
      </c>
      <c r="S208" s="3">
        <v>0</v>
      </c>
      <c r="T208" t="s">
        <v>488</v>
      </c>
      <c r="U208" t="s">
        <v>4761</v>
      </c>
      <c r="V208" s="470" t="str">
        <f t="shared" si="7"/>
        <v>Non-Ferrous</v>
      </c>
    </row>
    <row r="209" spans="2:22" x14ac:dyDescent="0.35">
      <c r="B209" t="s">
        <v>595</v>
      </c>
      <c r="C209" t="s">
        <v>594</v>
      </c>
      <c r="D209" t="s">
        <v>451</v>
      </c>
      <c r="E209" t="s">
        <v>246</v>
      </c>
      <c r="G209" s="373">
        <v>46034</v>
      </c>
      <c r="H209" t="s">
        <v>1000</v>
      </c>
      <c r="I209" t="s">
        <v>1001</v>
      </c>
      <c r="J209" t="s">
        <v>5000</v>
      </c>
      <c r="K209" t="s">
        <v>1060</v>
      </c>
      <c r="L209" t="s">
        <v>969</v>
      </c>
      <c r="M209" t="s">
        <v>416</v>
      </c>
      <c r="N209">
        <v>369364.23</v>
      </c>
      <c r="O209">
        <v>408285.9</v>
      </c>
      <c r="P209" t="s">
        <v>1008</v>
      </c>
      <c r="Q209" t="s">
        <v>381</v>
      </c>
      <c r="R209">
        <v>50000000</v>
      </c>
      <c r="S209" s="3">
        <v>0</v>
      </c>
      <c r="T209" t="s">
        <v>488</v>
      </c>
      <c r="U209" t="s">
        <v>4761</v>
      </c>
      <c r="V209" s="470" t="str">
        <f t="shared" si="7"/>
        <v>Ferrous</v>
      </c>
    </row>
    <row r="210" spans="2:22" x14ac:dyDescent="0.35">
      <c r="B210" t="s">
        <v>487</v>
      </c>
      <c r="C210" t="s">
        <v>178</v>
      </c>
      <c r="D210" t="s">
        <v>451</v>
      </c>
      <c r="E210" t="s">
        <v>246</v>
      </c>
      <c r="G210" s="373">
        <v>46034</v>
      </c>
      <c r="H210" t="s">
        <v>1000</v>
      </c>
      <c r="I210" t="s">
        <v>1001</v>
      </c>
      <c r="J210" t="s">
        <v>5001</v>
      </c>
      <c r="K210" t="s">
        <v>1053</v>
      </c>
      <c r="L210" t="s">
        <v>966</v>
      </c>
      <c r="M210" t="s">
        <v>880</v>
      </c>
      <c r="N210">
        <v>2.5</v>
      </c>
      <c r="O210">
        <v>5770082</v>
      </c>
      <c r="P210" t="s">
        <v>1007</v>
      </c>
      <c r="Q210" t="s">
        <v>881</v>
      </c>
      <c r="R210">
        <v>12000000</v>
      </c>
      <c r="S210" s="3">
        <v>0</v>
      </c>
      <c r="T210" t="s">
        <v>488</v>
      </c>
      <c r="U210" t="s">
        <v>4761</v>
      </c>
      <c r="V210" s="470" t="str">
        <f t="shared" si="7"/>
        <v>Non-Ferrous</v>
      </c>
    </row>
    <row r="211" spans="2:22" x14ac:dyDescent="0.35">
      <c r="B211" s="363" t="s">
        <v>554</v>
      </c>
      <c r="C211" s="363" t="s">
        <v>373</v>
      </c>
      <c r="D211" t="s">
        <v>454</v>
      </c>
      <c r="E211" t="s">
        <v>246</v>
      </c>
      <c r="G211" s="373">
        <v>46039</v>
      </c>
      <c r="H211" t="s">
        <v>1000</v>
      </c>
      <c r="I211" t="s">
        <v>1001</v>
      </c>
      <c r="J211" t="s">
        <v>4856</v>
      </c>
      <c r="K211" t="s">
        <v>1059</v>
      </c>
      <c r="L211" t="s">
        <v>978</v>
      </c>
      <c r="M211" t="s">
        <v>967</v>
      </c>
      <c r="N211">
        <v>11568.82</v>
      </c>
      <c r="O211">
        <v>1147811.96</v>
      </c>
      <c r="P211" t="s">
        <v>1017</v>
      </c>
      <c r="Q211" t="s">
        <v>968</v>
      </c>
      <c r="R211">
        <v>5000000</v>
      </c>
      <c r="S211" s="3">
        <v>39974</v>
      </c>
      <c r="T211" t="s">
        <v>488</v>
      </c>
      <c r="U211" t="s">
        <v>4761</v>
      </c>
      <c r="V211" s="470" t="str">
        <f t="shared" si="7"/>
        <v>Ferrous</v>
      </c>
    </row>
    <row r="212" spans="2:22" x14ac:dyDescent="0.35">
      <c r="B212" t="s">
        <v>876</v>
      </c>
      <c r="C212" t="s">
        <v>875</v>
      </c>
      <c r="D212" t="s">
        <v>454</v>
      </c>
      <c r="E212" t="s">
        <v>246</v>
      </c>
      <c r="G212" s="373">
        <v>46020</v>
      </c>
      <c r="H212" t="s">
        <v>1000</v>
      </c>
      <c r="I212" t="s">
        <v>1001</v>
      </c>
      <c r="J212" t="s">
        <v>4807</v>
      </c>
      <c r="K212" t="s">
        <v>1065</v>
      </c>
      <c r="L212" t="s">
        <v>950</v>
      </c>
      <c r="M212" t="s">
        <v>922</v>
      </c>
      <c r="N212">
        <v>977</v>
      </c>
      <c r="O212">
        <v>1152624</v>
      </c>
      <c r="P212" t="s">
        <v>1007</v>
      </c>
      <c r="Q212" t="s">
        <v>923</v>
      </c>
      <c r="R212">
        <v>10000000</v>
      </c>
      <c r="S212" s="3">
        <v>0</v>
      </c>
      <c r="T212" t="s">
        <v>488</v>
      </c>
      <c r="U212" t="s">
        <v>4761</v>
      </c>
      <c r="V212" s="470" t="str">
        <f t="shared" si="7"/>
        <v>M3</v>
      </c>
    </row>
    <row r="213" spans="2:22" x14ac:dyDescent="0.35">
      <c r="B213" t="s">
        <v>881</v>
      </c>
      <c r="C213" t="s">
        <v>880</v>
      </c>
      <c r="D213" t="s">
        <v>452</v>
      </c>
      <c r="E213" t="s">
        <v>247</v>
      </c>
      <c r="G213" s="373">
        <v>46020</v>
      </c>
      <c r="H213" t="s">
        <v>1000</v>
      </c>
      <c r="I213" t="s">
        <v>1001</v>
      </c>
      <c r="J213" t="s">
        <v>4807</v>
      </c>
      <c r="K213" t="s">
        <v>1065</v>
      </c>
      <c r="L213" t="s">
        <v>953</v>
      </c>
      <c r="M213" t="s">
        <v>922</v>
      </c>
      <c r="N213">
        <v>888</v>
      </c>
      <c r="O213">
        <v>1047840</v>
      </c>
      <c r="P213" t="s">
        <v>1007</v>
      </c>
      <c r="Q213" t="s">
        <v>923</v>
      </c>
      <c r="R213">
        <v>10000000</v>
      </c>
      <c r="S213" s="3">
        <v>0</v>
      </c>
      <c r="T213" t="s">
        <v>488</v>
      </c>
      <c r="U213" t="s">
        <v>4761</v>
      </c>
      <c r="V213" s="470" t="str">
        <f t="shared" si="7"/>
        <v>M3</v>
      </c>
    </row>
    <row r="214" spans="2:22" x14ac:dyDescent="0.35">
      <c r="B214" t="s">
        <v>883</v>
      </c>
      <c r="C214" t="s">
        <v>882</v>
      </c>
      <c r="D214" t="s">
        <v>450</v>
      </c>
      <c r="E214" t="s">
        <v>247</v>
      </c>
      <c r="G214" s="373">
        <v>46022</v>
      </c>
      <c r="H214" t="s">
        <v>1000</v>
      </c>
      <c r="I214" t="s">
        <v>1002</v>
      </c>
      <c r="J214" t="s">
        <v>4795</v>
      </c>
      <c r="K214" t="s">
        <v>4536</v>
      </c>
      <c r="L214" t="s">
        <v>4537</v>
      </c>
      <c r="M214" t="s">
        <v>445</v>
      </c>
      <c r="N214">
        <v>149.47999999999999</v>
      </c>
      <c r="O214">
        <v>175980.48</v>
      </c>
      <c r="P214" t="s">
        <v>1010</v>
      </c>
      <c r="Q214" t="s">
        <v>548</v>
      </c>
      <c r="R214">
        <v>20000000</v>
      </c>
      <c r="S214" s="3">
        <v>0</v>
      </c>
      <c r="T214" t="s">
        <v>488</v>
      </c>
      <c r="U214" t="s">
        <v>4761</v>
      </c>
      <c r="V214" s="470" t="str">
        <f t="shared" si="7"/>
        <v>Ferrous</v>
      </c>
    </row>
    <row r="215" spans="2:22" x14ac:dyDescent="0.35">
      <c r="B215" t="s">
        <v>886</v>
      </c>
      <c r="C215" t="s">
        <v>885</v>
      </c>
      <c r="D215" t="s">
        <v>746</v>
      </c>
      <c r="E215" t="s">
        <v>319</v>
      </c>
      <c r="G215" s="373">
        <v>46035</v>
      </c>
      <c r="H215" t="s">
        <v>1000</v>
      </c>
      <c r="I215" t="s">
        <v>1001</v>
      </c>
      <c r="J215" t="s">
        <v>4763</v>
      </c>
      <c r="K215" t="s">
        <v>1064</v>
      </c>
      <c r="L215" t="s">
        <v>970</v>
      </c>
      <c r="M215" t="s">
        <v>416</v>
      </c>
      <c r="N215">
        <v>327410.65000000002</v>
      </c>
      <c r="O215">
        <v>363602.25</v>
      </c>
      <c r="P215" t="s">
        <v>1008</v>
      </c>
      <c r="Q215" t="s">
        <v>381</v>
      </c>
      <c r="R215">
        <v>50000000</v>
      </c>
      <c r="S215" s="3">
        <v>0</v>
      </c>
      <c r="T215" t="s">
        <v>488</v>
      </c>
      <c r="U215" t="s">
        <v>4761</v>
      </c>
      <c r="V215" s="470" t="str">
        <f t="shared" si="7"/>
        <v>Ferrous</v>
      </c>
    </row>
    <row r="216" spans="2:22" x14ac:dyDescent="0.35">
      <c r="B216" t="s">
        <v>888</v>
      </c>
      <c r="C216" t="s">
        <v>887</v>
      </c>
      <c r="D216" t="s">
        <v>450</v>
      </c>
      <c r="E216" t="s">
        <v>247</v>
      </c>
      <c r="G216" s="373">
        <v>46037</v>
      </c>
      <c r="H216" t="s">
        <v>1000</v>
      </c>
      <c r="I216" t="s">
        <v>1001</v>
      </c>
      <c r="J216" t="s">
        <v>5002</v>
      </c>
      <c r="K216" t="s">
        <v>1061</v>
      </c>
      <c r="L216" t="s">
        <v>4766</v>
      </c>
      <c r="M216" t="s">
        <v>861</v>
      </c>
      <c r="N216">
        <v>656832.43999999994</v>
      </c>
      <c r="O216">
        <v>1053492</v>
      </c>
      <c r="P216" t="s">
        <v>1012</v>
      </c>
      <c r="Q216" t="s">
        <v>862</v>
      </c>
      <c r="R216">
        <v>30000000</v>
      </c>
      <c r="S216" s="3">
        <v>0</v>
      </c>
      <c r="T216" t="s">
        <v>4767</v>
      </c>
      <c r="U216" t="s">
        <v>4761</v>
      </c>
      <c r="V216" s="470" t="str">
        <f t="shared" si="7"/>
        <v>Ferrous</v>
      </c>
    </row>
    <row r="217" spans="2:22" x14ac:dyDescent="0.35">
      <c r="B217" t="s">
        <v>489</v>
      </c>
      <c r="C217" t="s">
        <v>209</v>
      </c>
      <c r="D217" t="s">
        <v>451</v>
      </c>
      <c r="E217" t="s">
        <v>246</v>
      </c>
      <c r="G217" s="373">
        <v>46037</v>
      </c>
      <c r="H217" t="s">
        <v>1000</v>
      </c>
      <c r="I217" t="s">
        <v>1001</v>
      </c>
      <c r="J217" t="s">
        <v>5003</v>
      </c>
      <c r="K217" t="s">
        <v>1066</v>
      </c>
      <c r="L217" t="s">
        <v>973</v>
      </c>
      <c r="M217" t="s">
        <v>416</v>
      </c>
      <c r="N217">
        <v>154849.29</v>
      </c>
      <c r="O217">
        <v>432818.1</v>
      </c>
      <c r="P217" t="s">
        <v>1008</v>
      </c>
      <c r="Q217" t="s">
        <v>381</v>
      </c>
      <c r="R217">
        <v>50000000</v>
      </c>
      <c r="S217" s="3">
        <v>0</v>
      </c>
      <c r="T217" t="s">
        <v>488</v>
      </c>
      <c r="U217" t="s">
        <v>4761</v>
      </c>
      <c r="V217" s="470" t="str">
        <f t="shared" si="7"/>
        <v>Ferrous</v>
      </c>
    </row>
    <row r="218" spans="2:22" x14ac:dyDescent="0.35">
      <c r="B218" t="s">
        <v>892</v>
      </c>
      <c r="C218" t="s">
        <v>891</v>
      </c>
      <c r="D218" t="s">
        <v>812</v>
      </c>
      <c r="E218" t="s">
        <v>246</v>
      </c>
      <c r="G218" s="373">
        <v>46044</v>
      </c>
      <c r="H218" t="s">
        <v>1000</v>
      </c>
      <c r="I218" t="s">
        <v>1001</v>
      </c>
      <c r="J218" t="s">
        <v>5004</v>
      </c>
      <c r="K218" t="s">
        <v>1074</v>
      </c>
      <c r="L218" t="s">
        <v>983</v>
      </c>
      <c r="M218" t="s">
        <v>922</v>
      </c>
      <c r="N218">
        <v>702.7</v>
      </c>
      <c r="O218">
        <v>827964.7</v>
      </c>
      <c r="P218" t="s">
        <v>1007</v>
      </c>
      <c r="Q218" t="s">
        <v>923</v>
      </c>
      <c r="R218">
        <v>10000000</v>
      </c>
      <c r="S218" s="3">
        <v>0</v>
      </c>
      <c r="T218" t="s">
        <v>488</v>
      </c>
      <c r="U218" t="s">
        <v>4761</v>
      </c>
      <c r="V218" s="470" t="str">
        <f t="shared" si="7"/>
        <v>M3</v>
      </c>
    </row>
    <row r="219" spans="2:22" x14ac:dyDescent="0.35">
      <c r="B219" t="s">
        <v>894</v>
      </c>
      <c r="C219" t="s">
        <v>893</v>
      </c>
      <c r="D219" t="s">
        <v>746</v>
      </c>
      <c r="E219" t="s">
        <v>319</v>
      </c>
      <c r="G219" s="373">
        <v>46044</v>
      </c>
      <c r="H219" t="s">
        <v>1000</v>
      </c>
      <c r="I219" t="s">
        <v>1001</v>
      </c>
      <c r="J219" t="s">
        <v>5004</v>
      </c>
      <c r="K219" t="s">
        <v>1074</v>
      </c>
      <c r="L219" t="s">
        <v>982</v>
      </c>
      <c r="M219" t="s">
        <v>922</v>
      </c>
      <c r="N219">
        <v>1326.4</v>
      </c>
      <c r="O219">
        <v>1565128.4</v>
      </c>
      <c r="P219" t="s">
        <v>1007</v>
      </c>
      <c r="Q219" t="s">
        <v>923</v>
      </c>
      <c r="R219">
        <v>10000000</v>
      </c>
      <c r="S219" s="3">
        <v>0</v>
      </c>
      <c r="T219" t="s">
        <v>488</v>
      </c>
      <c r="U219" t="s">
        <v>4761</v>
      </c>
      <c r="V219" s="470" t="str">
        <f t="shared" si="7"/>
        <v>M3</v>
      </c>
    </row>
    <row r="220" spans="2:22" x14ac:dyDescent="0.35">
      <c r="B220" t="s">
        <v>896</v>
      </c>
      <c r="C220" t="s">
        <v>895</v>
      </c>
      <c r="D220" t="s">
        <v>778</v>
      </c>
      <c r="E220" t="s">
        <v>246</v>
      </c>
      <c r="G220" s="373">
        <v>46056</v>
      </c>
      <c r="H220" t="s">
        <v>1000</v>
      </c>
      <c r="I220" t="s">
        <v>1001</v>
      </c>
      <c r="J220" t="s">
        <v>4762</v>
      </c>
      <c r="K220" t="s">
        <v>1062</v>
      </c>
      <c r="L220" t="s">
        <v>1003</v>
      </c>
      <c r="M220" t="s">
        <v>630</v>
      </c>
      <c r="N220">
        <v>1600.86</v>
      </c>
      <c r="O220">
        <v>7299476.1699999999</v>
      </c>
      <c r="P220" t="s">
        <v>1016</v>
      </c>
      <c r="Q220" t="s">
        <v>631</v>
      </c>
      <c r="R220">
        <v>7500000</v>
      </c>
      <c r="S220" s="3">
        <v>0</v>
      </c>
      <c r="T220" t="s">
        <v>488</v>
      </c>
      <c r="U220" t="s">
        <v>4761</v>
      </c>
      <c r="V220" s="470" t="str">
        <f t="shared" si="7"/>
        <v>Non-Ferrous</v>
      </c>
    </row>
    <row r="221" spans="2:22" x14ac:dyDescent="0.35">
      <c r="B221" t="s">
        <v>900</v>
      </c>
      <c r="C221" t="s">
        <v>899</v>
      </c>
      <c r="D221" t="s">
        <v>746</v>
      </c>
      <c r="E221" t="s">
        <v>319</v>
      </c>
      <c r="G221" s="373">
        <v>46063</v>
      </c>
      <c r="H221" t="s">
        <v>1000</v>
      </c>
      <c r="I221" t="s">
        <v>1001</v>
      </c>
      <c r="J221" t="s">
        <v>5005</v>
      </c>
      <c r="K221" t="s">
        <v>1063</v>
      </c>
      <c r="L221" t="s">
        <v>1029</v>
      </c>
      <c r="M221" t="s">
        <v>1585</v>
      </c>
      <c r="N221">
        <v>12426.91</v>
      </c>
      <c r="O221">
        <v>14659317</v>
      </c>
      <c r="P221" t="s">
        <v>1013</v>
      </c>
      <c r="Q221" t="s">
        <v>943</v>
      </c>
      <c r="R221">
        <v>20000000</v>
      </c>
      <c r="S221" s="3">
        <v>0</v>
      </c>
      <c r="T221" t="s">
        <v>488</v>
      </c>
      <c r="U221" t="s">
        <v>4761</v>
      </c>
      <c r="V221" s="470" t="str">
        <f t="shared" si="7"/>
        <v>Non-Ferrous</v>
      </c>
    </row>
    <row r="222" spans="2:22" x14ac:dyDescent="0.35">
      <c r="B222" t="s">
        <v>902</v>
      </c>
      <c r="C222" t="s">
        <v>901</v>
      </c>
      <c r="D222" t="s">
        <v>778</v>
      </c>
      <c r="E222" t="s">
        <v>247</v>
      </c>
      <c r="G222" s="373">
        <v>46070</v>
      </c>
      <c r="H222" t="s">
        <v>1000</v>
      </c>
      <c r="I222" t="s">
        <v>1001</v>
      </c>
      <c r="J222" t="s">
        <v>5004</v>
      </c>
      <c r="K222" t="s">
        <v>1074</v>
      </c>
      <c r="L222" t="s">
        <v>1090</v>
      </c>
      <c r="M222" t="s">
        <v>967</v>
      </c>
      <c r="N222">
        <v>17625.64</v>
      </c>
      <c r="O222">
        <v>1195016.68</v>
      </c>
      <c r="P222" t="s">
        <v>1017</v>
      </c>
      <c r="Q222" t="s">
        <v>968</v>
      </c>
      <c r="R222">
        <v>5000000</v>
      </c>
      <c r="S222" s="3">
        <v>0</v>
      </c>
      <c r="T222" t="s">
        <v>488</v>
      </c>
      <c r="U222" t="s">
        <v>4761</v>
      </c>
      <c r="V222" s="470" t="str">
        <f t="shared" si="7"/>
        <v>Ferrous</v>
      </c>
    </row>
    <row r="223" spans="2:22" x14ac:dyDescent="0.35">
      <c r="B223" t="s">
        <v>736</v>
      </c>
      <c r="C223" t="s">
        <v>735</v>
      </c>
      <c r="D223" t="s">
        <v>903</v>
      </c>
      <c r="E223" t="s">
        <v>246</v>
      </c>
      <c r="G223" s="373">
        <v>46070</v>
      </c>
      <c r="H223" t="s">
        <v>1000</v>
      </c>
      <c r="I223" t="s">
        <v>1001</v>
      </c>
      <c r="J223" t="s">
        <v>5004</v>
      </c>
      <c r="K223" t="s">
        <v>1074</v>
      </c>
      <c r="L223" t="s">
        <v>1091</v>
      </c>
      <c r="M223" t="s">
        <v>967</v>
      </c>
      <c r="N223">
        <v>14343.24</v>
      </c>
      <c r="O223">
        <v>805902.24</v>
      </c>
      <c r="P223" t="s">
        <v>1017</v>
      </c>
      <c r="Q223" t="s">
        <v>968</v>
      </c>
      <c r="R223">
        <v>5000000</v>
      </c>
      <c r="S223" s="3">
        <v>0</v>
      </c>
      <c r="T223" t="s">
        <v>488</v>
      </c>
      <c r="U223" t="s">
        <v>4761</v>
      </c>
      <c r="V223" s="470" t="str">
        <f t="shared" si="7"/>
        <v>Ferrous</v>
      </c>
    </row>
    <row r="224" spans="2:22" x14ac:dyDescent="0.35">
      <c r="B224" t="s">
        <v>907</v>
      </c>
      <c r="C224" t="s">
        <v>906</v>
      </c>
      <c r="D224" t="s">
        <v>770</v>
      </c>
      <c r="E224" t="s">
        <v>319</v>
      </c>
      <c r="G224" s="373">
        <v>46041</v>
      </c>
      <c r="H224" t="s">
        <v>1000</v>
      </c>
      <c r="I224" t="s">
        <v>1001</v>
      </c>
      <c r="J224" t="s">
        <v>5006</v>
      </c>
      <c r="K224" t="s">
        <v>1081</v>
      </c>
      <c r="L224" t="s">
        <v>981</v>
      </c>
      <c r="M224" t="s">
        <v>404</v>
      </c>
      <c r="N224">
        <v>4536.28</v>
      </c>
      <c r="O224">
        <v>2387654.48</v>
      </c>
      <c r="P224" t="s">
        <v>1010</v>
      </c>
      <c r="Q224" t="s">
        <v>515</v>
      </c>
      <c r="R224">
        <v>50700000</v>
      </c>
      <c r="S224" s="3">
        <v>0</v>
      </c>
      <c r="T224" t="s">
        <v>488</v>
      </c>
      <c r="U224" t="s">
        <v>4761</v>
      </c>
      <c r="V224" s="470" t="str">
        <f t="shared" si="7"/>
        <v>M3</v>
      </c>
    </row>
    <row r="225" spans="2:22" x14ac:dyDescent="0.35">
      <c r="B225" t="s">
        <v>905</v>
      </c>
      <c r="C225" t="s">
        <v>904</v>
      </c>
      <c r="D225" t="s">
        <v>746</v>
      </c>
      <c r="E225" t="s">
        <v>319</v>
      </c>
      <c r="G225" s="373">
        <v>46060</v>
      </c>
      <c r="H225" t="s">
        <v>1000</v>
      </c>
      <c r="I225" t="s">
        <v>1001</v>
      </c>
      <c r="J225" t="s">
        <v>5007</v>
      </c>
      <c r="K225" t="s">
        <v>1067</v>
      </c>
      <c r="L225" t="s">
        <v>1005</v>
      </c>
      <c r="M225" t="s">
        <v>209</v>
      </c>
      <c r="N225">
        <v>15603.2</v>
      </c>
      <c r="O225">
        <v>1002150.4</v>
      </c>
      <c r="P225" t="s">
        <v>1010</v>
      </c>
      <c r="Q225" t="s">
        <v>489</v>
      </c>
      <c r="R225">
        <v>15000000</v>
      </c>
      <c r="S225" s="3">
        <v>0</v>
      </c>
      <c r="T225" t="s">
        <v>488</v>
      </c>
      <c r="U225" t="s">
        <v>4761</v>
      </c>
      <c r="V225" s="470" t="str">
        <f t="shared" si="7"/>
        <v>Ferrous</v>
      </c>
    </row>
    <row r="226" spans="2:22" x14ac:dyDescent="0.35">
      <c r="B226" t="s">
        <v>909</v>
      </c>
      <c r="C226" t="s">
        <v>908</v>
      </c>
      <c r="D226" t="s">
        <v>770</v>
      </c>
      <c r="E226" t="s">
        <v>319</v>
      </c>
      <c r="G226" s="373">
        <v>46064</v>
      </c>
      <c r="H226" t="s">
        <v>1000</v>
      </c>
      <c r="I226" t="s">
        <v>1001</v>
      </c>
      <c r="J226" t="s">
        <v>4859</v>
      </c>
      <c r="K226" t="s">
        <v>1070</v>
      </c>
      <c r="L226" t="s">
        <v>1028</v>
      </c>
      <c r="M226" t="s">
        <v>904</v>
      </c>
      <c r="N226">
        <v>17697.86</v>
      </c>
      <c r="O226">
        <v>2313021.84</v>
      </c>
      <c r="P226" t="s">
        <v>1007</v>
      </c>
      <c r="Q226" t="s">
        <v>905</v>
      </c>
      <c r="R226">
        <v>20000000</v>
      </c>
      <c r="S226" s="3">
        <v>0</v>
      </c>
      <c r="T226" t="s">
        <v>488</v>
      </c>
      <c r="U226" t="s">
        <v>4761</v>
      </c>
      <c r="V226" s="470" t="str">
        <f t="shared" si="7"/>
        <v>M3</v>
      </c>
    </row>
    <row r="227" spans="2:22" x14ac:dyDescent="0.35">
      <c r="B227" t="s">
        <v>912</v>
      </c>
      <c r="C227" t="s">
        <v>911</v>
      </c>
      <c r="D227" t="s">
        <v>746</v>
      </c>
      <c r="E227" t="s">
        <v>319</v>
      </c>
      <c r="G227" s="373">
        <v>46071</v>
      </c>
      <c r="H227" t="s">
        <v>1000</v>
      </c>
      <c r="I227" t="s">
        <v>1001</v>
      </c>
      <c r="J227" t="s">
        <v>5008</v>
      </c>
      <c r="K227" t="s">
        <v>1085</v>
      </c>
      <c r="L227" t="s">
        <v>1092</v>
      </c>
      <c r="M227" t="s">
        <v>270</v>
      </c>
      <c r="N227">
        <v>789396.3</v>
      </c>
      <c r="O227">
        <v>1017219</v>
      </c>
      <c r="P227" t="s">
        <v>1009</v>
      </c>
      <c r="Q227" t="s">
        <v>207</v>
      </c>
      <c r="R227">
        <v>149000000</v>
      </c>
      <c r="S227" s="3">
        <v>5258923.43</v>
      </c>
      <c r="T227" t="s">
        <v>488</v>
      </c>
      <c r="U227" t="s">
        <v>4761</v>
      </c>
      <c r="V227" s="470" t="str">
        <f t="shared" si="7"/>
        <v>Ferrous</v>
      </c>
    </row>
    <row r="228" spans="2:22" x14ac:dyDescent="0.35">
      <c r="B228" t="s">
        <v>667</v>
      </c>
      <c r="C228" t="s">
        <v>281</v>
      </c>
      <c r="D228" t="s">
        <v>453</v>
      </c>
      <c r="E228" t="s">
        <v>247</v>
      </c>
      <c r="G228" s="373">
        <v>46073</v>
      </c>
      <c r="H228" t="s">
        <v>1000</v>
      </c>
      <c r="I228" t="s">
        <v>1001</v>
      </c>
      <c r="J228" t="s">
        <v>5009</v>
      </c>
      <c r="K228" t="s">
        <v>1086</v>
      </c>
      <c r="L228" t="s">
        <v>1095</v>
      </c>
      <c r="M228" t="s">
        <v>416</v>
      </c>
      <c r="N228">
        <v>391249.55</v>
      </c>
      <c r="O228">
        <v>518335.65</v>
      </c>
      <c r="P228" t="s">
        <v>1008</v>
      </c>
      <c r="Q228" t="s">
        <v>381</v>
      </c>
      <c r="R228">
        <v>50000000</v>
      </c>
      <c r="S228" s="3">
        <v>0</v>
      </c>
      <c r="T228" t="s">
        <v>488</v>
      </c>
      <c r="U228" t="s">
        <v>4761</v>
      </c>
      <c r="V228" s="470" t="str">
        <f t="shared" si="7"/>
        <v>Ferrous</v>
      </c>
    </row>
    <row r="229" spans="2:22" x14ac:dyDescent="0.35">
      <c r="B229" t="s">
        <v>916</v>
      </c>
      <c r="C229" t="s">
        <v>915</v>
      </c>
      <c r="D229" t="s">
        <v>778</v>
      </c>
      <c r="E229" t="s">
        <v>247</v>
      </c>
      <c r="G229" s="373">
        <v>46076</v>
      </c>
      <c r="H229" t="s">
        <v>1000</v>
      </c>
      <c r="I229" t="s">
        <v>1001</v>
      </c>
      <c r="J229" t="s">
        <v>5006</v>
      </c>
      <c r="K229" t="s">
        <v>1081</v>
      </c>
      <c r="L229" t="s">
        <v>1356</v>
      </c>
      <c r="M229" t="s">
        <v>731</v>
      </c>
      <c r="N229">
        <v>753312.43</v>
      </c>
      <c r="O229">
        <v>980889.75</v>
      </c>
      <c r="P229" t="s">
        <v>1013</v>
      </c>
      <c r="Q229" t="s">
        <v>732</v>
      </c>
      <c r="R229">
        <v>100000000</v>
      </c>
      <c r="S229" s="3">
        <v>1181535.8400000001</v>
      </c>
      <c r="T229" t="s">
        <v>488</v>
      </c>
      <c r="U229" t="s">
        <v>4761</v>
      </c>
      <c r="V229" s="470" t="str">
        <f t="shared" si="7"/>
        <v>Ferrous</v>
      </c>
    </row>
    <row r="230" spans="2:22" x14ac:dyDescent="0.35">
      <c r="B230" t="s">
        <v>919</v>
      </c>
      <c r="C230" t="s">
        <v>404</v>
      </c>
      <c r="D230" t="s">
        <v>454</v>
      </c>
      <c r="E230" t="s">
        <v>319</v>
      </c>
      <c r="G230" s="373">
        <v>46076</v>
      </c>
      <c r="H230" t="s">
        <v>1000</v>
      </c>
      <c r="I230" t="s">
        <v>1001</v>
      </c>
      <c r="J230" t="s">
        <v>5006</v>
      </c>
      <c r="K230" t="s">
        <v>1081</v>
      </c>
      <c r="L230" t="s">
        <v>1357</v>
      </c>
      <c r="M230" t="s">
        <v>731</v>
      </c>
      <c r="N230">
        <v>1108774.2</v>
      </c>
      <c r="O230">
        <v>1131667.2</v>
      </c>
      <c r="P230" t="s">
        <v>1013</v>
      </c>
      <c r="Q230" t="s">
        <v>732</v>
      </c>
      <c r="R230">
        <v>100000000</v>
      </c>
      <c r="S230" s="3">
        <v>0</v>
      </c>
      <c r="T230" t="s">
        <v>488</v>
      </c>
      <c r="U230" t="s">
        <v>4761</v>
      </c>
      <c r="V230" s="470" t="str">
        <f t="shared" si="7"/>
        <v>Ferrous</v>
      </c>
    </row>
    <row r="231" spans="2:22" x14ac:dyDescent="0.35">
      <c r="B231" t="s">
        <v>929</v>
      </c>
      <c r="C231" t="s">
        <v>928</v>
      </c>
      <c r="D231" t="s">
        <v>746</v>
      </c>
      <c r="E231" t="s">
        <v>319</v>
      </c>
      <c r="G231" s="373">
        <v>46077</v>
      </c>
      <c r="H231" t="s">
        <v>1000</v>
      </c>
      <c r="I231" t="s">
        <v>1001</v>
      </c>
      <c r="J231" t="s">
        <v>5010</v>
      </c>
      <c r="K231" t="s">
        <v>4768</v>
      </c>
      <c r="L231" t="s">
        <v>4769</v>
      </c>
      <c r="M231" t="s">
        <v>861</v>
      </c>
      <c r="N231">
        <v>9900.41</v>
      </c>
      <c r="O231">
        <v>1020277</v>
      </c>
      <c r="P231" t="s">
        <v>1012</v>
      </c>
      <c r="Q231" t="s">
        <v>862</v>
      </c>
      <c r="R231">
        <v>30000000</v>
      </c>
      <c r="S231" s="3">
        <v>0</v>
      </c>
      <c r="T231" t="s">
        <v>4767</v>
      </c>
      <c r="U231" t="s">
        <v>4761</v>
      </c>
      <c r="V231" s="470" t="str">
        <f t="shared" si="7"/>
        <v>Ferrous</v>
      </c>
    </row>
    <row r="232" spans="2:22" x14ac:dyDescent="0.35">
      <c r="B232" t="s">
        <v>923</v>
      </c>
      <c r="C232" t="s">
        <v>922</v>
      </c>
      <c r="D232" t="s">
        <v>746</v>
      </c>
      <c r="E232" t="s">
        <v>319</v>
      </c>
      <c r="G232" s="373">
        <v>46077</v>
      </c>
      <c r="H232" t="s">
        <v>1000</v>
      </c>
      <c r="I232" t="s">
        <v>1001</v>
      </c>
      <c r="J232" t="s">
        <v>5008</v>
      </c>
      <c r="K232" t="s">
        <v>1085</v>
      </c>
      <c r="L232" t="s">
        <v>1358</v>
      </c>
      <c r="M232" t="s">
        <v>967</v>
      </c>
      <c r="N232">
        <v>14348.72</v>
      </c>
      <c r="O232">
        <v>806239.72</v>
      </c>
      <c r="P232" t="s">
        <v>1017</v>
      </c>
      <c r="Q232" t="s">
        <v>968</v>
      </c>
      <c r="R232">
        <v>5000000</v>
      </c>
      <c r="S232" s="3">
        <v>0</v>
      </c>
      <c r="T232" t="s">
        <v>488</v>
      </c>
      <c r="U232" t="s">
        <v>4761</v>
      </c>
      <c r="V232" s="470" t="str">
        <f t="shared" si="7"/>
        <v>Ferrous</v>
      </c>
    </row>
    <row r="233" spans="2:22" x14ac:dyDescent="0.35">
      <c r="B233" t="s">
        <v>927</v>
      </c>
      <c r="C233" t="s">
        <v>926</v>
      </c>
      <c r="D233" t="s">
        <v>599</v>
      </c>
      <c r="E233" t="s">
        <v>246</v>
      </c>
      <c r="G233" s="373">
        <v>46079</v>
      </c>
      <c r="H233" t="s">
        <v>1000</v>
      </c>
      <c r="I233" t="s">
        <v>1001</v>
      </c>
      <c r="J233" t="s">
        <v>4808</v>
      </c>
      <c r="K233" t="s">
        <v>1068</v>
      </c>
      <c r="L233" t="s">
        <v>1353</v>
      </c>
      <c r="M233" t="s">
        <v>731</v>
      </c>
      <c r="N233">
        <v>55408.43</v>
      </c>
      <c r="O233">
        <v>1129024</v>
      </c>
      <c r="P233" t="s">
        <v>1013</v>
      </c>
      <c r="Q233" t="s">
        <v>732</v>
      </c>
      <c r="R233">
        <v>100000000</v>
      </c>
      <c r="S233" s="3">
        <v>0</v>
      </c>
      <c r="T233" t="s">
        <v>488</v>
      </c>
      <c r="U233" t="s">
        <v>4761</v>
      </c>
      <c r="V233" s="470" t="str">
        <f t="shared" si="7"/>
        <v>Ferrous</v>
      </c>
    </row>
    <row r="234" spans="2:22" x14ac:dyDescent="0.35">
      <c r="B234" t="s">
        <v>932</v>
      </c>
      <c r="C234" t="s">
        <v>931</v>
      </c>
      <c r="D234" t="s">
        <v>770</v>
      </c>
      <c r="E234" t="s">
        <v>319</v>
      </c>
      <c r="G234" s="373">
        <v>46080</v>
      </c>
      <c r="H234" t="s">
        <v>1000</v>
      </c>
      <c r="I234" t="s">
        <v>1001</v>
      </c>
      <c r="J234" t="s">
        <v>4796</v>
      </c>
      <c r="K234" t="s">
        <v>4764</v>
      </c>
      <c r="L234" t="s">
        <v>4770</v>
      </c>
      <c r="M234" t="s">
        <v>861</v>
      </c>
      <c r="N234">
        <v>9584.6200000000008</v>
      </c>
      <c r="O234">
        <v>1008694.16</v>
      </c>
      <c r="P234" t="s">
        <v>1012</v>
      </c>
      <c r="Q234" t="s">
        <v>862</v>
      </c>
      <c r="R234">
        <v>30000000</v>
      </c>
      <c r="S234" s="3">
        <v>0</v>
      </c>
      <c r="T234" t="s">
        <v>4767</v>
      </c>
      <c r="U234" t="s">
        <v>4761</v>
      </c>
      <c r="V234" s="470" t="str">
        <f t="shared" si="7"/>
        <v>Ferrous</v>
      </c>
    </row>
    <row r="235" spans="2:22" x14ac:dyDescent="0.35">
      <c r="B235" t="s">
        <v>936</v>
      </c>
      <c r="C235" t="s">
        <v>935</v>
      </c>
      <c r="D235" t="s">
        <v>746</v>
      </c>
      <c r="E235" t="s">
        <v>319</v>
      </c>
      <c r="G235" s="373">
        <v>46080</v>
      </c>
      <c r="H235" t="s">
        <v>1000</v>
      </c>
      <c r="I235" t="s">
        <v>1001</v>
      </c>
      <c r="J235" t="s">
        <v>5011</v>
      </c>
      <c r="K235" t="s">
        <v>1360</v>
      </c>
      <c r="L235" t="s">
        <v>1354</v>
      </c>
      <c r="M235" t="s">
        <v>435</v>
      </c>
      <c r="N235">
        <v>122155.56</v>
      </c>
      <c r="O235">
        <v>800795.2</v>
      </c>
      <c r="P235" t="s">
        <v>1013</v>
      </c>
      <c r="Q235" t="s">
        <v>693</v>
      </c>
      <c r="R235">
        <v>3000000</v>
      </c>
      <c r="S235" s="3">
        <v>0</v>
      </c>
      <c r="T235" t="s">
        <v>488</v>
      </c>
      <c r="U235" t="s">
        <v>4761</v>
      </c>
      <c r="V235" s="470" t="str">
        <f t="shared" si="7"/>
        <v>Ferrous</v>
      </c>
    </row>
    <row r="236" spans="2:22" x14ac:dyDescent="0.35">
      <c r="B236" t="s">
        <v>943</v>
      </c>
      <c r="C236" t="s">
        <v>942</v>
      </c>
      <c r="D236" t="s">
        <v>452</v>
      </c>
      <c r="E236" t="s">
        <v>247</v>
      </c>
      <c r="G236" s="373">
        <v>46081</v>
      </c>
      <c r="H236" t="s">
        <v>1000</v>
      </c>
      <c r="I236" t="s">
        <v>1001</v>
      </c>
      <c r="J236" t="s">
        <v>5012</v>
      </c>
      <c r="K236" t="s">
        <v>1352</v>
      </c>
      <c r="L236" t="s">
        <v>1355</v>
      </c>
      <c r="M236" t="s">
        <v>967</v>
      </c>
      <c r="N236">
        <v>148444.44</v>
      </c>
      <c r="O236">
        <v>1148444.44</v>
      </c>
      <c r="P236" t="s">
        <v>1017</v>
      </c>
      <c r="Q236" t="s">
        <v>968</v>
      </c>
      <c r="R236">
        <v>5000000</v>
      </c>
      <c r="S236" s="3">
        <v>0</v>
      </c>
      <c r="T236" t="s">
        <v>488</v>
      </c>
      <c r="U236" t="s">
        <v>4761</v>
      </c>
      <c r="V236" s="470" t="str">
        <f t="shared" si="7"/>
        <v>Ferrous</v>
      </c>
    </row>
    <row r="237" spans="2:22" x14ac:dyDescent="0.35">
      <c r="B237" t="s">
        <v>949</v>
      </c>
      <c r="C237" t="s">
        <v>948</v>
      </c>
      <c r="D237" t="s">
        <v>770</v>
      </c>
      <c r="E237" t="s">
        <v>319</v>
      </c>
      <c r="G237" s="373">
        <v>46082</v>
      </c>
      <c r="H237" t="s">
        <v>1000</v>
      </c>
      <c r="I237" t="s">
        <v>1001</v>
      </c>
      <c r="J237" t="s">
        <v>4858</v>
      </c>
      <c r="K237" t="s">
        <v>1367</v>
      </c>
      <c r="L237" t="s">
        <v>1361</v>
      </c>
      <c r="M237" t="s">
        <v>229</v>
      </c>
      <c r="N237">
        <v>139089.16</v>
      </c>
      <c r="O237">
        <v>911927.6</v>
      </c>
      <c r="P237" t="s">
        <v>1010</v>
      </c>
      <c r="Q237" t="s">
        <v>230</v>
      </c>
      <c r="R237">
        <v>9302658.8599999994</v>
      </c>
      <c r="S237" s="3">
        <v>8984.11</v>
      </c>
      <c r="T237" t="s">
        <v>488</v>
      </c>
      <c r="U237" t="s">
        <v>4761</v>
      </c>
      <c r="V237" s="470" t="str">
        <f t="shared" si="7"/>
        <v>Ferrous</v>
      </c>
    </row>
    <row r="238" spans="2:22" x14ac:dyDescent="0.35">
      <c r="B238" t="s">
        <v>951</v>
      </c>
      <c r="C238" t="s">
        <v>922</v>
      </c>
      <c r="D238" t="s">
        <v>770</v>
      </c>
      <c r="E238" t="s">
        <v>319</v>
      </c>
      <c r="G238" s="373">
        <v>46082</v>
      </c>
      <c r="H238" t="s">
        <v>1000</v>
      </c>
      <c r="I238" t="s">
        <v>1001</v>
      </c>
      <c r="J238" t="s">
        <v>4858</v>
      </c>
      <c r="K238" t="s">
        <v>1367</v>
      </c>
      <c r="L238" t="s">
        <v>1362</v>
      </c>
      <c r="M238" t="s">
        <v>229</v>
      </c>
      <c r="N238">
        <v>122690.72</v>
      </c>
      <c r="O238">
        <v>804406</v>
      </c>
      <c r="P238" t="s">
        <v>1010</v>
      </c>
      <c r="Q238" t="s">
        <v>230</v>
      </c>
      <c r="R238">
        <v>9302658.8599999994</v>
      </c>
      <c r="S238" s="3">
        <v>0</v>
      </c>
      <c r="T238" t="s">
        <v>488</v>
      </c>
      <c r="U238" t="s">
        <v>4761</v>
      </c>
      <c r="V238" s="470" t="str">
        <f t="shared" si="7"/>
        <v>Ferrous</v>
      </c>
    </row>
    <row r="239" spans="2:22" x14ac:dyDescent="0.35">
      <c r="B239" t="s">
        <v>957</v>
      </c>
      <c r="C239" t="s">
        <v>956</v>
      </c>
      <c r="D239" t="s">
        <v>743</v>
      </c>
      <c r="E239" t="s">
        <v>246</v>
      </c>
      <c r="G239" s="373">
        <v>46083</v>
      </c>
      <c r="H239" t="s">
        <v>1000</v>
      </c>
      <c r="I239" t="s">
        <v>1001</v>
      </c>
      <c r="J239" t="s">
        <v>4861</v>
      </c>
      <c r="K239" t="s">
        <v>1080</v>
      </c>
      <c r="L239" t="s">
        <v>4771</v>
      </c>
      <c r="M239" t="s">
        <v>861</v>
      </c>
      <c r="N239">
        <v>9862</v>
      </c>
      <c r="O239">
        <v>996095.38</v>
      </c>
      <c r="P239" t="s">
        <v>1012</v>
      </c>
      <c r="Q239" t="s">
        <v>862</v>
      </c>
      <c r="R239">
        <v>30000000</v>
      </c>
      <c r="S239" s="3">
        <v>0</v>
      </c>
      <c r="T239" t="s">
        <v>4767</v>
      </c>
      <c r="U239" t="s">
        <v>4761</v>
      </c>
      <c r="V239" s="470" t="str">
        <f t="shared" si="7"/>
        <v>Ferrous</v>
      </c>
    </row>
    <row r="240" spans="2:22" x14ac:dyDescent="0.35">
      <c r="B240" t="s">
        <v>962</v>
      </c>
      <c r="C240" t="s">
        <v>961</v>
      </c>
      <c r="D240" t="s">
        <v>979</v>
      </c>
      <c r="E240" t="s">
        <v>246</v>
      </c>
      <c r="G240" s="373">
        <v>46084</v>
      </c>
      <c r="H240" t="s">
        <v>1000</v>
      </c>
      <c r="I240" t="s">
        <v>1001</v>
      </c>
      <c r="J240" t="s">
        <v>4862</v>
      </c>
      <c r="K240" t="s">
        <v>4772</v>
      </c>
      <c r="L240" t="s">
        <v>4773</v>
      </c>
      <c r="M240" t="s">
        <v>861</v>
      </c>
      <c r="N240">
        <v>9794</v>
      </c>
      <c r="O240">
        <v>989186.92</v>
      </c>
      <c r="P240" t="s">
        <v>1012</v>
      </c>
      <c r="Q240" t="s">
        <v>862</v>
      </c>
      <c r="R240">
        <v>30000000</v>
      </c>
      <c r="S240" s="3">
        <v>0</v>
      </c>
      <c r="T240" t="s">
        <v>4767</v>
      </c>
      <c r="U240" t="s">
        <v>4761</v>
      </c>
      <c r="V240" s="470" t="str">
        <f t="shared" si="7"/>
        <v>Ferrous</v>
      </c>
    </row>
    <row r="241" spans="2:31" x14ac:dyDescent="0.35">
      <c r="B241" t="s">
        <v>859</v>
      </c>
      <c r="C241" t="s">
        <v>963</v>
      </c>
      <c r="D241" t="s">
        <v>746</v>
      </c>
      <c r="E241" t="s">
        <v>246</v>
      </c>
      <c r="G241" s="373">
        <v>46084</v>
      </c>
      <c r="H241" t="s">
        <v>1000</v>
      </c>
      <c r="I241" t="s">
        <v>1001</v>
      </c>
      <c r="J241" t="s">
        <v>4862</v>
      </c>
      <c r="K241" t="s">
        <v>4772</v>
      </c>
      <c r="L241" t="s">
        <v>4774</v>
      </c>
      <c r="M241" t="s">
        <v>861</v>
      </c>
      <c r="N241">
        <v>9617</v>
      </c>
      <c r="O241">
        <v>971305.2</v>
      </c>
      <c r="P241" t="s">
        <v>1012</v>
      </c>
      <c r="Q241" t="s">
        <v>862</v>
      </c>
      <c r="R241">
        <v>30000000</v>
      </c>
      <c r="S241" s="3">
        <v>0</v>
      </c>
      <c r="T241" t="s">
        <v>4767</v>
      </c>
      <c r="U241" t="s">
        <v>4761</v>
      </c>
      <c r="V241" s="470" t="str">
        <f t="shared" si="7"/>
        <v>Ferrous</v>
      </c>
    </row>
    <row r="242" spans="2:31" x14ac:dyDescent="0.35">
      <c r="B242" t="s">
        <v>315</v>
      </c>
      <c r="C242" t="s">
        <v>960</v>
      </c>
      <c r="D242" t="s">
        <v>454</v>
      </c>
      <c r="E242" t="s">
        <v>246</v>
      </c>
      <c r="G242" s="373">
        <v>46084</v>
      </c>
      <c r="H242" t="s">
        <v>1000</v>
      </c>
      <c r="I242" t="s">
        <v>1001</v>
      </c>
      <c r="J242" t="s">
        <v>4862</v>
      </c>
      <c r="K242" t="s">
        <v>4772</v>
      </c>
      <c r="L242" t="s">
        <v>4775</v>
      </c>
      <c r="M242" t="s">
        <v>861</v>
      </c>
      <c r="N242">
        <v>9215</v>
      </c>
      <c r="O242">
        <v>930665.2</v>
      </c>
      <c r="P242" t="s">
        <v>1012</v>
      </c>
      <c r="Q242" t="s">
        <v>862</v>
      </c>
      <c r="R242">
        <v>30000000</v>
      </c>
      <c r="S242" s="3">
        <v>0</v>
      </c>
      <c r="T242" t="s">
        <v>4767</v>
      </c>
      <c r="U242" t="s">
        <v>4761</v>
      </c>
      <c r="V242" s="470" t="str">
        <f t="shared" si="7"/>
        <v>Ferrous</v>
      </c>
    </row>
    <row r="243" spans="2:31" x14ac:dyDescent="0.35">
      <c r="B243" t="s">
        <v>511</v>
      </c>
      <c r="C243" t="s">
        <v>964</v>
      </c>
      <c r="D243" t="s">
        <v>778</v>
      </c>
      <c r="E243" t="s">
        <v>247</v>
      </c>
      <c r="G243" s="373">
        <v>46086</v>
      </c>
      <c r="H243" t="s">
        <v>1000</v>
      </c>
      <c r="I243" t="s">
        <v>1001</v>
      </c>
      <c r="J243" t="s">
        <v>4857</v>
      </c>
      <c r="K243" t="s">
        <v>1069</v>
      </c>
      <c r="L243" t="s">
        <v>1363</v>
      </c>
      <c r="M243" t="s">
        <v>199</v>
      </c>
      <c r="N243">
        <v>13505.11</v>
      </c>
      <c r="O243">
        <v>1301941.2</v>
      </c>
      <c r="P243" t="s">
        <v>1010</v>
      </c>
      <c r="Q243" t="s">
        <v>637</v>
      </c>
      <c r="R243">
        <v>8131000</v>
      </c>
      <c r="S243" s="3">
        <v>0</v>
      </c>
      <c r="T243" t="s">
        <v>488</v>
      </c>
      <c r="U243" t="s">
        <v>4761</v>
      </c>
      <c r="V243" s="470" t="str">
        <f t="shared" si="7"/>
        <v>Non-Ferrous</v>
      </c>
    </row>
    <row r="244" spans="2:31" x14ac:dyDescent="0.35">
      <c r="B244" t="s">
        <v>968</v>
      </c>
      <c r="C244" t="s">
        <v>967</v>
      </c>
      <c r="D244" t="s">
        <v>812</v>
      </c>
      <c r="E244" t="s">
        <v>246</v>
      </c>
      <c r="G244" s="373">
        <v>46086</v>
      </c>
      <c r="H244" t="s">
        <v>1000</v>
      </c>
      <c r="I244" t="s">
        <v>1001</v>
      </c>
      <c r="J244" t="s">
        <v>4810</v>
      </c>
      <c r="K244" t="s">
        <v>1071</v>
      </c>
      <c r="L244" t="s">
        <v>1365</v>
      </c>
      <c r="M244" t="s">
        <v>229</v>
      </c>
      <c r="N244">
        <v>212894.04</v>
      </c>
      <c r="O244">
        <v>1395774.8</v>
      </c>
      <c r="P244" t="s">
        <v>1010</v>
      </c>
      <c r="Q244" t="s">
        <v>230</v>
      </c>
      <c r="R244">
        <v>9302658.8599999994</v>
      </c>
      <c r="S244" s="3">
        <v>0</v>
      </c>
      <c r="T244" t="s">
        <v>488</v>
      </c>
      <c r="U244" t="s">
        <v>4761</v>
      </c>
      <c r="V244" s="470" t="str">
        <f t="shared" si="7"/>
        <v>Ferrous</v>
      </c>
    </row>
    <row r="245" spans="2:31" x14ac:dyDescent="0.35">
      <c r="B245" t="s">
        <v>972</v>
      </c>
      <c r="C245" t="s">
        <v>971</v>
      </c>
      <c r="D245" t="s">
        <v>979</v>
      </c>
      <c r="E245" t="s">
        <v>246</v>
      </c>
      <c r="G245" s="373">
        <v>46086</v>
      </c>
      <c r="H245" t="s">
        <v>1000</v>
      </c>
      <c r="I245" t="s">
        <v>1001</v>
      </c>
      <c r="J245" t="s">
        <v>4810</v>
      </c>
      <c r="K245" t="s">
        <v>1071</v>
      </c>
      <c r="L245" t="s">
        <v>1364</v>
      </c>
      <c r="M245" t="s">
        <v>229</v>
      </c>
      <c r="N245">
        <v>157330</v>
      </c>
      <c r="O245">
        <v>1031485.2</v>
      </c>
      <c r="P245" t="s">
        <v>1010</v>
      </c>
      <c r="Q245" t="s">
        <v>230</v>
      </c>
      <c r="R245">
        <v>9302658.8599999994</v>
      </c>
      <c r="S245" s="3">
        <v>0</v>
      </c>
      <c r="T245" t="s">
        <v>488</v>
      </c>
      <c r="U245" t="s">
        <v>4761</v>
      </c>
      <c r="V245" s="470" t="str">
        <f t="shared" si="7"/>
        <v>Ferrous</v>
      </c>
    </row>
    <row r="246" spans="2:31" x14ac:dyDescent="0.35">
      <c r="B246" t="s">
        <v>977</v>
      </c>
      <c r="C246" t="s">
        <v>976</v>
      </c>
      <c r="D246" t="s">
        <v>746</v>
      </c>
      <c r="E246" t="s">
        <v>319</v>
      </c>
      <c r="G246" s="373">
        <v>46087</v>
      </c>
      <c r="H246" t="s">
        <v>1000</v>
      </c>
      <c r="I246" t="s">
        <v>1001</v>
      </c>
      <c r="J246" t="s">
        <v>4809</v>
      </c>
      <c r="K246" t="s">
        <v>1072</v>
      </c>
      <c r="L246" t="s">
        <v>4776</v>
      </c>
      <c r="M246" t="s">
        <v>861</v>
      </c>
      <c r="N246">
        <v>9243</v>
      </c>
      <c r="O246">
        <v>933509.86</v>
      </c>
      <c r="P246" t="s">
        <v>1012</v>
      </c>
      <c r="Q246" t="s">
        <v>862</v>
      </c>
      <c r="R246">
        <v>30000000</v>
      </c>
      <c r="S246" s="3">
        <v>0</v>
      </c>
      <c r="T246" t="s">
        <v>4767</v>
      </c>
      <c r="U246" t="s">
        <v>4761</v>
      </c>
      <c r="V246" s="470" t="str">
        <f t="shared" si="7"/>
        <v>Ferrous</v>
      </c>
    </row>
    <row r="247" spans="2:31" x14ac:dyDescent="0.35">
      <c r="B247" t="s">
        <v>975</v>
      </c>
      <c r="C247" t="s">
        <v>974</v>
      </c>
      <c r="D247" t="s">
        <v>746</v>
      </c>
      <c r="E247" t="s">
        <v>319</v>
      </c>
      <c r="G247" s="373">
        <v>46087</v>
      </c>
      <c r="H247" t="s">
        <v>1000</v>
      </c>
      <c r="I247" t="s">
        <v>1001</v>
      </c>
      <c r="J247" t="s">
        <v>4809</v>
      </c>
      <c r="K247" t="s">
        <v>1072</v>
      </c>
      <c r="L247" t="s">
        <v>4777</v>
      </c>
      <c r="M247" t="s">
        <v>861</v>
      </c>
      <c r="N247">
        <v>9754</v>
      </c>
      <c r="O247">
        <v>985123.12</v>
      </c>
      <c r="P247" t="s">
        <v>1012</v>
      </c>
      <c r="Q247" t="s">
        <v>862</v>
      </c>
      <c r="R247">
        <v>30000000</v>
      </c>
      <c r="S247" s="3">
        <v>0</v>
      </c>
      <c r="T247" t="s">
        <v>4767</v>
      </c>
      <c r="U247" t="s">
        <v>4761</v>
      </c>
      <c r="V247" s="470" t="str">
        <f t="shared" si="7"/>
        <v>Ferrous</v>
      </c>
    </row>
    <row r="248" spans="2:31" x14ac:dyDescent="0.35">
      <c r="B248" t="s">
        <v>985</v>
      </c>
      <c r="C248" t="s">
        <v>984</v>
      </c>
      <c r="D248" t="s">
        <v>452</v>
      </c>
      <c r="E248" t="s">
        <v>247</v>
      </c>
      <c r="G248" s="373">
        <v>46087</v>
      </c>
      <c r="H248" t="s">
        <v>1000</v>
      </c>
      <c r="I248" t="s">
        <v>1001</v>
      </c>
      <c r="J248" t="s">
        <v>4809</v>
      </c>
      <c r="K248" t="s">
        <v>1072</v>
      </c>
      <c r="L248" t="s">
        <v>4778</v>
      </c>
      <c r="M248" t="s">
        <v>861</v>
      </c>
      <c r="N248">
        <v>6314.39</v>
      </c>
      <c r="O248">
        <v>1033439.5</v>
      </c>
      <c r="P248" t="s">
        <v>1012</v>
      </c>
      <c r="Q248" t="s">
        <v>862</v>
      </c>
      <c r="R248">
        <v>30000000</v>
      </c>
      <c r="S248" s="3">
        <v>0</v>
      </c>
      <c r="T248" t="s">
        <v>4767</v>
      </c>
      <c r="U248" t="s">
        <v>4761</v>
      </c>
      <c r="V248" s="470" t="str">
        <f t="shared" si="7"/>
        <v>Ferrous</v>
      </c>
    </row>
    <row r="249" spans="2:31" x14ac:dyDescent="0.35">
      <c r="B249" t="s">
        <v>987</v>
      </c>
      <c r="C249" t="s">
        <v>986</v>
      </c>
      <c r="D249" t="s">
        <v>451</v>
      </c>
      <c r="E249" t="s">
        <v>246</v>
      </c>
      <c r="G249" s="373">
        <v>46091</v>
      </c>
      <c r="H249" t="s">
        <v>1000</v>
      </c>
      <c r="I249" t="s">
        <v>1001</v>
      </c>
      <c r="J249" t="s">
        <v>4861</v>
      </c>
      <c r="K249" t="s">
        <v>1080</v>
      </c>
      <c r="L249" t="s">
        <v>4779</v>
      </c>
      <c r="M249" t="s">
        <v>875</v>
      </c>
      <c r="N249">
        <v>948.6</v>
      </c>
      <c r="O249">
        <v>1066869.8600000001</v>
      </c>
      <c r="P249" t="s">
        <v>1012</v>
      </c>
      <c r="Q249" t="s">
        <v>876</v>
      </c>
      <c r="R249">
        <v>17000000</v>
      </c>
      <c r="S249" s="3">
        <v>18886.439999999999</v>
      </c>
      <c r="T249" t="s">
        <v>4767</v>
      </c>
      <c r="U249" t="s">
        <v>4761</v>
      </c>
      <c r="V249" s="470" t="str">
        <f t="shared" si="7"/>
        <v>Ferrous</v>
      </c>
    </row>
    <row r="250" spans="2:31" x14ac:dyDescent="0.35">
      <c r="B250" t="s">
        <v>989</v>
      </c>
      <c r="C250" t="s">
        <v>988</v>
      </c>
      <c r="D250" t="s">
        <v>450</v>
      </c>
      <c r="E250" t="s">
        <v>247</v>
      </c>
      <c r="G250" s="373">
        <v>46092</v>
      </c>
      <c r="H250" t="s">
        <v>1000</v>
      </c>
      <c r="I250" t="s">
        <v>1001</v>
      </c>
      <c r="J250" t="s">
        <v>4809</v>
      </c>
      <c r="K250" t="s">
        <v>1072</v>
      </c>
      <c r="L250" t="s">
        <v>1370</v>
      </c>
      <c r="M250" t="s">
        <v>986</v>
      </c>
      <c r="N250">
        <v>32.229999999999997</v>
      </c>
      <c r="O250">
        <v>1041496.3</v>
      </c>
      <c r="P250" t="s">
        <v>1019</v>
      </c>
      <c r="Q250" t="s">
        <v>987</v>
      </c>
      <c r="R250">
        <v>10000000</v>
      </c>
      <c r="S250" s="3">
        <v>1043993</v>
      </c>
      <c r="T250" t="s">
        <v>488</v>
      </c>
      <c r="U250" t="s">
        <v>4761</v>
      </c>
      <c r="V250" s="470" t="str">
        <f t="shared" si="7"/>
        <v>Ferrous</v>
      </c>
    </row>
    <row r="251" spans="2:31" x14ac:dyDescent="0.35">
      <c r="B251" t="s">
        <v>571</v>
      </c>
      <c r="C251" t="s">
        <v>570</v>
      </c>
      <c r="D251" t="s">
        <v>452</v>
      </c>
      <c r="E251" t="s">
        <v>247</v>
      </c>
      <c r="G251" s="373">
        <v>46093</v>
      </c>
      <c r="H251" t="s">
        <v>1000</v>
      </c>
      <c r="I251" t="s">
        <v>1001</v>
      </c>
      <c r="J251" t="s">
        <v>4860</v>
      </c>
      <c r="K251" t="s">
        <v>1073</v>
      </c>
      <c r="L251" t="s">
        <v>1371</v>
      </c>
      <c r="M251" t="s">
        <v>286</v>
      </c>
      <c r="N251">
        <v>160832.10999999999</v>
      </c>
      <c r="O251">
        <v>27471207.120000001</v>
      </c>
      <c r="P251" t="s">
        <v>1015</v>
      </c>
      <c r="Q251" t="s">
        <v>603</v>
      </c>
      <c r="R251">
        <v>60000000</v>
      </c>
      <c r="S251" s="3">
        <v>0</v>
      </c>
      <c r="T251" t="s">
        <v>488</v>
      </c>
      <c r="U251" t="s">
        <v>4761</v>
      </c>
      <c r="V251" s="470" t="str">
        <f t="shared" si="7"/>
        <v>Non-Ferrous</v>
      </c>
    </row>
    <row r="252" spans="2:31" x14ac:dyDescent="0.35">
      <c r="B252" t="s">
        <v>1027</v>
      </c>
      <c r="C252" t="s">
        <v>596</v>
      </c>
      <c r="D252" t="s">
        <v>599</v>
      </c>
      <c r="E252" t="s">
        <v>319</v>
      </c>
      <c r="G252" s="373">
        <v>46094</v>
      </c>
      <c r="H252" t="s">
        <v>1000</v>
      </c>
      <c r="I252" t="s">
        <v>1001</v>
      </c>
      <c r="J252" t="s">
        <v>4810</v>
      </c>
      <c r="K252" t="s">
        <v>1071</v>
      </c>
      <c r="L252" t="s">
        <v>1372</v>
      </c>
      <c r="M252" t="s">
        <v>199</v>
      </c>
      <c r="N252">
        <v>321024.59999999998</v>
      </c>
      <c r="O252">
        <v>1809966.6</v>
      </c>
      <c r="P252" t="s">
        <v>1010</v>
      </c>
      <c r="Q252" t="s">
        <v>637</v>
      </c>
      <c r="R252">
        <v>8131000</v>
      </c>
      <c r="S252" s="3">
        <v>0</v>
      </c>
      <c r="T252" t="s">
        <v>488</v>
      </c>
      <c r="U252" t="s">
        <v>4761</v>
      </c>
      <c r="V252" s="470" t="str">
        <f t="shared" si="7"/>
        <v>Non-Ferrous</v>
      </c>
      <c r="AD252" s="3"/>
      <c r="AE252"/>
    </row>
    <row r="253" spans="2:31" x14ac:dyDescent="0.35">
      <c r="B253" t="s">
        <v>1094</v>
      </c>
      <c r="C253" t="s">
        <v>1093</v>
      </c>
      <c r="D253" t="s">
        <v>452</v>
      </c>
      <c r="E253" t="s">
        <v>246</v>
      </c>
      <c r="G253" s="373">
        <v>46097</v>
      </c>
      <c r="H253" t="s">
        <v>1000</v>
      </c>
      <c r="I253" t="s">
        <v>1001</v>
      </c>
      <c r="J253" t="s">
        <v>4861</v>
      </c>
      <c r="K253" t="s">
        <v>1080</v>
      </c>
      <c r="L253" t="s">
        <v>1419</v>
      </c>
      <c r="M253" t="s">
        <v>852</v>
      </c>
      <c r="N253">
        <v>6.02</v>
      </c>
      <c r="O253">
        <v>19908346.399999999</v>
      </c>
      <c r="P253" t="s">
        <v>1007</v>
      </c>
      <c r="Q253" t="s">
        <v>853</v>
      </c>
      <c r="R253">
        <v>0.01</v>
      </c>
      <c r="S253" s="3">
        <v>0</v>
      </c>
      <c r="T253" t="s">
        <v>488</v>
      </c>
      <c r="U253" t="s">
        <v>4761</v>
      </c>
      <c r="V253" s="470" t="str">
        <f t="shared" si="7"/>
        <v>Non-Ferrous</v>
      </c>
      <c r="AD253" s="3"/>
      <c r="AE253"/>
    </row>
    <row r="254" spans="2:31" x14ac:dyDescent="0.35">
      <c r="B254" t="s">
        <v>1089</v>
      </c>
      <c r="C254" t="s">
        <v>1088</v>
      </c>
      <c r="D254" t="s">
        <v>1359</v>
      </c>
      <c r="E254" t="s">
        <v>246</v>
      </c>
      <c r="G254" s="373">
        <v>46058</v>
      </c>
      <c r="H254" t="s">
        <v>1000</v>
      </c>
      <c r="I254" t="s">
        <v>1001</v>
      </c>
      <c r="J254" t="s">
        <v>5013</v>
      </c>
      <c r="K254" t="s">
        <v>1083</v>
      </c>
      <c r="L254" t="s">
        <v>1004</v>
      </c>
      <c r="M254" t="s">
        <v>377</v>
      </c>
      <c r="N254">
        <v>1995.96</v>
      </c>
      <c r="O254">
        <v>2942562.46</v>
      </c>
      <c r="P254" t="s">
        <v>1018</v>
      </c>
      <c r="Q254" t="s">
        <v>583</v>
      </c>
      <c r="R254">
        <v>15000000</v>
      </c>
      <c r="S254" s="3">
        <v>0</v>
      </c>
      <c r="T254" t="s">
        <v>488</v>
      </c>
      <c r="U254" t="s">
        <v>4761</v>
      </c>
      <c r="V254" s="470" t="str">
        <f t="shared" si="7"/>
        <v>M3</v>
      </c>
      <c r="AD254" s="3"/>
      <c r="AE254"/>
    </row>
    <row r="255" spans="2:31" x14ac:dyDescent="0.35">
      <c r="B255" t="s">
        <v>1429</v>
      </c>
      <c r="C255" t="s">
        <v>1428</v>
      </c>
      <c r="D255" t="s">
        <v>1434</v>
      </c>
      <c r="E255" t="s">
        <v>246</v>
      </c>
      <c r="G255" s="373">
        <v>46089</v>
      </c>
      <c r="H255" t="s">
        <v>1000</v>
      </c>
      <c r="I255" t="s">
        <v>1001</v>
      </c>
      <c r="J255" t="s">
        <v>4814</v>
      </c>
      <c r="K255" t="s">
        <v>1368</v>
      </c>
      <c r="L255" t="s">
        <v>1366</v>
      </c>
      <c r="M255" t="s">
        <v>404</v>
      </c>
      <c r="N255">
        <v>14070.84</v>
      </c>
      <c r="O255">
        <v>2727083.84</v>
      </c>
      <c r="P255" t="s">
        <v>1010</v>
      </c>
      <c r="Q255" t="s">
        <v>515</v>
      </c>
      <c r="R255">
        <v>50700000</v>
      </c>
      <c r="S255" s="3">
        <v>0</v>
      </c>
      <c r="T255" t="s">
        <v>488</v>
      </c>
      <c r="U255" t="s">
        <v>4761</v>
      </c>
      <c r="V255" s="470" t="str">
        <f t="shared" si="7"/>
        <v>M3</v>
      </c>
    </row>
    <row r="256" spans="2:31" x14ac:dyDescent="0.35">
      <c r="B256" t="s">
        <v>1433</v>
      </c>
      <c r="C256" t="s">
        <v>1432</v>
      </c>
      <c r="D256" t="s">
        <v>746</v>
      </c>
      <c r="E256" t="s">
        <v>319</v>
      </c>
      <c r="G256" s="373">
        <v>46092</v>
      </c>
      <c r="H256" t="s">
        <v>1000</v>
      </c>
      <c r="I256" t="s">
        <v>1001</v>
      </c>
      <c r="J256" t="s">
        <v>4812</v>
      </c>
      <c r="K256" t="s">
        <v>1075</v>
      </c>
      <c r="L256" t="s">
        <v>4780</v>
      </c>
      <c r="M256" t="s">
        <v>861</v>
      </c>
      <c r="N256">
        <v>10273</v>
      </c>
      <c r="O256">
        <v>1037610.5</v>
      </c>
      <c r="P256" t="s">
        <v>1012</v>
      </c>
      <c r="Q256" t="s">
        <v>862</v>
      </c>
      <c r="R256">
        <v>30000000</v>
      </c>
      <c r="S256" s="3">
        <v>0</v>
      </c>
      <c r="T256" t="s">
        <v>4767</v>
      </c>
      <c r="U256" t="s">
        <v>4761</v>
      </c>
      <c r="V256" s="470" t="str">
        <f t="shared" si="7"/>
        <v>Ferrous</v>
      </c>
    </row>
    <row r="257" spans="2:22" x14ac:dyDescent="0.35">
      <c r="B257" t="s">
        <v>1417</v>
      </c>
      <c r="C257" t="s">
        <v>1416</v>
      </c>
      <c r="D257" t="s">
        <v>778</v>
      </c>
      <c r="E257" t="s">
        <v>247</v>
      </c>
      <c r="G257" s="373">
        <v>46092</v>
      </c>
      <c r="H257" t="s">
        <v>1000</v>
      </c>
      <c r="I257" t="s">
        <v>1001</v>
      </c>
      <c r="J257" t="s">
        <v>4812</v>
      </c>
      <c r="K257" t="s">
        <v>1075</v>
      </c>
      <c r="L257" t="s">
        <v>1369</v>
      </c>
      <c r="M257" t="s">
        <v>229</v>
      </c>
      <c r="N257">
        <v>210935.1</v>
      </c>
      <c r="O257">
        <v>1382936.4</v>
      </c>
      <c r="P257" t="s">
        <v>1010</v>
      </c>
      <c r="Q257" t="s">
        <v>230</v>
      </c>
      <c r="R257">
        <v>9302658.8599999994</v>
      </c>
      <c r="S257" s="3">
        <v>0</v>
      </c>
      <c r="T257" t="s">
        <v>488</v>
      </c>
      <c r="U257" t="s">
        <v>4761</v>
      </c>
      <c r="V257" s="470" t="str">
        <f t="shared" si="7"/>
        <v>Ferrous</v>
      </c>
    </row>
    <row r="258" spans="2:22" x14ac:dyDescent="0.35">
      <c r="B258" t="s">
        <v>1415</v>
      </c>
      <c r="C258" t="s">
        <v>1414</v>
      </c>
      <c r="D258" t="s">
        <v>1435</v>
      </c>
      <c r="G258" s="373">
        <v>46097</v>
      </c>
      <c r="H258" t="s">
        <v>1000</v>
      </c>
      <c r="I258" t="s">
        <v>1001</v>
      </c>
      <c r="J258" t="s">
        <v>4865</v>
      </c>
      <c r="K258" t="s">
        <v>1078</v>
      </c>
      <c r="L258" t="s">
        <v>1418</v>
      </c>
      <c r="M258" t="s">
        <v>178</v>
      </c>
      <c r="N258">
        <v>1.5</v>
      </c>
      <c r="O258">
        <v>609428.69999999995</v>
      </c>
      <c r="P258" t="s">
        <v>1010</v>
      </c>
      <c r="Q258" t="s">
        <v>487</v>
      </c>
      <c r="R258">
        <v>10000000</v>
      </c>
      <c r="S258" s="3">
        <v>0</v>
      </c>
      <c r="T258" t="s">
        <v>488</v>
      </c>
      <c r="U258" t="s">
        <v>4761</v>
      </c>
      <c r="V258" s="470" t="str">
        <f t="shared" si="7"/>
        <v>Ferrous</v>
      </c>
    </row>
    <row r="259" spans="2:22" x14ac:dyDescent="0.35">
      <c r="B259" t="s">
        <v>4493</v>
      </c>
      <c r="C259" t="s">
        <v>4492</v>
      </c>
      <c r="D259" t="s">
        <v>4495</v>
      </c>
      <c r="E259" t="s">
        <v>247</v>
      </c>
      <c r="G259" s="373">
        <v>46097</v>
      </c>
      <c r="H259" t="s">
        <v>1000</v>
      </c>
      <c r="I259" t="s">
        <v>1001</v>
      </c>
      <c r="J259" t="s">
        <v>4812</v>
      </c>
      <c r="K259" t="s">
        <v>1075</v>
      </c>
      <c r="L259" t="s">
        <v>1420</v>
      </c>
      <c r="M259" t="s">
        <v>416</v>
      </c>
      <c r="N259">
        <v>87023.11</v>
      </c>
      <c r="O259">
        <v>390285</v>
      </c>
      <c r="P259" t="s">
        <v>1008</v>
      </c>
      <c r="Q259" t="s">
        <v>381</v>
      </c>
      <c r="R259">
        <v>50000000</v>
      </c>
      <c r="S259" s="3">
        <v>0</v>
      </c>
      <c r="T259" t="s">
        <v>488</v>
      </c>
      <c r="U259" t="s">
        <v>4761</v>
      </c>
      <c r="V259" s="470" t="str">
        <f t="shared" si="7"/>
        <v>Ferrous</v>
      </c>
    </row>
    <row r="260" spans="2:22" x14ac:dyDescent="0.35">
      <c r="B260" t="s">
        <v>4833</v>
      </c>
      <c r="C260" t="s">
        <v>4832</v>
      </c>
      <c r="E260" t="s">
        <v>246</v>
      </c>
      <c r="G260" s="373">
        <v>46099</v>
      </c>
      <c r="H260" t="s">
        <v>1000</v>
      </c>
      <c r="I260" t="s">
        <v>1001</v>
      </c>
      <c r="J260" t="s">
        <v>5014</v>
      </c>
      <c r="K260" t="s">
        <v>1426</v>
      </c>
      <c r="L260" t="s">
        <v>1427</v>
      </c>
      <c r="M260" t="s">
        <v>1428</v>
      </c>
      <c r="N260">
        <v>0.84</v>
      </c>
      <c r="O260">
        <v>1058311.32</v>
      </c>
      <c r="P260" t="s">
        <v>1011</v>
      </c>
      <c r="Q260" t="s">
        <v>1429</v>
      </c>
      <c r="R260">
        <v>2500000</v>
      </c>
      <c r="S260" s="3">
        <v>0</v>
      </c>
      <c r="T260" t="s">
        <v>488</v>
      </c>
      <c r="U260" t="s">
        <v>4761</v>
      </c>
      <c r="V260" s="470" t="str">
        <f t="shared" ref="V260:V294" si="8">_xlfn.XLOOKUP(Q260,B:B,E:E)</f>
        <v>Ferrous</v>
      </c>
    </row>
    <row r="261" spans="2:22" x14ac:dyDescent="0.35">
      <c r="G261" s="373">
        <v>46101</v>
      </c>
      <c r="H261" t="s">
        <v>1000</v>
      </c>
      <c r="I261" t="s">
        <v>1001</v>
      </c>
      <c r="J261" t="s">
        <v>4765</v>
      </c>
      <c r="K261" t="s">
        <v>1076</v>
      </c>
      <c r="L261" t="s">
        <v>4781</v>
      </c>
      <c r="M261" t="s">
        <v>875</v>
      </c>
      <c r="N261">
        <v>26</v>
      </c>
      <c r="O261">
        <v>1013460.7</v>
      </c>
      <c r="P261" t="s">
        <v>1012</v>
      </c>
      <c r="Q261" t="s">
        <v>876</v>
      </c>
      <c r="R261">
        <v>17000000</v>
      </c>
      <c r="S261" s="3">
        <v>0</v>
      </c>
      <c r="T261" t="s">
        <v>4767</v>
      </c>
      <c r="U261" t="s">
        <v>4761</v>
      </c>
      <c r="V261" s="470" t="str">
        <f t="shared" si="8"/>
        <v>Ferrous</v>
      </c>
    </row>
    <row r="262" spans="2:22" x14ac:dyDescent="0.35">
      <c r="G262" s="373">
        <v>46101</v>
      </c>
      <c r="H262" t="s">
        <v>1000</v>
      </c>
      <c r="I262" t="s">
        <v>1001</v>
      </c>
      <c r="J262" t="s">
        <v>4864</v>
      </c>
      <c r="K262" t="s">
        <v>1077</v>
      </c>
      <c r="L262" t="s">
        <v>1421</v>
      </c>
      <c r="M262" t="s">
        <v>270</v>
      </c>
      <c r="N262">
        <v>282.33</v>
      </c>
      <c r="O262">
        <v>758020.2</v>
      </c>
      <c r="P262" t="s">
        <v>1009</v>
      </c>
      <c r="Q262" t="s">
        <v>207</v>
      </c>
      <c r="R262">
        <v>149000000</v>
      </c>
      <c r="S262" s="3">
        <v>0</v>
      </c>
      <c r="T262" t="s">
        <v>488</v>
      </c>
      <c r="U262" t="s">
        <v>4761</v>
      </c>
      <c r="V262" s="470" t="str">
        <f t="shared" si="8"/>
        <v>Ferrous</v>
      </c>
    </row>
    <row r="263" spans="2:22" x14ac:dyDescent="0.35">
      <c r="G263" s="373">
        <v>46101</v>
      </c>
      <c r="H263" t="s">
        <v>1000</v>
      </c>
      <c r="I263" t="s">
        <v>1001</v>
      </c>
      <c r="J263" t="s">
        <v>4813</v>
      </c>
      <c r="K263" t="s">
        <v>1082</v>
      </c>
      <c r="L263" t="s">
        <v>1422</v>
      </c>
      <c r="M263" t="s">
        <v>229</v>
      </c>
      <c r="N263">
        <v>95222.2</v>
      </c>
      <c r="O263">
        <v>624267.19999999995</v>
      </c>
      <c r="P263" t="s">
        <v>1010</v>
      </c>
      <c r="Q263" t="s">
        <v>230</v>
      </c>
      <c r="R263">
        <v>9302658.8599999994</v>
      </c>
      <c r="S263" s="3">
        <v>0</v>
      </c>
      <c r="T263" t="s">
        <v>488</v>
      </c>
      <c r="U263" t="s">
        <v>4761</v>
      </c>
      <c r="V263" s="470" t="str">
        <f t="shared" si="8"/>
        <v>Ferrous</v>
      </c>
    </row>
    <row r="264" spans="2:22" x14ac:dyDescent="0.35">
      <c r="G264" s="373">
        <v>46107</v>
      </c>
      <c r="H264" t="s">
        <v>1000</v>
      </c>
      <c r="I264" t="s">
        <v>1002</v>
      </c>
      <c r="J264" t="s">
        <v>4765</v>
      </c>
      <c r="K264" t="s">
        <v>1076</v>
      </c>
      <c r="L264" t="s">
        <v>4538</v>
      </c>
      <c r="M264" t="s">
        <v>286</v>
      </c>
      <c r="N264">
        <v>39077.82</v>
      </c>
      <c r="O264">
        <v>39077.82</v>
      </c>
      <c r="P264" t="s">
        <v>1015</v>
      </c>
      <c r="Q264" t="s">
        <v>603</v>
      </c>
      <c r="R264">
        <v>60000000</v>
      </c>
      <c r="S264" s="3">
        <v>0</v>
      </c>
      <c r="T264" t="s">
        <v>488</v>
      </c>
      <c r="U264" t="s">
        <v>4761</v>
      </c>
      <c r="V264" s="470" t="str">
        <f t="shared" si="8"/>
        <v>Non-Ferrous</v>
      </c>
    </row>
    <row r="265" spans="2:22" x14ac:dyDescent="0.35">
      <c r="G265" s="373">
        <v>46107</v>
      </c>
      <c r="H265" t="s">
        <v>1000</v>
      </c>
      <c r="I265" t="s">
        <v>1001</v>
      </c>
      <c r="J265" t="s">
        <v>4865</v>
      </c>
      <c r="K265" t="s">
        <v>1078</v>
      </c>
      <c r="L265" t="s">
        <v>1423</v>
      </c>
      <c r="M265" t="s">
        <v>416</v>
      </c>
      <c r="N265">
        <v>33100.480000000003</v>
      </c>
      <c r="O265">
        <v>448641.9</v>
      </c>
      <c r="P265" t="s">
        <v>1008</v>
      </c>
      <c r="Q265" t="s">
        <v>381</v>
      </c>
      <c r="R265">
        <v>50000000</v>
      </c>
      <c r="S265" s="3">
        <v>0</v>
      </c>
      <c r="T265" t="s">
        <v>488</v>
      </c>
      <c r="U265" t="s">
        <v>4761</v>
      </c>
      <c r="V265" s="470" t="str">
        <f t="shared" si="8"/>
        <v>Ferrous</v>
      </c>
    </row>
    <row r="266" spans="2:22" x14ac:dyDescent="0.35">
      <c r="G266" s="373">
        <v>46113</v>
      </c>
      <c r="H266" t="s">
        <v>1000</v>
      </c>
      <c r="I266" t="s">
        <v>1001</v>
      </c>
      <c r="J266" t="s">
        <v>5015</v>
      </c>
      <c r="K266" t="s">
        <v>1079</v>
      </c>
      <c r="L266" t="s">
        <v>1379</v>
      </c>
      <c r="M266" t="s">
        <v>416</v>
      </c>
      <c r="N266">
        <v>3105.79</v>
      </c>
      <c r="O266">
        <v>404037.9</v>
      </c>
      <c r="P266" t="s">
        <v>1008</v>
      </c>
      <c r="Q266" t="s">
        <v>381</v>
      </c>
      <c r="R266">
        <v>50000000</v>
      </c>
      <c r="S266" s="3">
        <v>0</v>
      </c>
      <c r="T266" t="s">
        <v>488</v>
      </c>
      <c r="U266" t="s">
        <v>4761</v>
      </c>
      <c r="V266" s="470" t="str">
        <f t="shared" si="8"/>
        <v>Ferrous</v>
      </c>
    </row>
    <row r="267" spans="2:22" x14ac:dyDescent="0.35">
      <c r="G267" s="373">
        <v>46113</v>
      </c>
      <c r="H267" t="s">
        <v>1000</v>
      </c>
      <c r="I267" t="s">
        <v>1001</v>
      </c>
      <c r="J267" t="s">
        <v>5015</v>
      </c>
      <c r="K267" t="s">
        <v>1079</v>
      </c>
      <c r="L267" t="s">
        <v>1380</v>
      </c>
      <c r="M267" t="s">
        <v>416</v>
      </c>
      <c r="N267">
        <v>4701.96</v>
      </c>
      <c r="O267">
        <v>409613.4</v>
      </c>
      <c r="P267" t="s">
        <v>1008</v>
      </c>
      <c r="Q267" t="s">
        <v>381</v>
      </c>
      <c r="R267">
        <v>50000000</v>
      </c>
      <c r="S267" s="3">
        <v>0</v>
      </c>
      <c r="T267" t="s">
        <v>488</v>
      </c>
      <c r="U267" t="s">
        <v>4761</v>
      </c>
      <c r="V267" s="470" t="str">
        <f t="shared" si="8"/>
        <v>Ferrous</v>
      </c>
    </row>
    <row r="268" spans="2:22" x14ac:dyDescent="0.35">
      <c r="G268" s="373">
        <v>46099</v>
      </c>
      <c r="H268" t="s">
        <v>1000</v>
      </c>
      <c r="I268" t="s">
        <v>1001</v>
      </c>
      <c r="J268" t="s">
        <v>556</v>
      </c>
      <c r="K268" t="s">
        <v>1424</v>
      </c>
      <c r="L268" t="s">
        <v>1425</v>
      </c>
      <c r="M268" t="s">
        <v>404</v>
      </c>
      <c r="N268">
        <v>1887296.8</v>
      </c>
      <c r="O268">
        <v>1888896.8</v>
      </c>
      <c r="P268" t="s">
        <v>1010</v>
      </c>
      <c r="Q268" t="s">
        <v>515</v>
      </c>
      <c r="R268">
        <v>50700000</v>
      </c>
      <c r="S268" s="3">
        <v>0</v>
      </c>
      <c r="T268" t="s">
        <v>488</v>
      </c>
      <c r="U268" t="s">
        <v>4761</v>
      </c>
      <c r="V268" s="470" t="str">
        <f t="shared" si="8"/>
        <v>M3</v>
      </c>
    </row>
    <row r="269" spans="2:22" x14ac:dyDescent="0.35">
      <c r="G269" s="373">
        <v>46099</v>
      </c>
      <c r="H269" t="s">
        <v>1000</v>
      </c>
      <c r="I269" t="s">
        <v>1001</v>
      </c>
      <c r="J269" t="s">
        <v>556</v>
      </c>
      <c r="K269" t="s">
        <v>1424</v>
      </c>
      <c r="L269" t="s">
        <v>1430</v>
      </c>
      <c r="M269" t="s">
        <v>404</v>
      </c>
      <c r="N269">
        <v>700832.03</v>
      </c>
      <c r="O269">
        <v>701406.16</v>
      </c>
      <c r="P269" t="s">
        <v>1010</v>
      </c>
      <c r="Q269" t="s">
        <v>515</v>
      </c>
      <c r="R269">
        <v>50700000</v>
      </c>
      <c r="S269" s="3">
        <v>0</v>
      </c>
      <c r="T269" t="s">
        <v>488</v>
      </c>
      <c r="U269" t="s">
        <v>4761</v>
      </c>
      <c r="V269" s="470" t="str">
        <f t="shared" si="8"/>
        <v>M3</v>
      </c>
    </row>
    <row r="270" spans="2:22" x14ac:dyDescent="0.35">
      <c r="G270" s="373">
        <v>46126</v>
      </c>
      <c r="H270" t="s">
        <v>1000</v>
      </c>
      <c r="I270" t="s">
        <v>1001</v>
      </c>
      <c r="J270" t="s">
        <v>4491</v>
      </c>
      <c r="K270" t="s">
        <v>1431</v>
      </c>
      <c r="L270" t="s">
        <v>1623</v>
      </c>
      <c r="M270" t="s">
        <v>270</v>
      </c>
      <c r="N270">
        <v>747934.7</v>
      </c>
      <c r="O270">
        <v>812745.65</v>
      </c>
      <c r="P270" t="s">
        <v>1009</v>
      </c>
      <c r="Q270" t="s">
        <v>207</v>
      </c>
      <c r="R270">
        <v>149000000</v>
      </c>
      <c r="S270" s="3">
        <v>0</v>
      </c>
      <c r="T270" t="s">
        <v>488</v>
      </c>
      <c r="U270" t="s">
        <v>4761</v>
      </c>
      <c r="V270" s="470" t="str">
        <f t="shared" si="8"/>
        <v>Ferrous</v>
      </c>
    </row>
    <row r="271" spans="2:22" x14ac:dyDescent="0.35">
      <c r="G271" s="373">
        <v>46126</v>
      </c>
      <c r="H271" t="s">
        <v>1000</v>
      </c>
      <c r="I271" t="s">
        <v>1001</v>
      </c>
      <c r="J271" t="s">
        <v>4491</v>
      </c>
      <c r="K271" t="s">
        <v>1431</v>
      </c>
      <c r="L271" t="s">
        <v>1633</v>
      </c>
      <c r="M271" t="s">
        <v>270</v>
      </c>
      <c r="N271">
        <v>710866.04</v>
      </c>
      <c r="O271">
        <v>731915.65</v>
      </c>
      <c r="P271" t="s">
        <v>1009</v>
      </c>
      <c r="Q271" t="s">
        <v>207</v>
      </c>
      <c r="R271">
        <v>149000000</v>
      </c>
      <c r="S271" s="3">
        <v>0</v>
      </c>
      <c r="T271" t="s">
        <v>488</v>
      </c>
      <c r="U271" t="s">
        <v>4761</v>
      </c>
      <c r="V271" s="470" t="str">
        <f t="shared" si="8"/>
        <v>Ferrous</v>
      </c>
    </row>
    <row r="272" spans="2:22" x14ac:dyDescent="0.35">
      <c r="G272" s="373">
        <v>46126</v>
      </c>
      <c r="H272" t="s">
        <v>1000</v>
      </c>
      <c r="I272" t="s">
        <v>1001</v>
      </c>
      <c r="J272" t="s">
        <v>4491</v>
      </c>
      <c r="K272" t="s">
        <v>1431</v>
      </c>
      <c r="L272" t="s">
        <v>1628</v>
      </c>
      <c r="M272" t="s">
        <v>270</v>
      </c>
      <c r="N272">
        <v>663930.64</v>
      </c>
      <c r="O272">
        <v>693273.59999999998</v>
      </c>
      <c r="P272" t="s">
        <v>1009</v>
      </c>
      <c r="Q272" t="s">
        <v>207</v>
      </c>
      <c r="R272">
        <v>149000000</v>
      </c>
      <c r="S272" s="3">
        <v>0</v>
      </c>
      <c r="T272" t="s">
        <v>488</v>
      </c>
      <c r="U272" t="s">
        <v>4761</v>
      </c>
      <c r="V272" s="470" t="str">
        <f t="shared" si="8"/>
        <v>Ferrous</v>
      </c>
    </row>
    <row r="273" spans="7:22" x14ac:dyDescent="0.35">
      <c r="G273" s="373">
        <v>46126</v>
      </c>
      <c r="H273" t="s">
        <v>1000</v>
      </c>
      <c r="I273" t="s">
        <v>1001</v>
      </c>
      <c r="J273" t="s">
        <v>4491</v>
      </c>
      <c r="K273" t="s">
        <v>1431</v>
      </c>
      <c r="L273" t="s">
        <v>1619</v>
      </c>
      <c r="M273" t="s">
        <v>270</v>
      </c>
      <c r="N273">
        <v>697583.4</v>
      </c>
      <c r="O273">
        <v>748238</v>
      </c>
      <c r="P273" t="s">
        <v>1009</v>
      </c>
      <c r="Q273" t="s">
        <v>207</v>
      </c>
      <c r="R273">
        <v>149000000</v>
      </c>
      <c r="S273" s="3">
        <v>0</v>
      </c>
      <c r="T273" t="s">
        <v>488</v>
      </c>
      <c r="U273" t="s">
        <v>4761</v>
      </c>
      <c r="V273" s="470" t="str">
        <f t="shared" si="8"/>
        <v>Ferrous</v>
      </c>
    </row>
    <row r="274" spans="7:22" x14ac:dyDescent="0.35">
      <c r="G274" s="373">
        <v>46129</v>
      </c>
      <c r="H274" t="s">
        <v>1000</v>
      </c>
      <c r="I274" t="s">
        <v>1001</v>
      </c>
      <c r="J274" t="s">
        <v>5016</v>
      </c>
      <c r="K274" t="s">
        <v>1689</v>
      </c>
      <c r="L274" t="s">
        <v>1626</v>
      </c>
      <c r="M274" t="s">
        <v>270</v>
      </c>
      <c r="N274">
        <v>16579</v>
      </c>
      <c r="O274">
        <v>980090.3</v>
      </c>
      <c r="P274" t="s">
        <v>1009</v>
      </c>
      <c r="Q274" t="s">
        <v>207</v>
      </c>
      <c r="R274">
        <v>149000000</v>
      </c>
      <c r="S274" s="3">
        <v>0</v>
      </c>
      <c r="T274" t="s">
        <v>488</v>
      </c>
      <c r="U274" t="s">
        <v>4761</v>
      </c>
      <c r="V274" s="470" t="str">
        <f t="shared" si="8"/>
        <v>Ferrous</v>
      </c>
    </row>
    <row r="275" spans="7:22" x14ac:dyDescent="0.35">
      <c r="G275" s="373">
        <v>46131</v>
      </c>
      <c r="H275" t="s">
        <v>1000</v>
      </c>
      <c r="I275" t="s">
        <v>1001</v>
      </c>
      <c r="J275" t="s">
        <v>5017</v>
      </c>
      <c r="K275" t="s">
        <v>1690</v>
      </c>
      <c r="L275" t="s">
        <v>1631</v>
      </c>
      <c r="M275" t="s">
        <v>270</v>
      </c>
      <c r="N275">
        <v>962434.55</v>
      </c>
      <c r="O275">
        <v>962434.55</v>
      </c>
      <c r="P275" t="s">
        <v>1009</v>
      </c>
      <c r="Q275" t="s">
        <v>207</v>
      </c>
      <c r="R275">
        <v>149000000</v>
      </c>
      <c r="S275" s="3">
        <v>0</v>
      </c>
      <c r="T275" t="s">
        <v>488</v>
      </c>
      <c r="U275" t="s">
        <v>4761</v>
      </c>
      <c r="V275" s="470" t="str">
        <f t="shared" si="8"/>
        <v>Ferrous</v>
      </c>
    </row>
    <row r="276" spans="7:22" x14ac:dyDescent="0.35">
      <c r="G276" s="373">
        <v>46133</v>
      </c>
      <c r="H276" t="s">
        <v>1000</v>
      </c>
      <c r="I276" t="s">
        <v>1001</v>
      </c>
      <c r="J276" t="s">
        <v>4737</v>
      </c>
      <c r="K276" t="s">
        <v>4494</v>
      </c>
      <c r="L276" t="s">
        <v>4477</v>
      </c>
      <c r="M276" t="s">
        <v>416</v>
      </c>
      <c r="N276">
        <v>8659.99</v>
      </c>
      <c r="O276">
        <v>626400.64</v>
      </c>
      <c r="P276" t="s">
        <v>1008</v>
      </c>
      <c r="Q276" t="s">
        <v>381</v>
      </c>
      <c r="R276">
        <v>50000000</v>
      </c>
      <c r="S276" s="3">
        <v>0</v>
      </c>
      <c r="T276" t="s">
        <v>488</v>
      </c>
      <c r="U276" t="s">
        <v>4761</v>
      </c>
      <c r="V276" s="470" t="str">
        <f t="shared" si="8"/>
        <v>Ferrous</v>
      </c>
    </row>
    <row r="277" spans="7:22" x14ac:dyDescent="0.35">
      <c r="G277" s="373">
        <v>46136</v>
      </c>
      <c r="H277" t="s">
        <v>1000</v>
      </c>
      <c r="I277" t="s">
        <v>1001</v>
      </c>
      <c r="J277" t="s">
        <v>705</v>
      </c>
      <c r="K277" t="s">
        <v>4539</v>
      </c>
      <c r="L277" t="s">
        <v>4509</v>
      </c>
      <c r="M277" t="s">
        <v>270</v>
      </c>
      <c r="N277">
        <v>907720.9</v>
      </c>
      <c r="O277">
        <v>910347.88</v>
      </c>
      <c r="P277" t="s">
        <v>1009</v>
      </c>
      <c r="Q277" t="s">
        <v>207</v>
      </c>
      <c r="R277">
        <v>149000000</v>
      </c>
      <c r="S277" s="3">
        <v>0</v>
      </c>
      <c r="T277" t="s">
        <v>488</v>
      </c>
      <c r="U277" t="s">
        <v>4761</v>
      </c>
      <c r="V277" s="470" t="str">
        <f t="shared" si="8"/>
        <v>Ferrous</v>
      </c>
    </row>
    <row r="278" spans="7:22" x14ac:dyDescent="0.35">
      <c r="G278" s="373">
        <v>46138</v>
      </c>
      <c r="H278" t="s">
        <v>1000</v>
      </c>
      <c r="I278" t="s">
        <v>1001</v>
      </c>
      <c r="J278" t="s">
        <v>702</v>
      </c>
      <c r="K278" t="s">
        <v>4540</v>
      </c>
      <c r="L278" t="s">
        <v>4512</v>
      </c>
      <c r="M278" t="s">
        <v>416</v>
      </c>
      <c r="N278">
        <v>355311.96</v>
      </c>
      <c r="O278">
        <v>374880.1</v>
      </c>
      <c r="P278" t="s">
        <v>1008</v>
      </c>
      <c r="Q278" t="s">
        <v>381</v>
      </c>
      <c r="R278">
        <v>50000000</v>
      </c>
      <c r="S278" s="3">
        <v>0</v>
      </c>
      <c r="T278" t="s">
        <v>488</v>
      </c>
      <c r="U278" t="s">
        <v>4761</v>
      </c>
      <c r="V278" s="470" t="str">
        <f t="shared" si="8"/>
        <v>Ferrous</v>
      </c>
    </row>
    <row r="279" spans="7:22" x14ac:dyDescent="0.35">
      <c r="G279" s="373">
        <v>46139</v>
      </c>
      <c r="H279" t="s">
        <v>1000</v>
      </c>
      <c r="I279" t="s">
        <v>1001</v>
      </c>
      <c r="J279" t="s">
        <v>5018</v>
      </c>
      <c r="K279" t="s">
        <v>4607</v>
      </c>
      <c r="L279" t="s">
        <v>4560</v>
      </c>
      <c r="M279" t="s">
        <v>416</v>
      </c>
      <c r="N279">
        <v>401420.11</v>
      </c>
      <c r="O279">
        <v>427326.38</v>
      </c>
      <c r="P279" t="s">
        <v>1008</v>
      </c>
      <c r="Q279" t="s">
        <v>381</v>
      </c>
      <c r="R279">
        <v>50000000</v>
      </c>
      <c r="S279" s="3">
        <v>0</v>
      </c>
      <c r="T279" t="s">
        <v>488</v>
      </c>
      <c r="U279" t="s">
        <v>4761</v>
      </c>
      <c r="V279" s="470" t="str">
        <f t="shared" si="8"/>
        <v>Ferrous</v>
      </c>
    </row>
    <row r="280" spans="7:22" x14ac:dyDescent="0.35">
      <c r="G280" s="373">
        <v>46139</v>
      </c>
      <c r="H280" t="s">
        <v>1000</v>
      </c>
      <c r="I280" t="s">
        <v>1001</v>
      </c>
      <c r="J280" t="s">
        <v>5018</v>
      </c>
      <c r="K280" t="s">
        <v>4607</v>
      </c>
      <c r="L280" t="s">
        <v>4557</v>
      </c>
      <c r="M280" t="s">
        <v>416</v>
      </c>
      <c r="N280">
        <v>356203.66</v>
      </c>
      <c r="O280">
        <v>378204.15999999997</v>
      </c>
      <c r="P280" t="s">
        <v>1008</v>
      </c>
      <c r="Q280" t="s">
        <v>381</v>
      </c>
      <c r="R280">
        <v>50000000</v>
      </c>
      <c r="S280" s="3">
        <v>0</v>
      </c>
      <c r="T280" t="s">
        <v>488</v>
      </c>
      <c r="U280" t="s">
        <v>4761</v>
      </c>
      <c r="V280" s="470" t="str">
        <f t="shared" si="8"/>
        <v>Ferrous</v>
      </c>
    </row>
    <row r="281" spans="7:22" x14ac:dyDescent="0.35">
      <c r="G281" s="373">
        <v>46143</v>
      </c>
      <c r="H281" t="s">
        <v>1000</v>
      </c>
      <c r="I281" t="s">
        <v>1001</v>
      </c>
      <c r="J281" t="s">
        <v>4815</v>
      </c>
      <c r="K281" t="s">
        <v>4636</v>
      </c>
      <c r="L281" t="s">
        <v>4630</v>
      </c>
      <c r="M281" t="s">
        <v>416</v>
      </c>
      <c r="N281">
        <v>2981.89</v>
      </c>
      <c r="O281">
        <v>409967.4</v>
      </c>
      <c r="P281" t="s">
        <v>1008</v>
      </c>
      <c r="Q281" t="s">
        <v>381</v>
      </c>
      <c r="R281">
        <v>50000000</v>
      </c>
      <c r="S281" s="3">
        <v>0</v>
      </c>
      <c r="T281" t="s">
        <v>488</v>
      </c>
      <c r="U281" t="s">
        <v>4761</v>
      </c>
      <c r="V281" s="470" t="str">
        <f t="shared" si="8"/>
        <v>Ferrous</v>
      </c>
    </row>
    <row r="282" spans="7:22" x14ac:dyDescent="0.35">
      <c r="G282" s="373">
        <v>46145</v>
      </c>
      <c r="H282" t="s">
        <v>1000</v>
      </c>
      <c r="I282" t="s">
        <v>1001</v>
      </c>
      <c r="J282" t="s">
        <v>4816</v>
      </c>
      <c r="K282" t="s">
        <v>4637</v>
      </c>
      <c r="L282" t="s">
        <v>4631</v>
      </c>
      <c r="M282" t="s">
        <v>416</v>
      </c>
      <c r="N282">
        <v>28.35</v>
      </c>
      <c r="O282">
        <v>340162.14</v>
      </c>
      <c r="P282" t="s">
        <v>1008</v>
      </c>
      <c r="Q282" t="s">
        <v>381</v>
      </c>
      <c r="R282">
        <v>50000000</v>
      </c>
      <c r="S282" s="3">
        <v>0</v>
      </c>
      <c r="T282" t="s">
        <v>488</v>
      </c>
      <c r="U282" t="s">
        <v>4761</v>
      </c>
      <c r="V282" s="470" t="str">
        <f t="shared" si="8"/>
        <v>Ferrous</v>
      </c>
    </row>
    <row r="283" spans="7:22" x14ac:dyDescent="0.35">
      <c r="G283" s="373">
        <v>46147</v>
      </c>
      <c r="H283" t="s">
        <v>1000</v>
      </c>
      <c r="I283" t="s">
        <v>1001</v>
      </c>
      <c r="J283" t="s">
        <v>703</v>
      </c>
      <c r="K283" t="s">
        <v>1084</v>
      </c>
      <c r="L283" t="s">
        <v>4654</v>
      </c>
      <c r="M283" t="s">
        <v>366</v>
      </c>
      <c r="N283">
        <v>51622.05</v>
      </c>
      <c r="O283">
        <v>3046152.3</v>
      </c>
      <c r="P283" t="s">
        <v>1007</v>
      </c>
      <c r="Q283" t="s">
        <v>682</v>
      </c>
      <c r="R283">
        <v>5000000</v>
      </c>
      <c r="S283" s="3">
        <v>0</v>
      </c>
      <c r="T283" t="s">
        <v>488</v>
      </c>
      <c r="U283" t="s">
        <v>4761</v>
      </c>
      <c r="V283" s="470" t="str">
        <f t="shared" si="8"/>
        <v>Non-Ferrous</v>
      </c>
    </row>
    <row r="284" spans="7:22" x14ac:dyDescent="0.35">
      <c r="G284" s="373">
        <v>46151</v>
      </c>
      <c r="H284" t="s">
        <v>1000</v>
      </c>
      <c r="I284" t="s">
        <v>1001</v>
      </c>
      <c r="J284" t="s">
        <v>5019</v>
      </c>
      <c r="K284" t="s">
        <v>4716</v>
      </c>
      <c r="L284" t="s">
        <v>4704</v>
      </c>
      <c r="M284" t="s">
        <v>416</v>
      </c>
      <c r="N284">
        <v>112342.49</v>
      </c>
      <c r="O284">
        <v>400733.9</v>
      </c>
      <c r="P284" t="s">
        <v>1008</v>
      </c>
      <c r="Q284" t="s">
        <v>381</v>
      </c>
      <c r="R284">
        <v>50000000</v>
      </c>
      <c r="S284" s="3">
        <v>0</v>
      </c>
      <c r="T284" t="s">
        <v>488</v>
      </c>
      <c r="U284" t="s">
        <v>4761</v>
      </c>
      <c r="V284" s="470" t="str">
        <f t="shared" si="8"/>
        <v>Ferrous</v>
      </c>
    </row>
    <row r="285" spans="7:22" x14ac:dyDescent="0.35">
      <c r="G285" s="373">
        <v>46155</v>
      </c>
      <c r="H285" t="s">
        <v>1000</v>
      </c>
      <c r="I285" t="s">
        <v>1001</v>
      </c>
      <c r="J285" t="s">
        <v>4817</v>
      </c>
      <c r="K285" t="s">
        <v>4690</v>
      </c>
      <c r="L285" t="s">
        <v>4723</v>
      </c>
      <c r="M285" t="s">
        <v>390</v>
      </c>
      <c r="N285">
        <v>68272</v>
      </c>
      <c r="O285">
        <v>4108609</v>
      </c>
      <c r="P285" t="s">
        <v>1010</v>
      </c>
      <c r="Q285" t="s">
        <v>686</v>
      </c>
      <c r="R285">
        <v>4500000</v>
      </c>
      <c r="S285" s="3">
        <v>0</v>
      </c>
      <c r="T285" t="s">
        <v>488</v>
      </c>
      <c r="U285" t="s">
        <v>4761</v>
      </c>
      <c r="V285" s="470" t="str">
        <f t="shared" si="8"/>
        <v>Non-Ferrous</v>
      </c>
    </row>
    <row r="286" spans="7:22" x14ac:dyDescent="0.35">
      <c r="G286" s="373">
        <v>46158</v>
      </c>
      <c r="H286" t="s">
        <v>1000</v>
      </c>
      <c r="I286" t="s">
        <v>1001</v>
      </c>
      <c r="J286" t="s">
        <v>5019</v>
      </c>
      <c r="K286" t="s">
        <v>4716</v>
      </c>
      <c r="L286" t="s">
        <v>4738</v>
      </c>
      <c r="M286" t="s">
        <v>366</v>
      </c>
      <c r="N286">
        <v>54581.64</v>
      </c>
      <c r="O286">
        <v>3220249.5</v>
      </c>
      <c r="P286" t="s">
        <v>1007</v>
      </c>
      <c r="Q286" t="s">
        <v>682</v>
      </c>
      <c r="R286">
        <v>5000000</v>
      </c>
      <c r="S286" s="3">
        <v>0</v>
      </c>
      <c r="T286" t="s">
        <v>488</v>
      </c>
      <c r="U286" t="s">
        <v>4761</v>
      </c>
      <c r="V286" s="470" t="str">
        <f t="shared" si="8"/>
        <v>Non-Ferrous</v>
      </c>
    </row>
    <row r="287" spans="7:22" x14ac:dyDescent="0.35">
      <c r="G287" s="373">
        <v>46177</v>
      </c>
      <c r="H287" t="s">
        <v>1000</v>
      </c>
      <c r="I287" t="s">
        <v>1001</v>
      </c>
      <c r="J287" t="s">
        <v>5020</v>
      </c>
      <c r="K287" t="s">
        <v>4867</v>
      </c>
      <c r="L287" t="s">
        <v>4829</v>
      </c>
      <c r="M287" t="s">
        <v>390</v>
      </c>
      <c r="N287">
        <v>14844</v>
      </c>
      <c r="O287">
        <v>893275.6</v>
      </c>
      <c r="P287" t="s">
        <v>1010</v>
      </c>
      <c r="Q287" t="s">
        <v>686</v>
      </c>
      <c r="R287">
        <v>4500000</v>
      </c>
      <c r="S287" s="3">
        <v>0</v>
      </c>
      <c r="T287" t="s">
        <v>488</v>
      </c>
      <c r="U287" t="s">
        <v>4761</v>
      </c>
      <c r="V287" s="470" t="str">
        <f t="shared" si="8"/>
        <v>Non-Ferrous</v>
      </c>
    </row>
    <row r="288" spans="7:22" x14ac:dyDescent="0.35">
      <c r="G288" s="373">
        <v>46182</v>
      </c>
      <c r="H288" t="s">
        <v>1000</v>
      </c>
      <c r="I288" t="s">
        <v>1001</v>
      </c>
      <c r="J288" t="s">
        <v>5021</v>
      </c>
      <c r="K288" t="s">
        <v>5022</v>
      </c>
      <c r="L288" t="s">
        <v>4886</v>
      </c>
      <c r="M288" t="s">
        <v>986</v>
      </c>
      <c r="N288">
        <v>1204129.2</v>
      </c>
      <c r="O288">
        <v>1204129.2</v>
      </c>
      <c r="P288" t="s">
        <v>1019</v>
      </c>
      <c r="Q288" t="s">
        <v>987</v>
      </c>
      <c r="R288">
        <v>10000000</v>
      </c>
      <c r="S288" s="3">
        <v>0</v>
      </c>
      <c r="T288" t="s">
        <v>488</v>
      </c>
      <c r="U288" t="s">
        <v>4761</v>
      </c>
      <c r="V288" s="470" t="str">
        <f t="shared" si="8"/>
        <v>Ferrous</v>
      </c>
    </row>
    <row r="289" spans="7:22" x14ac:dyDescent="0.35">
      <c r="G289" s="373">
        <v>46184</v>
      </c>
      <c r="H289" t="s">
        <v>1000</v>
      </c>
      <c r="I289" t="s">
        <v>1001</v>
      </c>
      <c r="J289" t="s">
        <v>4866</v>
      </c>
      <c r="K289" t="s">
        <v>5023</v>
      </c>
      <c r="L289" t="s">
        <v>4876</v>
      </c>
      <c r="M289" t="s">
        <v>986</v>
      </c>
      <c r="N289">
        <v>1358383</v>
      </c>
      <c r="O289">
        <v>1358383</v>
      </c>
      <c r="P289" t="s">
        <v>1019</v>
      </c>
      <c r="Q289" t="s">
        <v>987</v>
      </c>
      <c r="R289">
        <v>10000000</v>
      </c>
      <c r="S289" s="3">
        <v>0</v>
      </c>
      <c r="T289" t="s">
        <v>488</v>
      </c>
      <c r="U289" t="s">
        <v>4761</v>
      </c>
      <c r="V289" s="470" t="str">
        <f t="shared" si="8"/>
        <v>Ferrous</v>
      </c>
    </row>
    <row r="290" spans="7:22" x14ac:dyDescent="0.35">
      <c r="G290" s="373">
        <v>46185</v>
      </c>
      <c r="H290" t="s">
        <v>1000</v>
      </c>
      <c r="I290" t="s">
        <v>1001</v>
      </c>
      <c r="J290" t="s">
        <v>5024</v>
      </c>
      <c r="K290" t="s">
        <v>5025</v>
      </c>
      <c r="L290" t="s">
        <v>4880</v>
      </c>
      <c r="M290" t="s">
        <v>366</v>
      </c>
      <c r="N290">
        <v>40388.300000000003</v>
      </c>
      <c r="O290">
        <v>2382862.5</v>
      </c>
      <c r="P290" t="s">
        <v>1007</v>
      </c>
      <c r="Q290" t="s">
        <v>682</v>
      </c>
      <c r="R290">
        <v>5000000</v>
      </c>
      <c r="S290" s="3">
        <v>0</v>
      </c>
      <c r="T290" t="s">
        <v>488</v>
      </c>
      <c r="U290" t="s">
        <v>4761</v>
      </c>
      <c r="V290" s="470" t="str">
        <f t="shared" si="8"/>
        <v>Non-Ferrous</v>
      </c>
    </row>
    <row r="291" spans="7:22" x14ac:dyDescent="0.35">
      <c r="G291" s="373">
        <v>46191</v>
      </c>
      <c r="H291" t="s">
        <v>1000</v>
      </c>
      <c r="I291" t="s">
        <v>1001</v>
      </c>
      <c r="J291" t="s">
        <v>4866</v>
      </c>
      <c r="K291" t="s">
        <v>5023</v>
      </c>
      <c r="L291" t="s">
        <v>4913</v>
      </c>
      <c r="M291" t="s">
        <v>366</v>
      </c>
      <c r="N291">
        <v>1801624</v>
      </c>
      <c r="O291">
        <v>1801624</v>
      </c>
      <c r="P291" t="s">
        <v>1007</v>
      </c>
      <c r="Q291" t="s">
        <v>682</v>
      </c>
      <c r="R291">
        <v>5000000</v>
      </c>
      <c r="S291" s="3">
        <v>0</v>
      </c>
      <c r="T291" t="s">
        <v>488</v>
      </c>
      <c r="U291" t="s">
        <v>4761</v>
      </c>
      <c r="V291" s="470" t="str">
        <f t="shared" si="8"/>
        <v>Non-Ferrous</v>
      </c>
    </row>
    <row r="292" spans="7:22" x14ac:dyDescent="0.35">
      <c r="G292" s="373">
        <v>46190</v>
      </c>
      <c r="H292" t="s">
        <v>4868</v>
      </c>
      <c r="I292" t="s">
        <v>1001</v>
      </c>
      <c r="J292" t="s">
        <v>562</v>
      </c>
      <c r="K292" t="s">
        <v>5026</v>
      </c>
      <c r="L292" t="s">
        <v>4916</v>
      </c>
      <c r="M292" t="s">
        <v>986</v>
      </c>
      <c r="N292">
        <v>880093.65</v>
      </c>
      <c r="O292">
        <v>880093.65</v>
      </c>
      <c r="P292" t="s">
        <v>1019</v>
      </c>
      <c r="Q292" t="s">
        <v>987</v>
      </c>
      <c r="R292">
        <v>10000000</v>
      </c>
      <c r="S292" s="3">
        <v>0</v>
      </c>
      <c r="T292" t="s">
        <v>488</v>
      </c>
      <c r="U292" t="s">
        <v>4761</v>
      </c>
      <c r="V292" s="470" t="str">
        <f t="shared" si="8"/>
        <v>Ferrous</v>
      </c>
    </row>
    <row r="293" spans="7:22" x14ac:dyDescent="0.35">
      <c r="G293" s="373">
        <v>46192</v>
      </c>
      <c r="H293" t="s">
        <v>4868</v>
      </c>
      <c r="I293" t="s">
        <v>1001</v>
      </c>
      <c r="J293" t="s">
        <v>562</v>
      </c>
      <c r="K293" t="s">
        <v>5027</v>
      </c>
      <c r="L293" t="s">
        <v>4909</v>
      </c>
      <c r="M293" t="s">
        <v>500</v>
      </c>
      <c r="N293">
        <v>878748</v>
      </c>
      <c r="O293">
        <v>878748</v>
      </c>
      <c r="P293" t="s">
        <v>1010</v>
      </c>
      <c r="Q293" t="s">
        <v>501</v>
      </c>
      <c r="R293">
        <v>5000000</v>
      </c>
      <c r="S293" s="3">
        <v>0</v>
      </c>
      <c r="T293" t="s">
        <v>488</v>
      </c>
      <c r="U293" t="s">
        <v>4761</v>
      </c>
      <c r="V293" s="470" t="str">
        <f t="shared" si="8"/>
        <v>Ferrous</v>
      </c>
    </row>
    <row r="294" spans="7:22" x14ac:dyDescent="0.35">
      <c r="G294" s="373">
        <v>46193</v>
      </c>
      <c r="H294" t="s">
        <v>4868</v>
      </c>
      <c r="I294" t="s">
        <v>1001</v>
      </c>
      <c r="J294" t="s">
        <v>562</v>
      </c>
      <c r="K294" t="s">
        <v>5028</v>
      </c>
      <c r="L294" t="s">
        <v>4914</v>
      </c>
      <c r="M294" t="s">
        <v>390</v>
      </c>
      <c r="N294">
        <v>906431</v>
      </c>
      <c r="O294">
        <v>906431</v>
      </c>
      <c r="P294" t="s">
        <v>1010</v>
      </c>
      <c r="Q294" t="s">
        <v>686</v>
      </c>
      <c r="R294">
        <v>4500000</v>
      </c>
      <c r="S294" s="3">
        <v>0</v>
      </c>
      <c r="T294" t="s">
        <v>488</v>
      </c>
      <c r="U294" t="s">
        <v>4761</v>
      </c>
      <c r="V294" s="470" t="str">
        <f t="shared" si="8"/>
        <v>Non-Ferrous</v>
      </c>
    </row>
    <row r="295" spans="7:22" x14ac:dyDescent="0.35">
      <c r="G295" s="373"/>
      <c r="N295"/>
      <c r="O295"/>
      <c r="P295"/>
      <c r="S295" s="3"/>
      <c r="V295" s="470"/>
    </row>
    <row r="296" spans="7:22" x14ac:dyDescent="0.35">
      <c r="G296" s="373"/>
      <c r="N296"/>
      <c r="O296"/>
      <c r="P296"/>
      <c r="S296" s="3"/>
      <c r="V296" s="470"/>
    </row>
    <row r="297" spans="7:22" x14ac:dyDescent="0.35">
      <c r="G297" s="373"/>
      <c r="N297"/>
      <c r="O297"/>
      <c r="P297"/>
      <c r="S297" s="3"/>
      <c r="V297" s="470"/>
    </row>
    <row r="298" spans="7:22" x14ac:dyDescent="0.35">
      <c r="G298" s="373"/>
      <c r="N298"/>
      <c r="O298"/>
      <c r="P298"/>
      <c r="S298" s="3"/>
      <c r="V298" s="470"/>
    </row>
    <row r="299" spans="7:22" x14ac:dyDescent="0.35">
      <c r="G299" s="373"/>
      <c r="N299"/>
      <c r="O299"/>
      <c r="P299"/>
      <c r="S299" s="3"/>
      <c r="V299" s="470"/>
    </row>
    <row r="300" spans="7:22" x14ac:dyDescent="0.35">
      <c r="G300" s="373"/>
      <c r="N300"/>
      <c r="O300"/>
      <c r="P300"/>
      <c r="S300" s="3"/>
      <c r="V300" s="470"/>
    </row>
    <row r="301" spans="7:22" x14ac:dyDescent="0.35">
      <c r="G301" s="373"/>
      <c r="N301"/>
      <c r="O301"/>
      <c r="P301"/>
      <c r="S301" s="3"/>
      <c r="V301" s="470"/>
    </row>
    <row r="302" spans="7:22" x14ac:dyDescent="0.35">
      <c r="G302" s="373"/>
      <c r="N302"/>
      <c r="O302"/>
      <c r="P302"/>
      <c r="S302" s="3"/>
      <c r="V302" s="470"/>
    </row>
    <row r="303" spans="7:22" x14ac:dyDescent="0.35">
      <c r="G303" s="373"/>
      <c r="N303"/>
      <c r="O303"/>
      <c r="P303"/>
      <c r="S303" s="3"/>
      <c r="V303" s="470"/>
    </row>
    <row r="304" spans="7:22" x14ac:dyDescent="0.35">
      <c r="G304" s="373"/>
      <c r="N304"/>
      <c r="O304"/>
      <c r="P304"/>
      <c r="S304" s="3"/>
      <c r="V304" s="470"/>
    </row>
    <row r="305" spans="7:22" x14ac:dyDescent="0.35">
      <c r="G305" s="373"/>
      <c r="N305"/>
      <c r="O305"/>
      <c r="P305"/>
      <c r="S305" s="3"/>
      <c r="V305" s="470"/>
    </row>
    <row r="306" spans="7:22" x14ac:dyDescent="0.35">
      <c r="G306" s="373"/>
      <c r="N306"/>
      <c r="O306"/>
      <c r="P306"/>
      <c r="S306" s="3"/>
      <c r="V306" s="470"/>
    </row>
    <row r="307" spans="7:22" x14ac:dyDescent="0.35">
      <c r="G307" s="373"/>
      <c r="N307"/>
      <c r="O307"/>
      <c r="P307"/>
      <c r="S307" s="3"/>
      <c r="V307" s="470"/>
    </row>
    <row r="308" spans="7:22" x14ac:dyDescent="0.35">
      <c r="G308" s="373"/>
      <c r="N308"/>
      <c r="O308"/>
      <c r="P308"/>
      <c r="S308" s="3"/>
      <c r="V308" s="470"/>
    </row>
    <row r="309" spans="7:22" x14ac:dyDescent="0.35">
      <c r="G309" s="373"/>
      <c r="N309"/>
      <c r="O309"/>
      <c r="P309"/>
      <c r="S309" s="3"/>
      <c r="V309" s="470"/>
    </row>
    <row r="310" spans="7:22" x14ac:dyDescent="0.35">
      <c r="G310" s="373"/>
      <c r="N310"/>
      <c r="O310"/>
      <c r="P310"/>
      <c r="S310" s="3"/>
      <c r="V310" s="470"/>
    </row>
    <row r="311" spans="7:22" x14ac:dyDescent="0.35">
      <c r="G311" s="373"/>
      <c r="N311"/>
      <c r="O311"/>
      <c r="P311"/>
      <c r="S311" s="3"/>
      <c r="V311" s="470"/>
    </row>
    <row r="312" spans="7:22" x14ac:dyDescent="0.35">
      <c r="G312" s="373"/>
      <c r="N312"/>
      <c r="O312"/>
      <c r="P312"/>
      <c r="S312" s="3"/>
      <c r="V312" s="470"/>
    </row>
    <row r="313" spans="7:22" x14ac:dyDescent="0.35">
      <c r="G313" s="373"/>
      <c r="N313"/>
      <c r="O313"/>
      <c r="P313"/>
      <c r="S313" s="3"/>
      <c r="V313" s="470"/>
    </row>
    <row r="314" spans="7:22" x14ac:dyDescent="0.35">
      <c r="G314" s="373"/>
      <c r="N314"/>
      <c r="O314"/>
      <c r="P314"/>
      <c r="S314" s="3"/>
      <c r="V314" s="470"/>
    </row>
    <row r="315" spans="7:22" x14ac:dyDescent="0.35">
      <c r="G315" s="373"/>
      <c r="N315"/>
      <c r="O315"/>
      <c r="P315"/>
      <c r="S315" s="3"/>
      <c r="V315" s="470"/>
    </row>
    <row r="316" spans="7:22" x14ac:dyDescent="0.35">
      <c r="G316" s="373"/>
      <c r="N316"/>
      <c r="O316"/>
      <c r="P316"/>
      <c r="S316" s="3"/>
      <c r="V316" s="470"/>
    </row>
    <row r="317" spans="7:22" x14ac:dyDescent="0.35">
      <c r="G317" s="373"/>
      <c r="N317"/>
      <c r="O317"/>
      <c r="P317"/>
      <c r="S317" s="3"/>
      <c r="V317" s="470"/>
    </row>
    <row r="318" spans="7:22" x14ac:dyDescent="0.35">
      <c r="G318" s="373"/>
      <c r="N318"/>
      <c r="O318"/>
      <c r="P318"/>
      <c r="S318" s="3"/>
      <c r="V318" s="470"/>
    </row>
    <row r="319" spans="7:22" x14ac:dyDescent="0.35">
      <c r="G319" s="373"/>
      <c r="N319"/>
      <c r="O319"/>
      <c r="P319"/>
      <c r="S319" s="3"/>
      <c r="V319" s="470"/>
    </row>
    <row r="320" spans="7:22" x14ac:dyDescent="0.35">
      <c r="G320" s="373"/>
      <c r="N320"/>
      <c r="O320"/>
      <c r="P320"/>
      <c r="S320" s="3"/>
      <c r="V320" s="470"/>
    </row>
    <row r="321" spans="7:22" x14ac:dyDescent="0.35">
      <c r="G321" s="373"/>
      <c r="N321"/>
      <c r="O321"/>
      <c r="P321"/>
      <c r="S321" s="3"/>
      <c r="V321" s="470"/>
    </row>
    <row r="322" spans="7:22" x14ac:dyDescent="0.35">
      <c r="G322" s="373"/>
      <c r="N322"/>
      <c r="O322"/>
      <c r="P322"/>
      <c r="S322" s="3"/>
      <c r="V322" s="470"/>
    </row>
    <row r="323" spans="7:22" x14ac:dyDescent="0.35">
      <c r="G323" s="373"/>
      <c r="N323"/>
      <c r="O323"/>
      <c r="P323"/>
      <c r="S323" s="3"/>
      <c r="V323" s="470"/>
    </row>
    <row r="324" spans="7:22" x14ac:dyDescent="0.35">
      <c r="G324" s="373"/>
      <c r="N324"/>
      <c r="O324"/>
      <c r="P324"/>
      <c r="S324" s="3"/>
      <c r="V324" s="470"/>
    </row>
    <row r="325" spans="7:22" x14ac:dyDescent="0.35">
      <c r="G325" s="373"/>
      <c r="N325"/>
      <c r="O325"/>
      <c r="P325"/>
      <c r="S325" s="3"/>
      <c r="V325" s="470"/>
    </row>
    <row r="326" spans="7:22" x14ac:dyDescent="0.35">
      <c r="G326" s="373"/>
      <c r="N326"/>
      <c r="O326"/>
      <c r="P326"/>
      <c r="S326" s="3"/>
      <c r="V326" s="470"/>
    </row>
    <row r="327" spans="7:22" x14ac:dyDescent="0.35">
      <c r="G327" s="373"/>
      <c r="N327"/>
      <c r="O327"/>
      <c r="P327"/>
      <c r="S327" s="3"/>
      <c r="V327" s="470"/>
    </row>
    <row r="328" spans="7:22" x14ac:dyDescent="0.35">
      <c r="G328" s="373"/>
      <c r="N328"/>
      <c r="O328"/>
      <c r="P328"/>
      <c r="S328" s="3"/>
      <c r="V328" s="470"/>
    </row>
    <row r="329" spans="7:22" x14ac:dyDescent="0.35">
      <c r="G329" s="373"/>
      <c r="N329"/>
      <c r="O329"/>
      <c r="P329"/>
      <c r="S329" s="3"/>
      <c r="V329" s="470"/>
    </row>
    <row r="330" spans="7:22" x14ac:dyDescent="0.35">
      <c r="G330" s="373"/>
      <c r="N330"/>
      <c r="O330"/>
      <c r="P330"/>
      <c r="S330" s="3"/>
      <c r="V330" s="470"/>
    </row>
    <row r="331" spans="7:22" x14ac:dyDescent="0.35">
      <c r="G331" s="373"/>
      <c r="N331"/>
      <c r="O331"/>
      <c r="P331"/>
      <c r="S331" s="3"/>
      <c r="V331" s="470"/>
    </row>
    <row r="332" spans="7:22" x14ac:dyDescent="0.35">
      <c r="G332" s="373"/>
      <c r="N332"/>
      <c r="O332"/>
      <c r="P332"/>
      <c r="S332" s="3"/>
      <c r="V332" s="470"/>
    </row>
    <row r="333" spans="7:22" x14ac:dyDescent="0.35">
      <c r="G333" s="373"/>
      <c r="N333"/>
      <c r="O333"/>
      <c r="P333"/>
      <c r="S333" s="3"/>
      <c r="V333" s="470"/>
    </row>
    <row r="334" spans="7:22" x14ac:dyDescent="0.35">
      <c r="G334" s="373"/>
      <c r="N334"/>
      <c r="O334"/>
      <c r="P334"/>
      <c r="S334" s="3"/>
      <c r="V334" s="470"/>
    </row>
    <row r="335" spans="7:22" x14ac:dyDescent="0.35">
      <c r="G335" s="373"/>
      <c r="N335"/>
      <c r="O335"/>
      <c r="P335"/>
      <c r="S335" s="3"/>
      <c r="V335" s="470"/>
    </row>
    <row r="336" spans="7:22" x14ac:dyDescent="0.35">
      <c r="G336" s="373"/>
      <c r="N336"/>
      <c r="O336"/>
      <c r="P336"/>
      <c r="S336" s="3"/>
      <c r="V336" s="470"/>
    </row>
    <row r="337" spans="7:22" x14ac:dyDescent="0.35">
      <c r="G337" s="373"/>
      <c r="N337"/>
      <c r="O337"/>
      <c r="P337"/>
      <c r="S337" s="3"/>
      <c r="V337" s="470"/>
    </row>
    <row r="338" spans="7:22" x14ac:dyDescent="0.35">
      <c r="G338" s="373"/>
      <c r="N338"/>
      <c r="O338"/>
      <c r="P338"/>
      <c r="S338" s="3"/>
      <c r="V338" s="470"/>
    </row>
    <row r="339" spans="7:22" x14ac:dyDescent="0.35">
      <c r="G339" s="373"/>
      <c r="N339"/>
      <c r="O339"/>
      <c r="P339"/>
      <c r="S339" s="3"/>
      <c r="V339" s="470"/>
    </row>
    <row r="340" spans="7:22" x14ac:dyDescent="0.35">
      <c r="G340" s="373"/>
      <c r="N340"/>
      <c r="O340"/>
      <c r="P340"/>
      <c r="S340" s="3"/>
      <c r="V340" s="470"/>
    </row>
    <row r="341" spans="7:22" x14ac:dyDescent="0.35">
      <c r="G341" s="373"/>
      <c r="N341"/>
      <c r="O341"/>
      <c r="P341"/>
      <c r="S341" s="3"/>
      <c r="V341" s="470"/>
    </row>
    <row r="342" spans="7:22" x14ac:dyDescent="0.35">
      <c r="G342" s="373"/>
      <c r="N342"/>
      <c r="O342"/>
      <c r="P342"/>
      <c r="S342" s="3"/>
      <c r="V342" s="470"/>
    </row>
    <row r="343" spans="7:22" x14ac:dyDescent="0.35">
      <c r="G343" s="373"/>
      <c r="N343"/>
      <c r="O343"/>
      <c r="P343"/>
      <c r="S343" s="3"/>
      <c r="V343" s="470"/>
    </row>
    <row r="344" spans="7:22" x14ac:dyDescent="0.35">
      <c r="G344" s="373"/>
      <c r="N344"/>
      <c r="O344"/>
      <c r="P344"/>
      <c r="S344" s="3"/>
      <c r="V344" s="470"/>
    </row>
    <row r="345" spans="7:22" x14ac:dyDescent="0.35">
      <c r="G345" s="373"/>
      <c r="N345"/>
      <c r="O345"/>
      <c r="P345"/>
      <c r="S345" s="3"/>
      <c r="V345" s="470"/>
    </row>
    <row r="346" spans="7:22" x14ac:dyDescent="0.35">
      <c r="G346" s="373"/>
      <c r="N346"/>
      <c r="O346"/>
      <c r="P346"/>
      <c r="S346" s="3"/>
      <c r="V346" s="470"/>
    </row>
    <row r="347" spans="7:22" x14ac:dyDescent="0.35">
      <c r="G347" s="373"/>
      <c r="N347"/>
      <c r="O347"/>
      <c r="P347"/>
      <c r="S347" s="3"/>
      <c r="V347" s="470"/>
    </row>
    <row r="348" spans="7:22" x14ac:dyDescent="0.35">
      <c r="G348" s="373"/>
      <c r="N348"/>
      <c r="O348"/>
      <c r="P348"/>
      <c r="S348" s="3"/>
      <c r="V348" s="470"/>
    </row>
    <row r="349" spans="7:22" x14ac:dyDescent="0.35">
      <c r="G349" s="373"/>
      <c r="N349"/>
      <c r="O349"/>
      <c r="P349"/>
      <c r="S349" s="3"/>
      <c r="V349" s="470"/>
    </row>
    <row r="350" spans="7:22" x14ac:dyDescent="0.35">
      <c r="G350" s="373"/>
      <c r="N350"/>
      <c r="O350"/>
      <c r="P350"/>
      <c r="S350" s="3"/>
      <c r="V350" s="470"/>
    </row>
    <row r="351" spans="7:22" x14ac:dyDescent="0.35">
      <c r="G351" s="373"/>
      <c r="N351"/>
      <c r="O351"/>
      <c r="P351"/>
      <c r="S351" s="3"/>
      <c r="V351" s="470"/>
    </row>
    <row r="352" spans="7:22" x14ac:dyDescent="0.35">
      <c r="G352" s="373"/>
      <c r="N352"/>
      <c r="O352"/>
      <c r="P352"/>
      <c r="S352" s="3"/>
      <c r="V352" s="470"/>
    </row>
    <row r="353" spans="7:22" x14ac:dyDescent="0.35">
      <c r="G353" s="373"/>
      <c r="N353"/>
      <c r="O353"/>
      <c r="P353"/>
      <c r="S353" s="3"/>
      <c r="V353" s="470"/>
    </row>
    <row r="354" spans="7:22" x14ac:dyDescent="0.35">
      <c r="G354" s="373"/>
      <c r="N354"/>
      <c r="O354"/>
      <c r="P354"/>
      <c r="S354" s="3"/>
      <c r="V354" s="470"/>
    </row>
    <row r="355" spans="7:22" x14ac:dyDescent="0.35">
      <c r="G355" s="373"/>
      <c r="N355"/>
      <c r="O355"/>
      <c r="P355"/>
      <c r="S355" s="3"/>
      <c r="V355" s="470"/>
    </row>
    <row r="356" spans="7:22" x14ac:dyDescent="0.35">
      <c r="G356" s="373"/>
      <c r="N356"/>
      <c r="O356"/>
      <c r="P356"/>
      <c r="S356" s="3"/>
      <c r="V356" s="470"/>
    </row>
    <row r="357" spans="7:22" x14ac:dyDescent="0.35">
      <c r="G357" s="373"/>
      <c r="N357"/>
      <c r="O357"/>
      <c r="P357"/>
      <c r="S357" s="3"/>
      <c r="V357" s="470"/>
    </row>
    <row r="358" spans="7:22" x14ac:dyDescent="0.35">
      <c r="G358" s="373"/>
      <c r="N358"/>
      <c r="O358"/>
      <c r="P358"/>
      <c r="S358" s="3"/>
      <c r="V358" s="470"/>
    </row>
    <row r="359" spans="7:22" x14ac:dyDescent="0.35">
      <c r="G359" s="373"/>
      <c r="N359"/>
      <c r="O359"/>
      <c r="P359"/>
      <c r="S359" s="3"/>
      <c r="V359" s="470"/>
    </row>
    <row r="360" spans="7:22" x14ac:dyDescent="0.35">
      <c r="G360" s="373"/>
      <c r="N360"/>
      <c r="O360"/>
      <c r="P360"/>
      <c r="S360" s="3"/>
      <c r="V360" s="470"/>
    </row>
    <row r="361" spans="7:22" x14ac:dyDescent="0.35">
      <c r="G361" s="373"/>
      <c r="N361"/>
      <c r="O361"/>
      <c r="P361"/>
      <c r="S361" s="3"/>
      <c r="V361" s="470"/>
    </row>
    <row r="362" spans="7:22" x14ac:dyDescent="0.35">
      <c r="G362" s="373"/>
      <c r="N362"/>
      <c r="O362"/>
      <c r="P362"/>
      <c r="S362" s="3"/>
      <c r="V362" s="470"/>
    </row>
    <row r="363" spans="7:22" x14ac:dyDescent="0.35">
      <c r="G363" s="373"/>
      <c r="N363"/>
      <c r="O363"/>
      <c r="P363"/>
      <c r="S363" s="3"/>
      <c r="V363" s="470"/>
    </row>
    <row r="364" spans="7:22" x14ac:dyDescent="0.35">
      <c r="G364" s="373"/>
      <c r="N364"/>
      <c r="O364"/>
      <c r="P364"/>
      <c r="S364" s="3"/>
      <c r="V364" s="470"/>
    </row>
    <row r="365" spans="7:22" x14ac:dyDescent="0.35">
      <c r="G365" s="373"/>
      <c r="N365"/>
      <c r="O365"/>
      <c r="P365"/>
      <c r="S365" s="3"/>
      <c r="V365" s="470"/>
    </row>
    <row r="366" spans="7:22" x14ac:dyDescent="0.35">
      <c r="G366" s="373"/>
      <c r="N366"/>
      <c r="O366"/>
      <c r="P366"/>
      <c r="S366" s="3"/>
      <c r="V366" s="470"/>
    </row>
    <row r="367" spans="7:22" x14ac:dyDescent="0.35">
      <c r="G367" s="373"/>
      <c r="N367"/>
      <c r="O367"/>
      <c r="P367"/>
      <c r="S367" s="3"/>
      <c r="V367" s="470"/>
    </row>
    <row r="368" spans="7:22" x14ac:dyDescent="0.35">
      <c r="G368" s="373"/>
      <c r="N368"/>
      <c r="O368"/>
      <c r="P368"/>
      <c r="S368" s="3"/>
      <c r="V368" s="470"/>
    </row>
    <row r="369" spans="7:22" x14ac:dyDescent="0.35">
      <c r="G369" s="373"/>
      <c r="N369"/>
      <c r="O369"/>
      <c r="P369"/>
      <c r="S369" s="3"/>
      <c r="V369" s="470"/>
    </row>
    <row r="370" spans="7:22" x14ac:dyDescent="0.35">
      <c r="G370" s="373"/>
      <c r="N370"/>
      <c r="O370"/>
      <c r="P370"/>
      <c r="S370" s="3"/>
      <c r="V370" s="470"/>
    </row>
    <row r="371" spans="7:22" x14ac:dyDescent="0.35">
      <c r="G371" s="373"/>
      <c r="N371"/>
      <c r="O371"/>
      <c r="P371"/>
      <c r="S371" s="3"/>
      <c r="V371" s="470"/>
    </row>
    <row r="372" spans="7:22" x14ac:dyDescent="0.35">
      <c r="G372" s="373"/>
      <c r="N372"/>
      <c r="O372"/>
      <c r="P372"/>
      <c r="S372" s="3"/>
      <c r="V372" s="470"/>
    </row>
    <row r="373" spans="7:22" x14ac:dyDescent="0.35">
      <c r="G373" s="373"/>
      <c r="N373"/>
      <c r="O373"/>
      <c r="P373"/>
      <c r="V373" s="470"/>
    </row>
    <row r="374" spans="7:22" x14ac:dyDescent="0.35">
      <c r="G374" s="373"/>
      <c r="N374"/>
      <c r="O374"/>
      <c r="P374"/>
      <c r="V374" s="470"/>
    </row>
    <row r="375" spans="7:22" x14ac:dyDescent="0.35">
      <c r="G375" s="373"/>
      <c r="N375"/>
      <c r="O375"/>
      <c r="P375"/>
      <c r="V375" s="470"/>
    </row>
    <row r="376" spans="7:22" x14ac:dyDescent="0.35">
      <c r="G376" s="477"/>
      <c r="H376" s="478"/>
      <c r="I376" s="478"/>
      <c r="J376" s="478"/>
      <c r="K376" s="478"/>
      <c r="L376" s="478"/>
      <c r="M376" s="478"/>
      <c r="N376" s="479"/>
      <c r="O376" s="479"/>
      <c r="P376" s="478"/>
      <c r="Q376" s="478"/>
      <c r="R376" s="478"/>
      <c r="S376" s="478"/>
      <c r="T376" s="478"/>
      <c r="U376" s="478"/>
      <c r="V376" s="470"/>
    </row>
    <row r="377" spans="7:22" x14ac:dyDescent="0.35">
      <c r="G377" s="477"/>
      <c r="H377" s="478"/>
      <c r="I377" s="478"/>
      <c r="J377" s="478"/>
      <c r="K377" s="478"/>
      <c r="L377" s="478"/>
      <c r="M377" s="478"/>
      <c r="N377" s="479"/>
      <c r="O377" s="479"/>
      <c r="P377" s="478"/>
      <c r="Q377" s="478"/>
      <c r="R377" s="478"/>
      <c r="S377" s="478"/>
      <c r="T377" s="478"/>
      <c r="U377" s="478"/>
      <c r="V377" s="470"/>
    </row>
    <row r="378" spans="7:22" x14ac:dyDescent="0.35">
      <c r="G378" s="477"/>
      <c r="H378" s="478"/>
      <c r="I378" s="478"/>
      <c r="J378" s="478"/>
      <c r="K378" s="478"/>
      <c r="L378" s="478"/>
      <c r="M378" s="478"/>
      <c r="N378" s="479"/>
      <c r="O378" s="479"/>
      <c r="P378" s="478"/>
      <c r="Q378" s="478"/>
      <c r="R378" s="478"/>
      <c r="S378" s="478"/>
      <c r="T378" s="478"/>
      <c r="U378" s="478"/>
      <c r="V378" s="470"/>
    </row>
    <row r="379" spans="7:22" x14ac:dyDescent="0.35">
      <c r="G379" s="477"/>
      <c r="H379" s="478"/>
      <c r="I379" s="478"/>
      <c r="J379" s="478"/>
      <c r="K379" s="478"/>
      <c r="L379" s="478"/>
      <c r="M379" s="478"/>
      <c r="N379" s="479"/>
      <c r="O379" s="479"/>
      <c r="P379" s="478"/>
      <c r="Q379" s="478"/>
      <c r="R379" s="478"/>
      <c r="S379" s="478"/>
      <c r="T379" s="478"/>
      <c r="U379" s="478"/>
      <c r="V379" s="470"/>
    </row>
    <row r="380" spans="7:22" x14ac:dyDescent="0.35">
      <c r="G380" s="477"/>
      <c r="H380" s="478"/>
      <c r="I380" s="478"/>
      <c r="J380" s="478"/>
      <c r="K380" s="478"/>
      <c r="L380" s="478"/>
      <c r="M380" s="478"/>
      <c r="N380" s="479"/>
      <c r="O380" s="479"/>
      <c r="P380" s="478"/>
      <c r="Q380" s="478"/>
      <c r="R380" s="478"/>
      <c r="S380" s="478"/>
      <c r="T380" s="478"/>
      <c r="U380" s="478"/>
      <c r="V380" s="470"/>
    </row>
    <row r="381" spans="7:22" x14ac:dyDescent="0.35">
      <c r="G381" s="477"/>
      <c r="H381" s="478"/>
      <c r="I381" s="478"/>
      <c r="J381" s="478"/>
      <c r="K381" s="478"/>
      <c r="L381" s="478"/>
      <c r="M381" s="478"/>
      <c r="N381" s="479"/>
      <c r="O381" s="479"/>
      <c r="P381" s="478"/>
      <c r="Q381" s="478"/>
      <c r="R381" s="478"/>
      <c r="S381" s="478"/>
      <c r="T381" s="478"/>
      <c r="U381" s="478"/>
      <c r="V381" s="470"/>
    </row>
    <row r="382" spans="7:22" x14ac:dyDescent="0.35">
      <c r="G382" s="477"/>
      <c r="H382" s="478"/>
      <c r="I382" s="478"/>
      <c r="J382" s="478"/>
      <c r="K382" s="478"/>
      <c r="L382" s="478"/>
      <c r="M382" s="478"/>
      <c r="N382" s="479"/>
      <c r="O382" s="479"/>
      <c r="P382" s="478"/>
      <c r="Q382" s="478"/>
      <c r="R382" s="478"/>
      <c r="S382" s="478"/>
      <c r="T382" s="478"/>
      <c r="U382" s="478"/>
      <c r="V382" s="470"/>
    </row>
    <row r="383" spans="7:22" x14ac:dyDescent="0.35">
      <c r="G383" s="477"/>
      <c r="H383" s="478"/>
      <c r="I383" s="478"/>
      <c r="J383" s="478"/>
      <c r="K383" s="478"/>
      <c r="L383" s="478"/>
      <c r="M383" s="478"/>
      <c r="N383" s="479"/>
      <c r="O383" s="479"/>
      <c r="P383" s="478"/>
      <c r="Q383" s="478"/>
      <c r="R383" s="478"/>
      <c r="S383" s="478"/>
      <c r="T383" s="478"/>
      <c r="U383" s="478"/>
      <c r="V383" s="470"/>
    </row>
    <row r="384" spans="7:22" x14ac:dyDescent="0.35">
      <c r="G384" s="477"/>
      <c r="H384" s="478"/>
      <c r="I384" s="478"/>
      <c r="J384" s="478"/>
      <c r="K384" s="478"/>
      <c r="L384" s="478"/>
      <c r="M384" s="478"/>
      <c r="N384" s="479"/>
      <c r="O384" s="479"/>
      <c r="P384" s="478"/>
      <c r="Q384" s="478"/>
      <c r="R384" s="478"/>
      <c r="S384" s="478"/>
      <c r="T384" s="478"/>
      <c r="U384" s="478"/>
      <c r="V384" s="470"/>
    </row>
    <row r="385" spans="7:22" x14ac:dyDescent="0.35">
      <c r="G385" s="477"/>
      <c r="H385" s="478"/>
      <c r="I385" s="478"/>
      <c r="J385" s="478"/>
      <c r="K385" s="478"/>
      <c r="L385" s="478"/>
      <c r="M385" s="478"/>
      <c r="N385" s="479"/>
      <c r="O385" s="479"/>
      <c r="P385" s="478"/>
      <c r="Q385" s="478"/>
      <c r="R385" s="478"/>
      <c r="S385" s="478"/>
      <c r="T385" s="478"/>
      <c r="U385" s="478"/>
      <c r="V385" s="470"/>
    </row>
    <row r="386" spans="7:22" x14ac:dyDescent="0.35">
      <c r="G386" s="477"/>
      <c r="H386" s="478"/>
      <c r="I386" s="478"/>
      <c r="J386" s="478"/>
      <c r="K386" s="478"/>
      <c r="L386" s="478"/>
      <c r="M386" s="478"/>
      <c r="N386" s="479"/>
      <c r="O386" s="479"/>
      <c r="P386" s="478"/>
      <c r="Q386" s="478"/>
      <c r="R386" s="478"/>
      <c r="S386" s="478"/>
      <c r="T386" s="478"/>
      <c r="U386" s="478"/>
      <c r="V386" s="470"/>
    </row>
    <row r="387" spans="7:22" x14ac:dyDescent="0.35">
      <c r="G387" s="477"/>
      <c r="H387" s="478"/>
      <c r="I387" s="478"/>
      <c r="J387" s="478"/>
      <c r="K387" s="478"/>
      <c r="L387" s="478"/>
      <c r="M387" s="478"/>
      <c r="N387" s="479"/>
      <c r="O387" s="479"/>
      <c r="P387" s="478"/>
      <c r="Q387" s="478"/>
      <c r="R387" s="478"/>
      <c r="S387" s="478"/>
      <c r="T387" s="478"/>
      <c r="U387" s="478"/>
      <c r="V387" s="470"/>
    </row>
    <row r="388" spans="7:22" x14ac:dyDescent="0.35">
      <c r="G388" s="477"/>
      <c r="H388" s="478"/>
      <c r="I388" s="478"/>
      <c r="J388" s="478"/>
      <c r="K388" s="478"/>
      <c r="L388" s="478"/>
      <c r="M388" s="478"/>
      <c r="N388" s="479"/>
      <c r="O388" s="479"/>
      <c r="P388" s="478"/>
      <c r="Q388" s="478"/>
      <c r="R388" s="478"/>
      <c r="S388" s="478"/>
      <c r="T388" s="478"/>
      <c r="U388" s="478"/>
      <c r="V388" s="470"/>
    </row>
    <row r="389" spans="7:22" x14ac:dyDescent="0.35">
      <c r="G389" s="477"/>
      <c r="H389" s="478"/>
      <c r="I389" s="478"/>
      <c r="J389" s="478"/>
      <c r="K389" s="478"/>
      <c r="L389" s="478"/>
      <c r="M389" s="478"/>
      <c r="N389" s="479"/>
      <c r="O389" s="479"/>
      <c r="P389" s="478"/>
      <c r="Q389" s="478"/>
      <c r="R389" s="478"/>
      <c r="S389" s="478"/>
      <c r="T389" s="478"/>
      <c r="U389" s="478"/>
      <c r="V389" s="470"/>
    </row>
    <row r="390" spans="7:22" x14ac:dyDescent="0.35">
      <c r="G390" s="477"/>
      <c r="H390" s="478"/>
      <c r="I390" s="478"/>
      <c r="J390" s="478"/>
      <c r="K390" s="478"/>
      <c r="L390" s="478"/>
      <c r="M390" s="478"/>
      <c r="N390" s="479"/>
      <c r="O390" s="479"/>
      <c r="P390" s="478"/>
      <c r="Q390" s="478"/>
      <c r="R390" s="478"/>
      <c r="S390" s="478"/>
      <c r="T390" s="478"/>
      <c r="U390" s="478"/>
      <c r="V390" s="470"/>
    </row>
    <row r="391" spans="7:22" x14ac:dyDescent="0.35">
      <c r="G391" s="477"/>
      <c r="H391" s="478"/>
      <c r="I391" s="478"/>
      <c r="J391" s="478"/>
      <c r="K391" s="478"/>
      <c r="L391" s="478"/>
      <c r="M391" s="478"/>
      <c r="N391" s="479"/>
      <c r="O391" s="479"/>
      <c r="P391" s="478"/>
      <c r="Q391" s="478"/>
      <c r="R391" s="478"/>
      <c r="S391" s="478"/>
      <c r="T391" s="478"/>
      <c r="U391" s="478"/>
      <c r="V391" s="470"/>
    </row>
    <row r="392" spans="7:22" x14ac:dyDescent="0.35">
      <c r="G392" s="477"/>
      <c r="H392" s="478"/>
      <c r="I392" s="478"/>
      <c r="J392" s="478"/>
      <c r="K392" s="478"/>
      <c r="L392" s="478"/>
      <c r="M392" s="478"/>
      <c r="N392" s="479"/>
      <c r="O392" s="479"/>
      <c r="P392" s="478"/>
      <c r="Q392" s="478"/>
      <c r="R392" s="478"/>
      <c r="S392" s="478"/>
      <c r="T392" s="478"/>
      <c r="U392" s="478"/>
      <c r="V392" s="470"/>
    </row>
    <row r="393" spans="7:22" x14ac:dyDescent="0.35">
      <c r="G393" s="477"/>
      <c r="H393" s="478"/>
      <c r="I393" s="478"/>
      <c r="J393" s="478"/>
      <c r="K393" s="478"/>
      <c r="L393" s="478"/>
      <c r="M393" s="478"/>
      <c r="N393" s="479"/>
      <c r="O393" s="479"/>
      <c r="P393" s="478"/>
      <c r="Q393" s="478"/>
      <c r="R393" s="478"/>
      <c r="S393" s="478"/>
      <c r="T393" s="478"/>
      <c r="U393" s="478"/>
      <c r="V393" s="470"/>
    </row>
    <row r="394" spans="7:22" x14ac:dyDescent="0.35">
      <c r="G394" s="477"/>
      <c r="H394" s="478"/>
      <c r="I394" s="478"/>
      <c r="J394" s="478"/>
      <c r="K394" s="478"/>
      <c r="L394" s="478"/>
      <c r="M394" s="478"/>
      <c r="N394" s="479"/>
      <c r="O394" s="479"/>
      <c r="P394" s="478"/>
      <c r="Q394" s="478"/>
      <c r="R394" s="478"/>
      <c r="S394" s="478"/>
      <c r="T394" s="478"/>
      <c r="U394" s="478"/>
      <c r="V394" s="470"/>
    </row>
    <row r="395" spans="7:22" x14ac:dyDescent="0.35">
      <c r="G395" s="477"/>
      <c r="H395" s="478"/>
      <c r="I395" s="478"/>
      <c r="J395" s="478"/>
      <c r="K395" s="478"/>
      <c r="L395" s="478"/>
      <c r="M395" s="478"/>
      <c r="N395" s="479"/>
      <c r="O395" s="479"/>
      <c r="P395" s="478"/>
      <c r="Q395" s="478"/>
      <c r="R395" s="478"/>
      <c r="S395" s="478"/>
      <c r="T395" s="478"/>
      <c r="U395" s="478"/>
      <c r="V395" s="470"/>
    </row>
    <row r="396" spans="7:22" x14ac:dyDescent="0.35">
      <c r="G396" s="477"/>
      <c r="H396" s="478"/>
      <c r="I396" s="478"/>
      <c r="J396" s="478"/>
      <c r="K396" s="478"/>
      <c r="L396" s="478"/>
      <c r="M396" s="478"/>
      <c r="N396" s="479"/>
      <c r="O396" s="479"/>
      <c r="P396" s="478"/>
      <c r="Q396" s="478"/>
      <c r="R396" s="478"/>
      <c r="S396" s="478"/>
      <c r="T396" s="478"/>
      <c r="U396" s="478"/>
      <c r="V396" s="470"/>
    </row>
    <row r="397" spans="7:22" x14ac:dyDescent="0.35">
      <c r="G397" s="477"/>
      <c r="H397" s="478"/>
      <c r="I397" s="478"/>
      <c r="J397" s="478"/>
      <c r="K397" s="478"/>
      <c r="L397" s="478"/>
      <c r="M397" s="478"/>
      <c r="N397" s="479"/>
      <c r="O397" s="479"/>
      <c r="P397" s="478"/>
      <c r="Q397" s="478"/>
      <c r="R397" s="478"/>
      <c r="S397" s="478"/>
      <c r="T397" s="478"/>
      <c r="U397" s="478"/>
      <c r="V397" s="470"/>
    </row>
    <row r="398" spans="7:22" x14ac:dyDescent="0.35">
      <c r="G398" s="477"/>
      <c r="H398" s="478"/>
      <c r="I398" s="478"/>
      <c r="J398" s="478"/>
      <c r="K398" s="478"/>
      <c r="L398" s="478"/>
      <c r="M398" s="478"/>
      <c r="N398" s="479"/>
      <c r="O398" s="479"/>
      <c r="P398" s="478"/>
      <c r="Q398" s="478"/>
      <c r="R398" s="478"/>
      <c r="S398" s="478"/>
      <c r="T398" s="478"/>
      <c r="U398" s="478"/>
      <c r="V398" s="470"/>
    </row>
    <row r="399" spans="7:22" x14ac:dyDescent="0.35">
      <c r="G399" s="477"/>
      <c r="H399" s="478"/>
      <c r="I399" s="478"/>
      <c r="J399" s="478"/>
      <c r="K399" s="478"/>
      <c r="L399" s="478"/>
      <c r="M399" s="478"/>
      <c r="N399" s="479"/>
      <c r="O399" s="479"/>
      <c r="P399" s="478"/>
      <c r="Q399" s="478"/>
      <c r="R399" s="478"/>
      <c r="S399" s="478"/>
      <c r="T399" s="478"/>
      <c r="U399" s="478"/>
      <c r="V399" s="470"/>
    </row>
    <row r="400" spans="7:22" x14ac:dyDescent="0.35">
      <c r="G400" s="477"/>
      <c r="H400" s="478"/>
      <c r="I400" s="478"/>
      <c r="J400" s="478"/>
      <c r="K400" s="478"/>
      <c r="L400" s="478"/>
      <c r="M400" s="478"/>
      <c r="N400" s="479"/>
      <c r="O400" s="479"/>
      <c r="P400" s="478"/>
      <c r="Q400" s="478"/>
      <c r="R400" s="478"/>
      <c r="S400" s="478"/>
      <c r="T400" s="478"/>
      <c r="U400" s="478"/>
      <c r="V400" s="470"/>
    </row>
    <row r="401" spans="7:22" x14ac:dyDescent="0.35">
      <c r="G401" s="477"/>
      <c r="H401" s="478"/>
      <c r="I401" s="478"/>
      <c r="J401" s="478"/>
      <c r="K401" s="478"/>
      <c r="L401" s="478"/>
      <c r="M401" s="478"/>
      <c r="N401" s="479"/>
      <c r="O401" s="479"/>
      <c r="P401" s="478"/>
      <c r="Q401" s="478"/>
      <c r="R401" s="478"/>
      <c r="S401" s="478"/>
      <c r="T401" s="478"/>
      <c r="U401" s="478"/>
      <c r="V401" s="470"/>
    </row>
    <row r="402" spans="7:22" x14ac:dyDescent="0.35">
      <c r="G402" s="477"/>
      <c r="H402" s="478"/>
      <c r="I402" s="478"/>
      <c r="J402" s="478"/>
      <c r="K402" s="478"/>
      <c r="L402" s="478"/>
      <c r="M402" s="478"/>
      <c r="N402" s="479"/>
      <c r="O402" s="479"/>
      <c r="P402" s="478"/>
      <c r="Q402" s="478"/>
      <c r="R402" s="478"/>
      <c r="S402" s="478"/>
      <c r="T402" s="478"/>
      <c r="U402" s="478"/>
      <c r="V402" s="470"/>
    </row>
    <row r="403" spans="7:22" x14ac:dyDescent="0.35">
      <c r="G403" s="477"/>
      <c r="H403" s="478"/>
      <c r="I403" s="478"/>
      <c r="J403" s="478"/>
      <c r="K403" s="478"/>
      <c r="L403" s="478"/>
      <c r="M403" s="478"/>
      <c r="N403" s="479"/>
      <c r="O403" s="479"/>
      <c r="P403" s="478"/>
      <c r="Q403" s="478"/>
      <c r="R403" s="478"/>
      <c r="S403" s="478"/>
      <c r="T403" s="478"/>
      <c r="U403" s="478"/>
      <c r="V403" s="470"/>
    </row>
    <row r="404" spans="7:22" x14ac:dyDescent="0.35">
      <c r="G404" s="477"/>
      <c r="H404" s="478"/>
      <c r="I404" s="478"/>
      <c r="J404" s="478"/>
      <c r="K404" s="478"/>
      <c r="L404" s="478"/>
      <c r="M404" s="478"/>
      <c r="N404" s="479"/>
      <c r="O404" s="479"/>
      <c r="P404" s="478"/>
      <c r="Q404" s="478"/>
      <c r="R404" s="478"/>
      <c r="S404" s="478"/>
      <c r="T404" s="478"/>
      <c r="U404" s="478"/>
      <c r="V404" s="470"/>
    </row>
    <row r="405" spans="7:22" x14ac:dyDescent="0.35">
      <c r="G405" s="477"/>
      <c r="H405" s="478"/>
      <c r="I405" s="478"/>
      <c r="J405" s="478"/>
      <c r="K405" s="478"/>
      <c r="L405" s="478"/>
      <c r="M405" s="478"/>
      <c r="N405" s="479"/>
      <c r="O405" s="479"/>
      <c r="P405" s="478"/>
      <c r="Q405" s="478"/>
      <c r="R405" s="478"/>
      <c r="S405" s="478"/>
      <c r="T405" s="478"/>
      <c r="U405" s="478"/>
      <c r="V405" s="470"/>
    </row>
    <row r="406" spans="7:22" x14ac:dyDescent="0.35">
      <c r="G406" s="477"/>
      <c r="H406" s="478"/>
      <c r="I406" s="478"/>
      <c r="J406" s="478"/>
      <c r="K406" s="478"/>
      <c r="L406" s="478"/>
      <c r="M406" s="478"/>
      <c r="N406" s="479"/>
      <c r="O406" s="479"/>
      <c r="P406" s="478"/>
      <c r="Q406" s="478"/>
      <c r="R406" s="478"/>
      <c r="S406" s="478"/>
      <c r="T406" s="478"/>
      <c r="U406" s="478"/>
      <c r="V406" s="470"/>
    </row>
    <row r="407" spans="7:22" x14ac:dyDescent="0.35">
      <c r="G407" s="477"/>
      <c r="H407" s="478"/>
      <c r="I407" s="478"/>
      <c r="J407" s="478"/>
      <c r="K407" s="478"/>
      <c r="L407" s="478"/>
      <c r="M407" s="478"/>
      <c r="N407" s="479"/>
      <c r="O407" s="479"/>
      <c r="P407" s="478"/>
      <c r="Q407" s="478"/>
      <c r="R407" s="478"/>
      <c r="S407" s="478"/>
      <c r="T407" s="478"/>
      <c r="U407" s="478"/>
      <c r="V407" s="470"/>
    </row>
    <row r="408" spans="7:22" x14ac:dyDescent="0.35">
      <c r="G408" s="477"/>
      <c r="H408" s="478"/>
      <c r="I408" s="478"/>
      <c r="J408" s="478"/>
      <c r="K408" s="478"/>
      <c r="L408" s="478"/>
      <c r="M408" s="478"/>
      <c r="N408" s="479"/>
      <c r="O408" s="479"/>
      <c r="P408" s="478"/>
      <c r="Q408" s="478"/>
      <c r="R408" s="478"/>
      <c r="S408" s="478"/>
      <c r="T408" s="478"/>
      <c r="U408" s="478"/>
      <c r="V408" s="470"/>
    </row>
    <row r="409" spans="7:22" x14ac:dyDescent="0.35">
      <c r="G409" s="477"/>
      <c r="H409" s="478"/>
      <c r="I409" s="478"/>
      <c r="J409" s="478"/>
      <c r="K409" s="478"/>
      <c r="L409" s="478"/>
      <c r="M409" s="478"/>
      <c r="N409" s="479"/>
      <c r="O409" s="479"/>
      <c r="P409" s="478"/>
      <c r="Q409" s="478"/>
      <c r="R409" s="478"/>
      <c r="S409" s="478"/>
      <c r="T409" s="478"/>
      <c r="U409" s="478"/>
      <c r="V409" s="470"/>
    </row>
    <row r="410" spans="7:22" x14ac:dyDescent="0.35">
      <c r="G410" s="477"/>
      <c r="H410" s="478"/>
      <c r="I410" s="478"/>
      <c r="J410" s="478"/>
      <c r="K410" s="478"/>
      <c r="L410" s="478"/>
      <c r="M410" s="478"/>
      <c r="N410" s="479"/>
      <c r="O410" s="479"/>
      <c r="P410" s="478"/>
      <c r="Q410" s="478"/>
      <c r="R410" s="478"/>
      <c r="S410" s="478"/>
      <c r="T410" s="478"/>
      <c r="U410" s="478"/>
      <c r="V410" s="470"/>
    </row>
    <row r="411" spans="7:22" x14ac:dyDescent="0.35">
      <c r="G411" s="477"/>
      <c r="H411" s="478"/>
      <c r="I411" s="478"/>
      <c r="J411" s="478"/>
      <c r="K411" s="478"/>
      <c r="L411" s="478"/>
      <c r="M411" s="478"/>
      <c r="N411" s="479"/>
      <c r="O411" s="479"/>
      <c r="P411" s="478"/>
      <c r="Q411" s="478"/>
      <c r="R411" s="478"/>
      <c r="S411" s="478"/>
      <c r="T411" s="478"/>
      <c r="U411" s="478"/>
      <c r="V411" s="470"/>
    </row>
    <row r="412" spans="7:22" x14ac:dyDescent="0.35">
      <c r="G412" s="477"/>
      <c r="H412" s="478"/>
      <c r="I412" s="478"/>
      <c r="J412" s="478"/>
      <c r="K412" s="478"/>
      <c r="L412" s="478"/>
      <c r="M412" s="478"/>
      <c r="N412" s="479"/>
      <c r="O412" s="479"/>
      <c r="P412" s="478"/>
      <c r="Q412" s="478"/>
      <c r="R412" s="478"/>
      <c r="S412" s="478"/>
      <c r="T412" s="478"/>
      <c r="U412" s="478"/>
      <c r="V412" s="470"/>
    </row>
    <row r="413" spans="7:22" x14ac:dyDescent="0.35">
      <c r="G413" s="477"/>
      <c r="H413" s="478"/>
      <c r="I413" s="478"/>
      <c r="J413" s="478"/>
      <c r="K413" s="478"/>
      <c r="L413" s="478"/>
      <c r="M413" s="478"/>
      <c r="N413" s="479"/>
      <c r="O413" s="479"/>
      <c r="P413" s="478"/>
      <c r="Q413" s="478"/>
      <c r="R413" s="478"/>
      <c r="S413" s="478"/>
      <c r="T413" s="478"/>
      <c r="U413" s="478"/>
      <c r="V413" s="470"/>
    </row>
    <row r="414" spans="7:22" x14ac:dyDescent="0.35">
      <c r="G414" s="477"/>
      <c r="H414" s="478"/>
      <c r="I414" s="478"/>
      <c r="J414" s="478"/>
      <c r="K414" s="478"/>
      <c r="L414" s="478"/>
      <c r="M414" s="478"/>
      <c r="N414" s="479"/>
      <c r="O414" s="479"/>
      <c r="P414" s="478"/>
      <c r="Q414" s="478"/>
      <c r="R414" s="478"/>
      <c r="S414" s="478"/>
      <c r="T414" s="478"/>
      <c r="U414" s="478"/>
      <c r="V414" s="470"/>
    </row>
    <row r="415" spans="7:22" x14ac:dyDescent="0.35">
      <c r="G415" s="477"/>
      <c r="H415" s="478"/>
      <c r="I415" s="478"/>
      <c r="J415" s="478"/>
      <c r="K415" s="478"/>
      <c r="L415" s="478"/>
      <c r="M415" s="478"/>
      <c r="N415" s="479"/>
      <c r="O415" s="479"/>
      <c r="P415" s="478"/>
      <c r="Q415" s="478"/>
      <c r="R415" s="478"/>
      <c r="S415" s="478"/>
      <c r="T415" s="478"/>
      <c r="U415" s="478"/>
      <c r="V415" s="470"/>
    </row>
    <row r="416" spans="7:22" x14ac:dyDescent="0.35">
      <c r="G416" s="477"/>
      <c r="H416" s="478"/>
      <c r="I416" s="478"/>
      <c r="J416" s="478"/>
      <c r="K416" s="478"/>
      <c r="L416" s="478"/>
      <c r="M416" s="478"/>
      <c r="N416" s="479"/>
      <c r="O416" s="479"/>
      <c r="P416" s="478"/>
      <c r="Q416" s="478"/>
      <c r="R416" s="478"/>
      <c r="S416" s="478"/>
      <c r="T416" s="478"/>
      <c r="U416" s="478"/>
      <c r="V416" s="470"/>
    </row>
    <row r="417" spans="7:22" x14ac:dyDescent="0.35">
      <c r="G417" s="477"/>
      <c r="H417" s="478"/>
      <c r="I417" s="478"/>
      <c r="J417" s="478"/>
      <c r="K417" s="478"/>
      <c r="L417" s="478"/>
      <c r="M417" s="478"/>
      <c r="N417" s="479"/>
      <c r="O417" s="479"/>
      <c r="P417" s="478"/>
      <c r="Q417" s="478"/>
      <c r="R417" s="478"/>
      <c r="S417" s="478"/>
      <c r="T417" s="478"/>
      <c r="U417" s="478"/>
      <c r="V417" s="470"/>
    </row>
    <row r="418" spans="7:22" x14ac:dyDescent="0.35">
      <c r="G418" s="477"/>
      <c r="H418" s="478"/>
      <c r="I418" s="478"/>
      <c r="J418" s="478"/>
      <c r="K418" s="478"/>
      <c r="L418" s="478"/>
      <c r="M418" s="478"/>
      <c r="N418" s="479"/>
      <c r="O418" s="479"/>
      <c r="P418" s="478"/>
      <c r="Q418" s="478"/>
      <c r="R418" s="478"/>
      <c r="S418" s="478"/>
      <c r="T418" s="478"/>
      <c r="U418" s="478"/>
      <c r="V418" s="470"/>
    </row>
    <row r="419" spans="7:22" x14ac:dyDescent="0.35">
      <c r="G419" s="477"/>
      <c r="H419" s="478"/>
      <c r="I419" s="478"/>
      <c r="J419" s="478"/>
      <c r="K419" s="478"/>
      <c r="L419" s="478"/>
      <c r="M419" s="478"/>
      <c r="N419" s="479"/>
      <c r="O419" s="479"/>
      <c r="P419" s="478"/>
      <c r="Q419" s="478"/>
      <c r="R419" s="478"/>
      <c r="S419" s="478"/>
      <c r="T419" s="478"/>
      <c r="U419" s="478"/>
      <c r="V419" s="470"/>
    </row>
    <row r="420" spans="7:22" x14ac:dyDescent="0.35">
      <c r="G420" s="477"/>
      <c r="H420" s="478"/>
      <c r="I420" s="478"/>
      <c r="J420" s="478"/>
      <c r="K420" s="478"/>
      <c r="L420" s="478"/>
      <c r="M420" s="478"/>
      <c r="N420" s="479"/>
      <c r="O420" s="479"/>
      <c r="P420" s="478"/>
      <c r="Q420" s="478"/>
      <c r="R420" s="478"/>
      <c r="S420" s="478"/>
      <c r="T420" s="478"/>
      <c r="U420" s="478"/>
      <c r="V420" s="470"/>
    </row>
    <row r="421" spans="7:22" x14ac:dyDescent="0.35">
      <c r="G421" s="477"/>
      <c r="H421" s="478"/>
      <c r="I421" s="478"/>
      <c r="J421" s="478"/>
      <c r="K421" s="478"/>
      <c r="L421" s="478"/>
      <c r="M421" s="478"/>
      <c r="N421" s="479"/>
      <c r="O421" s="479"/>
      <c r="P421" s="478"/>
      <c r="Q421" s="478"/>
      <c r="R421" s="478"/>
      <c r="S421" s="478"/>
      <c r="T421" s="478"/>
      <c r="U421" s="478"/>
      <c r="V421" s="470"/>
    </row>
    <row r="422" spans="7:22" x14ac:dyDescent="0.35">
      <c r="G422" s="477"/>
      <c r="H422" s="478"/>
      <c r="I422" s="478"/>
      <c r="J422" s="478"/>
      <c r="K422" s="478"/>
      <c r="L422" s="478"/>
      <c r="M422" s="478"/>
      <c r="N422" s="479"/>
      <c r="O422" s="479"/>
      <c r="P422" s="478"/>
      <c r="Q422" s="478"/>
      <c r="R422" s="478"/>
      <c r="S422" s="478"/>
      <c r="T422" s="478"/>
      <c r="U422" s="478"/>
      <c r="V422" s="470"/>
    </row>
    <row r="423" spans="7:22" x14ac:dyDescent="0.35">
      <c r="G423" s="477"/>
      <c r="H423" s="478"/>
      <c r="I423" s="478"/>
      <c r="J423" s="478"/>
      <c r="K423" s="478"/>
      <c r="L423" s="478"/>
      <c r="M423" s="478"/>
      <c r="N423" s="479"/>
      <c r="O423" s="479"/>
      <c r="P423" s="478"/>
      <c r="Q423" s="478"/>
      <c r="R423" s="478"/>
      <c r="S423" s="478"/>
      <c r="T423" s="478"/>
      <c r="U423" s="478"/>
      <c r="V423" s="470"/>
    </row>
    <row r="424" spans="7:22" x14ac:dyDescent="0.35">
      <c r="G424" s="477"/>
      <c r="H424" s="478"/>
      <c r="I424" s="478"/>
      <c r="J424" s="478"/>
      <c r="K424" s="478"/>
      <c r="L424" s="478"/>
      <c r="M424" s="478"/>
      <c r="N424" s="479"/>
      <c r="O424" s="479"/>
      <c r="P424" s="478"/>
      <c r="Q424" s="478"/>
      <c r="R424" s="478"/>
      <c r="S424" s="478"/>
      <c r="T424" s="478"/>
      <c r="U424" s="478"/>
      <c r="V424" s="470"/>
    </row>
    <row r="425" spans="7:22" x14ac:dyDescent="0.35">
      <c r="G425" s="477"/>
      <c r="H425" s="478"/>
      <c r="I425" s="478"/>
      <c r="J425" s="478"/>
      <c r="K425" s="478"/>
      <c r="L425" s="478"/>
      <c r="M425" s="478"/>
      <c r="N425" s="479"/>
      <c r="O425" s="479"/>
      <c r="P425" s="478"/>
      <c r="Q425" s="478"/>
      <c r="R425" s="478"/>
      <c r="S425" s="478"/>
      <c r="T425" s="478"/>
      <c r="U425" s="478"/>
      <c r="V425" s="470"/>
    </row>
    <row r="426" spans="7:22" x14ac:dyDescent="0.35">
      <c r="G426" s="477"/>
      <c r="H426" s="478"/>
      <c r="I426" s="478"/>
      <c r="J426" s="478"/>
      <c r="K426" s="478"/>
      <c r="L426" s="478"/>
      <c r="M426" s="478"/>
      <c r="N426" s="479"/>
      <c r="O426" s="479"/>
      <c r="P426" s="478"/>
      <c r="Q426" s="478"/>
      <c r="R426" s="478"/>
      <c r="S426" s="478"/>
      <c r="T426" s="478"/>
      <c r="U426" s="478"/>
      <c r="V426" s="470"/>
    </row>
    <row r="427" spans="7:22" x14ac:dyDescent="0.35">
      <c r="G427" s="477"/>
      <c r="H427" s="478"/>
      <c r="I427" s="478"/>
      <c r="J427" s="478"/>
      <c r="K427" s="478"/>
      <c r="L427" s="478"/>
      <c r="M427" s="478"/>
      <c r="N427" s="479"/>
      <c r="O427" s="479"/>
      <c r="P427" s="478"/>
      <c r="Q427" s="478"/>
      <c r="R427" s="478"/>
      <c r="S427" s="478"/>
      <c r="T427" s="478"/>
      <c r="U427" s="478"/>
      <c r="V427" s="470"/>
    </row>
    <row r="428" spans="7:22" x14ac:dyDescent="0.35">
      <c r="G428" s="477"/>
      <c r="H428" s="478"/>
      <c r="I428" s="478"/>
      <c r="J428" s="478"/>
      <c r="K428" s="478"/>
      <c r="L428" s="478"/>
      <c r="M428" s="478"/>
      <c r="N428" s="479"/>
      <c r="O428" s="479"/>
      <c r="P428" s="478"/>
      <c r="Q428" s="478"/>
      <c r="R428" s="478"/>
      <c r="S428" s="478"/>
      <c r="T428" s="478"/>
      <c r="U428" s="478"/>
      <c r="V428" s="470"/>
    </row>
    <row r="429" spans="7:22" x14ac:dyDescent="0.35">
      <c r="G429" s="477"/>
      <c r="H429" s="478"/>
      <c r="I429" s="478"/>
      <c r="J429" s="478"/>
      <c r="K429" s="478"/>
      <c r="L429" s="478"/>
      <c r="M429" s="478"/>
      <c r="N429" s="479"/>
      <c r="O429" s="479"/>
      <c r="P429" s="478"/>
      <c r="Q429" s="478"/>
      <c r="R429" s="478"/>
      <c r="S429" s="478"/>
      <c r="T429" s="478"/>
      <c r="U429" s="478"/>
      <c r="V429" s="470"/>
    </row>
    <row r="430" spans="7:22" x14ac:dyDescent="0.35">
      <c r="G430" s="477"/>
      <c r="H430" s="478"/>
      <c r="I430" s="478"/>
      <c r="J430" s="478"/>
      <c r="K430" s="478"/>
      <c r="L430" s="478"/>
      <c r="M430" s="478"/>
      <c r="N430" s="479"/>
      <c r="O430" s="479"/>
      <c r="P430" s="478"/>
      <c r="Q430" s="478"/>
      <c r="R430" s="478"/>
      <c r="S430" s="478"/>
      <c r="T430" s="478"/>
      <c r="U430" s="478"/>
      <c r="V430" s="470"/>
    </row>
    <row r="431" spans="7:22" x14ac:dyDescent="0.35">
      <c r="G431" s="477"/>
      <c r="H431" s="478"/>
      <c r="I431" s="478"/>
      <c r="J431" s="478"/>
      <c r="K431" s="478"/>
      <c r="L431" s="478"/>
      <c r="M431" s="478"/>
      <c r="N431" s="479"/>
      <c r="O431" s="479"/>
      <c r="P431" s="478"/>
      <c r="Q431" s="478"/>
      <c r="R431" s="478"/>
      <c r="S431" s="478"/>
      <c r="T431" s="478"/>
      <c r="U431" s="478"/>
      <c r="V431" s="470"/>
    </row>
    <row r="432" spans="7:22" x14ac:dyDescent="0.35">
      <c r="G432" s="477"/>
      <c r="H432" s="478"/>
      <c r="I432" s="478"/>
      <c r="J432" s="478"/>
      <c r="K432" s="478"/>
      <c r="L432" s="478"/>
      <c r="M432" s="478"/>
      <c r="N432" s="479"/>
      <c r="O432" s="479"/>
      <c r="P432" s="478"/>
      <c r="Q432" s="478"/>
      <c r="R432" s="478"/>
      <c r="S432" s="478"/>
      <c r="T432" s="478"/>
      <c r="U432" s="478"/>
      <c r="V432" s="470"/>
    </row>
    <row r="433" spans="7:22" x14ac:dyDescent="0.35">
      <c r="G433" s="477"/>
      <c r="H433" s="478"/>
      <c r="I433" s="478"/>
      <c r="J433" s="478"/>
      <c r="K433" s="478"/>
      <c r="L433" s="478"/>
      <c r="M433" s="478"/>
      <c r="N433" s="479"/>
      <c r="O433" s="479"/>
      <c r="P433" s="478"/>
      <c r="Q433" s="478"/>
      <c r="R433" s="478"/>
      <c r="S433" s="478"/>
      <c r="T433" s="478"/>
      <c r="U433" s="478"/>
      <c r="V433" s="470"/>
    </row>
    <row r="434" spans="7:22" x14ac:dyDescent="0.35">
      <c r="G434" s="477"/>
      <c r="H434" s="478"/>
      <c r="I434" s="478"/>
      <c r="J434" s="478"/>
      <c r="K434" s="478"/>
      <c r="L434" s="478"/>
      <c r="M434" s="478"/>
      <c r="N434" s="479"/>
      <c r="O434" s="479"/>
      <c r="P434" s="478"/>
      <c r="Q434" s="478"/>
      <c r="R434" s="478"/>
      <c r="S434" s="478"/>
      <c r="T434" s="478"/>
      <c r="U434" s="478"/>
      <c r="V434" s="470"/>
    </row>
    <row r="435" spans="7:22" x14ac:dyDescent="0.35">
      <c r="G435" s="477"/>
      <c r="H435" s="478"/>
      <c r="I435" s="478"/>
      <c r="J435" s="478"/>
      <c r="K435" s="478"/>
      <c r="L435" s="478"/>
      <c r="M435" s="478"/>
      <c r="N435" s="479"/>
      <c r="O435" s="479"/>
      <c r="P435" s="478"/>
      <c r="Q435" s="478"/>
      <c r="R435" s="478"/>
      <c r="S435" s="478"/>
      <c r="T435" s="478"/>
      <c r="U435" s="478"/>
      <c r="V435" s="470"/>
    </row>
    <row r="436" spans="7:22" x14ac:dyDescent="0.35">
      <c r="G436" s="477"/>
      <c r="H436" s="478"/>
      <c r="I436" s="478"/>
      <c r="J436" s="478"/>
      <c r="K436" s="478"/>
      <c r="L436" s="478"/>
      <c r="M436" s="478"/>
      <c r="N436" s="479"/>
      <c r="O436" s="479"/>
      <c r="P436" s="478"/>
      <c r="Q436" s="478"/>
      <c r="R436" s="478"/>
      <c r="S436" s="478"/>
      <c r="T436" s="478"/>
      <c r="U436" s="478"/>
      <c r="V436" s="470"/>
    </row>
    <row r="437" spans="7:22" x14ac:dyDescent="0.35">
      <c r="G437" s="477"/>
      <c r="H437" s="478"/>
      <c r="I437" s="478"/>
      <c r="J437" s="478"/>
      <c r="K437" s="478"/>
      <c r="L437" s="478"/>
      <c r="M437" s="478"/>
      <c r="N437" s="479"/>
      <c r="O437" s="479"/>
      <c r="P437" s="478"/>
      <c r="Q437" s="478"/>
      <c r="R437" s="478"/>
      <c r="S437" s="478"/>
      <c r="T437" s="478"/>
      <c r="U437" s="478"/>
      <c r="V437" s="470"/>
    </row>
    <row r="438" spans="7:22" x14ac:dyDescent="0.35">
      <c r="G438" s="477"/>
      <c r="H438" s="478"/>
      <c r="I438" s="478"/>
      <c r="J438" s="478"/>
      <c r="K438" s="478"/>
      <c r="L438" s="478"/>
      <c r="M438" s="478"/>
      <c r="N438" s="479"/>
      <c r="O438" s="479"/>
      <c r="P438" s="478"/>
      <c r="Q438" s="478"/>
      <c r="R438" s="478"/>
      <c r="S438" s="478"/>
      <c r="T438" s="478"/>
      <c r="U438" s="478"/>
      <c r="V438" s="470"/>
    </row>
    <row r="439" spans="7:22" x14ac:dyDescent="0.35">
      <c r="G439" s="477"/>
      <c r="H439" s="478"/>
      <c r="I439" s="478"/>
      <c r="J439" s="478"/>
      <c r="K439" s="478"/>
      <c r="L439" s="478"/>
      <c r="M439" s="478"/>
      <c r="N439" s="479"/>
      <c r="O439" s="479"/>
      <c r="P439" s="478"/>
      <c r="Q439" s="478"/>
      <c r="R439" s="478"/>
      <c r="S439" s="478"/>
      <c r="T439" s="478"/>
      <c r="U439" s="478"/>
      <c r="V439" s="470"/>
    </row>
    <row r="440" spans="7:22" x14ac:dyDescent="0.35">
      <c r="G440" s="477"/>
      <c r="H440" s="478"/>
      <c r="I440" s="478"/>
      <c r="J440" s="478"/>
      <c r="K440" s="478"/>
      <c r="L440" s="478"/>
      <c r="M440" s="478"/>
      <c r="N440" s="479"/>
      <c r="O440" s="479"/>
      <c r="P440" s="478"/>
      <c r="Q440" s="478"/>
      <c r="R440" s="478"/>
      <c r="S440" s="478"/>
      <c r="T440" s="478"/>
      <c r="U440" s="478"/>
      <c r="V440" s="470"/>
    </row>
    <row r="441" spans="7:22" x14ac:dyDescent="0.35">
      <c r="G441" s="477"/>
      <c r="H441" s="478"/>
      <c r="I441" s="478"/>
      <c r="J441" s="478"/>
      <c r="K441" s="478"/>
      <c r="L441" s="478"/>
      <c r="M441" s="478"/>
      <c r="N441" s="479"/>
      <c r="O441" s="479"/>
      <c r="P441" s="478"/>
      <c r="Q441" s="478"/>
      <c r="R441" s="478"/>
      <c r="S441" s="478"/>
      <c r="T441" s="478"/>
      <c r="U441" s="478"/>
      <c r="V441" s="470"/>
    </row>
    <row r="442" spans="7:22" x14ac:dyDescent="0.35">
      <c r="G442" s="477"/>
      <c r="H442" s="478"/>
      <c r="I442" s="478"/>
      <c r="J442" s="478"/>
      <c r="K442" s="478"/>
      <c r="L442" s="478"/>
      <c r="M442" s="478"/>
      <c r="N442" s="479"/>
      <c r="O442" s="479"/>
      <c r="P442" s="478"/>
      <c r="Q442" s="478"/>
      <c r="R442" s="478"/>
      <c r="S442" s="478"/>
      <c r="T442" s="478"/>
      <c r="U442" s="478"/>
      <c r="V442" s="470"/>
    </row>
    <row r="443" spans="7:22" x14ac:dyDescent="0.35">
      <c r="G443" s="477"/>
      <c r="H443" s="478"/>
      <c r="I443" s="478"/>
      <c r="J443" s="478"/>
      <c r="K443" s="478"/>
      <c r="L443" s="478"/>
      <c r="M443" s="478"/>
      <c r="N443" s="479"/>
      <c r="O443" s="479"/>
      <c r="P443" s="478"/>
      <c r="Q443" s="478"/>
      <c r="R443" s="478"/>
      <c r="S443" s="478"/>
      <c r="T443" s="478"/>
      <c r="U443" s="478"/>
      <c r="V443" s="470"/>
    </row>
    <row r="444" spans="7:22" x14ac:dyDescent="0.35">
      <c r="G444" s="477"/>
      <c r="H444" s="478"/>
      <c r="I444" s="478"/>
      <c r="J444" s="478"/>
      <c r="K444" s="478"/>
      <c r="L444" s="478"/>
      <c r="M444" s="478"/>
      <c r="N444" s="479"/>
      <c r="O444" s="479"/>
      <c r="P444" s="478"/>
      <c r="Q444" s="478"/>
      <c r="R444" s="478"/>
      <c r="S444" s="478"/>
      <c r="T444" s="478"/>
      <c r="U444" s="478"/>
      <c r="V444" s="470"/>
    </row>
    <row r="445" spans="7:22" x14ac:dyDescent="0.35">
      <c r="G445" s="477"/>
      <c r="H445" s="478"/>
      <c r="I445" s="478"/>
      <c r="J445" s="478"/>
      <c r="K445" s="478"/>
      <c r="L445" s="478"/>
      <c r="M445" s="478"/>
      <c r="N445" s="479"/>
      <c r="O445" s="479"/>
      <c r="P445" s="478"/>
      <c r="Q445" s="478"/>
      <c r="R445" s="478"/>
      <c r="S445" s="478"/>
      <c r="T445" s="478"/>
      <c r="U445" s="478"/>
      <c r="V445" s="470"/>
    </row>
    <row r="446" spans="7:22" x14ac:dyDescent="0.35">
      <c r="G446" s="477"/>
      <c r="H446" s="478"/>
      <c r="I446" s="478"/>
      <c r="J446" s="478"/>
      <c r="K446" s="478"/>
      <c r="L446" s="478"/>
      <c r="M446" s="478"/>
      <c r="N446" s="479"/>
      <c r="O446" s="479"/>
      <c r="P446" s="478"/>
      <c r="Q446" s="478"/>
      <c r="R446" s="478"/>
      <c r="S446" s="478"/>
      <c r="T446" s="478"/>
      <c r="U446" s="478"/>
      <c r="V446" s="470"/>
    </row>
    <row r="447" spans="7:22" x14ac:dyDescent="0.35">
      <c r="G447" s="477"/>
      <c r="H447" s="478"/>
      <c r="I447" s="478"/>
      <c r="J447" s="478"/>
      <c r="K447" s="478"/>
      <c r="L447" s="478"/>
      <c r="M447" s="478"/>
      <c r="N447" s="479"/>
      <c r="O447" s="479"/>
      <c r="P447" s="478"/>
      <c r="Q447" s="478"/>
      <c r="R447" s="478"/>
      <c r="S447" s="478"/>
      <c r="T447" s="478"/>
      <c r="U447" s="478"/>
      <c r="V447" s="470"/>
    </row>
    <row r="448" spans="7:22" x14ac:dyDescent="0.35">
      <c r="G448" s="477"/>
      <c r="H448" s="478"/>
      <c r="I448" s="478"/>
      <c r="J448" s="478"/>
      <c r="K448" s="478"/>
      <c r="L448" s="478"/>
      <c r="M448" s="478"/>
      <c r="N448" s="479"/>
      <c r="O448" s="479"/>
      <c r="P448" s="478"/>
      <c r="Q448" s="478"/>
      <c r="R448" s="478"/>
      <c r="S448" s="478"/>
      <c r="T448" s="478"/>
      <c r="U448" s="478"/>
      <c r="V448" s="470"/>
    </row>
    <row r="449" spans="7:22" x14ac:dyDescent="0.35">
      <c r="G449" s="477"/>
      <c r="H449" s="478"/>
      <c r="I449" s="478"/>
      <c r="J449" s="478"/>
      <c r="K449" s="478"/>
      <c r="L449" s="478"/>
      <c r="M449" s="478"/>
      <c r="N449" s="479"/>
      <c r="O449" s="479"/>
      <c r="P449" s="478"/>
      <c r="Q449" s="478"/>
      <c r="R449" s="478"/>
      <c r="S449" s="478"/>
      <c r="T449" s="478"/>
      <c r="U449" s="478"/>
      <c r="V449" s="470"/>
    </row>
    <row r="450" spans="7:22" x14ac:dyDescent="0.35">
      <c r="G450" s="477"/>
      <c r="H450" s="478"/>
      <c r="I450" s="478"/>
      <c r="J450" s="478"/>
      <c r="K450" s="478"/>
      <c r="L450" s="478"/>
      <c r="M450" s="478"/>
      <c r="N450" s="479"/>
      <c r="O450" s="479"/>
      <c r="P450" s="478"/>
      <c r="Q450" s="478"/>
      <c r="R450" s="478"/>
      <c r="S450" s="478"/>
      <c r="T450" s="478"/>
      <c r="U450" s="478"/>
      <c r="V450" s="470"/>
    </row>
    <row r="451" spans="7:22" x14ac:dyDescent="0.35">
      <c r="G451" s="477"/>
      <c r="H451" s="478"/>
      <c r="I451" s="478"/>
      <c r="J451" s="478"/>
      <c r="K451" s="478"/>
      <c r="L451" s="478"/>
      <c r="M451" s="478"/>
      <c r="N451" s="479"/>
      <c r="O451" s="479"/>
      <c r="P451" s="478"/>
      <c r="Q451" s="478"/>
      <c r="R451" s="478"/>
      <c r="S451" s="478"/>
      <c r="T451" s="478"/>
      <c r="U451" s="478"/>
      <c r="V451" s="470"/>
    </row>
    <row r="452" spans="7:22" x14ac:dyDescent="0.35">
      <c r="G452" s="477"/>
      <c r="H452" s="478"/>
      <c r="I452" s="478"/>
      <c r="J452" s="478"/>
      <c r="K452" s="478"/>
      <c r="L452" s="478"/>
      <c r="M452" s="478"/>
      <c r="N452" s="479"/>
      <c r="O452" s="479"/>
      <c r="P452" s="478"/>
      <c r="Q452" s="478"/>
      <c r="R452" s="478"/>
      <c r="S452" s="478"/>
      <c r="T452" s="478"/>
      <c r="U452" s="478"/>
      <c r="V452" s="470"/>
    </row>
    <row r="453" spans="7:22" x14ac:dyDescent="0.35">
      <c r="G453" s="477"/>
      <c r="H453" s="478"/>
      <c r="I453" s="478"/>
      <c r="J453" s="478"/>
      <c r="K453" s="478"/>
      <c r="L453" s="478"/>
      <c r="M453" s="478"/>
      <c r="N453" s="479"/>
      <c r="O453" s="479"/>
      <c r="P453" s="478"/>
      <c r="Q453" s="478"/>
      <c r="R453" s="478"/>
      <c r="S453" s="478"/>
      <c r="T453" s="478"/>
      <c r="U453" s="478"/>
      <c r="V453" s="470"/>
    </row>
    <row r="454" spans="7:22" x14ac:dyDescent="0.35">
      <c r="G454" s="477"/>
      <c r="H454" s="478"/>
      <c r="I454" s="478"/>
      <c r="J454" s="478"/>
      <c r="K454" s="478"/>
      <c r="L454" s="478"/>
      <c r="M454" s="478"/>
      <c r="N454" s="479"/>
      <c r="O454" s="479"/>
      <c r="P454" s="478"/>
      <c r="Q454" s="478"/>
      <c r="R454" s="478"/>
      <c r="S454" s="478"/>
      <c r="T454" s="478"/>
      <c r="U454" s="478"/>
      <c r="V454" s="470"/>
    </row>
    <row r="455" spans="7:22" x14ac:dyDescent="0.35">
      <c r="G455" s="477"/>
      <c r="H455" s="478"/>
      <c r="I455" s="478"/>
      <c r="J455" s="478"/>
      <c r="K455" s="478"/>
      <c r="L455" s="478"/>
      <c r="M455" s="478"/>
      <c r="N455" s="479"/>
      <c r="O455" s="479"/>
      <c r="P455" s="478"/>
      <c r="Q455" s="478"/>
      <c r="R455" s="478"/>
      <c r="S455" s="478"/>
      <c r="T455" s="478"/>
      <c r="U455" s="478"/>
      <c r="V455" s="470"/>
    </row>
    <row r="456" spans="7:22" x14ac:dyDescent="0.35">
      <c r="G456" s="477"/>
      <c r="H456" s="478"/>
      <c r="I456" s="478"/>
      <c r="J456" s="478"/>
      <c r="K456" s="478"/>
      <c r="L456" s="478"/>
      <c r="M456" s="478"/>
      <c r="N456" s="479"/>
      <c r="O456" s="479"/>
      <c r="P456" s="478"/>
      <c r="Q456" s="478"/>
      <c r="R456" s="478"/>
      <c r="S456" s="478"/>
      <c r="T456" s="478"/>
      <c r="U456" s="478"/>
      <c r="V456" s="470"/>
    </row>
    <row r="457" spans="7:22" x14ac:dyDescent="0.35">
      <c r="G457" s="477"/>
      <c r="H457" s="478"/>
      <c r="I457" s="478"/>
      <c r="J457" s="478"/>
      <c r="K457" s="478"/>
      <c r="L457" s="478"/>
      <c r="M457" s="478"/>
      <c r="N457" s="479"/>
      <c r="O457" s="479"/>
      <c r="P457" s="478"/>
      <c r="Q457" s="478"/>
      <c r="R457" s="478"/>
      <c r="S457" s="478"/>
      <c r="T457" s="478"/>
      <c r="U457" s="478"/>
      <c r="V457" s="470"/>
    </row>
    <row r="458" spans="7:22" x14ac:dyDescent="0.35">
      <c r="G458" s="477"/>
      <c r="H458" s="478"/>
      <c r="I458" s="478"/>
      <c r="J458" s="478"/>
      <c r="K458" s="478"/>
      <c r="L458" s="478"/>
      <c r="M458" s="478"/>
      <c r="N458" s="479"/>
      <c r="O458" s="479"/>
      <c r="P458" s="478"/>
      <c r="Q458" s="478"/>
      <c r="R458" s="478"/>
      <c r="S458" s="478"/>
      <c r="T458" s="478"/>
      <c r="U458" s="478"/>
      <c r="V458" s="470"/>
    </row>
    <row r="459" spans="7:22" x14ac:dyDescent="0.35">
      <c r="G459" s="477"/>
      <c r="H459" s="478"/>
      <c r="I459" s="478"/>
      <c r="J459" s="478"/>
      <c r="K459" s="478"/>
      <c r="L459" s="478"/>
      <c r="M459" s="478"/>
      <c r="N459" s="479"/>
      <c r="O459" s="479"/>
      <c r="P459" s="478"/>
      <c r="Q459" s="478"/>
      <c r="R459" s="478"/>
      <c r="S459" s="478"/>
      <c r="T459" s="478"/>
      <c r="U459" s="478"/>
      <c r="V459" s="470"/>
    </row>
    <row r="460" spans="7:22" x14ac:dyDescent="0.35">
      <c r="G460" s="477"/>
      <c r="H460" s="478"/>
      <c r="I460" s="478"/>
      <c r="J460" s="478"/>
      <c r="K460" s="478"/>
      <c r="L460" s="478"/>
      <c r="M460" s="478"/>
      <c r="N460" s="479"/>
      <c r="O460" s="479"/>
      <c r="P460" s="478"/>
      <c r="Q460" s="478"/>
      <c r="R460" s="478"/>
      <c r="S460" s="478"/>
      <c r="T460" s="478"/>
      <c r="U460" s="478"/>
      <c r="V460" s="470"/>
    </row>
    <row r="461" spans="7:22" x14ac:dyDescent="0.35">
      <c r="G461" s="477"/>
      <c r="H461" s="478"/>
      <c r="I461" s="478"/>
      <c r="J461" s="478"/>
      <c r="K461" s="478"/>
      <c r="L461" s="478"/>
      <c r="M461" s="478"/>
      <c r="N461" s="479"/>
      <c r="O461" s="479"/>
      <c r="P461" s="478"/>
      <c r="Q461" s="478"/>
      <c r="R461" s="478"/>
      <c r="S461" s="478"/>
      <c r="T461" s="478"/>
      <c r="U461" s="478"/>
      <c r="V461" s="470"/>
    </row>
    <row r="462" spans="7:22" x14ac:dyDescent="0.35">
      <c r="G462" s="477"/>
      <c r="H462" s="478"/>
      <c r="I462" s="478"/>
      <c r="J462" s="478"/>
      <c r="K462" s="478"/>
      <c r="L462" s="478"/>
      <c r="M462" s="478"/>
      <c r="N462" s="479"/>
      <c r="O462" s="479"/>
      <c r="P462" s="478"/>
      <c r="Q462" s="478"/>
      <c r="R462" s="478"/>
      <c r="S462" s="478"/>
      <c r="T462" s="478"/>
      <c r="U462" s="478"/>
      <c r="V462" s="470"/>
    </row>
    <row r="463" spans="7:22" x14ac:dyDescent="0.35">
      <c r="G463" s="477"/>
      <c r="H463" s="478"/>
      <c r="I463" s="478"/>
      <c r="J463" s="478"/>
      <c r="K463" s="478"/>
      <c r="L463" s="478"/>
      <c r="M463" s="478"/>
      <c r="N463" s="479"/>
      <c r="O463" s="479"/>
      <c r="P463" s="478"/>
      <c r="Q463" s="478"/>
      <c r="R463" s="478"/>
      <c r="S463" s="478"/>
      <c r="T463" s="478"/>
      <c r="U463" s="478"/>
      <c r="V463" s="470"/>
    </row>
    <row r="464" spans="7:22" x14ac:dyDescent="0.35">
      <c r="G464" s="477"/>
      <c r="H464" s="478"/>
      <c r="I464" s="478"/>
      <c r="J464" s="478"/>
      <c r="K464" s="478"/>
      <c r="L464" s="478"/>
      <c r="M464" s="478"/>
      <c r="N464" s="479"/>
      <c r="O464" s="479"/>
      <c r="P464" s="478"/>
      <c r="Q464" s="478"/>
      <c r="R464" s="478"/>
      <c r="S464" s="478"/>
      <c r="T464" s="478"/>
      <c r="U464" s="478"/>
      <c r="V464" s="470"/>
    </row>
    <row r="465" spans="7:22" x14ac:dyDescent="0.35">
      <c r="G465" s="477"/>
      <c r="H465" s="478"/>
      <c r="I465" s="478"/>
      <c r="J465" s="478"/>
      <c r="K465" s="478"/>
      <c r="L465" s="478"/>
      <c r="M465" s="478"/>
      <c r="N465" s="479"/>
      <c r="O465" s="479"/>
      <c r="P465" s="478"/>
      <c r="Q465" s="478"/>
      <c r="R465" s="478"/>
      <c r="S465" s="478"/>
      <c r="T465" s="478"/>
      <c r="U465" s="478"/>
      <c r="V465" s="470"/>
    </row>
    <row r="466" spans="7:22" x14ac:dyDescent="0.35">
      <c r="G466" s="477"/>
      <c r="H466" s="478"/>
      <c r="I466" s="478"/>
      <c r="J466" s="478"/>
      <c r="K466" s="478"/>
      <c r="L466" s="478"/>
      <c r="M466" s="478"/>
      <c r="N466" s="479"/>
      <c r="O466" s="479"/>
      <c r="P466" s="478"/>
      <c r="Q466" s="478"/>
      <c r="R466" s="478"/>
      <c r="S466" s="478"/>
      <c r="T466" s="478"/>
      <c r="U466" s="478"/>
      <c r="V466" s="470"/>
    </row>
    <row r="467" spans="7:22" x14ac:dyDescent="0.35">
      <c r="G467" s="477"/>
      <c r="H467" s="478"/>
      <c r="I467" s="478"/>
      <c r="J467" s="478"/>
      <c r="K467" s="478"/>
      <c r="L467" s="478"/>
      <c r="M467" s="478"/>
      <c r="N467" s="479"/>
      <c r="O467" s="479"/>
      <c r="P467" s="478"/>
      <c r="Q467" s="478"/>
      <c r="R467" s="478"/>
      <c r="S467" s="478"/>
      <c r="T467" s="478"/>
      <c r="U467" s="478"/>
      <c r="V467" s="470"/>
    </row>
    <row r="468" spans="7:22" x14ac:dyDescent="0.35">
      <c r="G468" s="477"/>
      <c r="H468" s="478"/>
      <c r="I468" s="478"/>
      <c r="J468" s="478"/>
      <c r="K468" s="478"/>
      <c r="L468" s="478"/>
      <c r="M468" s="478"/>
      <c r="N468" s="479"/>
      <c r="O468" s="479"/>
      <c r="P468" s="478"/>
      <c r="Q468" s="478"/>
      <c r="R468" s="478"/>
      <c r="S468" s="478"/>
      <c r="T468" s="478"/>
      <c r="U468" s="478"/>
      <c r="V468" s="470"/>
    </row>
    <row r="469" spans="7:22" x14ac:dyDescent="0.35">
      <c r="G469" s="477"/>
      <c r="H469" s="478"/>
      <c r="I469" s="478"/>
      <c r="J469" s="478"/>
      <c r="K469" s="478"/>
      <c r="L469" s="478"/>
      <c r="M469" s="478"/>
      <c r="N469" s="479"/>
      <c r="O469" s="479"/>
      <c r="P469" s="478"/>
      <c r="Q469" s="478"/>
      <c r="R469" s="478"/>
      <c r="S469" s="478"/>
      <c r="T469" s="478"/>
      <c r="U469" s="478"/>
      <c r="V469" s="470"/>
    </row>
    <row r="470" spans="7:22" x14ac:dyDescent="0.35">
      <c r="G470" s="477"/>
      <c r="H470" s="478"/>
      <c r="I470" s="478"/>
      <c r="J470" s="478"/>
      <c r="K470" s="478"/>
      <c r="L470" s="478"/>
      <c r="M470" s="478"/>
      <c r="N470" s="479"/>
      <c r="O470" s="479"/>
      <c r="P470" s="478"/>
      <c r="Q470" s="478"/>
      <c r="R470" s="478"/>
      <c r="S470" s="478"/>
      <c r="T470" s="478"/>
      <c r="U470" s="478"/>
      <c r="V470" s="470"/>
    </row>
    <row r="471" spans="7:22" x14ac:dyDescent="0.35">
      <c r="G471" s="477"/>
      <c r="H471" s="478"/>
      <c r="I471" s="478"/>
      <c r="J471" s="478"/>
      <c r="K471" s="478"/>
      <c r="L471" s="478"/>
      <c r="M471" s="478"/>
      <c r="N471" s="479"/>
      <c r="O471" s="479"/>
      <c r="P471" s="478"/>
      <c r="Q471" s="478"/>
      <c r="R471" s="478"/>
      <c r="S471" s="478"/>
      <c r="T471" s="478"/>
      <c r="U471" s="478"/>
      <c r="V471" s="470"/>
    </row>
    <row r="472" spans="7:22" x14ac:dyDescent="0.35">
      <c r="G472" s="477"/>
      <c r="H472" s="478"/>
      <c r="I472" s="478"/>
      <c r="J472" s="478"/>
      <c r="K472" s="478"/>
      <c r="L472" s="478"/>
      <c r="M472" s="478"/>
      <c r="N472" s="479"/>
      <c r="O472" s="479"/>
      <c r="P472" s="478"/>
      <c r="Q472" s="478"/>
      <c r="R472" s="478"/>
      <c r="S472" s="478"/>
      <c r="T472" s="478"/>
      <c r="U472" s="478"/>
      <c r="V472" s="470"/>
    </row>
    <row r="473" spans="7:22" x14ac:dyDescent="0.35">
      <c r="G473" s="477"/>
      <c r="H473" s="478"/>
      <c r="I473" s="478"/>
      <c r="J473" s="478"/>
      <c r="K473" s="478"/>
      <c r="L473" s="478"/>
      <c r="M473" s="478"/>
      <c r="N473" s="479"/>
      <c r="O473" s="479"/>
      <c r="P473" s="478"/>
      <c r="Q473" s="478"/>
      <c r="R473" s="478"/>
      <c r="S473" s="478"/>
      <c r="T473" s="478"/>
      <c r="U473" s="478"/>
      <c r="V473" s="470"/>
    </row>
    <row r="474" spans="7:22" x14ac:dyDescent="0.35">
      <c r="G474" s="477"/>
      <c r="H474" s="478"/>
      <c r="I474" s="478"/>
      <c r="J474" s="478"/>
      <c r="K474" s="478"/>
      <c r="L474" s="478"/>
      <c r="M474" s="478"/>
      <c r="N474" s="479"/>
      <c r="O474" s="479"/>
      <c r="P474" s="478"/>
      <c r="Q474" s="478"/>
      <c r="R474" s="478"/>
      <c r="S474" s="478"/>
      <c r="T474" s="478"/>
      <c r="U474" s="478"/>
      <c r="V474" s="470"/>
    </row>
    <row r="475" spans="7:22" x14ac:dyDescent="0.35">
      <c r="G475" s="477"/>
      <c r="H475" s="478"/>
      <c r="I475" s="478"/>
      <c r="J475" s="478"/>
      <c r="K475" s="478"/>
      <c r="L475" s="478"/>
      <c r="M475" s="478"/>
      <c r="N475" s="479"/>
      <c r="O475" s="479"/>
      <c r="P475" s="478"/>
      <c r="Q475" s="478"/>
      <c r="R475" s="478"/>
      <c r="S475" s="478"/>
      <c r="T475" s="478"/>
      <c r="U475" s="478"/>
      <c r="V475" s="470"/>
    </row>
    <row r="476" spans="7:22" x14ac:dyDescent="0.35">
      <c r="G476" s="477"/>
      <c r="H476" s="478"/>
      <c r="I476" s="478"/>
      <c r="J476" s="478"/>
      <c r="K476" s="478"/>
      <c r="L476" s="478"/>
      <c r="M476" s="478"/>
      <c r="N476" s="479"/>
      <c r="O476" s="479"/>
      <c r="P476" s="478"/>
      <c r="Q476" s="478"/>
      <c r="R476" s="478"/>
      <c r="S476" s="478"/>
      <c r="T476" s="478"/>
      <c r="U476" s="478"/>
      <c r="V476" s="470"/>
    </row>
    <row r="477" spans="7:22" x14ac:dyDescent="0.35">
      <c r="G477" s="477"/>
      <c r="H477" s="478"/>
      <c r="I477" s="478"/>
      <c r="J477" s="478"/>
      <c r="K477" s="478"/>
      <c r="L477" s="478"/>
      <c r="M477" s="478"/>
      <c r="N477" s="479"/>
      <c r="O477" s="479"/>
      <c r="P477" s="478"/>
      <c r="Q477" s="478"/>
      <c r="R477" s="478"/>
      <c r="S477" s="478"/>
      <c r="T477" s="478"/>
      <c r="U477" s="478"/>
      <c r="V477" s="470"/>
    </row>
    <row r="478" spans="7:22" x14ac:dyDescent="0.35">
      <c r="G478" s="477"/>
      <c r="H478" s="478"/>
      <c r="I478" s="478"/>
      <c r="J478" s="478"/>
      <c r="K478" s="478"/>
      <c r="L478" s="478"/>
      <c r="M478" s="478"/>
      <c r="N478" s="479"/>
      <c r="O478" s="479"/>
      <c r="P478" s="478"/>
      <c r="Q478" s="478"/>
      <c r="R478" s="478"/>
      <c r="S478" s="478"/>
      <c r="T478" s="478"/>
      <c r="U478" s="478"/>
      <c r="V478" s="470"/>
    </row>
    <row r="479" spans="7:22" x14ac:dyDescent="0.35">
      <c r="G479" s="477"/>
      <c r="H479" s="478"/>
      <c r="I479" s="478"/>
      <c r="J479" s="478"/>
      <c r="K479" s="478"/>
      <c r="L479" s="478"/>
      <c r="M479" s="478"/>
      <c r="N479" s="479"/>
      <c r="O479" s="479"/>
      <c r="P479" s="478"/>
      <c r="Q479" s="478"/>
      <c r="R479" s="478"/>
      <c r="S479" s="478"/>
      <c r="T479" s="478"/>
      <c r="U479" s="478"/>
      <c r="V479" s="470"/>
    </row>
    <row r="480" spans="7:22" x14ac:dyDescent="0.35">
      <c r="G480" s="477"/>
      <c r="H480" s="478"/>
      <c r="I480" s="478"/>
      <c r="J480" s="478"/>
      <c r="K480" s="478"/>
      <c r="L480" s="478"/>
      <c r="M480" s="478"/>
      <c r="N480" s="479"/>
      <c r="O480" s="479"/>
      <c r="P480" s="478"/>
      <c r="Q480" s="478"/>
      <c r="R480" s="478"/>
      <c r="S480" s="478"/>
      <c r="T480" s="478"/>
      <c r="U480" s="478"/>
      <c r="V480" s="470"/>
    </row>
    <row r="481" spans="7:22" x14ac:dyDescent="0.35">
      <c r="G481" s="477"/>
      <c r="H481" s="478"/>
      <c r="I481" s="478"/>
      <c r="J481" s="478"/>
      <c r="K481" s="478"/>
      <c r="L481" s="478"/>
      <c r="M481" s="478"/>
      <c r="N481" s="479"/>
      <c r="O481" s="479"/>
      <c r="P481" s="478"/>
      <c r="Q481" s="478"/>
      <c r="R481" s="478"/>
      <c r="S481" s="478"/>
      <c r="T481" s="478"/>
      <c r="U481" s="478"/>
      <c r="V481" s="470"/>
    </row>
    <row r="482" spans="7:22" x14ac:dyDescent="0.35">
      <c r="G482" s="477"/>
      <c r="H482" s="478"/>
      <c r="I482" s="478"/>
      <c r="J482" s="478"/>
      <c r="K482" s="478"/>
      <c r="L482" s="478"/>
      <c r="M482" s="478"/>
      <c r="N482" s="479"/>
      <c r="O482" s="479"/>
      <c r="P482" s="478"/>
      <c r="Q482" s="478"/>
      <c r="R482" s="478"/>
      <c r="S482" s="478"/>
      <c r="T482" s="478"/>
      <c r="U482" s="478"/>
      <c r="V482" s="470"/>
    </row>
    <row r="483" spans="7:22" x14ac:dyDescent="0.35">
      <c r="G483" s="477"/>
      <c r="H483" s="478"/>
      <c r="I483" s="478"/>
      <c r="J483" s="478"/>
      <c r="K483" s="478"/>
      <c r="L483" s="478"/>
      <c r="M483" s="478"/>
      <c r="N483" s="479"/>
      <c r="O483" s="479"/>
      <c r="P483" s="478"/>
      <c r="Q483" s="478"/>
      <c r="R483" s="478"/>
      <c r="S483" s="478"/>
      <c r="T483" s="478"/>
      <c r="U483" s="478"/>
      <c r="V483" s="470"/>
    </row>
    <row r="484" spans="7:22" x14ac:dyDescent="0.35">
      <c r="G484" s="477"/>
      <c r="H484" s="478"/>
      <c r="I484" s="478"/>
      <c r="J484" s="478"/>
      <c r="K484" s="478"/>
      <c r="L484" s="478"/>
      <c r="M484" s="478"/>
      <c r="N484" s="479"/>
      <c r="O484" s="479"/>
      <c r="P484" s="478"/>
      <c r="Q484" s="478"/>
      <c r="R484" s="478"/>
      <c r="S484" s="478"/>
      <c r="T484" s="478"/>
      <c r="U484" s="478"/>
      <c r="V484" s="470"/>
    </row>
    <row r="485" spans="7:22" x14ac:dyDescent="0.35">
      <c r="G485" s="477"/>
      <c r="H485" s="478"/>
      <c r="I485" s="478"/>
      <c r="J485" s="478"/>
      <c r="K485" s="478"/>
      <c r="L485" s="478"/>
      <c r="M485" s="478"/>
      <c r="N485" s="479"/>
      <c r="O485" s="479"/>
      <c r="P485" s="478"/>
      <c r="Q485" s="478"/>
      <c r="R485" s="478"/>
      <c r="S485" s="478"/>
      <c r="T485" s="478"/>
      <c r="U485" s="478"/>
      <c r="V485" s="470"/>
    </row>
    <row r="486" spans="7:22" x14ac:dyDescent="0.35">
      <c r="G486" s="477"/>
      <c r="H486" s="478"/>
      <c r="I486" s="478"/>
      <c r="J486" s="478"/>
      <c r="K486" s="478"/>
      <c r="L486" s="478"/>
      <c r="M486" s="478"/>
      <c r="N486" s="479"/>
      <c r="O486" s="479"/>
      <c r="P486" s="478"/>
      <c r="Q486" s="478"/>
      <c r="R486" s="478"/>
      <c r="S486" s="478"/>
      <c r="T486" s="478"/>
      <c r="U486" s="478"/>
      <c r="V486" s="470"/>
    </row>
    <row r="487" spans="7:22" x14ac:dyDescent="0.35">
      <c r="G487" s="477"/>
      <c r="H487" s="478"/>
      <c r="I487" s="478"/>
      <c r="J487" s="478"/>
      <c r="K487" s="478"/>
      <c r="L487" s="478"/>
      <c r="M487" s="478"/>
      <c r="N487" s="479"/>
      <c r="O487" s="479"/>
      <c r="P487" s="478"/>
      <c r="Q487" s="478"/>
      <c r="R487" s="478"/>
      <c r="S487" s="478"/>
      <c r="T487" s="478"/>
      <c r="U487" s="478"/>
      <c r="V487" s="470"/>
    </row>
    <row r="488" spans="7:22" x14ac:dyDescent="0.35">
      <c r="G488" s="477"/>
      <c r="H488" s="478"/>
      <c r="I488" s="478"/>
      <c r="J488" s="478"/>
      <c r="K488" s="478"/>
      <c r="L488" s="478"/>
      <c r="M488" s="478"/>
      <c r="N488" s="479"/>
      <c r="O488" s="479"/>
      <c r="P488" s="478"/>
      <c r="Q488" s="478"/>
      <c r="R488" s="478"/>
      <c r="S488" s="478"/>
      <c r="T488" s="478"/>
      <c r="U488" s="478"/>
      <c r="V488" s="470"/>
    </row>
    <row r="489" spans="7:22" x14ac:dyDescent="0.35">
      <c r="G489" s="477"/>
      <c r="H489" s="478"/>
      <c r="I489" s="478"/>
      <c r="J489" s="478"/>
      <c r="K489" s="478"/>
      <c r="L489" s="478"/>
      <c r="M489" s="478"/>
      <c r="N489" s="479"/>
      <c r="O489" s="479"/>
      <c r="P489" s="478"/>
      <c r="Q489" s="478"/>
      <c r="R489" s="478"/>
      <c r="S489" s="478"/>
      <c r="T489" s="478"/>
      <c r="U489" s="478"/>
      <c r="V489" s="470"/>
    </row>
    <row r="490" spans="7:22" x14ac:dyDescent="0.35">
      <c r="G490" s="477"/>
      <c r="H490" s="478"/>
      <c r="I490" s="478"/>
      <c r="J490" s="478"/>
      <c r="K490" s="478"/>
      <c r="L490" s="478"/>
      <c r="M490" s="478"/>
      <c r="N490" s="479"/>
      <c r="O490" s="479"/>
      <c r="P490" s="478"/>
      <c r="Q490" s="478"/>
      <c r="R490" s="478"/>
      <c r="S490" s="478"/>
      <c r="T490" s="478"/>
      <c r="U490" s="478"/>
      <c r="V490" s="470"/>
    </row>
    <row r="491" spans="7:22" x14ac:dyDescent="0.35">
      <c r="G491" s="477"/>
      <c r="H491" s="478"/>
      <c r="I491" s="478"/>
      <c r="J491" s="478"/>
      <c r="K491" s="478"/>
      <c r="L491" s="478"/>
      <c r="M491" s="478"/>
      <c r="N491" s="479"/>
      <c r="O491" s="479"/>
      <c r="P491" s="478"/>
      <c r="Q491" s="478"/>
      <c r="R491" s="478"/>
      <c r="S491" s="478"/>
      <c r="T491" s="478"/>
      <c r="U491" s="478"/>
      <c r="V491" s="470"/>
    </row>
    <row r="492" spans="7:22" x14ac:dyDescent="0.35">
      <c r="G492" s="477"/>
      <c r="H492" s="478"/>
      <c r="I492" s="478"/>
      <c r="J492" s="478"/>
      <c r="K492" s="478"/>
      <c r="L492" s="478"/>
      <c r="M492" s="478"/>
      <c r="N492" s="479"/>
      <c r="O492" s="479"/>
      <c r="P492" s="478"/>
      <c r="Q492" s="478"/>
      <c r="R492" s="478"/>
      <c r="S492" s="478"/>
      <c r="T492" s="478"/>
      <c r="U492" s="478"/>
      <c r="V492" s="470"/>
    </row>
    <row r="493" spans="7:22" x14ac:dyDescent="0.35">
      <c r="G493" s="477"/>
      <c r="H493" s="478"/>
      <c r="I493" s="478"/>
      <c r="J493" s="478"/>
      <c r="K493" s="478"/>
      <c r="L493" s="478"/>
      <c r="M493" s="478"/>
      <c r="N493" s="479"/>
      <c r="O493" s="479"/>
      <c r="P493" s="478"/>
      <c r="Q493" s="478"/>
      <c r="R493" s="478"/>
      <c r="S493" s="478"/>
      <c r="T493" s="478"/>
      <c r="U493" s="478"/>
      <c r="V493" s="470"/>
    </row>
    <row r="494" spans="7:22" x14ac:dyDescent="0.35">
      <c r="G494" s="477"/>
      <c r="H494" s="478"/>
      <c r="I494" s="478"/>
      <c r="J494" s="478"/>
      <c r="K494" s="478"/>
      <c r="L494" s="478"/>
      <c r="M494" s="478"/>
      <c r="N494" s="479"/>
      <c r="O494" s="479"/>
      <c r="P494" s="478"/>
      <c r="Q494" s="478"/>
      <c r="R494" s="478"/>
      <c r="S494" s="478"/>
      <c r="T494" s="478"/>
      <c r="U494" s="478"/>
      <c r="V494" s="470"/>
    </row>
    <row r="495" spans="7:22" x14ac:dyDescent="0.35">
      <c r="G495" s="477"/>
      <c r="H495" s="478"/>
      <c r="I495" s="478"/>
      <c r="J495" s="478"/>
      <c r="K495" s="478"/>
      <c r="L495" s="478"/>
      <c r="M495" s="478"/>
      <c r="N495" s="479"/>
      <c r="O495" s="479"/>
      <c r="P495" s="478"/>
      <c r="Q495" s="478"/>
      <c r="R495" s="478"/>
      <c r="S495" s="478"/>
      <c r="T495" s="478"/>
      <c r="U495" s="478"/>
      <c r="V495" s="470"/>
    </row>
    <row r="496" spans="7:22" x14ac:dyDescent="0.35">
      <c r="G496" s="477"/>
      <c r="H496" s="478"/>
      <c r="I496" s="478"/>
      <c r="J496" s="478"/>
      <c r="K496" s="478"/>
      <c r="L496" s="478"/>
      <c r="M496" s="478"/>
      <c r="N496" s="479"/>
      <c r="O496" s="479"/>
      <c r="P496" s="478"/>
      <c r="Q496" s="478"/>
      <c r="R496" s="478"/>
      <c r="S496" s="478"/>
      <c r="T496" s="478"/>
      <c r="U496" s="478"/>
      <c r="V496" s="470"/>
    </row>
    <row r="497" spans="7:22" x14ac:dyDescent="0.35">
      <c r="G497" s="477"/>
      <c r="H497" s="478"/>
      <c r="I497" s="478"/>
      <c r="J497" s="478"/>
      <c r="K497" s="478"/>
      <c r="L497" s="478"/>
      <c r="M497" s="478"/>
      <c r="N497" s="479"/>
      <c r="O497" s="479"/>
      <c r="P497" s="478"/>
      <c r="Q497" s="478"/>
      <c r="R497" s="478"/>
      <c r="S497" s="478"/>
      <c r="T497" s="478"/>
      <c r="U497" s="478"/>
      <c r="V497" s="470"/>
    </row>
    <row r="498" spans="7:22" x14ac:dyDescent="0.35">
      <c r="G498" s="477"/>
      <c r="H498" s="478"/>
      <c r="I498" s="478"/>
      <c r="J498" s="478"/>
      <c r="K498" s="478"/>
      <c r="L498" s="478"/>
      <c r="M498" s="478"/>
      <c r="N498" s="479"/>
      <c r="O498" s="479"/>
      <c r="P498" s="478"/>
      <c r="Q498" s="478"/>
      <c r="R498" s="478"/>
      <c r="S498" s="478"/>
      <c r="T498" s="478"/>
      <c r="U498" s="478"/>
      <c r="V498" s="470"/>
    </row>
    <row r="499" spans="7:22" x14ac:dyDescent="0.35">
      <c r="G499" s="477"/>
      <c r="H499" s="478"/>
      <c r="I499" s="478"/>
      <c r="J499" s="478"/>
      <c r="K499" s="478"/>
      <c r="L499" s="478"/>
      <c r="M499" s="478"/>
      <c r="N499" s="479"/>
      <c r="O499" s="479"/>
      <c r="P499" s="478"/>
      <c r="Q499" s="478"/>
      <c r="R499" s="478"/>
      <c r="S499" s="478"/>
      <c r="T499" s="478"/>
      <c r="U499" s="478"/>
      <c r="V499" s="470"/>
    </row>
    <row r="500" spans="7:22" x14ac:dyDescent="0.35">
      <c r="G500" s="477"/>
      <c r="H500" s="478"/>
      <c r="I500" s="478"/>
      <c r="J500" s="478"/>
      <c r="K500" s="478"/>
      <c r="L500" s="478"/>
      <c r="M500" s="478"/>
      <c r="N500" s="479"/>
      <c r="O500" s="479"/>
      <c r="P500" s="478"/>
      <c r="Q500" s="478"/>
      <c r="R500" s="478"/>
      <c r="S500" s="478"/>
      <c r="T500" s="478"/>
      <c r="U500" s="478"/>
      <c r="V500" s="470"/>
    </row>
    <row r="501" spans="7:22" x14ac:dyDescent="0.35">
      <c r="G501" s="477"/>
      <c r="H501" s="478"/>
      <c r="I501" s="478"/>
      <c r="J501" s="478"/>
      <c r="K501" s="478"/>
      <c r="L501" s="478"/>
      <c r="M501" s="478"/>
      <c r="N501" s="479"/>
      <c r="O501" s="479"/>
      <c r="P501" s="478"/>
      <c r="Q501" s="478"/>
      <c r="R501" s="478"/>
      <c r="S501" s="478"/>
      <c r="T501" s="478"/>
      <c r="U501" s="478"/>
      <c r="V501" s="470"/>
    </row>
    <row r="502" spans="7:22" x14ac:dyDescent="0.35">
      <c r="G502" s="477"/>
      <c r="H502" s="478"/>
      <c r="I502" s="478"/>
      <c r="J502" s="478"/>
      <c r="K502" s="478"/>
      <c r="L502" s="478"/>
      <c r="M502" s="478"/>
      <c r="N502" s="479"/>
      <c r="O502" s="479"/>
      <c r="P502" s="478"/>
      <c r="Q502" s="478"/>
      <c r="R502" s="478"/>
      <c r="S502" s="478"/>
      <c r="T502" s="478"/>
      <c r="U502" s="478"/>
      <c r="V502" s="470"/>
    </row>
    <row r="503" spans="7:22" x14ac:dyDescent="0.35">
      <c r="G503" s="477"/>
      <c r="H503" s="478"/>
      <c r="I503" s="478"/>
      <c r="J503" s="478"/>
      <c r="K503" s="478"/>
      <c r="L503" s="478"/>
      <c r="M503" s="478"/>
      <c r="N503" s="479"/>
      <c r="O503" s="479"/>
      <c r="P503" s="478"/>
      <c r="Q503" s="478"/>
      <c r="R503" s="478"/>
      <c r="S503" s="478"/>
      <c r="T503" s="478"/>
      <c r="U503" s="478"/>
      <c r="V503" s="470"/>
    </row>
    <row r="504" spans="7:22" x14ac:dyDescent="0.35">
      <c r="G504" s="477"/>
      <c r="H504" s="478"/>
      <c r="I504" s="478"/>
      <c r="J504" s="478"/>
      <c r="K504" s="478"/>
      <c r="L504" s="478"/>
      <c r="M504" s="478"/>
      <c r="N504" s="479"/>
      <c r="O504" s="479"/>
      <c r="P504" s="478"/>
      <c r="Q504" s="478"/>
      <c r="R504" s="478"/>
      <c r="S504" s="478"/>
      <c r="T504" s="478"/>
      <c r="U504" s="478"/>
      <c r="V504" s="470"/>
    </row>
    <row r="505" spans="7:22" x14ac:dyDescent="0.35">
      <c r="G505" s="477"/>
      <c r="H505" s="478"/>
      <c r="I505" s="478"/>
      <c r="J505" s="478"/>
      <c r="K505" s="478"/>
      <c r="L505" s="478"/>
      <c r="M505" s="478"/>
      <c r="N505" s="479"/>
      <c r="O505" s="479"/>
      <c r="P505" s="478"/>
      <c r="Q505" s="478"/>
      <c r="R505" s="478"/>
      <c r="S505" s="478"/>
      <c r="T505" s="478"/>
      <c r="U505" s="478"/>
      <c r="V505" s="470"/>
    </row>
    <row r="506" spans="7:22" x14ac:dyDescent="0.35">
      <c r="G506" s="477"/>
      <c r="H506" s="478"/>
      <c r="I506" s="478"/>
      <c r="J506" s="478"/>
      <c r="K506" s="478"/>
      <c r="L506" s="478"/>
      <c r="M506" s="478"/>
      <c r="N506" s="479"/>
      <c r="O506" s="479"/>
      <c r="P506" s="478"/>
      <c r="Q506" s="478"/>
      <c r="R506" s="478"/>
      <c r="S506" s="478"/>
      <c r="T506" s="478"/>
      <c r="U506" s="478"/>
      <c r="V506" s="470"/>
    </row>
    <row r="507" spans="7:22" x14ac:dyDescent="0.35">
      <c r="G507" s="477"/>
      <c r="H507" s="478"/>
      <c r="I507" s="478"/>
      <c r="J507" s="478"/>
      <c r="K507" s="478"/>
      <c r="L507" s="478"/>
      <c r="M507" s="478"/>
      <c r="N507" s="479"/>
      <c r="O507" s="479"/>
      <c r="P507" s="478"/>
      <c r="Q507" s="478"/>
      <c r="R507" s="478"/>
      <c r="S507" s="478"/>
      <c r="T507" s="478"/>
      <c r="U507" s="478"/>
      <c r="V507" s="470"/>
    </row>
    <row r="508" spans="7:22" x14ac:dyDescent="0.35">
      <c r="G508" s="477"/>
      <c r="H508" s="478"/>
      <c r="I508" s="478"/>
      <c r="J508" s="478"/>
      <c r="K508" s="478"/>
      <c r="L508" s="478"/>
      <c r="M508" s="478"/>
      <c r="N508" s="479"/>
      <c r="O508" s="479"/>
      <c r="P508" s="478"/>
      <c r="Q508" s="478"/>
      <c r="R508" s="478"/>
      <c r="S508" s="478"/>
      <c r="T508" s="478"/>
      <c r="U508" s="478"/>
      <c r="V508" s="470"/>
    </row>
    <row r="509" spans="7:22" x14ac:dyDescent="0.35">
      <c r="G509" s="477"/>
      <c r="H509" s="478"/>
      <c r="I509" s="478"/>
      <c r="J509" s="478"/>
      <c r="K509" s="478"/>
      <c r="L509" s="478"/>
      <c r="M509" s="478"/>
      <c r="N509" s="479"/>
      <c r="O509" s="479"/>
      <c r="P509" s="478"/>
      <c r="Q509" s="478"/>
      <c r="R509" s="478"/>
      <c r="S509" s="478"/>
      <c r="T509" s="478"/>
      <c r="U509" s="478"/>
      <c r="V509" s="470"/>
    </row>
    <row r="510" spans="7:22" x14ac:dyDescent="0.35">
      <c r="G510" s="477"/>
      <c r="H510" s="478"/>
      <c r="I510" s="478"/>
      <c r="J510" s="478"/>
      <c r="K510" s="478"/>
      <c r="L510" s="478"/>
      <c r="M510" s="478"/>
      <c r="N510" s="479"/>
      <c r="O510" s="479"/>
      <c r="P510" s="478"/>
      <c r="Q510" s="478"/>
      <c r="R510" s="478"/>
      <c r="S510" s="478"/>
      <c r="T510" s="478"/>
      <c r="U510" s="478"/>
      <c r="V510" s="470"/>
    </row>
    <row r="511" spans="7:22" x14ac:dyDescent="0.35">
      <c r="G511" s="477"/>
      <c r="H511" s="478"/>
      <c r="I511" s="478"/>
      <c r="J511" s="478"/>
      <c r="K511" s="478"/>
      <c r="L511" s="478"/>
      <c r="M511" s="478"/>
      <c r="N511" s="479"/>
      <c r="O511" s="479"/>
      <c r="P511" s="478"/>
      <c r="Q511" s="478"/>
      <c r="R511" s="478"/>
      <c r="S511" s="478"/>
      <c r="T511" s="478"/>
      <c r="U511" s="478"/>
      <c r="V511" s="470"/>
    </row>
    <row r="512" spans="7:22" x14ac:dyDescent="0.35">
      <c r="G512" s="477"/>
      <c r="H512" s="478"/>
      <c r="I512" s="478"/>
      <c r="J512" s="478"/>
      <c r="K512" s="478"/>
      <c r="L512" s="478"/>
      <c r="M512" s="478"/>
      <c r="N512" s="479"/>
      <c r="O512" s="479"/>
      <c r="P512" s="478"/>
      <c r="Q512" s="478"/>
      <c r="R512" s="478"/>
      <c r="S512" s="478"/>
      <c r="T512" s="478"/>
      <c r="U512" s="478"/>
      <c r="V512" s="470"/>
    </row>
    <row r="513" spans="7:22" x14ac:dyDescent="0.35">
      <c r="G513" s="477"/>
      <c r="H513" s="478"/>
      <c r="I513" s="478"/>
      <c r="J513" s="478"/>
      <c r="K513" s="478"/>
      <c r="L513" s="478"/>
      <c r="M513" s="478"/>
      <c r="N513" s="479"/>
      <c r="O513" s="479"/>
      <c r="P513" s="478"/>
      <c r="Q513" s="478"/>
      <c r="R513" s="478"/>
      <c r="S513" s="478"/>
      <c r="T513" s="478"/>
      <c r="U513" s="478"/>
      <c r="V513" s="470"/>
    </row>
    <row r="514" spans="7:22" x14ac:dyDescent="0.35">
      <c r="G514" s="477"/>
      <c r="H514" s="478"/>
      <c r="I514" s="478"/>
      <c r="J514" s="478"/>
      <c r="K514" s="478"/>
      <c r="L514" s="478"/>
      <c r="M514" s="478"/>
      <c r="N514" s="479"/>
      <c r="O514" s="479"/>
      <c r="P514" s="478"/>
      <c r="Q514" s="478"/>
      <c r="R514" s="478"/>
      <c r="S514" s="478"/>
      <c r="T514" s="478"/>
      <c r="U514" s="478"/>
      <c r="V514" s="470"/>
    </row>
    <row r="515" spans="7:22" x14ac:dyDescent="0.35">
      <c r="G515" s="477"/>
      <c r="H515" s="478"/>
      <c r="I515" s="478"/>
      <c r="J515" s="478"/>
      <c r="K515" s="478"/>
      <c r="L515" s="478"/>
      <c r="M515" s="478"/>
      <c r="N515" s="479"/>
      <c r="O515" s="479"/>
      <c r="P515" s="478"/>
      <c r="Q515" s="478"/>
      <c r="R515" s="478"/>
      <c r="S515" s="478"/>
      <c r="T515" s="478"/>
      <c r="U515" s="478"/>
      <c r="V515" s="470"/>
    </row>
    <row r="516" spans="7:22" x14ac:dyDescent="0.35">
      <c r="G516" s="477"/>
      <c r="H516" s="478"/>
      <c r="I516" s="478"/>
      <c r="J516" s="478"/>
      <c r="K516" s="478"/>
      <c r="L516" s="478"/>
      <c r="M516" s="478"/>
      <c r="N516" s="479"/>
      <c r="O516" s="479"/>
      <c r="P516" s="478"/>
      <c r="Q516" s="478"/>
      <c r="R516" s="478"/>
      <c r="S516" s="478"/>
      <c r="T516" s="478"/>
      <c r="U516" s="478"/>
      <c r="V516" s="470"/>
    </row>
    <row r="517" spans="7:22" x14ac:dyDescent="0.35">
      <c r="G517" s="477"/>
      <c r="H517" s="478"/>
      <c r="I517" s="478"/>
      <c r="J517" s="478"/>
      <c r="K517" s="478"/>
      <c r="L517" s="478"/>
      <c r="M517" s="478"/>
      <c r="N517" s="479"/>
      <c r="O517" s="479"/>
      <c r="P517" s="478"/>
      <c r="Q517" s="478"/>
      <c r="R517" s="478"/>
      <c r="S517" s="478"/>
      <c r="T517" s="478"/>
      <c r="U517" s="478"/>
      <c r="V517" s="470"/>
    </row>
    <row r="518" spans="7:22" x14ac:dyDescent="0.35">
      <c r="G518" s="477"/>
      <c r="H518" s="478"/>
      <c r="I518" s="478"/>
      <c r="J518" s="478"/>
      <c r="K518" s="478"/>
      <c r="L518" s="478"/>
      <c r="M518" s="478"/>
      <c r="N518" s="479"/>
      <c r="O518" s="479"/>
      <c r="P518" s="478"/>
      <c r="Q518" s="478"/>
      <c r="R518" s="478"/>
      <c r="S518" s="478"/>
      <c r="T518" s="478"/>
      <c r="U518" s="478"/>
      <c r="V518" s="470"/>
    </row>
    <row r="519" spans="7:22" x14ac:dyDescent="0.35">
      <c r="G519" s="477"/>
      <c r="H519" s="478"/>
      <c r="I519" s="478"/>
      <c r="J519" s="478"/>
      <c r="K519" s="478"/>
      <c r="L519" s="478"/>
      <c r="M519" s="478"/>
      <c r="N519" s="479"/>
      <c r="O519" s="479"/>
      <c r="P519" s="478"/>
      <c r="Q519" s="478"/>
      <c r="R519" s="478"/>
      <c r="S519" s="478"/>
      <c r="T519" s="478"/>
      <c r="U519" s="478"/>
      <c r="V519" s="470"/>
    </row>
    <row r="520" spans="7:22" x14ac:dyDescent="0.35">
      <c r="G520" s="477"/>
      <c r="H520" s="478"/>
      <c r="I520" s="478"/>
      <c r="J520" s="478"/>
      <c r="K520" s="478"/>
      <c r="L520" s="478"/>
      <c r="M520" s="478"/>
      <c r="N520" s="479"/>
      <c r="O520" s="479"/>
      <c r="P520" s="478"/>
      <c r="Q520" s="478"/>
      <c r="R520" s="478"/>
      <c r="S520" s="478"/>
      <c r="T520" s="478"/>
      <c r="U520" s="478"/>
      <c r="V520" s="470"/>
    </row>
    <row r="521" spans="7:22" x14ac:dyDescent="0.35">
      <c r="G521" s="477"/>
      <c r="H521" s="478"/>
      <c r="I521" s="478"/>
      <c r="J521" s="478"/>
      <c r="K521" s="478"/>
      <c r="L521" s="478"/>
      <c r="M521" s="478"/>
      <c r="N521" s="479"/>
      <c r="O521" s="479"/>
      <c r="P521" s="478"/>
      <c r="Q521" s="478"/>
      <c r="R521" s="478"/>
      <c r="S521" s="478"/>
      <c r="T521" s="478"/>
      <c r="U521" s="478"/>
      <c r="V521" s="470"/>
    </row>
    <row r="522" spans="7:22" x14ac:dyDescent="0.35">
      <c r="G522" s="477"/>
      <c r="H522" s="478"/>
      <c r="I522" s="478"/>
      <c r="J522" s="478"/>
      <c r="K522" s="478"/>
      <c r="L522" s="478"/>
      <c r="M522" s="478"/>
      <c r="N522" s="479"/>
      <c r="O522" s="479"/>
      <c r="P522" s="478"/>
      <c r="Q522" s="478"/>
      <c r="R522" s="478"/>
      <c r="S522" s="478"/>
      <c r="T522" s="478"/>
      <c r="U522" s="478"/>
      <c r="V522" s="470"/>
    </row>
    <row r="523" spans="7:22" x14ac:dyDescent="0.35">
      <c r="G523" s="477"/>
      <c r="H523" s="478"/>
      <c r="I523" s="478"/>
      <c r="J523" s="478"/>
      <c r="K523" s="478"/>
      <c r="L523" s="478"/>
      <c r="M523" s="478"/>
      <c r="N523" s="479"/>
      <c r="O523" s="479"/>
      <c r="P523" s="478"/>
      <c r="Q523" s="478"/>
      <c r="R523" s="478"/>
      <c r="S523" s="478"/>
      <c r="T523" s="478"/>
      <c r="U523" s="478"/>
      <c r="V523" s="470"/>
    </row>
    <row r="524" spans="7:22" x14ac:dyDescent="0.35">
      <c r="G524" s="477"/>
      <c r="H524" s="478"/>
      <c r="I524" s="478"/>
      <c r="J524" s="478"/>
      <c r="K524" s="478"/>
      <c r="L524" s="478"/>
      <c r="M524" s="478"/>
      <c r="N524" s="479"/>
      <c r="O524" s="479"/>
      <c r="P524" s="478"/>
      <c r="Q524" s="478"/>
      <c r="R524" s="478"/>
      <c r="S524" s="478"/>
      <c r="T524" s="478"/>
      <c r="U524" s="478"/>
      <c r="V524" s="470"/>
    </row>
    <row r="525" spans="7:22" x14ac:dyDescent="0.35">
      <c r="G525" s="477"/>
      <c r="H525" s="478"/>
      <c r="I525" s="478"/>
      <c r="J525" s="478"/>
      <c r="K525" s="478"/>
      <c r="L525" s="478"/>
      <c r="M525" s="478"/>
      <c r="N525" s="479"/>
      <c r="O525" s="479"/>
      <c r="P525" s="478"/>
      <c r="Q525" s="478"/>
      <c r="R525" s="478"/>
      <c r="S525" s="478"/>
      <c r="T525" s="478"/>
      <c r="U525" s="478"/>
      <c r="V525" s="470"/>
    </row>
    <row r="526" spans="7:22" x14ac:dyDescent="0.35">
      <c r="G526" s="477"/>
      <c r="H526" s="478"/>
      <c r="I526" s="478"/>
      <c r="J526" s="478"/>
      <c r="K526" s="478"/>
      <c r="L526" s="478"/>
      <c r="M526" s="478"/>
      <c r="N526" s="479"/>
      <c r="O526" s="479"/>
      <c r="P526" s="478"/>
      <c r="Q526" s="478"/>
      <c r="R526" s="478"/>
      <c r="S526" s="478"/>
      <c r="T526" s="478"/>
      <c r="U526" s="478"/>
      <c r="V526" s="470"/>
    </row>
    <row r="527" spans="7:22" x14ac:dyDescent="0.35">
      <c r="G527" s="477"/>
      <c r="H527" s="478"/>
      <c r="I527" s="478"/>
      <c r="J527" s="478"/>
      <c r="K527" s="478"/>
      <c r="L527" s="478"/>
      <c r="M527" s="478"/>
      <c r="N527" s="479"/>
      <c r="O527" s="479"/>
      <c r="P527" s="478"/>
      <c r="Q527" s="478"/>
      <c r="R527" s="478"/>
      <c r="S527" s="478"/>
      <c r="T527" s="478"/>
      <c r="U527" s="478"/>
      <c r="V527" s="470"/>
    </row>
    <row r="528" spans="7:22" x14ac:dyDescent="0.35">
      <c r="G528" s="477"/>
      <c r="H528" s="478"/>
      <c r="I528" s="478"/>
      <c r="J528" s="478"/>
      <c r="K528" s="478"/>
      <c r="L528" s="478"/>
      <c r="M528" s="478"/>
      <c r="N528" s="479"/>
      <c r="O528" s="479"/>
      <c r="P528" s="478"/>
      <c r="Q528" s="478"/>
      <c r="R528" s="478"/>
      <c r="S528" s="478"/>
      <c r="T528" s="478"/>
      <c r="U528" s="478"/>
      <c r="V528" s="470"/>
    </row>
    <row r="529" spans="7:22" x14ac:dyDescent="0.35">
      <c r="G529" s="477"/>
      <c r="H529" s="478"/>
      <c r="I529" s="478"/>
      <c r="J529" s="478"/>
      <c r="K529" s="478"/>
      <c r="L529" s="478"/>
      <c r="M529" s="478"/>
      <c r="N529" s="479"/>
      <c r="O529" s="479"/>
      <c r="P529" s="478"/>
      <c r="Q529" s="478"/>
      <c r="R529" s="478"/>
      <c r="S529" s="478"/>
      <c r="T529" s="478"/>
      <c r="U529" s="478"/>
      <c r="V529" s="470"/>
    </row>
    <row r="530" spans="7:22" x14ac:dyDescent="0.35">
      <c r="G530" s="477"/>
      <c r="H530" s="478"/>
      <c r="I530" s="478"/>
      <c r="J530" s="478"/>
      <c r="K530" s="478"/>
      <c r="L530" s="478"/>
      <c r="M530" s="478"/>
      <c r="N530" s="479"/>
      <c r="O530" s="479"/>
      <c r="P530" s="478"/>
      <c r="Q530" s="478"/>
      <c r="R530" s="478"/>
      <c r="S530" s="478"/>
      <c r="T530" s="478"/>
      <c r="U530" s="478"/>
      <c r="V530" s="470"/>
    </row>
    <row r="531" spans="7:22" x14ac:dyDescent="0.35">
      <c r="G531" s="477"/>
      <c r="H531" s="478"/>
      <c r="I531" s="478"/>
      <c r="J531" s="478"/>
      <c r="K531" s="478"/>
      <c r="L531" s="478"/>
      <c r="M531" s="478"/>
      <c r="N531" s="479"/>
      <c r="O531" s="479"/>
      <c r="P531" s="478"/>
      <c r="Q531" s="478"/>
      <c r="R531" s="478"/>
      <c r="S531" s="478"/>
      <c r="T531" s="478"/>
      <c r="U531" s="478"/>
      <c r="V531" s="470"/>
    </row>
    <row r="532" spans="7:22" x14ac:dyDescent="0.35">
      <c r="G532" s="477"/>
      <c r="H532" s="478"/>
      <c r="I532" s="478"/>
      <c r="J532" s="478"/>
      <c r="K532" s="478"/>
      <c r="L532" s="478"/>
      <c r="M532" s="478"/>
      <c r="N532" s="479"/>
      <c r="O532" s="479"/>
      <c r="P532" s="478"/>
      <c r="Q532" s="478"/>
      <c r="R532" s="478"/>
      <c r="S532" s="478"/>
      <c r="T532" s="478"/>
      <c r="U532" s="478"/>
      <c r="V532" s="470"/>
    </row>
    <row r="533" spans="7:22" x14ac:dyDescent="0.35">
      <c r="G533" s="477"/>
      <c r="H533" s="478"/>
      <c r="I533" s="478"/>
      <c r="J533" s="478"/>
      <c r="K533" s="478"/>
      <c r="L533" s="478"/>
      <c r="M533" s="478"/>
      <c r="N533" s="479"/>
      <c r="O533" s="479"/>
      <c r="P533" s="478"/>
      <c r="Q533" s="478"/>
      <c r="R533" s="478"/>
      <c r="S533" s="478"/>
      <c r="T533" s="478"/>
      <c r="U533" s="478"/>
      <c r="V533" s="470"/>
    </row>
    <row r="534" spans="7:22" x14ac:dyDescent="0.35">
      <c r="G534" s="477"/>
      <c r="H534" s="478"/>
      <c r="I534" s="478"/>
      <c r="J534" s="478"/>
      <c r="K534" s="478"/>
      <c r="L534" s="478"/>
      <c r="M534" s="478"/>
      <c r="N534" s="479"/>
      <c r="O534" s="479"/>
      <c r="P534" s="478"/>
      <c r="Q534" s="478"/>
      <c r="R534" s="478"/>
      <c r="S534" s="478"/>
      <c r="T534" s="478"/>
      <c r="U534" s="478"/>
      <c r="V534" s="470"/>
    </row>
    <row r="535" spans="7:22" x14ac:dyDescent="0.35">
      <c r="G535" s="477"/>
      <c r="H535" s="478"/>
      <c r="I535" s="478"/>
      <c r="J535" s="478"/>
      <c r="K535" s="478"/>
      <c r="L535" s="478"/>
      <c r="M535" s="478"/>
      <c r="N535" s="479"/>
      <c r="O535" s="479"/>
      <c r="P535" s="478"/>
      <c r="Q535" s="478"/>
      <c r="R535" s="478"/>
      <c r="S535" s="478"/>
      <c r="T535" s="478"/>
      <c r="U535" s="478"/>
      <c r="V535" s="470"/>
    </row>
    <row r="536" spans="7:22" x14ac:dyDescent="0.35">
      <c r="G536" s="477"/>
      <c r="H536" s="478"/>
      <c r="I536" s="478"/>
      <c r="J536" s="478"/>
      <c r="K536" s="478"/>
      <c r="L536" s="478"/>
      <c r="M536" s="478"/>
      <c r="N536" s="479"/>
      <c r="O536" s="479"/>
      <c r="P536" s="478"/>
      <c r="Q536" s="478"/>
      <c r="R536" s="478"/>
      <c r="S536" s="478"/>
      <c r="T536" s="478"/>
      <c r="U536" s="478"/>
      <c r="V536" s="470"/>
    </row>
    <row r="537" spans="7:22" x14ac:dyDescent="0.35">
      <c r="G537" s="477"/>
      <c r="H537" s="478"/>
      <c r="I537" s="478"/>
      <c r="J537" s="478"/>
      <c r="K537" s="478"/>
      <c r="L537" s="478"/>
      <c r="M537" s="478"/>
      <c r="N537" s="479"/>
      <c r="O537" s="479"/>
      <c r="P537" s="478"/>
      <c r="Q537" s="478"/>
      <c r="R537" s="478"/>
      <c r="S537" s="478"/>
      <c r="T537" s="478"/>
      <c r="U537" s="478"/>
      <c r="V537" s="470"/>
    </row>
    <row r="538" spans="7:22" x14ac:dyDescent="0.35">
      <c r="G538" s="477"/>
      <c r="H538" s="478"/>
      <c r="I538" s="478"/>
      <c r="J538" s="478"/>
      <c r="K538" s="478"/>
      <c r="L538" s="478"/>
      <c r="M538" s="478"/>
      <c r="N538" s="479"/>
      <c r="O538" s="479"/>
      <c r="P538" s="478"/>
      <c r="Q538" s="478"/>
      <c r="R538" s="478"/>
      <c r="S538" s="478"/>
      <c r="T538" s="478"/>
      <c r="U538" s="478"/>
      <c r="V538" s="470"/>
    </row>
    <row r="539" spans="7:22" x14ac:dyDescent="0.35">
      <c r="G539" s="477"/>
      <c r="H539" s="478"/>
      <c r="I539" s="478"/>
      <c r="J539" s="478"/>
      <c r="K539" s="478"/>
      <c r="L539" s="478"/>
      <c r="M539" s="478"/>
      <c r="N539" s="479"/>
      <c r="O539" s="479"/>
      <c r="P539" s="478"/>
      <c r="Q539" s="478"/>
      <c r="R539" s="478"/>
      <c r="S539" s="478"/>
      <c r="T539" s="478"/>
      <c r="U539" s="478"/>
      <c r="V539" s="470"/>
    </row>
    <row r="540" spans="7:22" x14ac:dyDescent="0.35">
      <c r="G540" s="477"/>
      <c r="H540" s="478"/>
      <c r="I540" s="478"/>
      <c r="J540" s="478"/>
      <c r="K540" s="478"/>
      <c r="L540" s="478"/>
      <c r="M540" s="478"/>
      <c r="N540" s="479"/>
      <c r="O540" s="479"/>
      <c r="P540" s="478"/>
      <c r="Q540" s="478"/>
      <c r="R540" s="478"/>
      <c r="S540" s="478"/>
      <c r="T540" s="478"/>
      <c r="U540" s="478"/>
      <c r="V540" s="470"/>
    </row>
    <row r="541" spans="7:22" x14ac:dyDescent="0.35">
      <c r="G541" s="477"/>
      <c r="H541" s="478"/>
      <c r="I541" s="478"/>
      <c r="J541" s="478"/>
      <c r="K541" s="478"/>
      <c r="L541" s="478"/>
      <c r="M541" s="478"/>
      <c r="N541" s="479"/>
      <c r="O541" s="479"/>
      <c r="P541" s="478"/>
      <c r="Q541" s="478"/>
      <c r="R541" s="478"/>
      <c r="S541" s="478"/>
      <c r="T541" s="478"/>
      <c r="U541" s="478"/>
      <c r="V541" s="470"/>
    </row>
    <row r="542" spans="7:22" x14ac:dyDescent="0.35">
      <c r="G542" s="477"/>
      <c r="H542" s="478"/>
      <c r="I542" s="478"/>
      <c r="J542" s="478"/>
      <c r="K542" s="478"/>
      <c r="L542" s="478"/>
      <c r="M542" s="478"/>
      <c r="N542" s="479"/>
      <c r="O542" s="479"/>
      <c r="P542" s="478"/>
      <c r="Q542" s="478"/>
      <c r="R542" s="478"/>
      <c r="S542" s="478"/>
      <c r="T542" s="478"/>
      <c r="U542" s="478"/>
      <c r="V542" s="470"/>
    </row>
    <row r="543" spans="7:22" x14ac:dyDescent="0.35">
      <c r="G543" s="477"/>
      <c r="H543" s="478"/>
      <c r="I543" s="478"/>
      <c r="J543" s="478"/>
      <c r="K543" s="478"/>
      <c r="L543" s="478"/>
      <c r="M543" s="478"/>
      <c r="N543" s="479"/>
      <c r="O543" s="479"/>
      <c r="P543" s="478"/>
      <c r="Q543" s="478"/>
      <c r="R543" s="478"/>
      <c r="S543" s="478"/>
      <c r="T543" s="478"/>
      <c r="U543" s="478"/>
      <c r="V543" s="470"/>
    </row>
    <row r="544" spans="7:22" x14ac:dyDescent="0.35">
      <c r="G544" s="477"/>
      <c r="H544" s="478"/>
      <c r="I544" s="478"/>
      <c r="J544" s="478"/>
      <c r="K544" s="478"/>
      <c r="L544" s="478"/>
      <c r="M544" s="478"/>
      <c r="N544" s="479"/>
      <c r="O544" s="479"/>
      <c r="P544" s="478"/>
      <c r="Q544" s="478"/>
      <c r="R544" s="478"/>
      <c r="S544" s="478"/>
      <c r="T544" s="478"/>
      <c r="U544" s="478"/>
      <c r="V544" s="470"/>
    </row>
    <row r="545" spans="7:22" x14ac:dyDescent="0.35">
      <c r="G545" s="477"/>
      <c r="H545" s="478"/>
      <c r="I545" s="478"/>
      <c r="J545" s="478"/>
      <c r="K545" s="478"/>
      <c r="L545" s="478"/>
      <c r="M545" s="478"/>
      <c r="N545" s="479"/>
      <c r="O545" s="479"/>
      <c r="P545" s="478"/>
      <c r="Q545" s="478"/>
      <c r="R545" s="478"/>
      <c r="S545" s="478"/>
      <c r="T545" s="478"/>
      <c r="U545" s="478"/>
      <c r="V545" s="470"/>
    </row>
    <row r="546" spans="7:22" x14ac:dyDescent="0.35">
      <c r="G546" s="477"/>
      <c r="H546" s="478"/>
      <c r="I546" s="478"/>
      <c r="J546" s="478"/>
      <c r="K546" s="478"/>
      <c r="L546" s="478"/>
      <c r="M546" s="478"/>
      <c r="N546" s="479"/>
      <c r="O546" s="479"/>
      <c r="P546" s="478"/>
      <c r="Q546" s="478"/>
      <c r="R546" s="478"/>
      <c r="S546" s="478"/>
      <c r="T546" s="478"/>
      <c r="U546" s="478"/>
      <c r="V546" s="470"/>
    </row>
    <row r="547" spans="7:22" x14ac:dyDescent="0.35">
      <c r="G547" s="477"/>
      <c r="H547" s="478"/>
      <c r="I547" s="478"/>
      <c r="J547" s="478"/>
      <c r="K547" s="478"/>
      <c r="L547" s="478"/>
      <c r="M547" s="478"/>
      <c r="N547" s="479"/>
      <c r="O547" s="479"/>
      <c r="P547" s="478"/>
      <c r="Q547" s="478"/>
      <c r="R547" s="478"/>
      <c r="S547" s="478"/>
      <c r="T547" s="478"/>
      <c r="U547" s="478"/>
      <c r="V547" s="470"/>
    </row>
    <row r="548" spans="7:22" x14ac:dyDescent="0.35">
      <c r="G548" s="477"/>
      <c r="H548" s="478"/>
      <c r="I548" s="478"/>
      <c r="J548" s="478"/>
      <c r="K548" s="478"/>
      <c r="L548" s="478"/>
      <c r="M548" s="478"/>
      <c r="N548" s="479"/>
      <c r="O548" s="479"/>
      <c r="P548" s="478"/>
      <c r="Q548" s="478"/>
      <c r="R548" s="478"/>
      <c r="S548" s="478"/>
      <c r="T548" s="478"/>
      <c r="U548" s="478"/>
      <c r="V548" s="470"/>
    </row>
    <row r="549" spans="7:22" x14ac:dyDescent="0.35">
      <c r="G549" s="477"/>
      <c r="H549" s="478"/>
      <c r="I549" s="478"/>
      <c r="J549" s="478"/>
      <c r="K549" s="478"/>
      <c r="L549" s="478"/>
      <c r="M549" s="478"/>
      <c r="N549" s="479"/>
      <c r="O549" s="479"/>
      <c r="P549" s="478"/>
      <c r="Q549" s="478"/>
      <c r="R549" s="478"/>
      <c r="S549" s="478"/>
      <c r="T549" s="478"/>
      <c r="U549" s="478"/>
      <c r="V549" s="470"/>
    </row>
    <row r="550" spans="7:22" x14ac:dyDescent="0.35">
      <c r="G550" s="477"/>
      <c r="H550" s="478"/>
      <c r="I550" s="478"/>
      <c r="J550" s="478"/>
      <c r="K550" s="478"/>
      <c r="L550" s="478"/>
      <c r="M550" s="478"/>
      <c r="N550" s="479"/>
      <c r="O550" s="479"/>
      <c r="P550" s="478"/>
      <c r="Q550" s="478"/>
      <c r="R550" s="478"/>
      <c r="S550" s="478"/>
      <c r="T550" s="478"/>
      <c r="U550" s="478"/>
      <c r="V550" s="470"/>
    </row>
    <row r="551" spans="7:22" x14ac:dyDescent="0.35">
      <c r="G551" s="477"/>
      <c r="H551" s="478"/>
      <c r="I551" s="478"/>
      <c r="J551" s="478"/>
      <c r="K551" s="478"/>
      <c r="L551" s="478"/>
      <c r="M551" s="478"/>
      <c r="N551" s="479"/>
      <c r="O551" s="479"/>
      <c r="P551" s="478"/>
      <c r="Q551" s="478"/>
      <c r="R551" s="478"/>
      <c r="S551" s="478"/>
      <c r="T551" s="478"/>
      <c r="U551" s="478"/>
      <c r="V551" s="470"/>
    </row>
    <row r="552" spans="7:22" x14ac:dyDescent="0.35">
      <c r="G552" s="477"/>
      <c r="H552" s="478"/>
      <c r="I552" s="478"/>
      <c r="J552" s="478"/>
      <c r="K552" s="478"/>
      <c r="L552" s="478"/>
      <c r="M552" s="478"/>
      <c r="N552" s="479"/>
      <c r="O552" s="479"/>
      <c r="P552" s="478"/>
      <c r="Q552" s="478"/>
      <c r="R552" s="478"/>
      <c r="S552" s="478"/>
      <c r="T552" s="478"/>
      <c r="U552" s="478"/>
      <c r="V552" s="470"/>
    </row>
    <row r="553" spans="7:22" x14ac:dyDescent="0.35">
      <c r="G553" s="477"/>
      <c r="H553" s="478"/>
      <c r="I553" s="478"/>
      <c r="J553" s="478"/>
      <c r="K553" s="478"/>
      <c r="L553" s="478"/>
      <c r="M553" s="478"/>
      <c r="N553" s="479"/>
      <c r="O553" s="479"/>
      <c r="P553" s="478"/>
      <c r="Q553" s="478"/>
      <c r="R553" s="478"/>
      <c r="S553" s="478"/>
      <c r="T553" s="478"/>
      <c r="U553" s="478"/>
      <c r="V553" s="470"/>
    </row>
    <row r="554" spans="7:22" x14ac:dyDescent="0.35">
      <c r="G554" s="477"/>
      <c r="H554" s="478"/>
      <c r="I554" s="478"/>
      <c r="J554" s="478"/>
      <c r="K554" s="478"/>
      <c r="L554" s="478"/>
      <c r="M554" s="478"/>
      <c r="N554" s="479"/>
      <c r="O554" s="479"/>
      <c r="P554" s="478"/>
      <c r="Q554" s="478"/>
      <c r="R554" s="478"/>
      <c r="S554" s="478"/>
      <c r="T554" s="478"/>
      <c r="U554" s="478"/>
      <c r="V554" s="470"/>
    </row>
    <row r="555" spans="7:22" x14ac:dyDescent="0.35">
      <c r="G555" s="477"/>
      <c r="H555" s="478"/>
      <c r="I555" s="478"/>
      <c r="J555" s="478"/>
      <c r="K555" s="478"/>
      <c r="L555" s="478"/>
      <c r="M555" s="478"/>
      <c r="N555" s="479"/>
      <c r="O555" s="479"/>
      <c r="P555" s="478"/>
      <c r="Q555" s="478"/>
      <c r="R555" s="478"/>
      <c r="S555" s="478"/>
      <c r="T555" s="478"/>
      <c r="U555" s="478"/>
      <c r="V555" s="470"/>
    </row>
    <row r="556" spans="7:22" x14ac:dyDescent="0.35">
      <c r="G556" s="477"/>
      <c r="H556" s="478"/>
      <c r="I556" s="478"/>
      <c r="J556" s="478"/>
      <c r="K556" s="478"/>
      <c r="L556" s="478"/>
      <c r="M556" s="478"/>
      <c r="N556" s="479"/>
      <c r="O556" s="479"/>
      <c r="P556" s="478"/>
      <c r="Q556" s="478"/>
      <c r="R556" s="478"/>
      <c r="S556" s="478"/>
      <c r="T556" s="478"/>
      <c r="U556" s="478"/>
      <c r="V556" s="470"/>
    </row>
    <row r="557" spans="7:22" x14ac:dyDescent="0.35">
      <c r="G557" s="477"/>
      <c r="H557" s="478"/>
      <c r="I557" s="478"/>
      <c r="J557" s="478"/>
      <c r="K557" s="478"/>
      <c r="L557" s="478"/>
      <c r="M557" s="478"/>
      <c r="N557" s="479"/>
      <c r="O557" s="479"/>
      <c r="P557" s="478"/>
      <c r="Q557" s="478"/>
      <c r="R557" s="478"/>
      <c r="S557" s="478"/>
      <c r="T557" s="478"/>
      <c r="U557" s="478"/>
      <c r="V557" s="470"/>
    </row>
    <row r="558" spans="7:22" x14ac:dyDescent="0.35">
      <c r="G558" s="477"/>
      <c r="H558" s="478"/>
      <c r="I558" s="478"/>
      <c r="J558" s="478"/>
      <c r="K558" s="478"/>
      <c r="L558" s="478"/>
      <c r="M558" s="478"/>
      <c r="N558" s="479"/>
      <c r="O558" s="479"/>
      <c r="P558" s="478"/>
      <c r="Q558" s="478"/>
      <c r="R558" s="478"/>
      <c r="S558" s="478"/>
      <c r="T558" s="478"/>
      <c r="U558" s="478"/>
      <c r="V558" s="470"/>
    </row>
    <row r="559" spans="7:22" x14ac:dyDescent="0.35">
      <c r="G559" s="477"/>
      <c r="H559" s="478"/>
      <c r="I559" s="478"/>
      <c r="J559" s="478"/>
      <c r="K559" s="478"/>
      <c r="L559" s="478"/>
      <c r="M559" s="478"/>
      <c r="N559" s="479"/>
      <c r="O559" s="479"/>
      <c r="P559" s="478"/>
      <c r="Q559" s="478"/>
      <c r="R559" s="478"/>
      <c r="S559" s="478"/>
      <c r="T559" s="478"/>
      <c r="U559" s="478"/>
      <c r="V559" s="470"/>
    </row>
    <row r="560" spans="7:22" x14ac:dyDescent="0.35">
      <c r="G560" s="477"/>
      <c r="H560" s="478"/>
      <c r="I560" s="478"/>
      <c r="J560" s="478"/>
      <c r="K560" s="478"/>
      <c r="L560" s="478"/>
      <c r="M560" s="478"/>
      <c r="N560" s="479"/>
      <c r="O560" s="479"/>
      <c r="P560" s="478"/>
      <c r="Q560" s="478"/>
      <c r="R560" s="478"/>
      <c r="S560" s="478"/>
      <c r="T560" s="478"/>
      <c r="U560" s="478"/>
      <c r="V560" s="470"/>
    </row>
    <row r="561" spans="7:22" x14ac:dyDescent="0.35">
      <c r="G561" s="477"/>
      <c r="H561" s="478"/>
      <c r="I561" s="478"/>
      <c r="J561" s="478"/>
      <c r="K561" s="478"/>
      <c r="L561" s="478"/>
      <c r="M561" s="478"/>
      <c r="N561" s="479"/>
      <c r="O561" s="479"/>
      <c r="P561" s="478"/>
      <c r="Q561" s="478"/>
      <c r="R561" s="478"/>
      <c r="S561" s="478"/>
      <c r="T561" s="478"/>
      <c r="U561" s="478"/>
      <c r="V561" s="470"/>
    </row>
    <row r="562" spans="7:22" x14ac:dyDescent="0.35">
      <c r="G562" s="477"/>
      <c r="H562" s="478"/>
      <c r="I562" s="478"/>
      <c r="J562" s="478"/>
      <c r="K562" s="478"/>
      <c r="L562" s="478"/>
      <c r="M562" s="478"/>
      <c r="N562" s="479"/>
      <c r="O562" s="479"/>
      <c r="P562" s="478"/>
      <c r="Q562" s="478"/>
      <c r="R562" s="478"/>
      <c r="S562" s="478"/>
      <c r="T562" s="478"/>
      <c r="U562" s="478"/>
      <c r="V562" s="470"/>
    </row>
    <row r="563" spans="7:22" x14ac:dyDescent="0.35">
      <c r="G563" s="477"/>
      <c r="H563" s="478"/>
      <c r="I563" s="478"/>
      <c r="J563" s="478"/>
      <c r="K563" s="478"/>
      <c r="L563" s="478"/>
      <c r="M563" s="478"/>
      <c r="N563" s="479"/>
      <c r="O563" s="479"/>
      <c r="P563" s="478"/>
      <c r="Q563" s="478"/>
      <c r="R563" s="478"/>
      <c r="S563" s="478"/>
      <c r="T563" s="478"/>
      <c r="U563" s="478"/>
      <c r="V563" s="470"/>
    </row>
    <row r="564" spans="7:22" x14ac:dyDescent="0.35">
      <c r="G564" s="477"/>
      <c r="H564" s="478"/>
      <c r="I564" s="478"/>
      <c r="J564" s="478"/>
      <c r="K564" s="478"/>
      <c r="L564" s="478"/>
      <c r="M564" s="478"/>
      <c r="N564" s="479"/>
      <c r="O564" s="479"/>
      <c r="P564" s="478"/>
      <c r="Q564" s="478"/>
      <c r="R564" s="478"/>
      <c r="S564" s="478"/>
      <c r="T564" s="478"/>
      <c r="U564" s="478"/>
      <c r="V564" s="470"/>
    </row>
    <row r="565" spans="7:22" x14ac:dyDescent="0.35">
      <c r="G565" s="477"/>
      <c r="H565" s="478"/>
      <c r="I565" s="478"/>
      <c r="J565" s="478"/>
      <c r="K565" s="478"/>
      <c r="L565" s="478"/>
      <c r="M565" s="478"/>
      <c r="N565" s="479"/>
      <c r="O565" s="479"/>
      <c r="P565" s="478"/>
      <c r="Q565" s="478"/>
      <c r="R565" s="478"/>
      <c r="S565" s="478"/>
      <c r="T565" s="478"/>
      <c r="U565" s="478"/>
      <c r="V565" s="470"/>
    </row>
    <row r="566" spans="7:22" x14ac:dyDescent="0.35">
      <c r="G566" s="477"/>
      <c r="H566" s="478"/>
      <c r="I566" s="478"/>
      <c r="J566" s="478"/>
      <c r="K566" s="478"/>
      <c r="L566" s="478"/>
      <c r="M566" s="478"/>
      <c r="N566" s="479"/>
      <c r="O566" s="479"/>
      <c r="P566" s="478"/>
      <c r="Q566" s="478"/>
      <c r="R566" s="478"/>
      <c r="S566" s="478"/>
      <c r="T566" s="478"/>
      <c r="U566" s="478"/>
      <c r="V566" s="470"/>
    </row>
    <row r="567" spans="7:22" x14ac:dyDescent="0.35">
      <c r="G567" s="477"/>
      <c r="H567" s="478"/>
      <c r="I567" s="478"/>
      <c r="J567" s="478"/>
      <c r="K567" s="478"/>
      <c r="L567" s="478"/>
      <c r="M567" s="478"/>
      <c r="N567" s="479"/>
      <c r="O567" s="479"/>
      <c r="P567" s="478"/>
      <c r="Q567" s="478"/>
      <c r="R567" s="478"/>
      <c r="S567" s="478"/>
      <c r="T567" s="478"/>
      <c r="U567" s="478"/>
      <c r="V567" s="470"/>
    </row>
    <row r="568" spans="7:22" x14ac:dyDescent="0.35">
      <c r="G568" s="477"/>
      <c r="H568" s="478"/>
      <c r="I568" s="478"/>
      <c r="J568" s="478"/>
      <c r="K568" s="478"/>
      <c r="L568" s="478"/>
      <c r="M568" s="478"/>
      <c r="N568" s="479"/>
      <c r="O568" s="479"/>
      <c r="P568" s="478"/>
      <c r="Q568" s="478"/>
      <c r="R568" s="478"/>
      <c r="S568" s="478"/>
      <c r="T568" s="478"/>
      <c r="U568" s="478"/>
      <c r="V568" s="470"/>
    </row>
    <row r="569" spans="7:22" x14ac:dyDescent="0.35">
      <c r="G569" s="477"/>
      <c r="H569" s="478"/>
      <c r="I569" s="478"/>
      <c r="J569" s="478"/>
      <c r="K569" s="478"/>
      <c r="L569" s="478"/>
      <c r="M569" s="478"/>
      <c r="N569" s="479"/>
      <c r="O569" s="479"/>
      <c r="P569" s="478"/>
      <c r="Q569" s="478"/>
      <c r="R569" s="478"/>
      <c r="S569" s="478"/>
      <c r="T569" s="478"/>
      <c r="U569" s="478"/>
      <c r="V569" s="470"/>
    </row>
    <row r="570" spans="7:22" x14ac:dyDescent="0.35">
      <c r="G570" s="477"/>
      <c r="H570" s="478"/>
      <c r="I570" s="478"/>
      <c r="J570" s="478"/>
      <c r="K570" s="478"/>
      <c r="L570" s="478"/>
      <c r="M570" s="478"/>
      <c r="N570" s="479"/>
      <c r="O570" s="479"/>
      <c r="P570" s="478"/>
      <c r="Q570" s="478"/>
      <c r="R570" s="478"/>
      <c r="S570" s="478"/>
      <c r="T570" s="478"/>
      <c r="U570" s="478"/>
      <c r="V570" s="470"/>
    </row>
    <row r="571" spans="7:22" x14ac:dyDescent="0.35">
      <c r="G571" s="477"/>
      <c r="H571" s="478"/>
      <c r="I571" s="478"/>
      <c r="J571" s="478"/>
      <c r="K571" s="478"/>
      <c r="L571" s="478"/>
      <c r="M571" s="478"/>
      <c r="N571" s="479"/>
      <c r="O571" s="479"/>
      <c r="P571" s="478"/>
      <c r="Q571" s="478"/>
      <c r="R571" s="478"/>
      <c r="S571" s="478"/>
      <c r="T571" s="478"/>
      <c r="U571" s="478"/>
      <c r="V571" s="470"/>
    </row>
    <row r="572" spans="7:22" x14ac:dyDescent="0.35">
      <c r="G572" s="477"/>
      <c r="H572" s="478"/>
      <c r="I572" s="478"/>
      <c r="J572" s="478"/>
      <c r="K572" s="478"/>
      <c r="L572" s="478"/>
      <c r="M572" s="478"/>
      <c r="N572" s="479"/>
      <c r="O572" s="479"/>
      <c r="P572" s="478"/>
      <c r="Q572" s="478"/>
      <c r="R572" s="478"/>
      <c r="S572" s="478"/>
      <c r="T572" s="478"/>
      <c r="U572" s="478"/>
      <c r="V572" s="470"/>
    </row>
    <row r="573" spans="7:22" x14ac:dyDescent="0.35">
      <c r="G573" s="477"/>
      <c r="H573" s="478"/>
      <c r="I573" s="478"/>
      <c r="J573" s="478"/>
      <c r="K573" s="478"/>
      <c r="L573" s="478"/>
      <c r="M573" s="478"/>
      <c r="N573" s="479"/>
      <c r="O573" s="479"/>
      <c r="P573" s="478"/>
      <c r="Q573" s="478"/>
      <c r="R573" s="478"/>
      <c r="S573" s="478"/>
      <c r="T573" s="478"/>
      <c r="U573" s="478"/>
      <c r="V573" s="470"/>
    </row>
    <row r="574" spans="7:22" x14ac:dyDescent="0.35">
      <c r="G574" s="477"/>
      <c r="H574" s="478"/>
      <c r="I574" s="478"/>
      <c r="J574" s="478"/>
      <c r="K574" s="478"/>
      <c r="L574" s="478"/>
      <c r="M574" s="478"/>
      <c r="N574" s="479"/>
      <c r="O574" s="479"/>
      <c r="P574" s="478"/>
      <c r="Q574" s="478"/>
      <c r="R574" s="478"/>
      <c r="S574" s="478"/>
      <c r="T574" s="478"/>
      <c r="U574" s="478"/>
      <c r="V574" s="470"/>
    </row>
    <row r="575" spans="7:22" x14ac:dyDescent="0.35">
      <c r="G575" s="477"/>
      <c r="H575" s="478"/>
      <c r="I575" s="478"/>
      <c r="J575" s="478"/>
      <c r="K575" s="478"/>
      <c r="L575" s="478"/>
      <c r="M575" s="478"/>
      <c r="N575" s="479"/>
      <c r="O575" s="479"/>
      <c r="P575" s="478"/>
      <c r="Q575" s="478"/>
      <c r="R575" s="478"/>
      <c r="S575" s="478"/>
      <c r="T575" s="478"/>
      <c r="U575" s="478"/>
      <c r="V575" s="470"/>
    </row>
    <row r="576" spans="7:22" x14ac:dyDescent="0.35">
      <c r="G576" s="477"/>
      <c r="H576" s="478"/>
      <c r="I576" s="478"/>
      <c r="J576" s="478"/>
      <c r="K576" s="478"/>
      <c r="L576" s="478"/>
      <c r="M576" s="478"/>
      <c r="N576" s="479"/>
      <c r="O576" s="479"/>
      <c r="P576" s="478"/>
      <c r="Q576" s="478"/>
      <c r="R576" s="478"/>
      <c r="S576" s="478"/>
      <c r="T576" s="478"/>
      <c r="U576" s="478"/>
      <c r="V576" s="470"/>
    </row>
    <row r="577" spans="7:22" x14ac:dyDescent="0.35">
      <c r="G577" s="477"/>
      <c r="H577" s="478"/>
      <c r="I577" s="478"/>
      <c r="J577" s="478"/>
      <c r="K577" s="478"/>
      <c r="L577" s="478"/>
      <c r="M577" s="478"/>
      <c r="N577" s="479"/>
      <c r="O577" s="479"/>
      <c r="P577" s="478"/>
      <c r="Q577" s="478"/>
      <c r="R577" s="478"/>
      <c r="S577" s="478"/>
      <c r="T577" s="478"/>
      <c r="U577" s="478"/>
      <c r="V577" s="470"/>
    </row>
    <row r="578" spans="7:22" x14ac:dyDescent="0.35">
      <c r="G578" s="477"/>
      <c r="H578" s="478"/>
      <c r="I578" s="478"/>
      <c r="J578" s="478"/>
      <c r="K578" s="478"/>
      <c r="L578" s="478"/>
      <c r="M578" s="478"/>
      <c r="N578" s="479"/>
      <c r="O578" s="479"/>
      <c r="P578" s="478"/>
      <c r="Q578" s="478"/>
      <c r="R578" s="478"/>
      <c r="S578" s="478"/>
      <c r="T578" s="478"/>
      <c r="U578" s="478"/>
      <c r="V578" s="470"/>
    </row>
    <row r="579" spans="7:22" x14ac:dyDescent="0.35">
      <c r="G579" s="477"/>
      <c r="H579" s="478"/>
      <c r="I579" s="478"/>
      <c r="J579" s="478"/>
      <c r="K579" s="478"/>
      <c r="L579" s="478"/>
      <c r="M579" s="478"/>
      <c r="N579" s="479"/>
      <c r="O579" s="479"/>
      <c r="P579" s="478"/>
      <c r="Q579" s="478"/>
      <c r="R579" s="478"/>
      <c r="S579" s="478"/>
      <c r="T579" s="478"/>
      <c r="U579" s="478"/>
      <c r="V579" s="470"/>
    </row>
    <row r="580" spans="7:22" x14ac:dyDescent="0.35">
      <c r="G580" s="477"/>
      <c r="H580" s="478"/>
      <c r="I580" s="478"/>
      <c r="J580" s="478"/>
      <c r="K580" s="478"/>
      <c r="L580" s="478"/>
      <c r="M580" s="478"/>
      <c r="N580" s="479"/>
      <c r="O580" s="479"/>
      <c r="P580" s="478"/>
      <c r="Q580" s="478"/>
      <c r="R580" s="478"/>
      <c r="S580" s="478"/>
      <c r="T580" s="478"/>
      <c r="U580" s="478"/>
      <c r="V580" s="470"/>
    </row>
    <row r="581" spans="7:22" x14ac:dyDescent="0.35">
      <c r="G581" s="477"/>
      <c r="H581" s="478"/>
      <c r="I581" s="478"/>
      <c r="J581" s="478"/>
      <c r="K581" s="478"/>
      <c r="L581" s="478"/>
      <c r="M581" s="478"/>
      <c r="N581" s="479"/>
      <c r="O581" s="479"/>
      <c r="P581" s="478"/>
      <c r="Q581" s="478"/>
      <c r="R581" s="478"/>
      <c r="S581" s="478"/>
      <c r="T581" s="478"/>
      <c r="U581" s="478"/>
      <c r="V581" s="470"/>
    </row>
    <row r="582" spans="7:22" x14ac:dyDescent="0.35">
      <c r="G582" s="477"/>
      <c r="H582" s="478"/>
      <c r="I582" s="478"/>
      <c r="J582" s="478"/>
      <c r="K582" s="478"/>
      <c r="L582" s="478"/>
      <c r="M582" s="478"/>
      <c r="N582" s="479"/>
      <c r="O582" s="479"/>
      <c r="P582" s="478"/>
      <c r="Q582" s="478"/>
      <c r="R582" s="478"/>
      <c r="S582" s="478"/>
      <c r="T582" s="478"/>
      <c r="U582" s="478"/>
      <c r="V582" s="470"/>
    </row>
    <row r="583" spans="7:22" x14ac:dyDescent="0.35">
      <c r="G583" s="477"/>
      <c r="H583" s="478"/>
      <c r="I583" s="478"/>
      <c r="J583" s="478"/>
      <c r="K583" s="478"/>
      <c r="L583" s="478"/>
      <c r="M583" s="478"/>
      <c r="N583" s="479"/>
      <c r="O583" s="479"/>
      <c r="P583" s="478"/>
      <c r="Q583" s="478"/>
      <c r="R583" s="478"/>
      <c r="S583" s="478"/>
      <c r="T583" s="478"/>
      <c r="U583" s="478"/>
      <c r="V583" s="470"/>
    </row>
    <row r="584" spans="7:22" x14ac:dyDescent="0.35">
      <c r="G584" s="477"/>
      <c r="H584" s="478"/>
      <c r="I584" s="478"/>
      <c r="J584" s="478"/>
      <c r="K584" s="478"/>
      <c r="L584" s="478"/>
      <c r="M584" s="478"/>
      <c r="N584" s="479"/>
      <c r="O584" s="479"/>
      <c r="P584" s="478"/>
      <c r="Q584" s="478"/>
      <c r="R584" s="478"/>
      <c r="S584" s="478"/>
      <c r="T584" s="478"/>
      <c r="U584" s="478"/>
      <c r="V584" s="470"/>
    </row>
    <row r="585" spans="7:22" x14ac:dyDescent="0.35">
      <c r="G585" s="477"/>
      <c r="H585" s="478"/>
      <c r="I585" s="478"/>
      <c r="J585" s="478"/>
      <c r="K585" s="478"/>
      <c r="L585" s="478"/>
      <c r="M585" s="478"/>
      <c r="N585" s="479"/>
      <c r="O585" s="479"/>
      <c r="P585" s="478"/>
      <c r="Q585" s="478"/>
      <c r="R585" s="478"/>
      <c r="S585" s="478"/>
      <c r="T585" s="478"/>
      <c r="U585" s="478"/>
      <c r="V585" s="470"/>
    </row>
    <row r="586" spans="7:22" x14ac:dyDescent="0.35">
      <c r="G586" s="477"/>
      <c r="H586" s="478"/>
      <c r="I586" s="478"/>
      <c r="J586" s="478"/>
      <c r="K586" s="478"/>
      <c r="L586" s="478"/>
      <c r="M586" s="478"/>
      <c r="N586" s="479"/>
      <c r="O586" s="479"/>
      <c r="P586" s="478"/>
      <c r="Q586" s="478"/>
      <c r="R586" s="478"/>
      <c r="S586" s="478"/>
      <c r="T586" s="478"/>
      <c r="U586" s="478"/>
      <c r="V586" s="470"/>
    </row>
    <row r="587" spans="7:22" x14ac:dyDescent="0.35">
      <c r="G587" s="477"/>
      <c r="H587" s="478"/>
      <c r="I587" s="478"/>
      <c r="J587" s="478"/>
      <c r="K587" s="478"/>
      <c r="L587" s="478"/>
      <c r="M587" s="478"/>
      <c r="N587" s="479"/>
      <c r="O587" s="479"/>
      <c r="P587" s="478"/>
      <c r="Q587" s="478"/>
      <c r="R587" s="478"/>
      <c r="S587" s="478"/>
      <c r="T587" s="478"/>
      <c r="U587" s="478"/>
      <c r="V587" s="470"/>
    </row>
    <row r="588" spans="7:22" x14ac:dyDescent="0.35">
      <c r="G588" s="477"/>
      <c r="H588" s="478"/>
      <c r="I588" s="478"/>
      <c r="J588" s="478"/>
      <c r="K588" s="478"/>
      <c r="L588" s="478"/>
      <c r="M588" s="478"/>
      <c r="N588" s="479"/>
      <c r="O588" s="479"/>
      <c r="P588" s="478"/>
      <c r="Q588" s="478"/>
      <c r="R588" s="478"/>
      <c r="S588" s="478"/>
      <c r="T588" s="478"/>
      <c r="U588" s="478"/>
      <c r="V588" s="470"/>
    </row>
    <row r="589" spans="7:22" x14ac:dyDescent="0.35">
      <c r="G589" s="477"/>
      <c r="H589" s="478"/>
      <c r="I589" s="478"/>
      <c r="J589" s="478"/>
      <c r="K589" s="478"/>
      <c r="L589" s="478"/>
      <c r="M589" s="478"/>
      <c r="N589" s="479"/>
      <c r="O589" s="479"/>
      <c r="P589" s="478"/>
      <c r="Q589" s="478"/>
      <c r="R589" s="478"/>
      <c r="S589" s="478"/>
      <c r="T589" s="478"/>
      <c r="U589" s="478"/>
      <c r="V589" s="470"/>
    </row>
    <row r="590" spans="7:22" x14ac:dyDescent="0.35">
      <c r="G590" s="477"/>
      <c r="H590" s="478"/>
      <c r="I590" s="478"/>
      <c r="J590" s="478"/>
      <c r="K590" s="478"/>
      <c r="L590" s="478"/>
      <c r="M590" s="478"/>
      <c r="N590" s="479"/>
      <c r="O590" s="479"/>
      <c r="P590" s="478"/>
      <c r="Q590" s="478"/>
      <c r="R590" s="478"/>
      <c r="S590" s="478"/>
      <c r="T590" s="478"/>
      <c r="U590" s="478"/>
      <c r="V590" s="470"/>
    </row>
    <row r="591" spans="7:22" x14ac:dyDescent="0.35">
      <c r="G591" s="477"/>
      <c r="H591" s="478"/>
      <c r="I591" s="478"/>
      <c r="J591" s="478"/>
      <c r="K591" s="478"/>
      <c r="L591" s="478"/>
      <c r="M591" s="478"/>
      <c r="N591" s="479"/>
      <c r="O591" s="479"/>
      <c r="P591" s="478"/>
      <c r="Q591" s="478"/>
      <c r="R591" s="478"/>
      <c r="S591" s="478"/>
      <c r="T591" s="478"/>
      <c r="U591" s="478"/>
      <c r="V591" s="470"/>
    </row>
    <row r="592" spans="7:22" x14ac:dyDescent="0.35">
      <c r="G592" s="477"/>
      <c r="H592" s="478"/>
      <c r="I592" s="478"/>
      <c r="J592" s="478"/>
      <c r="K592" s="478"/>
      <c r="L592" s="478"/>
      <c r="M592" s="478"/>
      <c r="N592" s="479"/>
      <c r="O592" s="479"/>
      <c r="P592" s="478"/>
      <c r="Q592" s="478"/>
      <c r="R592" s="478"/>
      <c r="S592" s="478"/>
      <c r="T592" s="478"/>
      <c r="U592" s="478"/>
      <c r="V592" s="470"/>
    </row>
    <row r="593" spans="7:22" x14ac:dyDescent="0.35">
      <c r="G593" s="477"/>
      <c r="H593" s="478"/>
      <c r="I593" s="478"/>
      <c r="J593" s="478"/>
      <c r="K593" s="478"/>
      <c r="L593" s="478"/>
      <c r="M593" s="478"/>
      <c r="N593" s="479"/>
      <c r="O593" s="479"/>
      <c r="P593" s="478"/>
      <c r="Q593" s="478"/>
      <c r="R593" s="478"/>
      <c r="S593" s="478"/>
      <c r="T593" s="478"/>
      <c r="U593" s="478"/>
      <c r="V593" s="470"/>
    </row>
    <row r="594" spans="7:22" x14ac:dyDescent="0.35">
      <c r="G594" s="477"/>
      <c r="H594" s="478"/>
      <c r="I594" s="478"/>
      <c r="J594" s="478"/>
      <c r="K594" s="478"/>
      <c r="L594" s="478"/>
      <c r="M594" s="478"/>
      <c r="N594" s="479"/>
      <c r="O594" s="479"/>
      <c r="P594" s="478"/>
      <c r="Q594" s="478"/>
      <c r="R594" s="478"/>
      <c r="S594" s="478"/>
      <c r="T594" s="478"/>
      <c r="U594" s="478"/>
      <c r="V594" s="470"/>
    </row>
    <row r="595" spans="7:22" x14ac:dyDescent="0.35">
      <c r="G595" s="477"/>
      <c r="H595" s="478"/>
      <c r="I595" s="478"/>
      <c r="J595" s="478"/>
      <c r="K595" s="478"/>
      <c r="L595" s="478"/>
      <c r="M595" s="478"/>
      <c r="N595" s="479"/>
      <c r="O595" s="479"/>
      <c r="P595" s="478"/>
      <c r="Q595" s="478"/>
      <c r="R595" s="478"/>
      <c r="S595" s="478"/>
      <c r="T595" s="478"/>
      <c r="U595" s="478"/>
      <c r="V595" s="470"/>
    </row>
    <row r="596" spans="7:22" x14ac:dyDescent="0.35">
      <c r="G596" s="477"/>
      <c r="H596" s="478"/>
      <c r="I596" s="478"/>
      <c r="J596" s="478"/>
      <c r="K596" s="478"/>
      <c r="L596" s="478"/>
      <c r="M596" s="478"/>
      <c r="N596" s="479"/>
      <c r="O596" s="479"/>
      <c r="P596" s="478"/>
      <c r="Q596" s="478"/>
      <c r="R596" s="478"/>
      <c r="S596" s="478"/>
      <c r="T596" s="478"/>
      <c r="U596" s="478"/>
      <c r="V596" s="470"/>
    </row>
    <row r="597" spans="7:22" x14ac:dyDescent="0.35">
      <c r="G597" s="477"/>
      <c r="H597" s="478"/>
      <c r="I597" s="478"/>
      <c r="J597" s="478"/>
      <c r="K597" s="478"/>
      <c r="L597" s="478"/>
      <c r="M597" s="478"/>
      <c r="N597" s="479"/>
      <c r="O597" s="479"/>
      <c r="P597" s="478"/>
      <c r="Q597" s="478"/>
      <c r="R597" s="478"/>
      <c r="S597" s="478"/>
      <c r="T597" s="478"/>
      <c r="U597" s="478"/>
      <c r="V597" s="470"/>
    </row>
    <row r="598" spans="7:22" x14ac:dyDescent="0.35">
      <c r="G598" s="477"/>
      <c r="H598" s="478"/>
      <c r="I598" s="478"/>
      <c r="J598" s="478"/>
      <c r="K598" s="478"/>
      <c r="L598" s="478"/>
      <c r="M598" s="478"/>
      <c r="N598" s="479"/>
      <c r="O598" s="479"/>
      <c r="P598" s="478"/>
      <c r="Q598" s="478"/>
      <c r="R598" s="478"/>
      <c r="S598" s="478"/>
      <c r="T598" s="478"/>
      <c r="U598" s="478"/>
      <c r="V598" s="470"/>
    </row>
    <row r="599" spans="7:22" x14ac:dyDescent="0.35">
      <c r="G599" s="477"/>
      <c r="H599" s="478"/>
      <c r="I599" s="478"/>
      <c r="J599" s="478"/>
      <c r="K599" s="478"/>
      <c r="L599" s="478"/>
      <c r="M599" s="478"/>
      <c r="N599" s="479"/>
      <c r="O599" s="479"/>
      <c r="P599" s="478"/>
      <c r="Q599" s="478"/>
      <c r="R599" s="478"/>
      <c r="S599" s="478"/>
      <c r="T599" s="478"/>
      <c r="U599" s="478"/>
      <c r="V599" s="470"/>
    </row>
    <row r="600" spans="7:22" x14ac:dyDescent="0.35">
      <c r="G600" s="477"/>
      <c r="H600" s="478"/>
      <c r="I600" s="478"/>
      <c r="J600" s="478"/>
      <c r="K600" s="478"/>
      <c r="L600" s="478"/>
      <c r="M600" s="478"/>
      <c r="N600" s="479"/>
      <c r="O600" s="479"/>
      <c r="P600" s="478"/>
      <c r="Q600" s="478"/>
      <c r="R600" s="478"/>
      <c r="S600" s="478"/>
      <c r="T600" s="478"/>
      <c r="U600" s="478"/>
      <c r="V600" s="470"/>
    </row>
    <row r="601" spans="7:22" x14ac:dyDescent="0.35">
      <c r="G601" s="477"/>
      <c r="H601" s="478"/>
      <c r="I601" s="478"/>
      <c r="J601" s="478"/>
      <c r="K601" s="478"/>
      <c r="L601" s="478"/>
      <c r="M601" s="478"/>
      <c r="N601" s="479"/>
      <c r="O601" s="479"/>
      <c r="P601" s="478"/>
      <c r="Q601" s="478"/>
      <c r="R601" s="478"/>
      <c r="S601" s="478"/>
      <c r="T601" s="478"/>
      <c r="U601" s="478"/>
      <c r="V601" s="470"/>
    </row>
    <row r="602" spans="7:22" x14ac:dyDescent="0.35">
      <c r="G602" s="477"/>
      <c r="H602" s="478"/>
      <c r="I602" s="478"/>
      <c r="J602" s="478"/>
      <c r="K602" s="478"/>
      <c r="L602" s="478"/>
      <c r="M602" s="478"/>
      <c r="N602" s="479"/>
      <c r="O602" s="479"/>
      <c r="P602" s="478"/>
      <c r="Q602" s="478"/>
      <c r="R602" s="478"/>
      <c r="S602" s="478"/>
      <c r="T602" s="478"/>
      <c r="U602" s="478"/>
      <c r="V602" s="470"/>
    </row>
    <row r="603" spans="7:22" x14ac:dyDescent="0.35">
      <c r="G603" s="477"/>
      <c r="H603" s="478"/>
      <c r="I603" s="478"/>
      <c r="J603" s="478"/>
      <c r="K603" s="478"/>
      <c r="L603" s="478"/>
      <c r="M603" s="478"/>
      <c r="N603" s="479"/>
      <c r="O603" s="479"/>
      <c r="P603" s="478"/>
      <c r="Q603" s="478"/>
      <c r="R603" s="478"/>
      <c r="S603" s="478"/>
      <c r="T603" s="478"/>
      <c r="U603" s="478"/>
      <c r="V603" s="470"/>
    </row>
    <row r="604" spans="7:22" x14ac:dyDescent="0.35">
      <c r="G604" s="477"/>
      <c r="H604" s="478"/>
      <c r="I604" s="478"/>
      <c r="J604" s="478"/>
      <c r="K604" s="478"/>
      <c r="L604" s="478"/>
      <c r="M604" s="478"/>
      <c r="N604" s="479"/>
      <c r="O604" s="479"/>
      <c r="P604" s="478"/>
      <c r="Q604" s="478"/>
      <c r="R604" s="478"/>
      <c r="S604" s="478"/>
      <c r="T604" s="478"/>
      <c r="U604" s="478"/>
      <c r="V604" s="470"/>
    </row>
    <row r="605" spans="7:22" x14ac:dyDescent="0.35">
      <c r="G605" s="477"/>
      <c r="H605" s="478"/>
      <c r="I605" s="478"/>
      <c r="J605" s="478"/>
      <c r="K605" s="478"/>
      <c r="L605" s="478"/>
      <c r="M605" s="478"/>
      <c r="N605" s="479"/>
      <c r="O605" s="479"/>
      <c r="P605" s="478"/>
      <c r="Q605" s="478"/>
      <c r="R605" s="478"/>
      <c r="S605" s="478"/>
      <c r="T605" s="478"/>
      <c r="U605" s="478"/>
      <c r="V605" s="470"/>
    </row>
    <row r="606" spans="7:22" x14ac:dyDescent="0.35">
      <c r="G606" s="477"/>
      <c r="H606" s="478"/>
      <c r="I606" s="478"/>
      <c r="J606" s="478"/>
      <c r="K606" s="478"/>
      <c r="L606" s="478"/>
      <c r="M606" s="478"/>
      <c r="N606" s="479"/>
      <c r="O606" s="479"/>
      <c r="P606" s="478"/>
      <c r="Q606" s="478"/>
      <c r="R606" s="478"/>
      <c r="S606" s="478"/>
      <c r="T606" s="478"/>
      <c r="U606" s="478"/>
      <c r="V606" s="470"/>
    </row>
    <row r="607" spans="7:22" x14ac:dyDescent="0.35">
      <c r="G607" s="477"/>
      <c r="H607" s="478"/>
      <c r="I607" s="478"/>
      <c r="J607" s="478"/>
      <c r="K607" s="478"/>
      <c r="L607" s="478"/>
      <c r="M607" s="478"/>
      <c r="N607" s="479"/>
      <c r="O607" s="479"/>
      <c r="P607" s="478"/>
      <c r="Q607" s="478"/>
      <c r="R607" s="478"/>
      <c r="S607" s="478"/>
      <c r="T607" s="478"/>
      <c r="U607" s="478"/>
      <c r="V607" s="470"/>
    </row>
    <row r="608" spans="7:22" x14ac:dyDescent="0.35">
      <c r="G608" s="477"/>
      <c r="H608" s="478"/>
      <c r="I608" s="478"/>
      <c r="J608" s="478"/>
      <c r="K608" s="478"/>
      <c r="L608" s="478"/>
      <c r="M608" s="478"/>
      <c r="N608" s="479"/>
      <c r="O608" s="479"/>
      <c r="P608" s="478"/>
      <c r="Q608" s="478"/>
      <c r="R608" s="478"/>
      <c r="S608" s="478"/>
      <c r="T608" s="478"/>
      <c r="U608" s="478"/>
      <c r="V608" s="470"/>
    </row>
    <row r="609" spans="7:22" x14ac:dyDescent="0.35">
      <c r="G609" s="477"/>
      <c r="H609" s="478"/>
      <c r="I609" s="478"/>
      <c r="J609" s="478"/>
      <c r="K609" s="478"/>
      <c r="L609" s="478"/>
      <c r="M609" s="478"/>
      <c r="N609" s="479"/>
      <c r="O609" s="479"/>
      <c r="P609" s="478"/>
      <c r="Q609" s="478"/>
      <c r="R609" s="478"/>
      <c r="S609" s="478"/>
      <c r="T609" s="478"/>
      <c r="U609" s="478"/>
      <c r="V609" s="470"/>
    </row>
    <row r="610" spans="7:22" x14ac:dyDescent="0.35">
      <c r="G610" s="477"/>
      <c r="H610" s="478"/>
      <c r="I610" s="478"/>
      <c r="J610" s="478"/>
      <c r="K610" s="478"/>
      <c r="L610" s="478"/>
      <c r="M610" s="478"/>
      <c r="N610" s="479"/>
      <c r="O610" s="479"/>
      <c r="P610" s="478"/>
      <c r="Q610" s="478"/>
      <c r="R610" s="478"/>
      <c r="S610" s="478"/>
      <c r="T610" s="478"/>
      <c r="U610" s="478"/>
      <c r="V610" s="470"/>
    </row>
    <row r="611" spans="7:22" x14ac:dyDescent="0.35">
      <c r="G611" s="477"/>
      <c r="H611" s="478"/>
      <c r="I611" s="478"/>
      <c r="J611" s="478"/>
      <c r="K611" s="478"/>
      <c r="L611" s="478"/>
      <c r="M611" s="478"/>
      <c r="N611" s="479"/>
      <c r="O611" s="479"/>
      <c r="P611" s="478"/>
      <c r="Q611" s="478"/>
      <c r="R611" s="478"/>
      <c r="S611" s="478"/>
      <c r="T611" s="478"/>
      <c r="U611" s="478"/>
      <c r="V611" s="470"/>
    </row>
    <row r="612" spans="7:22" x14ac:dyDescent="0.35">
      <c r="G612" s="477"/>
      <c r="H612" s="478"/>
      <c r="I612" s="478"/>
      <c r="J612" s="478"/>
      <c r="K612" s="478"/>
      <c r="L612" s="478"/>
      <c r="M612" s="478"/>
      <c r="N612" s="479"/>
      <c r="O612" s="479"/>
      <c r="P612" s="478"/>
      <c r="Q612" s="478"/>
      <c r="R612" s="478"/>
      <c r="S612" s="478"/>
      <c r="T612" s="478"/>
      <c r="U612" s="478"/>
      <c r="V612" s="470"/>
    </row>
    <row r="613" spans="7:22" x14ac:dyDescent="0.35">
      <c r="G613" s="477"/>
      <c r="H613" s="478"/>
      <c r="I613" s="478"/>
      <c r="J613" s="478"/>
      <c r="K613" s="478"/>
      <c r="L613" s="478"/>
      <c r="M613" s="478"/>
      <c r="N613" s="479"/>
      <c r="O613" s="479"/>
      <c r="P613" s="478"/>
      <c r="Q613" s="478"/>
      <c r="R613" s="478"/>
      <c r="S613" s="478"/>
      <c r="T613" s="478"/>
      <c r="U613" s="478"/>
      <c r="V613" s="470"/>
    </row>
    <row r="614" spans="7:22" x14ac:dyDescent="0.35">
      <c r="G614" s="477"/>
      <c r="H614" s="478"/>
      <c r="I614" s="478"/>
      <c r="J614" s="478"/>
      <c r="K614" s="478"/>
      <c r="L614" s="478"/>
      <c r="M614" s="478"/>
      <c r="N614" s="479"/>
      <c r="O614" s="479"/>
      <c r="P614" s="478"/>
      <c r="Q614" s="478"/>
      <c r="R614" s="478"/>
      <c r="S614" s="478"/>
      <c r="T614" s="478"/>
      <c r="U614" s="478"/>
      <c r="V614" s="470"/>
    </row>
    <row r="615" spans="7:22" x14ac:dyDescent="0.35">
      <c r="G615" s="477"/>
      <c r="H615" s="478"/>
      <c r="I615" s="478"/>
      <c r="J615" s="478"/>
      <c r="K615" s="478"/>
      <c r="L615" s="478"/>
      <c r="M615" s="478"/>
      <c r="N615" s="479"/>
      <c r="O615" s="479"/>
      <c r="P615" s="478"/>
      <c r="Q615" s="478"/>
      <c r="R615" s="478"/>
      <c r="S615" s="478"/>
      <c r="T615" s="478"/>
      <c r="U615" s="478"/>
      <c r="V615" s="470"/>
    </row>
    <row r="616" spans="7:22" x14ac:dyDescent="0.35">
      <c r="G616" s="477"/>
      <c r="H616" s="478"/>
      <c r="I616" s="478"/>
      <c r="J616" s="478"/>
      <c r="K616" s="478"/>
      <c r="L616" s="478"/>
      <c r="M616" s="478"/>
      <c r="N616" s="479"/>
      <c r="O616" s="479"/>
      <c r="P616" s="478"/>
      <c r="Q616" s="478"/>
      <c r="R616" s="478"/>
      <c r="S616" s="478"/>
      <c r="T616" s="478"/>
      <c r="U616" s="478"/>
      <c r="V616" s="470"/>
    </row>
    <row r="617" spans="7:22" x14ac:dyDescent="0.35">
      <c r="G617" s="477"/>
      <c r="H617" s="478"/>
      <c r="I617" s="478"/>
      <c r="J617" s="478"/>
      <c r="K617" s="478"/>
      <c r="L617" s="478"/>
      <c r="M617" s="478"/>
      <c r="N617" s="479"/>
      <c r="O617" s="479"/>
      <c r="P617" s="478"/>
      <c r="Q617" s="478"/>
      <c r="R617" s="478"/>
      <c r="S617" s="478"/>
      <c r="T617" s="478"/>
      <c r="U617" s="478"/>
      <c r="V617" s="470"/>
    </row>
    <row r="618" spans="7:22" x14ac:dyDescent="0.35">
      <c r="G618" s="477"/>
      <c r="H618" s="478"/>
      <c r="I618" s="478"/>
      <c r="J618" s="478"/>
      <c r="K618" s="478"/>
      <c r="L618" s="478"/>
      <c r="M618" s="478"/>
      <c r="N618" s="479"/>
      <c r="O618" s="479"/>
      <c r="P618" s="478"/>
      <c r="Q618" s="478"/>
      <c r="R618" s="478"/>
      <c r="S618" s="478"/>
      <c r="T618" s="478"/>
      <c r="U618" s="478"/>
      <c r="V618" s="470"/>
    </row>
    <row r="619" spans="7:22" x14ac:dyDescent="0.35">
      <c r="G619" s="477"/>
      <c r="H619" s="478"/>
      <c r="I619" s="478"/>
      <c r="J619" s="478"/>
      <c r="K619" s="478"/>
      <c r="L619" s="478"/>
      <c r="M619" s="478"/>
      <c r="N619" s="479"/>
      <c r="O619" s="479"/>
      <c r="P619" s="478"/>
      <c r="Q619" s="478"/>
      <c r="R619" s="478"/>
      <c r="S619" s="478"/>
      <c r="T619" s="478"/>
      <c r="U619" s="478"/>
      <c r="V619" s="470"/>
    </row>
    <row r="620" spans="7:22" x14ac:dyDescent="0.35">
      <c r="G620" s="477"/>
      <c r="H620" s="478"/>
      <c r="I620" s="478"/>
      <c r="J620" s="478"/>
      <c r="K620" s="478"/>
      <c r="L620" s="478"/>
      <c r="M620" s="478"/>
      <c r="N620" s="479"/>
      <c r="O620" s="479"/>
      <c r="P620" s="478"/>
      <c r="Q620" s="478"/>
      <c r="R620" s="478"/>
      <c r="S620" s="478"/>
      <c r="T620" s="478"/>
      <c r="U620" s="478"/>
      <c r="V620" s="470"/>
    </row>
    <row r="621" spans="7:22" x14ac:dyDescent="0.35">
      <c r="G621" s="477"/>
      <c r="H621" s="478"/>
      <c r="I621" s="478"/>
      <c r="J621" s="478"/>
      <c r="K621" s="478"/>
      <c r="L621" s="478"/>
      <c r="M621" s="478"/>
      <c r="N621" s="479"/>
      <c r="O621" s="479"/>
      <c r="P621" s="478"/>
      <c r="Q621" s="478"/>
      <c r="R621" s="478"/>
      <c r="S621" s="478"/>
      <c r="T621" s="478"/>
      <c r="U621" s="478"/>
      <c r="V621" s="470"/>
    </row>
    <row r="622" spans="7:22" x14ac:dyDescent="0.35">
      <c r="G622" s="477"/>
      <c r="H622" s="478"/>
      <c r="I622" s="478"/>
      <c r="J622" s="478"/>
      <c r="K622" s="478"/>
      <c r="L622" s="478"/>
      <c r="M622" s="478"/>
      <c r="N622" s="479"/>
      <c r="O622" s="479"/>
      <c r="P622" s="478"/>
      <c r="Q622" s="478"/>
      <c r="R622" s="478"/>
      <c r="S622" s="478"/>
      <c r="T622" s="478"/>
      <c r="U622" s="478"/>
      <c r="V622" s="470"/>
    </row>
    <row r="623" spans="7:22" x14ac:dyDescent="0.35">
      <c r="G623" s="477"/>
      <c r="H623" s="478"/>
      <c r="I623" s="478"/>
      <c r="J623" s="478"/>
      <c r="K623" s="478"/>
      <c r="L623" s="478"/>
      <c r="M623" s="478"/>
      <c r="N623" s="479"/>
      <c r="O623" s="479"/>
      <c r="P623" s="478"/>
      <c r="Q623" s="478"/>
      <c r="R623" s="478"/>
      <c r="S623" s="478"/>
      <c r="T623" s="478"/>
      <c r="U623" s="478"/>
      <c r="V623" s="470"/>
    </row>
    <row r="624" spans="7:22" x14ac:dyDescent="0.35">
      <c r="G624" s="477"/>
      <c r="H624" s="478"/>
      <c r="I624" s="478"/>
      <c r="J624" s="478"/>
      <c r="K624" s="478"/>
      <c r="L624" s="478"/>
      <c r="M624" s="478"/>
      <c r="N624" s="479"/>
      <c r="O624" s="479"/>
      <c r="P624" s="478"/>
      <c r="Q624" s="478"/>
      <c r="R624" s="478"/>
      <c r="S624" s="478"/>
      <c r="T624" s="478"/>
      <c r="U624" s="478"/>
      <c r="V624" s="470"/>
    </row>
    <row r="625" spans="7:22" x14ac:dyDescent="0.35">
      <c r="G625" s="477"/>
      <c r="H625" s="478"/>
      <c r="I625" s="478"/>
      <c r="J625" s="478"/>
      <c r="K625" s="478"/>
      <c r="L625" s="478"/>
      <c r="M625" s="478"/>
      <c r="N625" s="479"/>
      <c r="O625" s="479"/>
      <c r="P625" s="478"/>
      <c r="Q625" s="478"/>
      <c r="R625" s="478"/>
      <c r="S625" s="478"/>
      <c r="T625" s="478"/>
      <c r="U625" s="478"/>
      <c r="V625" s="470"/>
    </row>
    <row r="626" spans="7:22" x14ac:dyDescent="0.35">
      <c r="G626" s="477"/>
      <c r="H626" s="478"/>
      <c r="I626" s="478"/>
      <c r="J626" s="478"/>
      <c r="K626" s="478"/>
      <c r="L626" s="478"/>
      <c r="M626" s="478"/>
      <c r="N626" s="479"/>
      <c r="O626" s="479"/>
      <c r="P626" s="478"/>
      <c r="Q626" s="478"/>
      <c r="R626" s="478"/>
      <c r="S626" s="478"/>
      <c r="T626" s="478"/>
      <c r="U626" s="478"/>
      <c r="V626" s="470"/>
    </row>
    <row r="627" spans="7:22" x14ac:dyDescent="0.35">
      <c r="G627" s="477"/>
      <c r="H627" s="478"/>
      <c r="I627" s="478"/>
      <c r="J627" s="478"/>
      <c r="K627" s="478"/>
      <c r="L627" s="478"/>
      <c r="M627" s="478"/>
      <c r="N627" s="479"/>
      <c r="O627" s="479"/>
      <c r="P627" s="478"/>
      <c r="Q627" s="478"/>
      <c r="R627" s="478"/>
      <c r="S627" s="478"/>
      <c r="T627" s="478"/>
      <c r="U627" s="478"/>
      <c r="V627" s="470"/>
    </row>
    <row r="628" spans="7:22" x14ac:dyDescent="0.35">
      <c r="G628" s="477"/>
      <c r="H628" s="478"/>
      <c r="I628" s="478"/>
      <c r="J628" s="478"/>
      <c r="K628" s="478"/>
      <c r="L628" s="478"/>
      <c r="M628" s="478"/>
      <c r="N628" s="479"/>
      <c r="O628" s="479"/>
      <c r="P628" s="478"/>
      <c r="Q628" s="478"/>
      <c r="R628" s="478"/>
      <c r="S628" s="478"/>
      <c r="T628" s="478"/>
      <c r="U628" s="478"/>
      <c r="V628" s="470"/>
    </row>
    <row r="629" spans="7:22" x14ac:dyDescent="0.35">
      <c r="G629" s="477"/>
      <c r="H629" s="478"/>
      <c r="I629" s="478"/>
      <c r="J629" s="478"/>
      <c r="K629" s="478"/>
      <c r="L629" s="478"/>
      <c r="M629" s="478"/>
      <c r="N629" s="479"/>
      <c r="O629" s="479"/>
      <c r="P629" s="478"/>
      <c r="Q629" s="478"/>
      <c r="R629" s="478"/>
      <c r="S629" s="478"/>
      <c r="T629" s="478"/>
      <c r="U629" s="478"/>
      <c r="V629" s="470"/>
    </row>
    <row r="630" spans="7:22" x14ac:dyDescent="0.35">
      <c r="G630" s="477"/>
      <c r="H630" s="478"/>
      <c r="I630" s="478"/>
      <c r="J630" s="478"/>
      <c r="K630" s="478"/>
      <c r="L630" s="478"/>
      <c r="M630" s="478"/>
      <c r="N630" s="479"/>
      <c r="O630" s="479"/>
      <c r="P630" s="478"/>
      <c r="Q630" s="478"/>
      <c r="R630" s="478"/>
      <c r="S630" s="478"/>
      <c r="T630" s="478"/>
      <c r="U630" s="478"/>
      <c r="V630" s="470"/>
    </row>
    <row r="631" spans="7:22" x14ac:dyDescent="0.35">
      <c r="G631" s="477"/>
      <c r="H631" s="478"/>
      <c r="I631" s="478"/>
      <c r="J631" s="478"/>
      <c r="K631" s="478"/>
      <c r="L631" s="478"/>
      <c r="M631" s="478"/>
      <c r="N631" s="479"/>
      <c r="O631" s="479"/>
      <c r="P631" s="478"/>
      <c r="Q631" s="478"/>
      <c r="R631" s="478"/>
      <c r="S631" s="478"/>
      <c r="T631" s="478"/>
      <c r="U631" s="478"/>
      <c r="V631" s="470"/>
    </row>
    <row r="632" spans="7:22" x14ac:dyDescent="0.35">
      <c r="G632" s="477"/>
      <c r="H632" s="478"/>
      <c r="I632" s="478"/>
      <c r="J632" s="478"/>
      <c r="K632" s="478"/>
      <c r="L632" s="478"/>
      <c r="M632" s="478"/>
      <c r="N632" s="479"/>
      <c r="O632" s="479"/>
      <c r="P632" s="478"/>
      <c r="Q632" s="478"/>
      <c r="R632" s="478"/>
      <c r="S632" s="478"/>
      <c r="T632" s="478"/>
      <c r="U632" s="478"/>
      <c r="V632" s="470"/>
    </row>
    <row r="633" spans="7:22" x14ac:dyDescent="0.35">
      <c r="G633" s="477"/>
      <c r="H633" s="478"/>
      <c r="I633" s="478"/>
      <c r="J633" s="478"/>
      <c r="K633" s="478"/>
      <c r="L633" s="478"/>
      <c r="M633" s="478"/>
      <c r="N633" s="479"/>
      <c r="O633" s="479"/>
      <c r="P633" s="478"/>
      <c r="Q633" s="478"/>
      <c r="R633" s="478"/>
      <c r="S633" s="478"/>
      <c r="T633" s="478"/>
      <c r="U633" s="478"/>
      <c r="V633" s="470"/>
    </row>
    <row r="634" spans="7:22" x14ac:dyDescent="0.35">
      <c r="G634" s="477"/>
      <c r="H634" s="478"/>
      <c r="I634" s="478"/>
      <c r="J634" s="478"/>
      <c r="K634" s="478"/>
      <c r="L634" s="478"/>
      <c r="M634" s="478"/>
      <c r="N634" s="479"/>
      <c r="O634" s="479"/>
      <c r="P634" s="478"/>
      <c r="Q634" s="478"/>
      <c r="R634" s="478"/>
      <c r="S634" s="478"/>
      <c r="T634" s="478"/>
      <c r="U634" s="478"/>
      <c r="V634" s="470"/>
    </row>
    <row r="635" spans="7:22" x14ac:dyDescent="0.35">
      <c r="G635" s="477"/>
      <c r="H635" s="478"/>
      <c r="I635" s="478"/>
      <c r="J635" s="478"/>
      <c r="K635" s="478"/>
      <c r="L635" s="478"/>
      <c r="M635" s="478"/>
      <c r="N635" s="479"/>
      <c r="O635" s="479"/>
      <c r="P635" s="478"/>
      <c r="Q635" s="478"/>
      <c r="R635" s="478"/>
      <c r="S635" s="478"/>
      <c r="T635" s="478"/>
      <c r="U635" s="478"/>
      <c r="V635" s="470"/>
    </row>
    <row r="636" spans="7:22" x14ac:dyDescent="0.35">
      <c r="G636" s="477"/>
      <c r="H636" s="478"/>
      <c r="I636" s="478"/>
      <c r="J636" s="478"/>
      <c r="K636" s="478"/>
      <c r="L636" s="478"/>
      <c r="M636" s="478"/>
      <c r="N636" s="479"/>
      <c r="O636" s="479"/>
      <c r="P636" s="478"/>
      <c r="Q636" s="478"/>
      <c r="R636" s="478"/>
      <c r="S636" s="478"/>
      <c r="T636" s="478"/>
      <c r="U636" s="478"/>
      <c r="V636" s="470"/>
    </row>
    <row r="637" spans="7:22" x14ac:dyDescent="0.35">
      <c r="G637" s="477"/>
      <c r="H637" s="478"/>
      <c r="I637" s="478"/>
      <c r="J637" s="478"/>
      <c r="K637" s="478"/>
      <c r="L637" s="478"/>
      <c r="M637" s="478"/>
      <c r="N637" s="479"/>
      <c r="O637" s="479"/>
      <c r="P637" s="478"/>
      <c r="Q637" s="478"/>
      <c r="R637" s="478"/>
      <c r="S637" s="478"/>
      <c r="T637" s="478"/>
      <c r="U637" s="478"/>
      <c r="V637" s="470"/>
    </row>
    <row r="638" spans="7:22" x14ac:dyDescent="0.35">
      <c r="G638" s="477"/>
      <c r="H638" s="478"/>
      <c r="I638" s="478"/>
      <c r="J638" s="478"/>
      <c r="K638" s="478"/>
      <c r="L638" s="478"/>
      <c r="M638" s="478"/>
      <c r="N638" s="479"/>
      <c r="O638" s="479"/>
      <c r="P638" s="478"/>
      <c r="Q638" s="478"/>
      <c r="R638" s="478"/>
      <c r="S638" s="478"/>
      <c r="T638" s="478"/>
      <c r="U638" s="478"/>
      <c r="V638" s="470"/>
    </row>
    <row r="639" spans="7:22" x14ac:dyDescent="0.35">
      <c r="G639" s="477"/>
      <c r="H639" s="478"/>
      <c r="I639" s="478"/>
      <c r="J639" s="478"/>
      <c r="K639" s="478"/>
      <c r="L639" s="478"/>
      <c r="M639" s="478"/>
      <c r="N639" s="479"/>
      <c r="O639" s="479"/>
      <c r="P639" s="478"/>
      <c r="Q639" s="478"/>
      <c r="R639" s="478"/>
      <c r="S639" s="478"/>
      <c r="T639" s="478"/>
      <c r="U639" s="478"/>
      <c r="V639" s="470"/>
    </row>
    <row r="640" spans="7:22" x14ac:dyDescent="0.35">
      <c r="G640" s="477"/>
      <c r="H640" s="478"/>
      <c r="I640" s="478"/>
      <c r="J640" s="478"/>
      <c r="K640" s="478"/>
      <c r="L640" s="478"/>
      <c r="M640" s="478"/>
      <c r="N640" s="479"/>
      <c r="O640" s="479"/>
      <c r="P640" s="478"/>
      <c r="Q640" s="478"/>
      <c r="R640" s="478"/>
      <c r="S640" s="478"/>
      <c r="T640" s="478"/>
      <c r="U640" s="478"/>
      <c r="V640" s="470"/>
    </row>
    <row r="641" spans="7:22" x14ac:dyDescent="0.35">
      <c r="G641" s="477"/>
      <c r="H641" s="478"/>
      <c r="I641" s="478"/>
      <c r="J641" s="478"/>
      <c r="K641" s="478"/>
      <c r="L641" s="478"/>
      <c r="M641" s="478"/>
      <c r="N641" s="479"/>
      <c r="O641" s="479"/>
      <c r="P641" s="478"/>
      <c r="Q641" s="478"/>
      <c r="R641" s="478"/>
      <c r="S641" s="478"/>
      <c r="T641" s="478"/>
      <c r="U641" s="478"/>
      <c r="V641" s="470"/>
    </row>
    <row r="642" spans="7:22" x14ac:dyDescent="0.35">
      <c r="G642" s="477"/>
      <c r="H642" s="478"/>
      <c r="I642" s="478"/>
      <c r="J642" s="478"/>
      <c r="K642" s="478"/>
      <c r="L642" s="478"/>
      <c r="M642" s="478"/>
      <c r="N642" s="479"/>
      <c r="O642" s="479"/>
      <c r="P642" s="478"/>
      <c r="Q642" s="478"/>
      <c r="R642" s="478"/>
      <c r="S642" s="478"/>
      <c r="T642" s="478"/>
      <c r="U642" s="478"/>
      <c r="V642" s="470"/>
    </row>
    <row r="643" spans="7:22" x14ac:dyDescent="0.35">
      <c r="G643" s="477"/>
      <c r="H643" s="478"/>
      <c r="I643" s="478"/>
      <c r="J643" s="478"/>
      <c r="K643" s="478"/>
      <c r="L643" s="478"/>
      <c r="M643" s="478"/>
      <c r="N643" s="479"/>
      <c r="O643" s="479"/>
      <c r="P643" s="478"/>
      <c r="Q643" s="478"/>
      <c r="R643" s="478"/>
      <c r="S643" s="478"/>
      <c r="T643" s="478"/>
      <c r="U643" s="478"/>
      <c r="V643" s="470"/>
    </row>
    <row r="644" spans="7:22" x14ac:dyDescent="0.35">
      <c r="G644" s="477"/>
      <c r="H644" s="478"/>
      <c r="I644" s="478"/>
      <c r="J644" s="478"/>
      <c r="K644" s="478"/>
      <c r="L644" s="478"/>
      <c r="M644" s="478"/>
      <c r="N644" s="479"/>
      <c r="O644" s="479"/>
      <c r="P644" s="478"/>
      <c r="Q644" s="478"/>
      <c r="R644" s="478"/>
      <c r="S644" s="478"/>
      <c r="T644" s="478"/>
      <c r="U644" s="478"/>
      <c r="V644" s="470"/>
    </row>
    <row r="645" spans="7:22" x14ac:dyDescent="0.35">
      <c r="G645" s="477"/>
      <c r="H645" s="478"/>
      <c r="I645" s="478"/>
      <c r="J645" s="478"/>
      <c r="K645" s="478"/>
      <c r="L645" s="478"/>
      <c r="M645" s="478"/>
      <c r="N645" s="479"/>
      <c r="O645" s="479"/>
      <c r="P645" s="478"/>
      <c r="Q645" s="478"/>
      <c r="R645" s="478"/>
      <c r="S645" s="478"/>
      <c r="T645" s="478"/>
      <c r="U645" s="478"/>
      <c r="V645" s="470"/>
    </row>
    <row r="646" spans="7:22" x14ac:dyDescent="0.35">
      <c r="G646" s="477"/>
      <c r="H646" s="478"/>
      <c r="I646" s="478"/>
      <c r="J646" s="478"/>
      <c r="K646" s="478"/>
      <c r="L646" s="478"/>
      <c r="M646" s="478"/>
      <c r="N646" s="479"/>
      <c r="O646" s="479"/>
      <c r="P646" s="478"/>
      <c r="Q646" s="478"/>
      <c r="R646" s="478"/>
      <c r="S646" s="478"/>
      <c r="T646" s="478"/>
      <c r="U646" s="478"/>
      <c r="V646" s="470"/>
    </row>
    <row r="647" spans="7:22" x14ac:dyDescent="0.35">
      <c r="G647" s="477"/>
      <c r="H647" s="478"/>
      <c r="I647" s="478"/>
      <c r="J647" s="478"/>
      <c r="K647" s="478"/>
      <c r="L647" s="478"/>
      <c r="M647" s="478"/>
      <c r="N647" s="479"/>
      <c r="O647" s="479"/>
      <c r="P647" s="478"/>
      <c r="Q647" s="478"/>
      <c r="R647" s="478"/>
      <c r="S647" s="478"/>
      <c r="T647" s="478"/>
      <c r="U647" s="478"/>
      <c r="V647" s="470"/>
    </row>
    <row r="648" spans="7:22" x14ac:dyDescent="0.35">
      <c r="G648" s="477"/>
      <c r="H648" s="478"/>
      <c r="I648" s="478"/>
      <c r="J648" s="478"/>
      <c r="K648" s="478"/>
      <c r="L648" s="478"/>
      <c r="M648" s="478"/>
      <c r="N648" s="479"/>
      <c r="O648" s="479"/>
      <c r="P648" s="478"/>
      <c r="Q648" s="478"/>
      <c r="R648" s="478"/>
      <c r="S648" s="478"/>
      <c r="T648" s="478"/>
      <c r="U648" s="478"/>
      <c r="V648" s="470"/>
    </row>
    <row r="649" spans="7:22" x14ac:dyDescent="0.35">
      <c r="G649" s="477"/>
      <c r="H649" s="478"/>
      <c r="I649" s="478"/>
      <c r="J649" s="478"/>
      <c r="K649" s="478"/>
      <c r="L649" s="478"/>
      <c r="M649" s="478"/>
      <c r="N649" s="479"/>
      <c r="O649" s="479"/>
      <c r="P649" s="478"/>
      <c r="Q649" s="478"/>
      <c r="R649" s="478"/>
      <c r="S649" s="478"/>
      <c r="T649" s="478"/>
      <c r="U649" s="478"/>
      <c r="V649" s="470"/>
    </row>
    <row r="650" spans="7:22" x14ac:dyDescent="0.35">
      <c r="G650" s="477"/>
      <c r="H650" s="478"/>
      <c r="I650" s="478"/>
      <c r="J650" s="478"/>
      <c r="K650" s="478"/>
      <c r="L650" s="478"/>
      <c r="M650" s="478"/>
      <c r="N650" s="479"/>
      <c r="O650" s="479"/>
      <c r="P650" s="478"/>
      <c r="Q650" s="478"/>
      <c r="R650" s="478"/>
      <c r="S650" s="478"/>
      <c r="T650" s="478"/>
      <c r="U650" s="478"/>
      <c r="V650" s="470"/>
    </row>
    <row r="651" spans="7:22" x14ac:dyDescent="0.35">
      <c r="G651" s="477"/>
      <c r="H651" s="478"/>
      <c r="I651" s="478"/>
      <c r="J651" s="478"/>
      <c r="K651" s="478"/>
      <c r="L651" s="478"/>
      <c r="M651" s="478"/>
      <c r="N651" s="479"/>
      <c r="O651" s="479"/>
      <c r="P651" s="478"/>
      <c r="Q651" s="478"/>
      <c r="R651" s="478"/>
      <c r="S651" s="478"/>
      <c r="T651" s="478"/>
      <c r="U651" s="478"/>
      <c r="V651" s="470"/>
    </row>
    <row r="652" spans="7:22" x14ac:dyDescent="0.35">
      <c r="G652" s="477"/>
      <c r="H652" s="478"/>
      <c r="I652" s="478"/>
      <c r="J652" s="478"/>
      <c r="K652" s="478"/>
      <c r="L652" s="478"/>
      <c r="M652" s="478"/>
      <c r="N652" s="479"/>
      <c r="O652" s="479"/>
      <c r="P652" s="478"/>
      <c r="Q652" s="478"/>
      <c r="R652" s="478"/>
      <c r="S652" s="478"/>
      <c r="T652" s="478"/>
      <c r="U652" s="478"/>
      <c r="V652" s="470"/>
    </row>
    <row r="653" spans="7:22" x14ac:dyDescent="0.35">
      <c r="G653" s="477"/>
      <c r="H653" s="478"/>
      <c r="I653" s="478"/>
      <c r="J653" s="478"/>
      <c r="K653" s="478"/>
      <c r="L653" s="478"/>
      <c r="M653" s="478"/>
      <c r="N653" s="479"/>
      <c r="O653" s="479"/>
      <c r="P653" s="478"/>
      <c r="Q653" s="478"/>
      <c r="R653" s="478"/>
      <c r="S653" s="478"/>
      <c r="T653" s="478"/>
      <c r="U653" s="478"/>
      <c r="V653" s="470"/>
    </row>
    <row r="654" spans="7:22" x14ac:dyDescent="0.35">
      <c r="G654" s="477"/>
      <c r="H654" s="478"/>
      <c r="I654" s="478"/>
      <c r="J654" s="478"/>
      <c r="K654" s="478"/>
      <c r="L654" s="478"/>
      <c r="M654" s="478"/>
      <c r="N654" s="479"/>
      <c r="O654" s="479"/>
      <c r="P654" s="478"/>
      <c r="Q654" s="478"/>
      <c r="R654" s="478"/>
      <c r="S654" s="478"/>
      <c r="T654" s="478"/>
      <c r="U654" s="478"/>
      <c r="V654" s="470"/>
    </row>
    <row r="655" spans="7:22" x14ac:dyDescent="0.35">
      <c r="G655" s="477"/>
      <c r="H655" s="478"/>
      <c r="I655" s="478"/>
      <c r="J655" s="478"/>
      <c r="K655" s="478"/>
      <c r="L655" s="478"/>
      <c r="M655" s="478"/>
      <c r="N655" s="479"/>
      <c r="O655" s="479"/>
      <c r="P655" s="478"/>
      <c r="Q655" s="478"/>
      <c r="R655" s="478"/>
      <c r="S655" s="478"/>
      <c r="T655" s="478"/>
      <c r="U655" s="478"/>
      <c r="V655" s="470"/>
    </row>
    <row r="656" spans="7:22" x14ac:dyDescent="0.35">
      <c r="G656" s="477"/>
      <c r="H656" s="478"/>
      <c r="I656" s="478"/>
      <c r="J656" s="478"/>
      <c r="K656" s="478"/>
      <c r="L656" s="478"/>
      <c r="M656" s="478"/>
      <c r="N656" s="479"/>
      <c r="O656" s="479"/>
      <c r="P656" s="478"/>
      <c r="Q656" s="478"/>
      <c r="R656" s="478"/>
      <c r="S656" s="478"/>
      <c r="T656" s="478"/>
      <c r="U656" s="478"/>
      <c r="V656" s="470"/>
    </row>
    <row r="657" spans="7:22" x14ac:dyDescent="0.35">
      <c r="G657" s="477"/>
      <c r="H657" s="478"/>
      <c r="I657" s="478"/>
      <c r="J657" s="478"/>
      <c r="K657" s="478"/>
      <c r="L657" s="478"/>
      <c r="M657" s="478"/>
      <c r="N657" s="479"/>
      <c r="O657" s="479"/>
      <c r="P657" s="478"/>
      <c r="Q657" s="478"/>
      <c r="R657" s="478"/>
      <c r="S657" s="478"/>
      <c r="T657" s="478"/>
      <c r="U657" s="478"/>
      <c r="V657" s="470"/>
    </row>
    <row r="658" spans="7:22" x14ac:dyDescent="0.35">
      <c r="G658" s="477"/>
      <c r="H658" s="478"/>
      <c r="I658" s="478"/>
      <c r="J658" s="478"/>
      <c r="K658" s="478"/>
      <c r="L658" s="478"/>
      <c r="M658" s="478"/>
      <c r="N658" s="479"/>
      <c r="O658" s="479"/>
      <c r="P658" s="478"/>
      <c r="Q658" s="478"/>
      <c r="R658" s="478"/>
      <c r="S658" s="478"/>
      <c r="T658" s="478"/>
      <c r="U658" s="478"/>
      <c r="V658" s="470"/>
    </row>
    <row r="659" spans="7:22" x14ac:dyDescent="0.35">
      <c r="G659" s="477"/>
      <c r="H659" s="478"/>
      <c r="I659" s="478"/>
      <c r="J659" s="478"/>
      <c r="K659" s="478"/>
      <c r="L659" s="478"/>
      <c r="M659" s="478"/>
      <c r="N659" s="479"/>
      <c r="O659" s="479"/>
      <c r="P659" s="478"/>
      <c r="Q659" s="478"/>
      <c r="R659" s="478"/>
      <c r="S659" s="478"/>
      <c r="T659" s="478"/>
      <c r="U659" s="478"/>
      <c r="V659" s="470"/>
    </row>
    <row r="660" spans="7:22" x14ac:dyDescent="0.35">
      <c r="G660" s="477"/>
      <c r="H660" s="478"/>
      <c r="I660" s="478"/>
      <c r="J660" s="478"/>
      <c r="K660" s="478"/>
      <c r="L660" s="478"/>
      <c r="M660" s="478"/>
      <c r="N660" s="479"/>
      <c r="O660" s="479"/>
      <c r="P660" s="478"/>
      <c r="Q660" s="478"/>
      <c r="R660" s="478"/>
      <c r="S660" s="478"/>
      <c r="T660" s="478"/>
      <c r="U660" s="478"/>
      <c r="V660" s="470"/>
    </row>
    <row r="661" spans="7:22" x14ac:dyDescent="0.35">
      <c r="G661" s="477"/>
      <c r="H661" s="478"/>
      <c r="I661" s="478"/>
      <c r="J661" s="478"/>
      <c r="K661" s="478"/>
      <c r="L661" s="478"/>
      <c r="M661" s="478"/>
      <c r="N661" s="479"/>
      <c r="O661" s="479"/>
      <c r="P661" s="478"/>
      <c r="Q661" s="478"/>
      <c r="R661" s="478"/>
      <c r="S661" s="478"/>
      <c r="T661" s="478"/>
      <c r="U661" s="478"/>
      <c r="V661" s="470"/>
    </row>
    <row r="662" spans="7:22" x14ac:dyDescent="0.35">
      <c r="G662" s="477"/>
      <c r="H662" s="478"/>
      <c r="I662" s="478"/>
      <c r="J662" s="478"/>
      <c r="K662" s="478"/>
      <c r="L662" s="478"/>
      <c r="M662" s="478"/>
      <c r="N662" s="479"/>
      <c r="O662" s="479"/>
      <c r="P662" s="478"/>
      <c r="Q662" s="478"/>
      <c r="R662" s="478"/>
      <c r="S662" s="478"/>
      <c r="T662" s="478"/>
      <c r="U662" s="478"/>
      <c r="V662" s="470"/>
    </row>
    <row r="663" spans="7:22" x14ac:dyDescent="0.35">
      <c r="G663" s="477"/>
      <c r="H663" s="478"/>
      <c r="I663" s="478"/>
      <c r="J663" s="478"/>
      <c r="K663" s="478"/>
      <c r="L663" s="478"/>
      <c r="M663" s="478"/>
      <c r="N663" s="479"/>
      <c r="O663" s="479"/>
      <c r="P663" s="478"/>
      <c r="Q663" s="478"/>
      <c r="R663" s="478"/>
      <c r="S663" s="478"/>
      <c r="T663" s="478"/>
      <c r="U663" s="478"/>
      <c r="V663" s="470"/>
    </row>
    <row r="664" spans="7:22" x14ac:dyDescent="0.35">
      <c r="G664" s="477"/>
      <c r="H664" s="478"/>
      <c r="I664" s="478"/>
      <c r="J664" s="478"/>
      <c r="K664" s="478"/>
      <c r="L664" s="478"/>
      <c r="M664" s="478"/>
      <c r="N664" s="479"/>
      <c r="O664" s="479"/>
      <c r="P664" s="478"/>
      <c r="Q664" s="478"/>
      <c r="R664" s="478"/>
      <c r="S664" s="478"/>
      <c r="T664" s="478"/>
      <c r="U664" s="478"/>
      <c r="V664" s="470"/>
    </row>
    <row r="665" spans="7:22" x14ac:dyDescent="0.35">
      <c r="G665" s="477"/>
      <c r="H665" s="478"/>
      <c r="I665" s="478"/>
      <c r="J665" s="478"/>
      <c r="K665" s="478"/>
      <c r="L665" s="478"/>
      <c r="M665" s="478"/>
      <c r="N665" s="479"/>
      <c r="O665" s="479"/>
      <c r="P665" s="478"/>
      <c r="Q665" s="478"/>
      <c r="R665" s="478"/>
      <c r="S665" s="478"/>
      <c r="T665" s="478"/>
      <c r="U665" s="478"/>
      <c r="V665" s="470"/>
    </row>
    <row r="666" spans="7:22" x14ac:dyDescent="0.35">
      <c r="G666" s="477"/>
      <c r="H666" s="478"/>
      <c r="I666" s="478"/>
      <c r="J666" s="478"/>
      <c r="K666" s="478"/>
      <c r="L666" s="478"/>
      <c r="M666" s="478"/>
      <c r="N666" s="479"/>
      <c r="O666" s="479"/>
      <c r="P666" s="478"/>
      <c r="Q666" s="478"/>
      <c r="R666" s="478"/>
      <c r="S666" s="478"/>
      <c r="T666" s="478"/>
      <c r="U666" s="478"/>
      <c r="V666" s="470"/>
    </row>
    <row r="667" spans="7:22" x14ac:dyDescent="0.35">
      <c r="G667" s="477"/>
      <c r="H667" s="478"/>
      <c r="I667" s="478"/>
      <c r="J667" s="478"/>
      <c r="K667" s="478"/>
      <c r="L667" s="478"/>
      <c r="M667" s="478"/>
      <c r="N667" s="479"/>
      <c r="O667" s="479"/>
      <c r="P667" s="478"/>
      <c r="Q667" s="478"/>
      <c r="R667" s="478"/>
      <c r="S667" s="478"/>
      <c r="T667" s="478"/>
      <c r="U667" s="478"/>
      <c r="V667" s="470"/>
    </row>
    <row r="668" spans="7:22" x14ac:dyDescent="0.35">
      <c r="G668" s="477"/>
      <c r="H668" s="478"/>
      <c r="I668" s="478"/>
      <c r="J668" s="478"/>
      <c r="K668" s="478"/>
      <c r="L668" s="478"/>
      <c r="M668" s="478"/>
      <c r="N668" s="479"/>
      <c r="O668" s="479"/>
      <c r="P668" s="478"/>
      <c r="Q668" s="478"/>
      <c r="R668" s="478"/>
      <c r="S668" s="478"/>
      <c r="T668" s="478"/>
      <c r="U668" s="478"/>
      <c r="V668" s="470"/>
    </row>
    <row r="669" spans="7:22" x14ac:dyDescent="0.35">
      <c r="G669" s="477"/>
      <c r="H669" s="478"/>
      <c r="I669" s="478"/>
      <c r="J669" s="478"/>
      <c r="K669" s="478"/>
      <c r="L669" s="478"/>
      <c r="M669" s="478"/>
      <c r="N669" s="479"/>
      <c r="O669" s="479"/>
      <c r="P669" s="478"/>
      <c r="Q669" s="478"/>
      <c r="R669" s="478"/>
      <c r="S669" s="478"/>
      <c r="T669" s="478"/>
      <c r="U669" s="478"/>
      <c r="V669" s="470"/>
    </row>
    <row r="670" spans="7:22" x14ac:dyDescent="0.35">
      <c r="G670" s="477"/>
      <c r="H670" s="478"/>
      <c r="I670" s="478"/>
      <c r="J670" s="478"/>
      <c r="K670" s="478"/>
      <c r="L670" s="478"/>
      <c r="M670" s="478"/>
      <c r="N670" s="479"/>
      <c r="O670" s="479"/>
      <c r="P670" s="478"/>
      <c r="Q670" s="478"/>
      <c r="R670" s="478"/>
      <c r="S670" s="478"/>
      <c r="T670" s="478"/>
      <c r="U670" s="478"/>
      <c r="V670" s="470"/>
    </row>
    <row r="671" spans="7:22" x14ac:dyDescent="0.35">
      <c r="G671" s="477"/>
      <c r="H671" s="478"/>
      <c r="I671" s="478"/>
      <c r="J671" s="478"/>
      <c r="K671" s="478"/>
      <c r="L671" s="478"/>
      <c r="M671" s="478"/>
      <c r="N671" s="479"/>
      <c r="O671" s="479"/>
      <c r="P671" s="478"/>
      <c r="Q671" s="478"/>
      <c r="R671" s="478"/>
      <c r="S671" s="478"/>
      <c r="T671" s="478"/>
      <c r="U671" s="478"/>
      <c r="V671" s="470"/>
    </row>
    <row r="672" spans="7:22" x14ac:dyDescent="0.35">
      <c r="G672" s="477"/>
      <c r="H672" s="478"/>
      <c r="I672" s="478"/>
      <c r="J672" s="478"/>
      <c r="K672" s="478"/>
      <c r="L672" s="478"/>
      <c r="M672" s="478"/>
      <c r="N672" s="479"/>
      <c r="O672" s="479"/>
      <c r="P672" s="478"/>
      <c r="Q672" s="478"/>
      <c r="R672" s="478"/>
      <c r="S672" s="478"/>
      <c r="T672" s="478"/>
      <c r="U672" s="478"/>
      <c r="V672" s="470"/>
    </row>
    <row r="673" spans="7:22" x14ac:dyDescent="0.35">
      <c r="G673" s="477"/>
      <c r="H673" s="478"/>
      <c r="I673" s="478"/>
      <c r="J673" s="478"/>
      <c r="K673" s="478"/>
      <c r="L673" s="478"/>
      <c r="M673" s="478"/>
      <c r="N673" s="479"/>
      <c r="O673" s="479"/>
      <c r="P673" s="478"/>
      <c r="Q673" s="478"/>
      <c r="R673" s="478"/>
      <c r="S673" s="478"/>
      <c r="T673" s="478"/>
      <c r="U673" s="478"/>
      <c r="V673" s="470"/>
    </row>
    <row r="674" spans="7:22" x14ac:dyDescent="0.35">
      <c r="G674" s="477"/>
      <c r="H674" s="478"/>
      <c r="I674" s="478"/>
      <c r="J674" s="478"/>
      <c r="K674" s="478"/>
      <c r="L674" s="478"/>
      <c r="M674" s="478"/>
      <c r="N674" s="479"/>
      <c r="O674" s="479"/>
      <c r="P674" s="478"/>
      <c r="Q674" s="478"/>
      <c r="R674" s="478"/>
      <c r="S674" s="478"/>
      <c r="T674" s="478"/>
      <c r="U674" s="478"/>
      <c r="V674" s="470"/>
    </row>
    <row r="675" spans="7:22" x14ac:dyDescent="0.35">
      <c r="G675" s="477"/>
      <c r="H675" s="478"/>
      <c r="I675" s="478"/>
      <c r="J675" s="478"/>
      <c r="K675" s="478"/>
      <c r="L675" s="478"/>
      <c r="M675" s="478"/>
      <c r="N675" s="479"/>
      <c r="O675" s="479"/>
      <c r="P675" s="478"/>
      <c r="Q675" s="478"/>
      <c r="R675" s="478"/>
      <c r="S675" s="478"/>
      <c r="T675" s="478"/>
      <c r="U675" s="478"/>
      <c r="V675" s="470"/>
    </row>
    <row r="676" spans="7:22" x14ac:dyDescent="0.35">
      <c r="G676" s="477"/>
      <c r="H676" s="478"/>
      <c r="I676" s="478"/>
      <c r="J676" s="478"/>
      <c r="K676" s="478"/>
      <c r="L676" s="478"/>
      <c r="M676" s="478"/>
      <c r="N676" s="479"/>
      <c r="O676" s="479"/>
      <c r="P676" s="478"/>
      <c r="Q676" s="478"/>
      <c r="R676" s="478"/>
      <c r="S676" s="478"/>
      <c r="T676" s="478"/>
      <c r="U676" s="478"/>
      <c r="V676" s="470"/>
    </row>
    <row r="677" spans="7:22" x14ac:dyDescent="0.35">
      <c r="G677" s="477"/>
      <c r="H677" s="478"/>
      <c r="I677" s="478"/>
      <c r="J677" s="478"/>
      <c r="K677" s="478"/>
      <c r="L677" s="478"/>
      <c r="M677" s="478"/>
      <c r="N677" s="479"/>
      <c r="O677" s="479"/>
      <c r="P677" s="478"/>
      <c r="Q677" s="478"/>
      <c r="R677" s="478"/>
      <c r="S677" s="478"/>
      <c r="T677" s="478"/>
      <c r="U677" s="478"/>
      <c r="V677" s="470"/>
    </row>
    <row r="678" spans="7:22" x14ac:dyDescent="0.35">
      <c r="G678" s="477"/>
      <c r="H678" s="478"/>
      <c r="I678" s="478"/>
      <c r="J678" s="478"/>
      <c r="K678" s="478"/>
      <c r="L678" s="478"/>
      <c r="M678" s="478"/>
      <c r="N678" s="479"/>
      <c r="O678" s="479"/>
      <c r="P678" s="478"/>
      <c r="Q678" s="478"/>
      <c r="R678" s="478"/>
      <c r="S678" s="478"/>
      <c r="T678" s="478"/>
      <c r="U678" s="478"/>
      <c r="V678" s="470"/>
    </row>
    <row r="679" spans="7:22" x14ac:dyDescent="0.35">
      <c r="G679" s="477"/>
      <c r="H679" s="478"/>
      <c r="I679" s="478"/>
      <c r="J679" s="478"/>
      <c r="K679" s="478"/>
      <c r="L679" s="478"/>
      <c r="M679" s="478"/>
      <c r="N679" s="479"/>
      <c r="O679" s="479"/>
      <c r="P679" s="478"/>
      <c r="Q679" s="478"/>
      <c r="R679" s="478"/>
      <c r="S679" s="478"/>
      <c r="T679" s="478"/>
      <c r="U679" s="478"/>
      <c r="V679" s="470"/>
    </row>
    <row r="680" spans="7:22" x14ac:dyDescent="0.35">
      <c r="G680" s="477"/>
      <c r="H680" s="478"/>
      <c r="I680" s="478"/>
      <c r="J680" s="478"/>
      <c r="K680" s="478"/>
      <c r="L680" s="478"/>
      <c r="M680" s="478"/>
      <c r="N680" s="479"/>
      <c r="O680" s="479"/>
      <c r="P680" s="478"/>
      <c r="Q680" s="478"/>
      <c r="R680" s="478"/>
      <c r="S680" s="478"/>
      <c r="T680" s="478"/>
      <c r="U680" s="478"/>
      <c r="V680" s="470"/>
    </row>
    <row r="681" spans="7:22" x14ac:dyDescent="0.35">
      <c r="G681" s="477"/>
      <c r="H681" s="478"/>
      <c r="I681" s="478"/>
      <c r="J681" s="478"/>
      <c r="K681" s="478"/>
      <c r="L681" s="478"/>
      <c r="M681" s="478"/>
      <c r="N681" s="479"/>
      <c r="O681" s="479"/>
      <c r="P681" s="478"/>
      <c r="Q681" s="478"/>
      <c r="R681" s="478"/>
      <c r="S681" s="478"/>
      <c r="T681" s="478"/>
      <c r="U681" s="478"/>
      <c r="V681" s="470"/>
    </row>
    <row r="682" spans="7:22" x14ac:dyDescent="0.35">
      <c r="G682" s="477"/>
      <c r="H682" s="478"/>
      <c r="I682" s="478"/>
      <c r="J682" s="478"/>
      <c r="K682" s="478"/>
      <c r="L682" s="478"/>
      <c r="M682" s="478"/>
      <c r="N682" s="479"/>
      <c r="O682" s="479"/>
      <c r="P682" s="478"/>
      <c r="Q682" s="478"/>
      <c r="R682" s="478"/>
      <c r="S682" s="478"/>
      <c r="T682" s="478"/>
      <c r="U682" s="478"/>
      <c r="V682" s="470"/>
    </row>
    <row r="683" spans="7:22" x14ac:dyDescent="0.35">
      <c r="G683" s="477"/>
      <c r="H683" s="478"/>
      <c r="I683" s="478"/>
      <c r="J683" s="478"/>
      <c r="K683" s="478"/>
      <c r="L683" s="478"/>
      <c r="M683" s="478"/>
      <c r="N683" s="479"/>
      <c r="O683" s="479"/>
      <c r="P683" s="478"/>
      <c r="Q683" s="478"/>
      <c r="R683" s="478"/>
      <c r="S683" s="478"/>
      <c r="T683" s="478"/>
      <c r="U683" s="478"/>
      <c r="V683" s="470"/>
    </row>
    <row r="684" spans="7:22" x14ac:dyDescent="0.35">
      <c r="G684" s="477"/>
      <c r="H684" s="478"/>
      <c r="I684" s="478"/>
      <c r="J684" s="478"/>
      <c r="K684" s="478"/>
      <c r="L684" s="478"/>
      <c r="M684" s="478"/>
      <c r="N684" s="479"/>
      <c r="O684" s="479"/>
      <c r="P684" s="478"/>
      <c r="Q684" s="478"/>
      <c r="R684" s="478"/>
      <c r="S684" s="478"/>
      <c r="T684" s="478"/>
      <c r="U684" s="478"/>
      <c r="V684" s="470"/>
    </row>
    <row r="685" spans="7:22" x14ac:dyDescent="0.35">
      <c r="G685" s="477"/>
      <c r="H685" s="478"/>
      <c r="I685" s="478"/>
      <c r="J685" s="478"/>
      <c r="K685" s="478"/>
      <c r="L685" s="478"/>
      <c r="M685" s="478"/>
      <c r="N685" s="479"/>
      <c r="O685" s="479"/>
      <c r="P685" s="478"/>
      <c r="Q685" s="478"/>
      <c r="R685" s="478"/>
      <c r="S685" s="478"/>
      <c r="T685" s="478"/>
      <c r="U685" s="478"/>
      <c r="V685" s="470"/>
    </row>
    <row r="686" spans="7:22" x14ac:dyDescent="0.35">
      <c r="G686" s="477"/>
      <c r="H686" s="478"/>
      <c r="I686" s="478"/>
      <c r="J686" s="478"/>
      <c r="K686" s="478"/>
      <c r="L686" s="478"/>
      <c r="M686" s="478"/>
      <c r="N686" s="479"/>
      <c r="O686" s="479"/>
      <c r="P686" s="478"/>
      <c r="Q686" s="478"/>
      <c r="R686" s="478"/>
      <c r="S686" s="478"/>
      <c r="T686" s="478"/>
      <c r="U686" s="478"/>
      <c r="V686" s="470"/>
    </row>
    <row r="687" spans="7:22" x14ac:dyDescent="0.35">
      <c r="G687" s="477"/>
      <c r="H687" s="478"/>
      <c r="I687" s="478"/>
      <c r="J687" s="478"/>
      <c r="K687" s="478"/>
      <c r="L687" s="478"/>
      <c r="M687" s="478"/>
      <c r="N687" s="479"/>
      <c r="O687" s="479"/>
      <c r="P687" s="478"/>
      <c r="Q687" s="478"/>
      <c r="R687" s="478"/>
      <c r="S687" s="478"/>
      <c r="T687" s="478"/>
      <c r="U687" s="478"/>
      <c r="V687" s="470"/>
    </row>
    <row r="688" spans="7:22" x14ac:dyDescent="0.35">
      <c r="G688" s="477"/>
      <c r="H688" s="478"/>
      <c r="I688" s="478"/>
      <c r="J688" s="478"/>
      <c r="K688" s="478"/>
      <c r="L688" s="478"/>
      <c r="M688" s="478"/>
      <c r="N688" s="479"/>
      <c r="O688" s="479"/>
      <c r="P688" s="478"/>
      <c r="Q688" s="478"/>
      <c r="R688" s="478"/>
      <c r="S688" s="478"/>
      <c r="T688" s="478"/>
      <c r="U688" s="478"/>
      <c r="V688" s="470"/>
    </row>
    <row r="689" spans="7:22" x14ac:dyDescent="0.35">
      <c r="G689" s="477"/>
      <c r="H689" s="478"/>
      <c r="I689" s="478"/>
      <c r="J689" s="478"/>
      <c r="K689" s="478"/>
      <c r="L689" s="478"/>
      <c r="M689" s="478"/>
      <c r="N689" s="479"/>
      <c r="O689" s="479"/>
      <c r="P689" s="478"/>
      <c r="Q689" s="478"/>
      <c r="R689" s="478"/>
      <c r="S689" s="478"/>
      <c r="T689" s="478"/>
      <c r="U689" s="478"/>
      <c r="V689" s="470"/>
    </row>
    <row r="690" spans="7:22" x14ac:dyDescent="0.35">
      <c r="G690" s="477"/>
      <c r="H690" s="478"/>
      <c r="I690" s="478"/>
      <c r="J690" s="478"/>
      <c r="K690" s="478"/>
      <c r="L690" s="478"/>
      <c r="M690" s="478"/>
      <c r="N690" s="479"/>
      <c r="O690" s="479"/>
      <c r="P690" s="478"/>
      <c r="Q690" s="478"/>
      <c r="R690" s="478"/>
      <c r="S690" s="478"/>
      <c r="T690" s="478"/>
      <c r="U690" s="478"/>
      <c r="V690" s="470"/>
    </row>
    <row r="691" spans="7:22" x14ac:dyDescent="0.35">
      <c r="G691" s="477"/>
      <c r="H691" s="478"/>
      <c r="I691" s="478"/>
      <c r="J691" s="478"/>
      <c r="K691" s="478"/>
      <c r="L691" s="478"/>
      <c r="M691" s="478"/>
      <c r="N691" s="479"/>
      <c r="O691" s="479"/>
      <c r="P691" s="478"/>
      <c r="Q691" s="478"/>
      <c r="R691" s="478"/>
      <c r="S691" s="478"/>
      <c r="T691" s="478"/>
      <c r="U691" s="478"/>
      <c r="V691" s="470"/>
    </row>
    <row r="692" spans="7:22" x14ac:dyDescent="0.35">
      <c r="G692" s="477"/>
      <c r="H692" s="478"/>
      <c r="I692" s="478"/>
      <c r="J692" s="478"/>
      <c r="K692" s="478"/>
      <c r="L692" s="478"/>
      <c r="M692" s="478"/>
      <c r="N692" s="479"/>
      <c r="O692" s="479"/>
      <c r="P692" s="478"/>
      <c r="Q692" s="478"/>
      <c r="R692" s="478"/>
      <c r="S692" s="478"/>
      <c r="T692" s="478"/>
      <c r="U692" s="478"/>
      <c r="V692" s="470"/>
    </row>
    <row r="693" spans="7:22" x14ac:dyDescent="0.35">
      <c r="G693" s="477"/>
      <c r="H693" s="478"/>
      <c r="I693" s="478"/>
      <c r="J693" s="478"/>
      <c r="K693" s="478"/>
      <c r="L693" s="478"/>
      <c r="M693" s="478"/>
      <c r="N693" s="479"/>
      <c r="O693" s="479"/>
      <c r="P693" s="478"/>
      <c r="Q693" s="478"/>
      <c r="R693" s="478"/>
      <c r="S693" s="478"/>
      <c r="T693" s="478"/>
      <c r="U693" s="478"/>
      <c r="V693" s="470"/>
    </row>
    <row r="694" spans="7:22" x14ac:dyDescent="0.35">
      <c r="G694" s="477"/>
      <c r="H694" s="478"/>
      <c r="I694" s="478"/>
      <c r="J694" s="478"/>
      <c r="K694" s="478"/>
      <c r="L694" s="478"/>
      <c r="M694" s="478"/>
      <c r="N694" s="479"/>
      <c r="O694" s="479"/>
      <c r="P694" s="478"/>
      <c r="Q694" s="478"/>
      <c r="R694" s="478"/>
      <c r="S694" s="478"/>
      <c r="T694" s="478"/>
      <c r="U694" s="478"/>
      <c r="V694" s="470"/>
    </row>
    <row r="695" spans="7:22" x14ac:dyDescent="0.35">
      <c r="G695" s="477"/>
      <c r="H695" s="478"/>
      <c r="I695" s="478"/>
      <c r="J695" s="478"/>
      <c r="K695" s="478"/>
      <c r="L695" s="478"/>
      <c r="M695" s="478"/>
      <c r="N695" s="479"/>
      <c r="O695" s="479"/>
      <c r="P695" s="478"/>
      <c r="Q695" s="478"/>
      <c r="R695" s="478"/>
      <c r="S695" s="478"/>
      <c r="T695" s="478"/>
      <c r="U695" s="478"/>
      <c r="V695" s="470"/>
    </row>
    <row r="696" spans="7:22" x14ac:dyDescent="0.35">
      <c r="G696" s="477"/>
      <c r="H696" s="478"/>
      <c r="I696" s="478"/>
      <c r="J696" s="478"/>
      <c r="K696" s="478"/>
      <c r="L696" s="478"/>
      <c r="M696" s="478"/>
      <c r="N696" s="479"/>
      <c r="O696" s="479"/>
      <c r="P696" s="478"/>
      <c r="Q696" s="478"/>
      <c r="R696" s="478"/>
      <c r="S696" s="478"/>
      <c r="T696" s="478"/>
      <c r="U696" s="478"/>
      <c r="V696" s="470"/>
    </row>
    <row r="697" spans="7:22" x14ac:dyDescent="0.35">
      <c r="G697" s="477"/>
      <c r="H697" s="478"/>
      <c r="I697" s="478"/>
      <c r="J697" s="478"/>
      <c r="K697" s="478"/>
      <c r="L697" s="478"/>
      <c r="M697" s="478"/>
      <c r="N697" s="479"/>
      <c r="O697" s="479"/>
      <c r="P697" s="478"/>
      <c r="Q697" s="478"/>
      <c r="R697" s="478"/>
      <c r="S697" s="478"/>
      <c r="T697" s="478"/>
      <c r="U697" s="478"/>
      <c r="V697" s="470"/>
    </row>
    <row r="698" spans="7:22" x14ac:dyDescent="0.35">
      <c r="G698" s="477"/>
      <c r="H698" s="478"/>
      <c r="I698" s="478"/>
      <c r="J698" s="478"/>
      <c r="K698" s="478"/>
      <c r="L698" s="478"/>
      <c r="M698" s="478"/>
      <c r="N698" s="479"/>
      <c r="O698" s="479"/>
      <c r="P698" s="478"/>
      <c r="Q698" s="478"/>
      <c r="R698" s="478"/>
      <c r="S698" s="478"/>
      <c r="T698" s="478"/>
      <c r="U698" s="478"/>
      <c r="V698" s="470"/>
    </row>
    <row r="699" spans="7:22" x14ac:dyDescent="0.35">
      <c r="G699" s="477"/>
      <c r="H699" s="478"/>
      <c r="I699" s="478"/>
      <c r="J699" s="478"/>
      <c r="K699" s="478"/>
      <c r="L699" s="478"/>
      <c r="M699" s="478"/>
      <c r="N699" s="479"/>
      <c r="O699" s="479"/>
      <c r="P699" s="478"/>
      <c r="Q699" s="478"/>
      <c r="R699" s="478"/>
      <c r="S699" s="478"/>
      <c r="T699" s="478"/>
      <c r="U699" s="478"/>
      <c r="V699" s="470"/>
    </row>
    <row r="700" spans="7:22" x14ac:dyDescent="0.35">
      <c r="G700" s="477"/>
      <c r="H700" s="478"/>
      <c r="I700" s="478"/>
      <c r="J700" s="478"/>
      <c r="K700" s="478"/>
      <c r="L700" s="478"/>
      <c r="M700" s="478"/>
      <c r="N700" s="479"/>
      <c r="O700" s="479"/>
      <c r="P700" s="478"/>
      <c r="Q700" s="478"/>
      <c r="R700" s="478"/>
      <c r="S700" s="478"/>
      <c r="T700" s="478"/>
      <c r="U700" s="478"/>
      <c r="V700" s="470"/>
    </row>
    <row r="701" spans="7:22" x14ac:dyDescent="0.35">
      <c r="G701" s="477"/>
      <c r="H701" s="478"/>
      <c r="I701" s="478"/>
      <c r="J701" s="478"/>
      <c r="K701" s="478"/>
      <c r="L701" s="478"/>
      <c r="M701" s="478"/>
      <c r="N701" s="479"/>
      <c r="O701" s="479"/>
      <c r="P701" s="478"/>
      <c r="Q701" s="478"/>
      <c r="R701" s="478"/>
      <c r="S701" s="478"/>
      <c r="T701" s="478"/>
      <c r="U701" s="478"/>
      <c r="V701" s="470"/>
    </row>
    <row r="702" spans="7:22" x14ac:dyDescent="0.35">
      <c r="G702" s="477"/>
      <c r="H702" s="478"/>
      <c r="I702" s="478"/>
      <c r="J702" s="478"/>
      <c r="K702" s="478"/>
      <c r="L702" s="478"/>
      <c r="M702" s="478"/>
      <c r="N702" s="479"/>
      <c r="O702" s="479"/>
      <c r="P702" s="478"/>
      <c r="Q702" s="478"/>
      <c r="R702" s="478"/>
      <c r="S702" s="478"/>
      <c r="T702" s="478"/>
      <c r="U702" s="478"/>
      <c r="V702" s="470"/>
    </row>
    <row r="703" spans="7:22" x14ac:dyDescent="0.35">
      <c r="G703" s="477"/>
      <c r="H703" s="478"/>
      <c r="I703" s="478"/>
      <c r="J703" s="478"/>
      <c r="K703" s="478"/>
      <c r="L703" s="478"/>
      <c r="M703" s="478"/>
      <c r="N703" s="479"/>
      <c r="O703" s="479"/>
      <c r="P703" s="478"/>
      <c r="Q703" s="478"/>
      <c r="R703" s="478"/>
      <c r="S703" s="478"/>
      <c r="T703" s="478"/>
      <c r="U703" s="478"/>
      <c r="V703" s="470"/>
    </row>
    <row r="704" spans="7:22" x14ac:dyDescent="0.35">
      <c r="G704" s="477"/>
      <c r="H704" s="478"/>
      <c r="I704" s="478"/>
      <c r="J704" s="478"/>
      <c r="K704" s="478"/>
      <c r="L704" s="478"/>
      <c r="M704" s="478"/>
      <c r="N704" s="479"/>
      <c r="O704" s="479"/>
      <c r="P704" s="478"/>
      <c r="Q704" s="478"/>
      <c r="R704" s="478"/>
      <c r="S704" s="478"/>
      <c r="T704" s="478"/>
      <c r="U704" s="478"/>
      <c r="V704" s="470"/>
    </row>
    <row r="705" spans="7:22" x14ac:dyDescent="0.35">
      <c r="G705" s="477"/>
      <c r="H705" s="478"/>
      <c r="I705" s="478"/>
      <c r="J705" s="478"/>
      <c r="K705" s="478"/>
      <c r="L705" s="478"/>
      <c r="M705" s="478"/>
      <c r="N705" s="479"/>
      <c r="O705" s="479"/>
      <c r="P705" s="478"/>
      <c r="Q705" s="478"/>
      <c r="R705" s="478"/>
      <c r="S705" s="478"/>
      <c r="T705" s="478"/>
      <c r="U705" s="478"/>
      <c r="V705" s="470"/>
    </row>
    <row r="706" spans="7:22" x14ac:dyDescent="0.35">
      <c r="G706" s="477"/>
      <c r="H706" s="478"/>
      <c r="I706" s="478"/>
      <c r="J706" s="478"/>
      <c r="K706" s="478"/>
      <c r="L706" s="478"/>
      <c r="M706" s="478"/>
      <c r="N706" s="479"/>
      <c r="O706" s="479"/>
      <c r="P706" s="478"/>
      <c r="Q706" s="478"/>
      <c r="R706" s="478"/>
      <c r="S706" s="478"/>
      <c r="T706" s="478"/>
      <c r="U706" s="478"/>
      <c r="V706" s="470"/>
    </row>
    <row r="707" spans="7:22" x14ac:dyDescent="0.35">
      <c r="G707" s="477"/>
      <c r="H707" s="478"/>
      <c r="I707" s="478"/>
      <c r="J707" s="478"/>
      <c r="K707" s="478"/>
      <c r="L707" s="478"/>
      <c r="M707" s="478"/>
      <c r="N707" s="479"/>
      <c r="O707" s="479"/>
      <c r="P707" s="478"/>
      <c r="Q707" s="478"/>
      <c r="R707" s="478"/>
      <c r="S707" s="478"/>
      <c r="T707" s="478"/>
      <c r="U707" s="478"/>
      <c r="V707" s="470"/>
    </row>
    <row r="708" spans="7:22" x14ac:dyDescent="0.35">
      <c r="G708" s="477"/>
      <c r="H708" s="478"/>
      <c r="I708" s="478"/>
      <c r="J708" s="478"/>
      <c r="K708" s="478"/>
      <c r="L708" s="478"/>
      <c r="M708" s="478"/>
      <c r="N708" s="479"/>
      <c r="O708" s="479"/>
      <c r="P708" s="478"/>
      <c r="Q708" s="478"/>
      <c r="R708" s="478"/>
      <c r="S708" s="478"/>
      <c r="T708" s="478"/>
      <c r="U708" s="478"/>
      <c r="V708" s="470"/>
    </row>
    <row r="709" spans="7:22" x14ac:dyDescent="0.35">
      <c r="G709" s="477"/>
      <c r="H709" s="478"/>
      <c r="I709" s="478"/>
      <c r="J709" s="478"/>
      <c r="K709" s="478"/>
      <c r="L709" s="478"/>
      <c r="M709" s="478"/>
      <c r="N709" s="479"/>
      <c r="O709" s="479"/>
      <c r="P709" s="478"/>
      <c r="Q709" s="478"/>
      <c r="R709" s="478"/>
      <c r="S709" s="478"/>
      <c r="T709" s="478"/>
      <c r="U709" s="478"/>
      <c r="V709" s="470"/>
    </row>
    <row r="710" spans="7:22" x14ac:dyDescent="0.35">
      <c r="G710" s="477"/>
      <c r="H710" s="478"/>
      <c r="I710" s="478"/>
      <c r="J710" s="478"/>
      <c r="K710" s="478"/>
      <c r="L710" s="478"/>
      <c r="M710" s="478"/>
      <c r="N710" s="479"/>
      <c r="O710" s="479"/>
      <c r="P710" s="478"/>
      <c r="Q710" s="478"/>
      <c r="R710" s="478"/>
      <c r="S710" s="478"/>
      <c r="T710" s="478"/>
      <c r="U710" s="478"/>
      <c r="V710" s="470"/>
    </row>
    <row r="711" spans="7:22" x14ac:dyDescent="0.35">
      <c r="G711" s="477"/>
      <c r="H711" s="478"/>
      <c r="I711" s="478"/>
      <c r="J711" s="478"/>
      <c r="K711" s="478"/>
      <c r="L711" s="478"/>
      <c r="M711" s="478"/>
      <c r="N711" s="479"/>
      <c r="O711" s="479"/>
      <c r="P711" s="478"/>
      <c r="Q711" s="478"/>
      <c r="R711" s="478"/>
      <c r="S711" s="478"/>
      <c r="T711" s="478"/>
      <c r="U711" s="478"/>
      <c r="V711" s="470"/>
    </row>
    <row r="712" spans="7:22" x14ac:dyDescent="0.35">
      <c r="G712" s="477"/>
      <c r="H712" s="478"/>
      <c r="I712" s="478"/>
      <c r="J712" s="478"/>
      <c r="K712" s="478"/>
      <c r="L712" s="478"/>
      <c r="M712" s="478"/>
      <c r="N712" s="479"/>
      <c r="O712" s="479"/>
      <c r="P712" s="478"/>
      <c r="Q712" s="478"/>
      <c r="R712" s="478"/>
      <c r="S712" s="478"/>
      <c r="T712" s="478"/>
      <c r="U712" s="478"/>
      <c r="V712" s="470"/>
    </row>
    <row r="713" spans="7:22" x14ac:dyDescent="0.35">
      <c r="G713" s="477"/>
      <c r="H713" s="478"/>
      <c r="I713" s="478"/>
      <c r="J713" s="478"/>
      <c r="K713" s="478"/>
      <c r="L713" s="478"/>
      <c r="M713" s="478"/>
      <c r="N713" s="479"/>
      <c r="O713" s="479"/>
      <c r="P713" s="478"/>
      <c r="Q713" s="478"/>
      <c r="R713" s="478"/>
      <c r="S713" s="478"/>
      <c r="T713" s="478"/>
      <c r="U713" s="478"/>
      <c r="V713" s="470"/>
    </row>
    <row r="714" spans="7:22" x14ac:dyDescent="0.35">
      <c r="G714" s="477"/>
      <c r="H714" s="478"/>
      <c r="I714" s="478"/>
      <c r="J714" s="478"/>
      <c r="K714" s="478"/>
      <c r="L714" s="478"/>
      <c r="M714" s="478"/>
      <c r="N714" s="479"/>
      <c r="O714" s="479"/>
      <c r="P714" s="478"/>
      <c r="Q714" s="478"/>
      <c r="R714" s="478"/>
      <c r="S714" s="478"/>
      <c r="T714" s="478"/>
      <c r="U714" s="478"/>
      <c r="V714" s="470"/>
    </row>
    <row r="715" spans="7:22" x14ac:dyDescent="0.35">
      <c r="G715" s="477"/>
      <c r="H715" s="478"/>
      <c r="I715" s="478"/>
      <c r="J715" s="478"/>
      <c r="K715" s="478"/>
      <c r="L715" s="478"/>
      <c r="M715" s="478"/>
      <c r="N715" s="479"/>
      <c r="O715" s="479"/>
      <c r="P715" s="478"/>
      <c r="Q715" s="478"/>
      <c r="R715" s="478"/>
      <c r="S715" s="478"/>
      <c r="T715" s="478"/>
      <c r="U715" s="478"/>
      <c r="V715" s="470"/>
    </row>
    <row r="716" spans="7:22" x14ac:dyDescent="0.35">
      <c r="G716" s="477"/>
      <c r="H716" s="478"/>
      <c r="I716" s="478"/>
      <c r="J716" s="478"/>
      <c r="K716" s="478"/>
      <c r="L716" s="478"/>
      <c r="M716" s="478"/>
      <c r="N716" s="479"/>
      <c r="O716" s="479"/>
      <c r="P716" s="478"/>
      <c r="Q716" s="478"/>
      <c r="R716" s="478"/>
      <c r="S716" s="478"/>
      <c r="T716" s="478"/>
      <c r="U716" s="478"/>
      <c r="V716" s="470"/>
    </row>
    <row r="717" spans="7:22" x14ac:dyDescent="0.35">
      <c r="G717" s="477"/>
      <c r="H717" s="478"/>
      <c r="I717" s="478"/>
      <c r="J717" s="478"/>
      <c r="K717" s="478"/>
      <c r="L717" s="478"/>
      <c r="M717" s="478"/>
      <c r="N717" s="479"/>
      <c r="O717" s="479"/>
      <c r="P717" s="478"/>
      <c r="Q717" s="478"/>
      <c r="R717" s="478"/>
      <c r="S717" s="478"/>
      <c r="T717" s="478"/>
      <c r="U717" s="478"/>
      <c r="V717" s="470"/>
    </row>
    <row r="718" spans="7:22" x14ac:dyDescent="0.35">
      <c r="G718" s="477"/>
      <c r="H718" s="478"/>
      <c r="I718" s="478"/>
      <c r="J718" s="478"/>
      <c r="K718" s="478"/>
      <c r="L718" s="478"/>
      <c r="M718" s="478"/>
      <c r="N718" s="479"/>
      <c r="O718" s="479"/>
      <c r="P718" s="478"/>
      <c r="Q718" s="478"/>
      <c r="R718" s="478"/>
      <c r="S718" s="478"/>
      <c r="T718" s="478"/>
      <c r="U718" s="478"/>
      <c r="V718" s="470"/>
    </row>
    <row r="719" spans="7:22" x14ac:dyDescent="0.35">
      <c r="G719" s="477"/>
      <c r="H719" s="478"/>
      <c r="I719" s="478"/>
      <c r="J719" s="478"/>
      <c r="K719" s="478"/>
      <c r="L719" s="478"/>
      <c r="M719" s="478"/>
      <c r="N719" s="479"/>
      <c r="O719" s="479"/>
      <c r="P719" s="478"/>
      <c r="Q719" s="478"/>
      <c r="R719" s="478"/>
      <c r="S719" s="478"/>
      <c r="T719" s="478"/>
      <c r="U719" s="478"/>
      <c r="V719" s="470"/>
    </row>
    <row r="720" spans="7:22" x14ac:dyDescent="0.35">
      <c r="G720" s="477"/>
      <c r="H720" s="478"/>
      <c r="I720" s="478"/>
      <c r="J720" s="478"/>
      <c r="K720" s="478"/>
      <c r="L720" s="478"/>
      <c r="M720" s="478"/>
      <c r="N720" s="479"/>
      <c r="O720" s="479"/>
      <c r="P720" s="478"/>
      <c r="Q720" s="478"/>
      <c r="R720" s="478"/>
      <c r="S720" s="478"/>
      <c r="T720" s="478"/>
      <c r="U720" s="478"/>
      <c r="V720" s="470"/>
    </row>
    <row r="721" spans="7:22" x14ac:dyDescent="0.35">
      <c r="G721" s="477"/>
      <c r="H721" s="478"/>
      <c r="I721" s="478"/>
      <c r="J721" s="478"/>
      <c r="K721" s="478"/>
      <c r="L721" s="478"/>
      <c r="M721" s="478"/>
      <c r="N721" s="479"/>
      <c r="O721" s="479"/>
      <c r="P721" s="478"/>
      <c r="Q721" s="478"/>
      <c r="R721" s="478"/>
      <c r="S721" s="478"/>
      <c r="T721" s="478"/>
      <c r="U721" s="478"/>
      <c r="V721" s="470"/>
    </row>
    <row r="722" spans="7:22" x14ac:dyDescent="0.35">
      <c r="G722" s="477"/>
      <c r="H722" s="478"/>
      <c r="I722" s="478"/>
      <c r="J722" s="478"/>
      <c r="K722" s="478"/>
      <c r="L722" s="478"/>
      <c r="M722" s="478"/>
      <c r="N722" s="479"/>
      <c r="O722" s="479"/>
      <c r="P722" s="478"/>
      <c r="Q722" s="478"/>
      <c r="R722" s="478"/>
      <c r="S722" s="478"/>
      <c r="T722" s="478"/>
      <c r="U722" s="478"/>
      <c r="V722" s="470"/>
    </row>
    <row r="723" spans="7:22" x14ac:dyDescent="0.35">
      <c r="G723" s="477"/>
      <c r="H723" s="478"/>
      <c r="I723" s="478"/>
      <c r="J723" s="478"/>
      <c r="K723" s="478"/>
      <c r="L723" s="478"/>
      <c r="M723" s="478"/>
      <c r="N723" s="479"/>
      <c r="O723" s="479"/>
      <c r="P723" s="478"/>
      <c r="Q723" s="478"/>
      <c r="R723" s="478"/>
      <c r="S723" s="478"/>
      <c r="T723" s="478"/>
      <c r="U723" s="478"/>
      <c r="V723" s="470"/>
    </row>
    <row r="724" spans="7:22" x14ac:dyDescent="0.35">
      <c r="G724" s="477"/>
      <c r="H724" s="478"/>
      <c r="I724" s="478"/>
      <c r="J724" s="478"/>
      <c r="K724" s="478"/>
      <c r="L724" s="478"/>
      <c r="M724" s="478"/>
      <c r="N724" s="479"/>
      <c r="O724" s="479"/>
      <c r="P724" s="478"/>
      <c r="Q724" s="478"/>
      <c r="R724" s="478"/>
      <c r="S724" s="478"/>
      <c r="T724" s="478"/>
      <c r="U724" s="478"/>
      <c r="V724" s="470"/>
    </row>
    <row r="725" spans="7:22" x14ac:dyDescent="0.35">
      <c r="G725" s="477"/>
      <c r="H725" s="478"/>
      <c r="I725" s="478"/>
      <c r="J725" s="478"/>
      <c r="K725" s="478"/>
      <c r="L725" s="478"/>
      <c r="M725" s="478"/>
      <c r="N725" s="479"/>
      <c r="O725" s="479"/>
      <c r="P725" s="478"/>
      <c r="Q725" s="478"/>
      <c r="R725" s="478"/>
      <c r="S725" s="478"/>
      <c r="T725" s="478"/>
      <c r="U725" s="478"/>
      <c r="V725" s="470"/>
    </row>
    <row r="726" spans="7:22" x14ac:dyDescent="0.35">
      <c r="G726" s="477"/>
      <c r="H726" s="478"/>
      <c r="I726" s="478"/>
      <c r="J726" s="478"/>
      <c r="K726" s="478"/>
      <c r="L726" s="478"/>
      <c r="M726" s="478"/>
      <c r="N726" s="479"/>
      <c r="O726" s="479"/>
      <c r="P726" s="478"/>
      <c r="Q726" s="478"/>
      <c r="R726" s="478"/>
      <c r="S726" s="478"/>
      <c r="T726" s="478"/>
      <c r="U726" s="478"/>
      <c r="V726" s="470"/>
    </row>
    <row r="727" spans="7:22" x14ac:dyDescent="0.35">
      <c r="G727" s="477"/>
      <c r="H727" s="478"/>
      <c r="I727" s="478"/>
      <c r="J727" s="478"/>
      <c r="K727" s="478"/>
      <c r="L727" s="478"/>
      <c r="M727" s="478"/>
      <c r="N727" s="479"/>
      <c r="O727" s="479"/>
      <c r="P727" s="478"/>
      <c r="Q727" s="478"/>
      <c r="R727" s="478"/>
      <c r="S727" s="478"/>
      <c r="T727" s="478"/>
      <c r="U727" s="478"/>
      <c r="V727" s="470"/>
    </row>
    <row r="728" spans="7:22" x14ac:dyDescent="0.35">
      <c r="G728" s="477"/>
      <c r="H728" s="478"/>
      <c r="I728" s="478"/>
      <c r="J728" s="478"/>
      <c r="K728" s="478"/>
      <c r="L728" s="478"/>
      <c r="M728" s="478"/>
      <c r="N728" s="479"/>
      <c r="O728" s="479"/>
      <c r="P728" s="478"/>
      <c r="Q728" s="478"/>
      <c r="R728" s="478"/>
      <c r="S728" s="478"/>
      <c r="T728" s="478"/>
      <c r="U728" s="478"/>
      <c r="V728" s="470"/>
    </row>
    <row r="729" spans="7:22" x14ac:dyDescent="0.35">
      <c r="G729" s="477"/>
      <c r="H729" s="478"/>
      <c r="I729" s="478"/>
      <c r="J729" s="478"/>
      <c r="K729" s="478"/>
      <c r="L729" s="478"/>
      <c r="M729" s="478"/>
      <c r="N729" s="479"/>
      <c r="O729" s="479"/>
      <c r="P729" s="478"/>
      <c r="Q729" s="478"/>
      <c r="R729" s="478"/>
      <c r="S729" s="478"/>
      <c r="T729" s="478"/>
      <c r="U729" s="478"/>
      <c r="V729" s="470"/>
    </row>
    <row r="730" spans="7:22" x14ac:dyDescent="0.35">
      <c r="G730" s="477"/>
      <c r="H730" s="478"/>
      <c r="I730" s="478"/>
      <c r="J730" s="478"/>
      <c r="K730" s="478"/>
      <c r="L730" s="478"/>
      <c r="M730" s="478"/>
      <c r="N730" s="479"/>
      <c r="O730" s="479"/>
      <c r="P730" s="478"/>
      <c r="Q730" s="478"/>
      <c r="R730" s="478"/>
      <c r="S730" s="478"/>
      <c r="T730" s="478"/>
      <c r="U730" s="478"/>
      <c r="V730" s="470"/>
    </row>
    <row r="731" spans="7:22" x14ac:dyDescent="0.35">
      <c r="G731" s="477"/>
      <c r="H731" s="478"/>
      <c r="I731" s="478"/>
      <c r="J731" s="478"/>
      <c r="K731" s="478"/>
      <c r="L731" s="478"/>
      <c r="M731" s="478"/>
      <c r="N731" s="479"/>
      <c r="O731" s="479"/>
      <c r="P731" s="478"/>
      <c r="Q731" s="478"/>
      <c r="R731" s="478"/>
      <c r="S731" s="478"/>
      <c r="T731" s="478"/>
      <c r="U731" s="478"/>
      <c r="V731" s="470"/>
    </row>
    <row r="732" spans="7:22" x14ac:dyDescent="0.35">
      <c r="G732" s="477"/>
      <c r="H732" s="478"/>
      <c r="I732" s="478"/>
      <c r="J732" s="478"/>
      <c r="K732" s="478"/>
      <c r="L732" s="478"/>
      <c r="M732" s="478"/>
      <c r="N732" s="479"/>
      <c r="O732" s="479"/>
      <c r="P732" s="478"/>
      <c r="Q732" s="478"/>
      <c r="R732" s="478"/>
      <c r="S732" s="478"/>
      <c r="T732" s="478"/>
      <c r="U732" s="478"/>
      <c r="V732" s="470"/>
    </row>
    <row r="733" spans="7:22" x14ac:dyDescent="0.35">
      <c r="G733" s="477"/>
      <c r="H733" s="478"/>
      <c r="I733" s="478"/>
      <c r="J733" s="478"/>
      <c r="K733" s="478"/>
      <c r="L733" s="478"/>
      <c r="M733" s="478"/>
      <c r="N733" s="479"/>
      <c r="O733" s="479"/>
      <c r="P733" s="478"/>
      <c r="Q733" s="478"/>
      <c r="R733" s="478"/>
      <c r="S733" s="478"/>
      <c r="T733" s="478"/>
      <c r="U733" s="478"/>
      <c r="V733" s="470"/>
    </row>
    <row r="734" spans="7:22" x14ac:dyDescent="0.35">
      <c r="G734" s="477"/>
      <c r="H734" s="478"/>
      <c r="I734" s="478"/>
      <c r="J734" s="478"/>
      <c r="K734" s="478"/>
      <c r="L734" s="478"/>
      <c r="M734" s="478"/>
      <c r="N734" s="479"/>
      <c r="O734" s="479"/>
      <c r="P734" s="478"/>
      <c r="Q734" s="478"/>
      <c r="R734" s="478"/>
      <c r="S734" s="478"/>
      <c r="T734" s="478"/>
      <c r="U734" s="478"/>
      <c r="V734" s="470"/>
    </row>
    <row r="735" spans="7:22" x14ac:dyDescent="0.35">
      <c r="G735" s="477"/>
      <c r="H735" s="478"/>
      <c r="I735" s="478"/>
      <c r="J735" s="478"/>
      <c r="K735" s="478"/>
      <c r="L735" s="478"/>
      <c r="M735" s="478"/>
      <c r="N735" s="479"/>
      <c r="O735" s="479"/>
      <c r="P735" s="478"/>
      <c r="Q735" s="478"/>
      <c r="R735" s="478"/>
      <c r="S735" s="478"/>
      <c r="T735" s="478"/>
      <c r="U735" s="478"/>
      <c r="V735" s="470"/>
    </row>
    <row r="736" spans="7:22" x14ac:dyDescent="0.35">
      <c r="G736" s="477"/>
      <c r="H736" s="478"/>
      <c r="I736" s="478"/>
      <c r="J736" s="478"/>
      <c r="K736" s="478"/>
      <c r="L736" s="478"/>
      <c r="M736" s="478"/>
      <c r="N736" s="479"/>
      <c r="O736" s="479"/>
      <c r="P736" s="478"/>
      <c r="Q736" s="478"/>
      <c r="R736" s="478"/>
      <c r="S736" s="478"/>
      <c r="T736" s="478"/>
      <c r="U736" s="478"/>
      <c r="V736" s="470"/>
    </row>
    <row r="737" spans="7:22" x14ac:dyDescent="0.35">
      <c r="G737" s="477"/>
      <c r="H737" s="478"/>
      <c r="I737" s="478"/>
      <c r="J737" s="478"/>
      <c r="K737" s="478"/>
      <c r="L737" s="478"/>
      <c r="M737" s="478"/>
      <c r="N737" s="479"/>
      <c r="O737" s="479"/>
      <c r="P737" s="478"/>
      <c r="Q737" s="478"/>
      <c r="R737" s="478"/>
      <c r="S737" s="478"/>
      <c r="T737" s="478"/>
      <c r="U737" s="478"/>
      <c r="V737" s="470"/>
    </row>
    <row r="738" spans="7:22" x14ac:dyDescent="0.35">
      <c r="G738" s="477"/>
      <c r="H738" s="478"/>
      <c r="I738" s="478"/>
      <c r="J738" s="478"/>
      <c r="K738" s="478"/>
      <c r="L738" s="478"/>
      <c r="M738" s="478"/>
      <c r="N738" s="479"/>
      <c r="O738" s="479"/>
      <c r="P738" s="478"/>
      <c r="Q738" s="478"/>
      <c r="R738" s="478"/>
      <c r="S738" s="478"/>
      <c r="T738" s="478"/>
      <c r="U738" s="478"/>
      <c r="V738" s="470"/>
    </row>
    <row r="739" spans="7:22" x14ac:dyDescent="0.35">
      <c r="G739" s="477"/>
      <c r="H739" s="478"/>
      <c r="I739" s="478"/>
      <c r="J739" s="478"/>
      <c r="K739" s="478"/>
      <c r="L739" s="478"/>
      <c r="M739" s="478"/>
      <c r="N739" s="479"/>
      <c r="O739" s="479"/>
      <c r="P739" s="478"/>
      <c r="Q739" s="478"/>
      <c r="R739" s="478"/>
      <c r="S739" s="478"/>
      <c r="T739" s="478"/>
      <c r="U739" s="478"/>
      <c r="V739" s="470"/>
    </row>
    <row r="740" spans="7:22" x14ac:dyDescent="0.35">
      <c r="G740" s="477"/>
      <c r="H740" s="478"/>
      <c r="I740" s="478"/>
      <c r="J740" s="478"/>
      <c r="K740" s="478"/>
      <c r="L740" s="478"/>
      <c r="M740" s="478"/>
      <c r="N740" s="479"/>
      <c r="O740" s="479"/>
      <c r="P740" s="478"/>
      <c r="Q740" s="478"/>
      <c r="R740" s="478"/>
      <c r="S740" s="478"/>
      <c r="T740" s="478"/>
      <c r="U740" s="478"/>
      <c r="V740" s="470"/>
    </row>
    <row r="741" spans="7:22" x14ac:dyDescent="0.35">
      <c r="G741" s="477"/>
      <c r="H741" s="478"/>
      <c r="I741" s="478"/>
      <c r="J741" s="478"/>
      <c r="K741" s="478"/>
      <c r="L741" s="478"/>
      <c r="M741" s="478"/>
      <c r="N741" s="479"/>
      <c r="O741" s="479"/>
      <c r="P741" s="478"/>
      <c r="Q741" s="478"/>
      <c r="R741" s="478"/>
      <c r="S741" s="478"/>
      <c r="T741" s="478"/>
      <c r="U741" s="478"/>
      <c r="V741" s="470"/>
    </row>
    <row r="742" spans="7:22" x14ac:dyDescent="0.35">
      <c r="G742" s="477"/>
      <c r="H742" s="478"/>
      <c r="I742" s="478"/>
      <c r="J742" s="478"/>
      <c r="K742" s="478"/>
      <c r="L742" s="478"/>
      <c r="M742" s="478"/>
      <c r="N742" s="479"/>
      <c r="O742" s="479"/>
      <c r="P742" s="478"/>
      <c r="Q742" s="478"/>
      <c r="R742" s="478"/>
      <c r="S742" s="478"/>
      <c r="T742" s="478"/>
      <c r="U742" s="478"/>
      <c r="V742" s="470"/>
    </row>
    <row r="743" spans="7:22" x14ac:dyDescent="0.35">
      <c r="G743" s="477"/>
      <c r="H743" s="478"/>
      <c r="I743" s="478"/>
      <c r="J743" s="478"/>
      <c r="K743" s="478"/>
      <c r="L743" s="478"/>
      <c r="M743" s="478"/>
      <c r="N743" s="479"/>
      <c r="O743" s="479"/>
      <c r="P743" s="478"/>
      <c r="Q743" s="478"/>
      <c r="R743" s="478"/>
      <c r="S743" s="478"/>
      <c r="T743" s="478"/>
      <c r="U743" s="478"/>
      <c r="V743" s="470"/>
    </row>
    <row r="744" spans="7:22" x14ac:dyDescent="0.35">
      <c r="G744" s="477"/>
      <c r="H744" s="478"/>
      <c r="I744" s="478"/>
      <c r="J744" s="478"/>
      <c r="K744" s="478"/>
      <c r="L744" s="478"/>
      <c r="M744" s="478"/>
      <c r="N744" s="479"/>
      <c r="O744" s="479"/>
      <c r="P744" s="478"/>
      <c r="Q744" s="478"/>
      <c r="R744" s="478"/>
      <c r="S744" s="478"/>
      <c r="T744" s="478"/>
      <c r="U744" s="478"/>
      <c r="V744" s="470"/>
    </row>
    <row r="745" spans="7:22" x14ac:dyDescent="0.35">
      <c r="G745" s="477"/>
      <c r="H745" s="478"/>
      <c r="I745" s="478"/>
      <c r="J745" s="478"/>
      <c r="K745" s="478"/>
      <c r="L745" s="478"/>
      <c r="M745" s="478"/>
      <c r="N745" s="479"/>
      <c r="O745" s="479"/>
      <c r="P745" s="478"/>
      <c r="Q745" s="478"/>
      <c r="R745" s="478"/>
      <c r="S745" s="478"/>
      <c r="T745" s="478"/>
      <c r="U745" s="478"/>
      <c r="V745" s="470"/>
    </row>
    <row r="746" spans="7:22" x14ac:dyDescent="0.35">
      <c r="G746" s="477"/>
      <c r="H746" s="478"/>
      <c r="I746" s="478"/>
      <c r="J746" s="478"/>
      <c r="K746" s="478"/>
      <c r="L746" s="478"/>
      <c r="M746" s="478"/>
      <c r="N746" s="479"/>
      <c r="O746" s="479"/>
      <c r="P746" s="478"/>
      <c r="Q746" s="478"/>
      <c r="R746" s="478"/>
      <c r="S746" s="478"/>
      <c r="T746" s="478"/>
      <c r="U746" s="478"/>
      <c r="V746" s="470"/>
    </row>
    <row r="747" spans="7:22" x14ac:dyDescent="0.35">
      <c r="G747" s="477"/>
      <c r="H747" s="478"/>
      <c r="I747" s="478"/>
      <c r="J747" s="478"/>
      <c r="K747" s="478"/>
      <c r="L747" s="478"/>
      <c r="M747" s="478"/>
      <c r="N747" s="479"/>
      <c r="O747" s="479"/>
      <c r="P747" s="478"/>
      <c r="Q747" s="478"/>
      <c r="R747" s="478"/>
      <c r="S747" s="478"/>
      <c r="T747" s="478"/>
      <c r="U747" s="478"/>
      <c r="V747" s="470"/>
    </row>
    <row r="748" spans="7:22" x14ac:dyDescent="0.35">
      <c r="G748" s="477"/>
      <c r="H748" s="478"/>
      <c r="I748" s="478"/>
      <c r="J748" s="478"/>
      <c r="K748" s="478"/>
      <c r="L748" s="478"/>
      <c r="M748" s="478"/>
      <c r="N748" s="479"/>
      <c r="O748" s="479"/>
      <c r="P748" s="478"/>
      <c r="Q748" s="478"/>
      <c r="R748" s="478"/>
      <c r="S748" s="478"/>
      <c r="T748" s="478"/>
      <c r="U748" s="478"/>
      <c r="V748" s="470"/>
    </row>
    <row r="749" spans="7:22" x14ac:dyDescent="0.35">
      <c r="G749" s="477"/>
      <c r="H749" s="478"/>
      <c r="I749" s="478"/>
      <c r="J749" s="478"/>
      <c r="K749" s="478"/>
      <c r="L749" s="478"/>
      <c r="M749" s="478"/>
      <c r="N749" s="479"/>
      <c r="O749" s="479"/>
      <c r="P749" s="478"/>
      <c r="Q749" s="478"/>
      <c r="R749" s="478"/>
      <c r="S749" s="478"/>
      <c r="T749" s="478"/>
      <c r="U749" s="478"/>
      <c r="V749" s="470"/>
    </row>
    <row r="750" spans="7:22" x14ac:dyDescent="0.35">
      <c r="G750" s="477"/>
      <c r="H750" s="478"/>
      <c r="I750" s="478"/>
      <c r="J750" s="478"/>
      <c r="K750" s="478"/>
      <c r="L750" s="478"/>
      <c r="M750" s="478"/>
      <c r="N750" s="479"/>
      <c r="O750" s="479"/>
      <c r="P750" s="478"/>
      <c r="Q750" s="478"/>
      <c r="R750" s="478"/>
      <c r="S750" s="478"/>
      <c r="T750" s="478"/>
      <c r="U750" s="478"/>
      <c r="V750" s="470"/>
    </row>
    <row r="751" spans="7:22" x14ac:dyDescent="0.35">
      <c r="G751" s="477"/>
      <c r="H751" s="478"/>
      <c r="I751" s="478"/>
      <c r="J751" s="478"/>
      <c r="K751" s="478"/>
      <c r="L751" s="478"/>
      <c r="M751" s="478"/>
      <c r="N751" s="479"/>
      <c r="O751" s="479"/>
      <c r="P751" s="478"/>
      <c r="Q751" s="478"/>
      <c r="R751" s="478"/>
      <c r="S751" s="478"/>
      <c r="T751" s="478"/>
      <c r="U751" s="478"/>
      <c r="V751" s="470"/>
    </row>
    <row r="752" spans="7:22" x14ac:dyDescent="0.35">
      <c r="G752" s="477"/>
      <c r="H752" s="478"/>
      <c r="I752" s="478"/>
      <c r="J752" s="478"/>
      <c r="K752" s="478"/>
      <c r="L752" s="478"/>
      <c r="M752" s="478"/>
      <c r="N752" s="479"/>
      <c r="O752" s="479"/>
      <c r="P752" s="478"/>
      <c r="Q752" s="478"/>
      <c r="R752" s="478"/>
      <c r="S752" s="478"/>
      <c r="T752" s="478"/>
      <c r="U752" s="478"/>
      <c r="V752" s="470"/>
    </row>
    <row r="753" spans="7:22" x14ac:dyDescent="0.35">
      <c r="G753" s="477"/>
      <c r="H753" s="478"/>
      <c r="I753" s="478"/>
      <c r="J753" s="478"/>
      <c r="K753" s="478"/>
      <c r="L753" s="478"/>
      <c r="M753" s="478"/>
      <c r="N753" s="479"/>
      <c r="O753" s="479"/>
      <c r="P753" s="478"/>
      <c r="Q753" s="478"/>
      <c r="R753" s="478"/>
      <c r="S753" s="478"/>
      <c r="T753" s="478"/>
      <c r="U753" s="478"/>
      <c r="V753" s="470"/>
    </row>
    <row r="754" spans="7:22" x14ac:dyDescent="0.35">
      <c r="G754" s="477"/>
      <c r="H754" s="478"/>
      <c r="I754" s="478"/>
      <c r="J754" s="478"/>
      <c r="K754" s="478"/>
      <c r="L754" s="478"/>
      <c r="M754" s="478"/>
      <c r="N754" s="479"/>
      <c r="O754" s="479"/>
      <c r="P754" s="478"/>
      <c r="Q754" s="478"/>
      <c r="R754" s="478"/>
      <c r="S754" s="478"/>
      <c r="T754" s="478"/>
      <c r="U754" s="478"/>
      <c r="V754" s="470"/>
    </row>
    <row r="755" spans="7:22" x14ac:dyDescent="0.35">
      <c r="G755" s="477"/>
      <c r="H755" s="478"/>
      <c r="I755" s="478"/>
      <c r="J755" s="478"/>
      <c r="K755" s="478"/>
      <c r="L755" s="478"/>
      <c r="M755" s="478"/>
      <c r="N755" s="479"/>
      <c r="O755" s="479"/>
      <c r="P755" s="478"/>
      <c r="Q755" s="478"/>
      <c r="R755" s="478"/>
      <c r="S755" s="478"/>
      <c r="T755" s="478"/>
      <c r="U755" s="478"/>
      <c r="V755" s="470"/>
    </row>
    <row r="756" spans="7:22" x14ac:dyDescent="0.35">
      <c r="G756" s="477"/>
      <c r="H756" s="478"/>
      <c r="I756" s="478"/>
      <c r="J756" s="478"/>
      <c r="K756" s="478"/>
      <c r="L756" s="478"/>
      <c r="M756" s="478"/>
      <c r="N756" s="479"/>
      <c r="O756" s="479"/>
      <c r="P756" s="478"/>
      <c r="Q756" s="478"/>
      <c r="R756" s="478"/>
      <c r="S756" s="478"/>
      <c r="T756" s="478"/>
      <c r="U756" s="478"/>
      <c r="V756" s="470"/>
    </row>
    <row r="757" spans="7:22" x14ac:dyDescent="0.35">
      <c r="G757" s="477"/>
      <c r="H757" s="478"/>
      <c r="I757" s="478"/>
      <c r="J757" s="478"/>
      <c r="K757" s="478"/>
      <c r="L757" s="478"/>
      <c r="M757" s="478"/>
      <c r="N757" s="479"/>
      <c r="O757" s="479"/>
      <c r="P757" s="478"/>
      <c r="Q757" s="478"/>
      <c r="R757" s="478"/>
      <c r="S757" s="478"/>
      <c r="T757" s="478"/>
      <c r="U757" s="478"/>
      <c r="V757" s="470"/>
    </row>
    <row r="758" spans="7:22" x14ac:dyDescent="0.35">
      <c r="G758" s="477"/>
      <c r="H758" s="478"/>
      <c r="I758" s="478"/>
      <c r="J758" s="478"/>
      <c r="K758" s="478"/>
      <c r="L758" s="478"/>
      <c r="M758" s="478"/>
      <c r="N758" s="479"/>
      <c r="O758" s="479"/>
      <c r="P758" s="478"/>
      <c r="Q758" s="478"/>
      <c r="R758" s="478"/>
      <c r="S758" s="478"/>
      <c r="T758" s="478"/>
      <c r="U758" s="478"/>
      <c r="V758" s="470"/>
    </row>
    <row r="759" spans="7:22" x14ac:dyDescent="0.35">
      <c r="G759" s="477"/>
      <c r="H759" s="478"/>
      <c r="I759" s="478"/>
      <c r="J759" s="478"/>
      <c r="K759" s="478"/>
      <c r="L759" s="478"/>
      <c r="M759" s="478"/>
      <c r="N759" s="479"/>
      <c r="O759" s="479"/>
      <c r="P759" s="478"/>
      <c r="Q759" s="478"/>
      <c r="R759" s="478"/>
      <c r="S759" s="478"/>
      <c r="T759" s="478"/>
      <c r="U759" s="478"/>
      <c r="V759" s="470"/>
    </row>
    <row r="760" spans="7:22" x14ac:dyDescent="0.35">
      <c r="G760" s="477"/>
      <c r="H760" s="478"/>
      <c r="I760" s="478"/>
      <c r="J760" s="478"/>
      <c r="K760" s="478"/>
      <c r="L760" s="478"/>
      <c r="M760" s="478"/>
      <c r="N760" s="479"/>
      <c r="O760" s="479"/>
      <c r="P760" s="478"/>
      <c r="Q760" s="478"/>
      <c r="R760" s="478"/>
      <c r="S760" s="478"/>
      <c r="T760" s="478"/>
      <c r="U760" s="478"/>
      <c r="V760" s="470"/>
    </row>
    <row r="761" spans="7:22" x14ac:dyDescent="0.35">
      <c r="G761" s="477"/>
      <c r="H761" s="478"/>
      <c r="I761" s="478"/>
      <c r="J761" s="478"/>
      <c r="K761" s="478"/>
      <c r="L761" s="478"/>
      <c r="M761" s="478"/>
      <c r="N761" s="479"/>
      <c r="O761" s="479"/>
      <c r="P761" s="478"/>
      <c r="Q761" s="478"/>
      <c r="R761" s="478"/>
      <c r="S761" s="478"/>
      <c r="T761" s="478"/>
      <c r="U761" s="478"/>
      <c r="V761" s="470"/>
    </row>
    <row r="762" spans="7:22" x14ac:dyDescent="0.35">
      <c r="G762" s="477"/>
      <c r="H762" s="478"/>
      <c r="I762" s="478"/>
      <c r="J762" s="478"/>
      <c r="K762" s="478"/>
      <c r="L762" s="478"/>
      <c r="M762" s="478"/>
      <c r="N762" s="479"/>
      <c r="O762" s="479"/>
      <c r="P762" s="478"/>
      <c r="Q762" s="478"/>
      <c r="R762" s="478"/>
      <c r="S762" s="478"/>
      <c r="T762" s="478"/>
      <c r="U762" s="478"/>
      <c r="V762" s="470"/>
    </row>
    <row r="763" spans="7:22" x14ac:dyDescent="0.35">
      <c r="G763" s="477"/>
      <c r="H763" s="478"/>
      <c r="I763" s="478"/>
      <c r="J763" s="478"/>
      <c r="K763" s="478"/>
      <c r="L763" s="478"/>
      <c r="M763" s="478"/>
      <c r="N763" s="479"/>
      <c r="O763" s="479"/>
      <c r="P763" s="478"/>
      <c r="Q763" s="478"/>
      <c r="R763" s="478"/>
      <c r="S763" s="478"/>
      <c r="T763" s="478"/>
      <c r="U763" s="478"/>
      <c r="V763" s="470"/>
    </row>
    <row r="764" spans="7:22" x14ac:dyDescent="0.35">
      <c r="G764" s="477"/>
      <c r="H764" s="478"/>
      <c r="I764" s="478"/>
      <c r="J764" s="478"/>
      <c r="K764" s="478"/>
      <c r="L764" s="478"/>
      <c r="M764" s="478"/>
      <c r="N764" s="479"/>
      <c r="O764" s="479"/>
      <c r="P764" s="478"/>
      <c r="Q764" s="478"/>
      <c r="R764" s="478"/>
      <c r="S764" s="478"/>
      <c r="T764" s="478"/>
      <c r="U764" s="478"/>
      <c r="V764" s="470"/>
    </row>
    <row r="765" spans="7:22" x14ac:dyDescent="0.35">
      <c r="G765" s="477"/>
      <c r="H765" s="478"/>
      <c r="I765" s="478"/>
      <c r="J765" s="478"/>
      <c r="K765" s="478"/>
      <c r="L765" s="478"/>
      <c r="M765" s="478"/>
      <c r="N765" s="479"/>
      <c r="O765" s="479"/>
      <c r="P765" s="478"/>
      <c r="Q765" s="478"/>
      <c r="R765" s="478"/>
      <c r="S765" s="478"/>
      <c r="T765" s="478"/>
      <c r="U765" s="478"/>
      <c r="V765" s="470"/>
    </row>
    <row r="766" spans="7:22" x14ac:dyDescent="0.35">
      <c r="G766" s="477"/>
      <c r="H766" s="478"/>
      <c r="I766" s="478"/>
      <c r="J766" s="478"/>
      <c r="K766" s="478"/>
      <c r="L766" s="478"/>
      <c r="M766" s="478"/>
      <c r="N766" s="479"/>
      <c r="O766" s="479"/>
      <c r="P766" s="478"/>
      <c r="Q766" s="478"/>
      <c r="R766" s="478"/>
      <c r="S766" s="478"/>
      <c r="T766" s="478"/>
      <c r="U766" s="478"/>
      <c r="V766" s="470"/>
    </row>
    <row r="767" spans="7:22" x14ac:dyDescent="0.35">
      <c r="G767" s="477"/>
      <c r="H767" s="478"/>
      <c r="I767" s="478"/>
      <c r="J767" s="478"/>
      <c r="K767" s="478"/>
      <c r="L767" s="478"/>
      <c r="M767" s="478"/>
      <c r="N767" s="479"/>
      <c r="O767" s="479"/>
      <c r="P767" s="478"/>
      <c r="Q767" s="478"/>
      <c r="R767" s="478"/>
      <c r="S767" s="478"/>
      <c r="T767" s="478"/>
      <c r="U767" s="478"/>
      <c r="V767" s="470"/>
    </row>
    <row r="768" spans="7:22" x14ac:dyDescent="0.35">
      <c r="G768" s="477"/>
      <c r="H768" s="478"/>
      <c r="I768" s="478"/>
      <c r="J768" s="478"/>
      <c r="K768" s="478"/>
      <c r="L768" s="478"/>
      <c r="M768" s="478"/>
      <c r="N768" s="479"/>
      <c r="O768" s="479"/>
      <c r="P768" s="478"/>
      <c r="Q768" s="478"/>
      <c r="R768" s="478"/>
      <c r="S768" s="478"/>
      <c r="T768" s="478"/>
      <c r="U768" s="478"/>
      <c r="V768" s="470"/>
    </row>
    <row r="769" spans="7:22" x14ac:dyDescent="0.35">
      <c r="G769" s="477"/>
      <c r="H769" s="478"/>
      <c r="I769" s="478"/>
      <c r="J769" s="478"/>
      <c r="K769" s="478"/>
      <c r="L769" s="478"/>
      <c r="M769" s="478"/>
      <c r="N769" s="479"/>
      <c r="O769" s="479"/>
      <c r="P769" s="478"/>
      <c r="Q769" s="478"/>
      <c r="R769" s="478"/>
      <c r="S769" s="478"/>
      <c r="T769" s="478"/>
      <c r="U769" s="478"/>
      <c r="V769" s="470"/>
    </row>
    <row r="770" spans="7:22" x14ac:dyDescent="0.35">
      <c r="G770" s="477"/>
      <c r="H770" s="478"/>
      <c r="I770" s="478"/>
      <c r="J770" s="478"/>
      <c r="K770" s="478"/>
      <c r="L770" s="478"/>
      <c r="M770" s="478"/>
      <c r="N770" s="479"/>
      <c r="O770" s="479"/>
      <c r="P770" s="478"/>
      <c r="Q770" s="478"/>
      <c r="R770" s="478"/>
      <c r="S770" s="478"/>
      <c r="T770" s="478"/>
      <c r="U770" s="478"/>
      <c r="V770" s="470"/>
    </row>
    <row r="771" spans="7:22" x14ac:dyDescent="0.35">
      <c r="G771" s="477"/>
      <c r="H771" s="478"/>
      <c r="I771" s="478"/>
      <c r="J771" s="478"/>
      <c r="K771" s="478"/>
      <c r="L771" s="478"/>
      <c r="M771" s="478"/>
      <c r="N771" s="479"/>
      <c r="O771" s="479"/>
      <c r="P771" s="478"/>
      <c r="Q771" s="478"/>
      <c r="R771" s="478"/>
      <c r="S771" s="478"/>
      <c r="T771" s="478"/>
      <c r="U771" s="478"/>
      <c r="V771" s="470"/>
    </row>
    <row r="772" spans="7:22" x14ac:dyDescent="0.35">
      <c r="G772" s="477"/>
      <c r="H772" s="478"/>
      <c r="I772" s="478"/>
      <c r="J772" s="478"/>
      <c r="K772" s="478"/>
      <c r="L772" s="478"/>
      <c r="M772" s="478"/>
      <c r="N772" s="479"/>
      <c r="O772" s="479"/>
      <c r="P772" s="478"/>
      <c r="Q772" s="478"/>
      <c r="R772" s="478"/>
      <c r="S772" s="478"/>
      <c r="T772" s="478"/>
      <c r="U772" s="478"/>
      <c r="V772" s="470"/>
    </row>
    <row r="773" spans="7:22" x14ac:dyDescent="0.35">
      <c r="G773" s="477"/>
      <c r="H773" s="478"/>
      <c r="I773" s="478"/>
      <c r="J773" s="478"/>
      <c r="K773" s="478"/>
      <c r="L773" s="478"/>
      <c r="M773" s="478"/>
      <c r="N773" s="479"/>
      <c r="O773" s="479"/>
      <c r="P773" s="478"/>
      <c r="Q773" s="478"/>
      <c r="R773" s="478"/>
      <c r="S773" s="478"/>
      <c r="T773" s="478"/>
      <c r="U773" s="478"/>
      <c r="V773" s="470"/>
    </row>
    <row r="774" spans="7:22" x14ac:dyDescent="0.35">
      <c r="G774" s="477"/>
      <c r="H774" s="478"/>
      <c r="I774" s="478"/>
      <c r="J774" s="478"/>
      <c r="K774" s="478"/>
      <c r="L774" s="478"/>
      <c r="M774" s="478"/>
      <c r="N774" s="479"/>
      <c r="O774" s="479"/>
      <c r="P774" s="478"/>
      <c r="Q774" s="478"/>
      <c r="R774" s="478"/>
      <c r="S774" s="478"/>
      <c r="T774" s="478"/>
      <c r="U774" s="478"/>
      <c r="V774" s="470"/>
    </row>
    <row r="775" spans="7:22" x14ac:dyDescent="0.35">
      <c r="G775" s="477"/>
      <c r="H775" s="478"/>
      <c r="I775" s="478"/>
      <c r="J775" s="478"/>
      <c r="K775" s="478"/>
      <c r="L775" s="478"/>
      <c r="M775" s="478"/>
      <c r="N775" s="479"/>
      <c r="O775" s="479"/>
      <c r="P775" s="478"/>
      <c r="Q775" s="478"/>
      <c r="R775" s="478"/>
      <c r="S775" s="478"/>
      <c r="T775" s="478"/>
      <c r="U775" s="478"/>
      <c r="V775" s="470"/>
    </row>
    <row r="776" spans="7:22" x14ac:dyDescent="0.35">
      <c r="G776" s="477"/>
      <c r="H776" s="478"/>
      <c r="I776" s="478"/>
      <c r="J776" s="478"/>
      <c r="K776" s="478"/>
      <c r="L776" s="478"/>
      <c r="M776" s="478"/>
      <c r="N776" s="479"/>
      <c r="O776" s="479"/>
      <c r="P776" s="478"/>
      <c r="Q776" s="478"/>
      <c r="R776" s="478"/>
      <c r="S776" s="478"/>
      <c r="T776" s="478"/>
      <c r="U776" s="478"/>
      <c r="V776" s="470"/>
    </row>
    <row r="777" spans="7:22" x14ac:dyDescent="0.35">
      <c r="G777" s="477"/>
      <c r="H777" s="478"/>
      <c r="I777" s="478"/>
      <c r="J777" s="478"/>
      <c r="K777" s="478"/>
      <c r="L777" s="478"/>
      <c r="M777" s="478"/>
      <c r="N777" s="479"/>
      <c r="O777" s="479"/>
      <c r="P777" s="478"/>
      <c r="Q777" s="478"/>
      <c r="R777" s="478"/>
      <c r="S777" s="478"/>
      <c r="T777" s="478"/>
      <c r="U777" s="478"/>
      <c r="V777" s="470"/>
    </row>
    <row r="778" spans="7:22" x14ac:dyDescent="0.35">
      <c r="G778" s="477"/>
      <c r="H778" s="478"/>
      <c r="I778" s="478"/>
      <c r="J778" s="478"/>
      <c r="K778" s="478"/>
      <c r="L778" s="478"/>
      <c r="M778" s="478"/>
      <c r="N778" s="479"/>
      <c r="O778" s="479"/>
      <c r="P778" s="478"/>
      <c r="Q778" s="478"/>
      <c r="R778" s="478"/>
      <c r="S778" s="478"/>
      <c r="T778" s="478"/>
      <c r="U778" s="478"/>
      <c r="V778" s="470"/>
    </row>
    <row r="779" spans="7:22" x14ac:dyDescent="0.35">
      <c r="G779" s="477"/>
      <c r="H779" s="478"/>
      <c r="I779" s="478"/>
      <c r="J779" s="478"/>
      <c r="K779" s="478"/>
      <c r="L779" s="478"/>
      <c r="M779" s="478"/>
      <c r="N779" s="479"/>
      <c r="O779" s="479"/>
      <c r="P779" s="478"/>
      <c r="Q779" s="478"/>
      <c r="R779" s="478"/>
      <c r="S779" s="478"/>
      <c r="T779" s="478"/>
      <c r="U779" s="478"/>
      <c r="V779" s="470"/>
    </row>
    <row r="780" spans="7:22" x14ac:dyDescent="0.35">
      <c r="G780" s="477"/>
      <c r="H780" s="478"/>
      <c r="I780" s="478"/>
      <c r="J780" s="478"/>
      <c r="K780" s="478"/>
      <c r="L780" s="478"/>
      <c r="M780" s="478"/>
      <c r="N780" s="479"/>
      <c r="O780" s="479"/>
      <c r="P780" s="478"/>
      <c r="Q780" s="478"/>
      <c r="R780" s="478"/>
      <c r="S780" s="478"/>
      <c r="T780" s="478"/>
      <c r="U780" s="478"/>
      <c r="V780" s="470"/>
    </row>
    <row r="781" spans="7:22" x14ac:dyDescent="0.35">
      <c r="G781" s="477"/>
      <c r="H781" s="478"/>
      <c r="I781" s="478"/>
      <c r="J781" s="478"/>
      <c r="K781" s="478"/>
      <c r="L781" s="478"/>
      <c r="M781" s="478"/>
      <c r="N781" s="479"/>
      <c r="O781" s="479"/>
      <c r="P781" s="478"/>
      <c r="Q781" s="478"/>
      <c r="R781" s="478"/>
      <c r="S781" s="478"/>
      <c r="T781" s="478"/>
      <c r="U781" s="478"/>
      <c r="V781" s="470"/>
    </row>
    <row r="782" spans="7:22" x14ac:dyDescent="0.35">
      <c r="G782" s="477"/>
      <c r="H782" s="478"/>
      <c r="I782" s="478"/>
      <c r="J782" s="478"/>
      <c r="K782" s="478"/>
      <c r="L782" s="478"/>
      <c r="M782" s="478"/>
      <c r="N782" s="479"/>
      <c r="O782" s="479"/>
      <c r="P782" s="478"/>
      <c r="Q782" s="478"/>
      <c r="R782" s="478"/>
      <c r="S782" s="478"/>
      <c r="T782" s="478"/>
      <c r="U782" s="478"/>
      <c r="V782" s="470"/>
    </row>
    <row r="783" spans="7:22" x14ac:dyDescent="0.35">
      <c r="G783" s="477"/>
      <c r="H783" s="478"/>
      <c r="I783" s="478"/>
      <c r="J783" s="478"/>
      <c r="K783" s="478"/>
      <c r="L783" s="478"/>
      <c r="M783" s="478"/>
      <c r="N783" s="479"/>
      <c r="O783" s="479"/>
      <c r="P783" s="478"/>
      <c r="Q783" s="478"/>
      <c r="R783" s="478"/>
      <c r="S783" s="478"/>
      <c r="T783" s="478"/>
      <c r="U783" s="478"/>
      <c r="V783" s="470"/>
    </row>
    <row r="784" spans="7:22" x14ac:dyDescent="0.35">
      <c r="G784" s="477"/>
      <c r="H784" s="478"/>
      <c r="I784" s="478"/>
      <c r="J784" s="478"/>
      <c r="K784" s="478"/>
      <c r="L784" s="478"/>
      <c r="M784" s="478"/>
      <c r="N784" s="479"/>
      <c r="O784" s="479"/>
      <c r="P784" s="478"/>
      <c r="Q784" s="478"/>
      <c r="R784" s="478"/>
      <c r="S784" s="478"/>
      <c r="T784" s="478"/>
      <c r="U784" s="478"/>
      <c r="V784" s="470"/>
    </row>
    <row r="785" spans="7:22" x14ac:dyDescent="0.35">
      <c r="G785" s="477"/>
      <c r="H785" s="478"/>
      <c r="I785" s="478"/>
      <c r="J785" s="478"/>
      <c r="K785" s="478"/>
      <c r="L785" s="478"/>
      <c r="M785" s="478"/>
      <c r="N785" s="479"/>
      <c r="O785" s="479"/>
      <c r="P785" s="478"/>
      <c r="Q785" s="478"/>
      <c r="R785" s="478"/>
      <c r="S785" s="478"/>
      <c r="T785" s="478"/>
      <c r="U785" s="478"/>
      <c r="V785" s="470"/>
    </row>
    <row r="786" spans="7:22" x14ac:dyDescent="0.35">
      <c r="G786" s="477"/>
      <c r="H786" s="478"/>
      <c r="I786" s="478"/>
      <c r="J786" s="478"/>
      <c r="K786" s="478"/>
      <c r="L786" s="478"/>
      <c r="M786" s="478"/>
      <c r="N786" s="479"/>
      <c r="O786" s="479"/>
      <c r="P786" s="478"/>
      <c r="Q786" s="478"/>
      <c r="R786" s="478"/>
      <c r="S786" s="478"/>
      <c r="T786" s="478"/>
      <c r="U786" s="478"/>
      <c r="V786" s="470"/>
    </row>
    <row r="787" spans="7:22" x14ac:dyDescent="0.35">
      <c r="G787" s="477"/>
      <c r="H787" s="478"/>
      <c r="I787" s="478"/>
      <c r="J787" s="478"/>
      <c r="K787" s="478"/>
      <c r="L787" s="478"/>
      <c r="M787" s="478"/>
      <c r="N787" s="479"/>
      <c r="O787" s="479"/>
      <c r="P787" s="478"/>
      <c r="Q787" s="478"/>
      <c r="R787" s="478"/>
      <c r="S787" s="478"/>
      <c r="T787" s="478"/>
      <c r="U787" s="478"/>
      <c r="V787" s="470"/>
    </row>
    <row r="788" spans="7:22" x14ac:dyDescent="0.35">
      <c r="G788" s="477"/>
      <c r="H788" s="478"/>
      <c r="I788" s="478"/>
      <c r="J788" s="478"/>
      <c r="K788" s="478"/>
      <c r="L788" s="478"/>
      <c r="M788" s="478"/>
      <c r="N788" s="479"/>
      <c r="O788" s="479"/>
      <c r="P788" s="478"/>
      <c r="Q788" s="478"/>
      <c r="R788" s="478"/>
      <c r="S788" s="478"/>
      <c r="T788" s="478"/>
      <c r="U788" s="478"/>
      <c r="V788" s="470"/>
    </row>
    <row r="789" spans="7:22" x14ac:dyDescent="0.35">
      <c r="G789" s="477"/>
      <c r="H789" s="478"/>
      <c r="I789" s="478"/>
      <c r="J789" s="478"/>
      <c r="K789" s="478"/>
      <c r="L789" s="478"/>
      <c r="M789" s="478"/>
      <c r="N789" s="479"/>
      <c r="O789" s="479"/>
      <c r="P789" s="478"/>
      <c r="Q789" s="478"/>
      <c r="R789" s="478"/>
      <c r="S789" s="478"/>
      <c r="T789" s="478"/>
      <c r="U789" s="478"/>
      <c r="V789" s="470"/>
    </row>
    <row r="790" spans="7:22" x14ac:dyDescent="0.35">
      <c r="G790" s="477"/>
      <c r="H790" s="478"/>
      <c r="I790" s="478"/>
      <c r="J790" s="478"/>
      <c r="K790" s="478"/>
      <c r="L790" s="478"/>
      <c r="M790" s="478"/>
      <c r="N790" s="479"/>
      <c r="O790" s="479"/>
      <c r="P790" s="478"/>
      <c r="Q790" s="478"/>
      <c r="R790" s="478"/>
      <c r="S790" s="478"/>
      <c r="T790" s="478"/>
      <c r="U790" s="478"/>
      <c r="V790" s="470"/>
    </row>
    <row r="791" spans="7:22" x14ac:dyDescent="0.35">
      <c r="G791" s="477"/>
      <c r="H791" s="478"/>
      <c r="I791" s="478"/>
      <c r="J791" s="478"/>
      <c r="K791" s="478"/>
      <c r="L791" s="478"/>
      <c r="M791" s="478"/>
      <c r="N791" s="479"/>
      <c r="O791" s="479"/>
      <c r="P791" s="478"/>
      <c r="Q791" s="478"/>
      <c r="R791" s="478"/>
      <c r="S791" s="478"/>
      <c r="T791" s="478"/>
      <c r="U791" s="478"/>
      <c r="V791" s="470"/>
    </row>
    <row r="792" spans="7:22" x14ac:dyDescent="0.35">
      <c r="G792" s="477"/>
      <c r="H792" s="478"/>
      <c r="I792" s="478"/>
      <c r="J792" s="478"/>
      <c r="K792" s="478"/>
      <c r="L792" s="478"/>
      <c r="M792" s="478"/>
      <c r="N792" s="479"/>
      <c r="O792" s="479"/>
      <c r="P792" s="478"/>
      <c r="Q792" s="478"/>
      <c r="R792" s="478"/>
      <c r="S792" s="478"/>
      <c r="T792" s="478"/>
      <c r="U792" s="478"/>
      <c r="V792" s="470"/>
    </row>
    <row r="793" spans="7:22" x14ac:dyDescent="0.35">
      <c r="G793" s="477"/>
      <c r="H793" s="478"/>
      <c r="I793" s="478"/>
      <c r="J793" s="478"/>
      <c r="K793" s="478"/>
      <c r="L793" s="478"/>
      <c r="M793" s="478"/>
      <c r="N793" s="479"/>
      <c r="O793" s="479"/>
      <c r="P793" s="478"/>
      <c r="Q793" s="478"/>
      <c r="R793" s="478"/>
      <c r="S793" s="478"/>
      <c r="T793" s="478"/>
      <c r="U793" s="478"/>
      <c r="V793" s="470"/>
    </row>
    <row r="794" spans="7:22" x14ac:dyDescent="0.35">
      <c r="G794" s="477"/>
      <c r="H794" s="478"/>
      <c r="I794" s="478"/>
      <c r="J794" s="478"/>
      <c r="K794" s="478"/>
      <c r="L794" s="478"/>
      <c r="M794" s="478"/>
      <c r="N794" s="479"/>
      <c r="O794" s="479"/>
      <c r="P794" s="478"/>
      <c r="Q794" s="478"/>
      <c r="R794" s="478"/>
      <c r="S794" s="478"/>
      <c r="T794" s="478"/>
      <c r="U794" s="478"/>
      <c r="V794" s="470"/>
    </row>
    <row r="795" spans="7:22" x14ac:dyDescent="0.35">
      <c r="G795" s="477"/>
      <c r="H795" s="478"/>
      <c r="I795" s="478"/>
      <c r="J795" s="478"/>
      <c r="K795" s="478"/>
      <c r="L795" s="478"/>
      <c r="M795" s="478"/>
      <c r="N795" s="479"/>
      <c r="O795" s="479"/>
      <c r="P795" s="478"/>
      <c r="Q795" s="478"/>
      <c r="R795" s="478"/>
      <c r="S795" s="478"/>
      <c r="T795" s="478"/>
      <c r="U795" s="478"/>
      <c r="V795" s="470"/>
    </row>
    <row r="796" spans="7:22" x14ac:dyDescent="0.35">
      <c r="G796" s="477"/>
      <c r="H796" s="478"/>
      <c r="I796" s="478"/>
      <c r="J796" s="478"/>
      <c r="K796" s="478"/>
      <c r="L796" s="478"/>
      <c r="M796" s="478"/>
      <c r="N796" s="479"/>
      <c r="O796" s="479"/>
      <c r="P796" s="478"/>
      <c r="Q796" s="478"/>
      <c r="R796" s="478"/>
      <c r="S796" s="478"/>
      <c r="T796" s="478"/>
      <c r="U796" s="478"/>
      <c r="V796" s="470"/>
    </row>
    <row r="797" spans="7:22" x14ac:dyDescent="0.35">
      <c r="G797" s="477"/>
      <c r="H797" s="478"/>
      <c r="I797" s="478"/>
      <c r="J797" s="478"/>
      <c r="K797" s="478"/>
      <c r="L797" s="478"/>
      <c r="M797" s="478"/>
      <c r="N797" s="479"/>
      <c r="O797" s="479"/>
      <c r="P797" s="478"/>
      <c r="Q797" s="478"/>
      <c r="R797" s="478"/>
      <c r="S797" s="478"/>
      <c r="T797" s="478"/>
      <c r="U797" s="478"/>
      <c r="V797" s="470"/>
    </row>
    <row r="798" spans="7:22" x14ac:dyDescent="0.35">
      <c r="G798" s="477"/>
      <c r="H798" s="478"/>
      <c r="I798" s="478"/>
      <c r="J798" s="478"/>
      <c r="K798" s="478"/>
      <c r="L798" s="478"/>
      <c r="M798" s="478"/>
      <c r="N798" s="479"/>
      <c r="O798" s="479"/>
      <c r="P798" s="478"/>
      <c r="Q798" s="478"/>
      <c r="R798" s="478"/>
      <c r="S798" s="478"/>
      <c r="T798" s="478"/>
      <c r="U798" s="478"/>
      <c r="V798" s="470"/>
    </row>
    <row r="799" spans="7:22" x14ac:dyDescent="0.35">
      <c r="G799" s="477"/>
      <c r="H799" s="478"/>
      <c r="I799" s="478"/>
      <c r="J799" s="478"/>
      <c r="K799" s="478"/>
      <c r="L799" s="478"/>
      <c r="M799" s="478"/>
      <c r="N799" s="479"/>
      <c r="O799" s="479"/>
      <c r="P799" s="478"/>
      <c r="Q799" s="478"/>
      <c r="R799" s="478"/>
      <c r="S799" s="478"/>
      <c r="T799" s="478"/>
      <c r="U799" s="478"/>
      <c r="V799" s="470"/>
    </row>
    <row r="800" spans="7:22" x14ac:dyDescent="0.35">
      <c r="G800" s="477"/>
      <c r="H800" s="478"/>
      <c r="I800" s="478"/>
      <c r="J800" s="478"/>
      <c r="K800" s="478"/>
      <c r="L800" s="478"/>
      <c r="M800" s="478"/>
      <c r="N800" s="479"/>
      <c r="O800" s="479"/>
      <c r="P800" s="478"/>
      <c r="Q800" s="478"/>
      <c r="R800" s="478"/>
      <c r="S800" s="478"/>
      <c r="T800" s="478"/>
      <c r="U800" s="478"/>
      <c r="V800" s="470"/>
    </row>
    <row r="801" spans="7:22" x14ac:dyDescent="0.35">
      <c r="G801" s="477"/>
      <c r="H801" s="478"/>
      <c r="I801" s="478"/>
      <c r="J801" s="478"/>
      <c r="K801" s="478"/>
      <c r="L801" s="478"/>
      <c r="M801" s="478"/>
      <c r="N801" s="479"/>
      <c r="O801" s="479"/>
      <c r="P801" s="478"/>
      <c r="Q801" s="478"/>
      <c r="R801" s="478"/>
      <c r="S801" s="478"/>
      <c r="T801" s="478"/>
      <c r="U801" s="478"/>
      <c r="V801" s="470"/>
    </row>
    <row r="802" spans="7:22" x14ac:dyDescent="0.35">
      <c r="G802" s="477"/>
      <c r="H802" s="478"/>
      <c r="I802" s="478"/>
      <c r="J802" s="478"/>
      <c r="K802" s="478"/>
      <c r="L802" s="478"/>
      <c r="M802" s="478"/>
      <c r="N802" s="479"/>
      <c r="O802" s="479"/>
      <c r="P802" s="478"/>
      <c r="Q802" s="478"/>
      <c r="R802" s="478"/>
      <c r="S802" s="478"/>
      <c r="T802" s="478"/>
      <c r="U802" s="478"/>
      <c r="V802" s="470"/>
    </row>
    <row r="803" spans="7:22" x14ac:dyDescent="0.35">
      <c r="G803" s="477"/>
      <c r="H803" s="478"/>
      <c r="I803" s="478"/>
      <c r="J803" s="478"/>
      <c r="K803" s="478"/>
      <c r="L803" s="478"/>
      <c r="M803" s="478"/>
      <c r="N803" s="479"/>
      <c r="O803" s="479"/>
      <c r="P803" s="478"/>
      <c r="Q803" s="478"/>
      <c r="R803" s="478"/>
      <c r="S803" s="478"/>
      <c r="T803" s="478"/>
      <c r="U803" s="478"/>
      <c r="V803" s="470"/>
    </row>
    <row r="804" spans="7:22" x14ac:dyDescent="0.35">
      <c r="G804" s="477"/>
      <c r="H804" s="478"/>
      <c r="I804" s="478"/>
      <c r="J804" s="478"/>
      <c r="K804" s="478"/>
      <c r="L804" s="478"/>
      <c r="M804" s="478"/>
      <c r="N804" s="479"/>
      <c r="O804" s="479"/>
      <c r="P804" s="478"/>
      <c r="Q804" s="478"/>
      <c r="R804" s="478"/>
      <c r="S804" s="478"/>
      <c r="T804" s="478"/>
      <c r="U804" s="478"/>
      <c r="V804" s="470"/>
    </row>
    <row r="805" spans="7:22" x14ac:dyDescent="0.35">
      <c r="G805" s="477"/>
      <c r="H805" s="478"/>
      <c r="I805" s="478"/>
      <c r="J805" s="478"/>
      <c r="K805" s="478"/>
      <c r="L805" s="478"/>
      <c r="M805" s="478"/>
      <c r="N805" s="479"/>
      <c r="O805" s="479"/>
      <c r="P805" s="478"/>
      <c r="Q805" s="478"/>
      <c r="R805" s="478"/>
      <c r="S805" s="478"/>
      <c r="T805" s="478"/>
      <c r="U805" s="478"/>
      <c r="V805" s="470"/>
    </row>
    <row r="806" spans="7:22" x14ac:dyDescent="0.35">
      <c r="G806" s="477"/>
      <c r="H806" s="478"/>
      <c r="I806" s="478"/>
      <c r="J806" s="478"/>
      <c r="K806" s="478"/>
      <c r="L806" s="478"/>
      <c r="M806" s="478"/>
      <c r="N806" s="479"/>
      <c r="O806" s="479"/>
      <c r="P806" s="478"/>
      <c r="Q806" s="478"/>
      <c r="R806" s="478"/>
      <c r="S806" s="478"/>
      <c r="T806" s="478"/>
      <c r="U806" s="478"/>
      <c r="V806" s="470"/>
    </row>
    <row r="807" spans="7:22" x14ac:dyDescent="0.35">
      <c r="G807" s="477"/>
      <c r="H807" s="478"/>
      <c r="I807" s="478"/>
      <c r="J807" s="478"/>
      <c r="K807" s="478"/>
      <c r="L807" s="478"/>
      <c r="M807" s="478"/>
      <c r="N807" s="479"/>
      <c r="O807" s="479"/>
      <c r="P807" s="478"/>
      <c r="Q807" s="478"/>
      <c r="R807" s="478"/>
      <c r="S807" s="478"/>
      <c r="T807" s="478"/>
      <c r="U807" s="478"/>
      <c r="V807" s="470"/>
    </row>
    <row r="808" spans="7:22" x14ac:dyDescent="0.35">
      <c r="G808" s="477"/>
      <c r="H808" s="478"/>
      <c r="I808" s="478"/>
      <c r="J808" s="478"/>
      <c r="K808" s="478"/>
      <c r="L808" s="478"/>
      <c r="M808" s="478"/>
      <c r="N808" s="479"/>
      <c r="O808" s="479"/>
      <c r="P808" s="478"/>
      <c r="Q808" s="478"/>
      <c r="R808" s="478"/>
      <c r="S808" s="478"/>
      <c r="T808" s="478"/>
      <c r="U808" s="478"/>
      <c r="V808" s="470"/>
    </row>
    <row r="809" spans="7:22" x14ac:dyDescent="0.35">
      <c r="G809" s="477"/>
      <c r="H809" s="478"/>
      <c r="I809" s="478"/>
      <c r="J809" s="478"/>
      <c r="K809" s="478"/>
      <c r="L809" s="478"/>
      <c r="M809" s="478"/>
      <c r="N809" s="479"/>
      <c r="O809" s="479"/>
      <c r="P809" s="478"/>
      <c r="Q809" s="478"/>
      <c r="R809" s="478"/>
      <c r="S809" s="478"/>
      <c r="T809" s="478"/>
      <c r="U809" s="478"/>
      <c r="V809" s="470"/>
    </row>
    <row r="810" spans="7:22" x14ac:dyDescent="0.35">
      <c r="G810" s="477"/>
      <c r="H810" s="478"/>
      <c r="I810" s="478"/>
      <c r="J810" s="478"/>
      <c r="K810" s="478"/>
      <c r="L810" s="478"/>
      <c r="M810" s="478"/>
      <c r="N810" s="479"/>
      <c r="O810" s="479"/>
      <c r="P810" s="478"/>
      <c r="Q810" s="478"/>
      <c r="R810" s="478"/>
      <c r="S810" s="478"/>
      <c r="T810" s="478"/>
      <c r="U810" s="478"/>
      <c r="V810" s="470"/>
    </row>
    <row r="811" spans="7:22" x14ac:dyDescent="0.35">
      <c r="G811" s="477"/>
      <c r="H811" s="478"/>
      <c r="I811" s="478"/>
      <c r="J811" s="478"/>
      <c r="K811" s="478"/>
      <c r="L811" s="478"/>
      <c r="M811" s="478"/>
      <c r="N811" s="479"/>
      <c r="O811" s="479"/>
      <c r="P811" s="478"/>
      <c r="Q811" s="478"/>
      <c r="R811" s="478"/>
      <c r="S811" s="478"/>
      <c r="T811" s="478"/>
      <c r="U811" s="478"/>
      <c r="V811" s="470"/>
    </row>
    <row r="812" spans="7:22" x14ac:dyDescent="0.35">
      <c r="G812" s="477"/>
      <c r="H812" s="478"/>
      <c r="I812" s="478"/>
      <c r="J812" s="478"/>
      <c r="K812" s="478"/>
      <c r="L812" s="478"/>
      <c r="M812" s="478"/>
      <c r="N812" s="479"/>
      <c r="O812" s="479"/>
      <c r="P812" s="478"/>
      <c r="Q812" s="478"/>
      <c r="R812" s="478"/>
      <c r="S812" s="478"/>
      <c r="T812" s="478"/>
      <c r="U812" s="478"/>
      <c r="V812" s="470"/>
    </row>
    <row r="813" spans="7:22" x14ac:dyDescent="0.35">
      <c r="G813" s="477"/>
      <c r="H813" s="478"/>
      <c r="I813" s="478"/>
      <c r="J813" s="478"/>
      <c r="K813" s="478"/>
      <c r="L813" s="478"/>
      <c r="M813" s="478"/>
      <c r="N813" s="479"/>
      <c r="O813" s="479"/>
      <c r="P813" s="478"/>
      <c r="Q813" s="478"/>
      <c r="R813" s="478"/>
      <c r="S813" s="478"/>
      <c r="T813" s="478"/>
      <c r="U813" s="478"/>
      <c r="V813" s="470"/>
    </row>
    <row r="814" spans="7:22" x14ac:dyDescent="0.35">
      <c r="G814" s="477"/>
      <c r="H814" s="478"/>
      <c r="I814" s="478"/>
      <c r="J814" s="478"/>
      <c r="K814" s="478"/>
      <c r="L814" s="478"/>
      <c r="M814" s="478"/>
      <c r="N814" s="479"/>
      <c r="O814" s="479"/>
      <c r="P814" s="478"/>
      <c r="Q814" s="478"/>
      <c r="R814" s="478"/>
      <c r="S814" s="478"/>
      <c r="T814" s="478"/>
      <c r="U814" s="478"/>
      <c r="V814" s="470"/>
    </row>
    <row r="815" spans="7:22" x14ac:dyDescent="0.35">
      <c r="G815" s="477"/>
      <c r="H815" s="478"/>
      <c r="I815" s="478"/>
      <c r="J815" s="478"/>
      <c r="K815" s="478"/>
      <c r="L815" s="478"/>
      <c r="M815" s="478"/>
      <c r="N815" s="479"/>
      <c r="O815" s="479"/>
      <c r="P815" s="478"/>
      <c r="Q815" s="478"/>
      <c r="R815" s="478"/>
      <c r="S815" s="478"/>
      <c r="T815" s="478"/>
      <c r="U815" s="478"/>
      <c r="V815" s="470"/>
    </row>
    <row r="816" spans="7:22" x14ac:dyDescent="0.35">
      <c r="G816" s="477"/>
      <c r="H816" s="478"/>
      <c r="I816" s="478"/>
      <c r="J816" s="478"/>
      <c r="K816" s="478"/>
      <c r="L816" s="478"/>
      <c r="M816" s="478"/>
      <c r="N816" s="479"/>
      <c r="O816" s="479"/>
      <c r="P816" s="478"/>
      <c r="Q816" s="478"/>
      <c r="R816" s="478"/>
      <c r="S816" s="478"/>
      <c r="T816" s="478"/>
      <c r="U816" s="478"/>
      <c r="V816" s="470"/>
    </row>
    <row r="817" spans="7:22" x14ac:dyDescent="0.35">
      <c r="G817" s="477"/>
      <c r="H817" s="478"/>
      <c r="I817" s="478"/>
      <c r="J817" s="478"/>
      <c r="K817" s="478"/>
      <c r="L817" s="478"/>
      <c r="M817" s="478"/>
      <c r="N817" s="479"/>
      <c r="O817" s="479"/>
      <c r="P817" s="478"/>
      <c r="Q817" s="478"/>
      <c r="R817" s="478"/>
      <c r="S817" s="478"/>
      <c r="T817" s="478"/>
      <c r="U817" s="478"/>
      <c r="V817" s="470"/>
    </row>
    <row r="818" spans="7:22" x14ac:dyDescent="0.35">
      <c r="G818" s="477"/>
      <c r="H818" s="478"/>
      <c r="I818" s="478"/>
      <c r="J818" s="478"/>
      <c r="K818" s="478"/>
      <c r="L818" s="478"/>
      <c r="M818" s="478"/>
      <c r="N818" s="479"/>
      <c r="O818" s="479"/>
      <c r="P818" s="478"/>
      <c r="Q818" s="478"/>
      <c r="R818" s="478"/>
      <c r="S818" s="478"/>
      <c r="T818" s="478"/>
      <c r="U818" s="478"/>
      <c r="V818" s="470"/>
    </row>
    <row r="819" spans="7:22" x14ac:dyDescent="0.35">
      <c r="G819" s="477"/>
      <c r="H819" s="478"/>
      <c r="I819" s="478"/>
      <c r="J819" s="478"/>
      <c r="K819" s="478"/>
      <c r="L819" s="478"/>
      <c r="M819" s="478"/>
      <c r="N819" s="479"/>
      <c r="O819" s="479"/>
      <c r="P819" s="478"/>
      <c r="Q819" s="478"/>
      <c r="R819" s="478"/>
      <c r="S819" s="478"/>
      <c r="T819" s="478"/>
      <c r="U819" s="478"/>
      <c r="V819" s="470"/>
    </row>
    <row r="820" spans="7:22" x14ac:dyDescent="0.35">
      <c r="G820" s="477"/>
      <c r="H820" s="478"/>
      <c r="I820" s="478"/>
      <c r="J820" s="478"/>
      <c r="K820" s="478"/>
      <c r="L820" s="478"/>
      <c r="M820" s="478"/>
      <c r="N820" s="479"/>
      <c r="O820" s="479"/>
      <c r="P820" s="478"/>
      <c r="Q820" s="478"/>
      <c r="R820" s="478"/>
      <c r="S820" s="478"/>
      <c r="T820" s="478"/>
      <c r="U820" s="478"/>
      <c r="V820" s="470"/>
    </row>
    <row r="821" spans="7:22" x14ac:dyDescent="0.35">
      <c r="G821" s="477"/>
      <c r="H821" s="478"/>
      <c r="I821" s="478"/>
      <c r="J821" s="478"/>
      <c r="K821" s="478"/>
      <c r="L821" s="478"/>
      <c r="M821" s="478"/>
      <c r="N821" s="479"/>
      <c r="O821" s="479"/>
      <c r="P821" s="478"/>
      <c r="Q821" s="478"/>
      <c r="R821" s="478"/>
      <c r="S821" s="478"/>
      <c r="T821" s="478"/>
      <c r="U821" s="478"/>
      <c r="V821" s="470"/>
    </row>
    <row r="822" spans="7:22" x14ac:dyDescent="0.35">
      <c r="G822" s="477"/>
      <c r="H822" s="478"/>
      <c r="I822" s="478"/>
      <c r="J822" s="478"/>
      <c r="K822" s="478"/>
      <c r="L822" s="478"/>
      <c r="M822" s="478"/>
      <c r="N822" s="479"/>
      <c r="O822" s="479"/>
      <c r="P822" s="478"/>
      <c r="Q822" s="478"/>
      <c r="R822" s="478"/>
      <c r="S822" s="478"/>
      <c r="T822" s="478"/>
      <c r="U822" s="478"/>
      <c r="V822" s="470"/>
    </row>
    <row r="823" spans="7:22" x14ac:dyDescent="0.35">
      <c r="G823" s="477"/>
      <c r="H823" s="478"/>
      <c r="I823" s="478"/>
      <c r="J823" s="478"/>
      <c r="K823" s="478"/>
      <c r="L823" s="478"/>
      <c r="M823" s="478"/>
      <c r="N823" s="479"/>
      <c r="O823" s="479"/>
      <c r="P823" s="478"/>
      <c r="Q823" s="478"/>
      <c r="R823" s="478"/>
      <c r="S823" s="478"/>
      <c r="T823" s="478"/>
      <c r="U823" s="478"/>
      <c r="V823" s="470"/>
    </row>
    <row r="824" spans="7:22" x14ac:dyDescent="0.35">
      <c r="G824" s="477"/>
      <c r="H824" s="478"/>
      <c r="I824" s="478"/>
      <c r="J824" s="478"/>
      <c r="K824" s="478"/>
      <c r="L824" s="478"/>
      <c r="M824" s="478"/>
      <c r="N824" s="479"/>
      <c r="O824" s="479"/>
      <c r="P824" s="478"/>
      <c r="Q824" s="478"/>
      <c r="R824" s="478"/>
      <c r="S824" s="478"/>
      <c r="T824" s="478"/>
      <c r="U824" s="478"/>
      <c r="V824" s="470"/>
    </row>
    <row r="825" spans="7:22" x14ac:dyDescent="0.35">
      <c r="G825" s="477"/>
      <c r="H825" s="478"/>
      <c r="I825" s="478"/>
      <c r="J825" s="478"/>
      <c r="K825" s="478"/>
      <c r="L825" s="478"/>
      <c r="M825" s="478"/>
      <c r="N825" s="479"/>
      <c r="O825" s="479"/>
      <c r="P825" s="478"/>
      <c r="Q825" s="478"/>
      <c r="R825" s="478"/>
      <c r="S825" s="478"/>
      <c r="T825" s="478"/>
      <c r="U825" s="478"/>
      <c r="V825" s="470"/>
    </row>
    <row r="826" spans="7:22" x14ac:dyDescent="0.35">
      <c r="G826" s="477"/>
      <c r="H826" s="478"/>
      <c r="I826" s="478"/>
      <c r="J826" s="478"/>
      <c r="K826" s="478"/>
      <c r="L826" s="478"/>
      <c r="M826" s="478"/>
      <c r="N826" s="479"/>
      <c r="O826" s="479"/>
      <c r="P826" s="478"/>
      <c r="Q826" s="478"/>
      <c r="R826" s="478"/>
      <c r="S826" s="478"/>
      <c r="T826" s="478"/>
      <c r="U826" s="478"/>
      <c r="V826" s="470"/>
    </row>
    <row r="827" spans="7:22" x14ac:dyDescent="0.35">
      <c r="G827" s="477"/>
      <c r="H827" s="478"/>
      <c r="I827" s="478"/>
      <c r="J827" s="478"/>
      <c r="K827" s="478"/>
      <c r="L827" s="478"/>
      <c r="M827" s="478"/>
      <c r="N827" s="479"/>
      <c r="O827" s="479"/>
      <c r="P827" s="478"/>
      <c r="Q827" s="478"/>
      <c r="R827" s="478"/>
      <c r="S827" s="478"/>
      <c r="T827" s="478"/>
      <c r="U827" s="478"/>
      <c r="V827" s="470"/>
    </row>
    <row r="828" spans="7:22" x14ac:dyDescent="0.35">
      <c r="G828" s="477"/>
      <c r="H828" s="478"/>
      <c r="I828" s="478"/>
      <c r="J828" s="478"/>
      <c r="K828" s="478"/>
      <c r="L828" s="478"/>
      <c r="M828" s="478"/>
      <c r="N828" s="479"/>
      <c r="O828" s="479"/>
      <c r="P828" s="478"/>
      <c r="Q828" s="478"/>
      <c r="R828" s="478"/>
      <c r="S828" s="478"/>
      <c r="T828" s="478"/>
      <c r="U828" s="478"/>
      <c r="V828" s="470"/>
    </row>
    <row r="829" spans="7:22" x14ac:dyDescent="0.35">
      <c r="G829" s="477"/>
      <c r="H829" s="478"/>
      <c r="I829" s="478"/>
      <c r="J829" s="478"/>
      <c r="K829" s="478"/>
      <c r="L829" s="478"/>
      <c r="M829" s="478"/>
      <c r="N829" s="479"/>
      <c r="O829" s="479"/>
      <c r="P829" s="478"/>
      <c r="Q829" s="478"/>
      <c r="R829" s="478"/>
      <c r="S829" s="478"/>
      <c r="T829" s="478"/>
      <c r="U829" s="478"/>
      <c r="V829" s="470"/>
    </row>
    <row r="830" spans="7:22" x14ac:dyDescent="0.35">
      <c r="G830" s="477"/>
      <c r="H830" s="478"/>
      <c r="I830" s="478"/>
      <c r="J830" s="478"/>
      <c r="K830" s="478"/>
      <c r="L830" s="478"/>
      <c r="M830" s="478"/>
      <c r="N830" s="479"/>
      <c r="O830" s="479"/>
      <c r="P830" s="478"/>
      <c r="Q830" s="478"/>
      <c r="R830" s="478"/>
      <c r="S830" s="478"/>
      <c r="T830" s="478"/>
      <c r="U830" s="478"/>
      <c r="V830" s="470"/>
    </row>
    <row r="831" spans="7:22" x14ac:dyDescent="0.35">
      <c r="G831" s="477"/>
      <c r="H831" s="478"/>
      <c r="I831" s="478"/>
      <c r="J831" s="478"/>
      <c r="K831" s="478"/>
      <c r="L831" s="478"/>
      <c r="M831" s="478"/>
      <c r="N831" s="479"/>
      <c r="O831" s="479"/>
      <c r="P831" s="478"/>
      <c r="Q831" s="478"/>
      <c r="R831" s="478"/>
      <c r="S831" s="478"/>
      <c r="T831" s="478"/>
      <c r="U831" s="478"/>
      <c r="V831" s="470"/>
    </row>
    <row r="832" spans="7:22" x14ac:dyDescent="0.35">
      <c r="G832" s="477"/>
      <c r="H832" s="478"/>
      <c r="I832" s="478"/>
      <c r="J832" s="478"/>
      <c r="K832" s="478"/>
      <c r="L832" s="478"/>
      <c r="M832" s="478"/>
      <c r="N832" s="479"/>
      <c r="O832" s="479"/>
      <c r="P832" s="478"/>
      <c r="Q832" s="478"/>
      <c r="R832" s="478"/>
      <c r="S832" s="478"/>
      <c r="T832" s="478"/>
      <c r="U832" s="478"/>
      <c r="V832" s="470"/>
    </row>
    <row r="833" spans="7:22" x14ac:dyDescent="0.35">
      <c r="G833" s="477"/>
      <c r="H833" s="478"/>
      <c r="I833" s="478"/>
      <c r="J833" s="478"/>
      <c r="K833" s="478"/>
      <c r="L833" s="478"/>
      <c r="M833" s="478"/>
      <c r="N833" s="479"/>
      <c r="O833" s="479"/>
      <c r="P833" s="478"/>
      <c r="Q833" s="478"/>
      <c r="R833" s="478"/>
      <c r="S833" s="478"/>
      <c r="T833" s="478"/>
      <c r="U833" s="478"/>
      <c r="V833" s="470"/>
    </row>
    <row r="834" spans="7:22" x14ac:dyDescent="0.35">
      <c r="G834" s="477"/>
      <c r="H834" s="478"/>
      <c r="I834" s="478"/>
      <c r="J834" s="478"/>
      <c r="K834" s="478"/>
      <c r="L834" s="478"/>
      <c r="M834" s="478"/>
      <c r="N834" s="479"/>
      <c r="O834" s="479"/>
      <c r="P834" s="478"/>
      <c r="Q834" s="478"/>
      <c r="R834" s="478"/>
      <c r="S834" s="478"/>
      <c r="T834" s="478"/>
      <c r="U834" s="478"/>
      <c r="V834" s="470"/>
    </row>
    <row r="835" spans="7:22" x14ac:dyDescent="0.35">
      <c r="G835" s="477"/>
      <c r="H835" s="478"/>
      <c r="I835" s="478"/>
      <c r="J835" s="478"/>
      <c r="K835" s="478"/>
      <c r="L835" s="478"/>
      <c r="M835" s="478"/>
      <c r="N835" s="479"/>
      <c r="O835" s="479"/>
      <c r="P835" s="478"/>
      <c r="Q835" s="478"/>
      <c r="R835" s="478"/>
      <c r="S835" s="478"/>
      <c r="T835" s="478"/>
      <c r="U835" s="478"/>
      <c r="V835" s="470"/>
    </row>
    <row r="836" spans="7:22" x14ac:dyDescent="0.35">
      <c r="G836" s="477"/>
      <c r="H836" s="478"/>
      <c r="I836" s="478"/>
      <c r="J836" s="478"/>
      <c r="K836" s="478"/>
      <c r="L836" s="478"/>
      <c r="M836" s="478"/>
      <c r="N836" s="479"/>
      <c r="O836" s="479"/>
      <c r="P836" s="478"/>
      <c r="Q836" s="478"/>
      <c r="R836" s="478"/>
      <c r="S836" s="478"/>
      <c r="T836" s="478"/>
      <c r="U836" s="478"/>
      <c r="V836" s="470"/>
    </row>
    <row r="837" spans="7:22" x14ac:dyDescent="0.35">
      <c r="G837" s="477"/>
      <c r="H837" s="478"/>
      <c r="I837" s="478"/>
      <c r="J837" s="478"/>
      <c r="K837" s="478"/>
      <c r="L837" s="478"/>
      <c r="M837" s="478"/>
      <c r="N837" s="479"/>
      <c r="O837" s="479"/>
      <c r="P837" s="478"/>
      <c r="Q837" s="478"/>
      <c r="R837" s="478"/>
      <c r="S837" s="478"/>
      <c r="T837" s="478"/>
      <c r="U837" s="478"/>
      <c r="V837" s="470"/>
    </row>
    <row r="838" spans="7:22" x14ac:dyDescent="0.35">
      <c r="G838" s="477"/>
      <c r="H838" s="478"/>
      <c r="I838" s="478"/>
      <c r="J838" s="478"/>
      <c r="K838" s="478"/>
      <c r="L838" s="478"/>
      <c r="M838" s="478"/>
      <c r="N838" s="479"/>
      <c r="O838" s="479"/>
      <c r="P838" s="478"/>
      <c r="Q838" s="478"/>
      <c r="R838" s="478"/>
      <c r="S838" s="478"/>
      <c r="T838" s="478"/>
      <c r="U838" s="478"/>
      <c r="V838" s="470"/>
    </row>
    <row r="839" spans="7:22" x14ac:dyDescent="0.35">
      <c r="G839" s="477"/>
      <c r="H839" s="478"/>
      <c r="I839" s="478"/>
      <c r="J839" s="478"/>
      <c r="K839" s="478"/>
      <c r="L839" s="478"/>
      <c r="M839" s="478"/>
      <c r="N839" s="479"/>
      <c r="O839" s="479"/>
      <c r="P839" s="478"/>
      <c r="Q839" s="478"/>
      <c r="R839" s="478"/>
      <c r="S839" s="478"/>
      <c r="T839" s="478"/>
      <c r="U839" s="478"/>
      <c r="V839" s="470"/>
    </row>
    <row r="840" spans="7:22" x14ac:dyDescent="0.35">
      <c r="G840" s="477"/>
      <c r="H840" s="478"/>
      <c r="I840" s="478"/>
      <c r="J840" s="478"/>
      <c r="K840" s="478"/>
      <c r="L840" s="478"/>
      <c r="M840" s="478"/>
      <c r="N840" s="479"/>
      <c r="O840" s="479"/>
      <c r="P840" s="478"/>
      <c r="Q840" s="478"/>
      <c r="R840" s="478"/>
      <c r="S840" s="478"/>
      <c r="T840" s="478"/>
      <c r="U840" s="478"/>
      <c r="V840" s="470"/>
    </row>
    <row r="841" spans="7:22" x14ac:dyDescent="0.35">
      <c r="G841" s="477"/>
      <c r="H841" s="478"/>
      <c r="I841" s="478"/>
      <c r="J841" s="478"/>
      <c r="K841" s="478"/>
      <c r="L841" s="478"/>
      <c r="M841" s="478"/>
      <c r="N841" s="479"/>
      <c r="O841" s="479"/>
      <c r="P841" s="478"/>
      <c r="Q841" s="478"/>
      <c r="R841" s="478"/>
      <c r="S841" s="478"/>
      <c r="T841" s="478"/>
      <c r="U841" s="478"/>
      <c r="V841" s="470"/>
    </row>
    <row r="842" spans="7:22" x14ac:dyDescent="0.35">
      <c r="G842" s="477"/>
      <c r="H842" s="478"/>
      <c r="I842" s="478"/>
      <c r="J842" s="478"/>
      <c r="K842" s="478"/>
      <c r="L842" s="478"/>
      <c r="M842" s="478"/>
      <c r="N842" s="479"/>
      <c r="O842" s="479"/>
      <c r="P842" s="478"/>
      <c r="Q842" s="478"/>
      <c r="R842" s="478"/>
      <c r="S842" s="478"/>
      <c r="T842" s="478"/>
      <c r="U842" s="478"/>
      <c r="V842" s="470"/>
    </row>
    <row r="843" spans="7:22" x14ac:dyDescent="0.35">
      <c r="G843" s="477"/>
      <c r="H843" s="478"/>
      <c r="I843" s="478"/>
      <c r="J843" s="478"/>
      <c r="K843" s="478"/>
      <c r="L843" s="478"/>
      <c r="M843" s="478"/>
      <c r="N843" s="479"/>
      <c r="O843" s="479"/>
      <c r="P843" s="478"/>
      <c r="Q843" s="478"/>
      <c r="R843" s="478"/>
      <c r="S843" s="478"/>
      <c r="T843" s="478"/>
      <c r="U843" s="478"/>
      <c r="V843" s="470"/>
    </row>
    <row r="844" spans="7:22" x14ac:dyDescent="0.35">
      <c r="G844" s="477"/>
      <c r="H844" s="478"/>
      <c r="I844" s="478"/>
      <c r="J844" s="478"/>
      <c r="K844" s="478"/>
      <c r="L844" s="478"/>
      <c r="M844" s="478"/>
      <c r="N844" s="479"/>
      <c r="O844" s="479"/>
      <c r="P844" s="478"/>
      <c r="Q844" s="478"/>
      <c r="R844" s="478"/>
      <c r="S844" s="478"/>
      <c r="T844" s="478"/>
      <c r="U844" s="478"/>
      <c r="V844" s="470"/>
    </row>
    <row r="845" spans="7:22" x14ac:dyDescent="0.35">
      <c r="G845" s="477"/>
      <c r="H845" s="478"/>
      <c r="I845" s="478"/>
      <c r="J845" s="478"/>
      <c r="K845" s="478"/>
      <c r="L845" s="478"/>
      <c r="M845" s="478"/>
      <c r="N845" s="479"/>
      <c r="O845" s="479"/>
      <c r="P845" s="478"/>
      <c r="Q845" s="478"/>
      <c r="R845" s="478"/>
      <c r="S845" s="478"/>
      <c r="T845" s="478"/>
      <c r="U845" s="478"/>
      <c r="V845" s="470"/>
    </row>
    <row r="846" spans="7:22" x14ac:dyDescent="0.35">
      <c r="G846" s="477"/>
      <c r="H846" s="478"/>
      <c r="I846" s="478"/>
      <c r="J846" s="478"/>
      <c r="K846" s="478"/>
      <c r="L846" s="478"/>
      <c r="M846" s="478"/>
      <c r="N846" s="479"/>
      <c r="O846" s="479"/>
      <c r="P846" s="478"/>
      <c r="Q846" s="478"/>
      <c r="R846" s="478"/>
      <c r="S846" s="478"/>
      <c r="T846" s="478"/>
      <c r="U846" s="478"/>
      <c r="V846" s="470"/>
    </row>
    <row r="847" spans="7:22" x14ac:dyDescent="0.35">
      <c r="G847" s="477"/>
      <c r="H847" s="478"/>
      <c r="I847" s="478"/>
      <c r="J847" s="478"/>
      <c r="K847" s="478"/>
      <c r="L847" s="478"/>
      <c r="M847" s="478"/>
      <c r="N847" s="479"/>
      <c r="O847" s="479"/>
      <c r="P847" s="478"/>
      <c r="Q847" s="478"/>
      <c r="R847" s="478"/>
      <c r="S847" s="478"/>
      <c r="T847" s="478"/>
      <c r="U847" s="478"/>
      <c r="V847" s="470"/>
    </row>
    <row r="848" spans="7:22" x14ac:dyDescent="0.35">
      <c r="G848" s="477"/>
      <c r="H848" s="478"/>
      <c r="I848" s="478"/>
      <c r="J848" s="478"/>
      <c r="K848" s="478"/>
      <c r="L848" s="478"/>
      <c r="M848" s="478"/>
      <c r="N848" s="479"/>
      <c r="O848" s="479"/>
      <c r="P848" s="478"/>
      <c r="Q848" s="478"/>
      <c r="R848" s="478"/>
      <c r="S848" s="478"/>
      <c r="T848" s="478"/>
      <c r="U848" s="478"/>
      <c r="V848" s="470"/>
    </row>
    <row r="849" spans="7:22" x14ac:dyDescent="0.35">
      <c r="G849" s="477"/>
      <c r="H849" s="478"/>
      <c r="I849" s="478"/>
      <c r="J849" s="478"/>
      <c r="K849" s="478"/>
      <c r="L849" s="478"/>
      <c r="M849" s="478"/>
      <c r="N849" s="479"/>
      <c r="O849" s="479"/>
      <c r="P849" s="478"/>
      <c r="Q849" s="478"/>
      <c r="R849" s="478"/>
      <c r="S849" s="478"/>
      <c r="T849" s="478"/>
      <c r="U849" s="478"/>
      <c r="V849" s="470"/>
    </row>
    <row r="850" spans="7:22" x14ac:dyDescent="0.35">
      <c r="G850" s="477"/>
      <c r="H850" s="478"/>
      <c r="I850" s="478"/>
      <c r="J850" s="478"/>
      <c r="K850" s="478"/>
      <c r="L850" s="478"/>
      <c r="M850" s="478"/>
      <c r="N850" s="479"/>
      <c r="O850" s="479"/>
      <c r="P850" s="478"/>
      <c r="Q850" s="478"/>
      <c r="R850" s="478"/>
      <c r="S850" s="478"/>
      <c r="T850" s="478"/>
      <c r="U850" s="478"/>
      <c r="V850" s="470"/>
    </row>
    <row r="851" spans="7:22" x14ac:dyDescent="0.35">
      <c r="G851" s="477"/>
      <c r="H851" s="478"/>
      <c r="I851" s="478"/>
      <c r="J851" s="478"/>
      <c r="K851" s="478"/>
      <c r="L851" s="478"/>
      <c r="M851" s="478"/>
      <c r="N851" s="479"/>
      <c r="O851" s="479"/>
      <c r="P851" s="478"/>
      <c r="Q851" s="478"/>
      <c r="R851" s="478"/>
      <c r="S851" s="478"/>
      <c r="T851" s="478"/>
      <c r="U851" s="478"/>
      <c r="V851" s="470"/>
    </row>
    <row r="852" spans="7:22" x14ac:dyDescent="0.35">
      <c r="G852" s="477"/>
      <c r="H852" s="478"/>
      <c r="I852" s="478"/>
      <c r="J852" s="478"/>
      <c r="K852" s="478"/>
      <c r="L852" s="478"/>
      <c r="M852" s="478"/>
      <c r="N852" s="479"/>
      <c r="O852" s="479"/>
      <c r="P852" s="478"/>
      <c r="Q852" s="478"/>
      <c r="R852" s="478"/>
      <c r="S852" s="478"/>
      <c r="T852" s="478"/>
      <c r="U852" s="478"/>
      <c r="V852" s="470"/>
    </row>
    <row r="853" spans="7:22" x14ac:dyDescent="0.35">
      <c r="G853" s="477"/>
      <c r="H853" s="478"/>
      <c r="I853" s="478"/>
      <c r="J853" s="478"/>
      <c r="K853" s="478"/>
      <c r="L853" s="478"/>
      <c r="M853" s="478"/>
      <c r="N853" s="479"/>
      <c r="O853" s="479"/>
      <c r="P853" s="478"/>
      <c r="Q853" s="478"/>
      <c r="R853" s="478"/>
      <c r="S853" s="478"/>
      <c r="T853" s="478"/>
      <c r="U853" s="478"/>
      <c r="V853" s="470"/>
    </row>
    <row r="854" spans="7:22" x14ac:dyDescent="0.35">
      <c r="G854" s="477"/>
      <c r="H854" s="478"/>
      <c r="I854" s="478"/>
      <c r="J854" s="478"/>
      <c r="K854" s="478"/>
      <c r="L854" s="478"/>
      <c r="M854" s="478"/>
      <c r="N854" s="479"/>
      <c r="O854" s="479"/>
      <c r="P854" s="478"/>
      <c r="Q854" s="478"/>
      <c r="R854" s="478"/>
      <c r="S854" s="478"/>
      <c r="T854" s="478"/>
      <c r="U854" s="478"/>
      <c r="V854" s="470"/>
    </row>
    <row r="855" spans="7:22" x14ac:dyDescent="0.35">
      <c r="G855" s="477"/>
      <c r="H855" s="478"/>
      <c r="I855" s="478"/>
      <c r="J855" s="478"/>
      <c r="K855" s="478"/>
      <c r="L855" s="478"/>
      <c r="M855" s="478"/>
      <c r="N855" s="479"/>
      <c r="O855" s="479"/>
      <c r="P855" s="478"/>
      <c r="Q855" s="478"/>
      <c r="R855" s="478"/>
      <c r="S855" s="478"/>
      <c r="T855" s="478"/>
      <c r="U855" s="478"/>
      <c r="V855" s="470"/>
    </row>
    <row r="856" spans="7:22" x14ac:dyDescent="0.35">
      <c r="G856" s="477"/>
      <c r="H856" s="478"/>
      <c r="I856" s="478"/>
      <c r="J856" s="478"/>
      <c r="K856" s="478"/>
      <c r="L856" s="478"/>
      <c r="M856" s="478"/>
      <c r="N856" s="479"/>
      <c r="O856" s="479"/>
      <c r="P856" s="478"/>
      <c r="Q856" s="478"/>
      <c r="R856" s="478"/>
      <c r="S856" s="478"/>
      <c r="T856" s="478"/>
      <c r="U856" s="478"/>
      <c r="V856" s="470"/>
    </row>
    <row r="857" spans="7:22" x14ac:dyDescent="0.35">
      <c r="G857" s="477"/>
      <c r="H857" s="478"/>
      <c r="I857" s="478"/>
      <c r="J857" s="478"/>
      <c r="K857" s="478"/>
      <c r="L857" s="478"/>
      <c r="M857" s="478"/>
      <c r="N857" s="479"/>
      <c r="O857" s="479"/>
      <c r="P857" s="478"/>
      <c r="Q857" s="478"/>
      <c r="R857" s="478"/>
      <c r="S857" s="478"/>
      <c r="T857" s="478"/>
      <c r="U857" s="478"/>
      <c r="V857" s="470"/>
    </row>
    <row r="858" spans="7:22" x14ac:dyDescent="0.35">
      <c r="G858" s="477"/>
      <c r="H858" s="478"/>
      <c r="I858" s="478"/>
      <c r="J858" s="478"/>
      <c r="K858" s="478"/>
      <c r="L858" s="478"/>
      <c r="M858" s="478"/>
      <c r="N858" s="479"/>
      <c r="O858" s="479"/>
      <c r="P858" s="478"/>
      <c r="Q858" s="478"/>
      <c r="R858" s="478"/>
      <c r="S858" s="478"/>
      <c r="T858" s="478"/>
      <c r="U858" s="478"/>
      <c r="V858" s="470"/>
    </row>
    <row r="859" spans="7:22" x14ac:dyDescent="0.35">
      <c r="G859" s="477"/>
      <c r="H859" s="478"/>
      <c r="I859" s="478"/>
      <c r="J859" s="478"/>
      <c r="K859" s="478"/>
      <c r="L859" s="478"/>
      <c r="M859" s="478"/>
      <c r="N859" s="479"/>
      <c r="O859" s="479"/>
      <c r="P859" s="478"/>
      <c r="Q859" s="478"/>
      <c r="R859" s="478"/>
      <c r="S859" s="478"/>
      <c r="T859" s="478"/>
      <c r="U859" s="478"/>
      <c r="V859" s="470"/>
    </row>
    <row r="860" spans="7:22" x14ac:dyDescent="0.35">
      <c r="G860" s="477"/>
      <c r="H860" s="478"/>
      <c r="I860" s="478"/>
      <c r="J860" s="478"/>
      <c r="K860" s="478"/>
      <c r="L860" s="478"/>
      <c r="M860" s="478"/>
      <c r="N860" s="479"/>
      <c r="O860" s="479"/>
      <c r="P860" s="478"/>
      <c r="Q860" s="478"/>
      <c r="R860" s="478"/>
      <c r="S860" s="478"/>
      <c r="T860" s="478"/>
      <c r="U860" s="478"/>
      <c r="V860" s="470"/>
    </row>
    <row r="861" spans="7:22" x14ac:dyDescent="0.35">
      <c r="G861" s="477"/>
      <c r="H861" s="478"/>
      <c r="I861" s="478"/>
      <c r="J861" s="478"/>
      <c r="K861" s="478"/>
      <c r="L861" s="478"/>
      <c r="M861" s="478"/>
      <c r="N861" s="479"/>
      <c r="O861" s="479"/>
      <c r="P861" s="478"/>
      <c r="Q861" s="478"/>
      <c r="R861" s="478"/>
      <c r="S861" s="478"/>
      <c r="T861" s="478"/>
      <c r="U861" s="478"/>
      <c r="V861" s="470"/>
    </row>
    <row r="862" spans="7:22" x14ac:dyDescent="0.35">
      <c r="G862" s="477"/>
      <c r="H862" s="478"/>
      <c r="I862" s="478"/>
      <c r="J862" s="478"/>
      <c r="K862" s="478"/>
      <c r="L862" s="478"/>
      <c r="M862" s="478"/>
      <c r="N862" s="479"/>
      <c r="O862" s="479"/>
      <c r="P862" s="478"/>
      <c r="Q862" s="478"/>
      <c r="R862" s="478"/>
      <c r="S862" s="478"/>
      <c r="T862" s="478"/>
      <c r="U862" s="478"/>
      <c r="V862" s="470"/>
    </row>
    <row r="863" spans="7:22" x14ac:dyDescent="0.35">
      <c r="G863" s="477"/>
      <c r="H863" s="478"/>
      <c r="I863" s="478"/>
      <c r="J863" s="478"/>
      <c r="K863" s="478"/>
      <c r="L863" s="478"/>
      <c r="M863" s="478"/>
      <c r="N863" s="479"/>
      <c r="O863" s="479"/>
      <c r="P863" s="478"/>
      <c r="Q863" s="478"/>
      <c r="R863" s="478"/>
      <c r="S863" s="478"/>
      <c r="T863" s="478"/>
      <c r="U863" s="478"/>
      <c r="V863" s="470"/>
    </row>
    <row r="864" spans="7:22" x14ac:dyDescent="0.35">
      <c r="G864" s="477"/>
      <c r="H864" s="478"/>
      <c r="I864" s="478"/>
      <c r="J864" s="478"/>
      <c r="K864" s="478"/>
      <c r="L864" s="478"/>
      <c r="M864" s="478"/>
      <c r="N864" s="479"/>
      <c r="O864" s="479"/>
      <c r="P864" s="478"/>
      <c r="Q864" s="478"/>
      <c r="R864" s="478"/>
      <c r="S864" s="478"/>
      <c r="T864" s="478"/>
      <c r="U864" s="478"/>
      <c r="V864" s="470"/>
    </row>
    <row r="865" spans="7:22" x14ac:dyDescent="0.35">
      <c r="G865" s="477"/>
      <c r="H865" s="478"/>
      <c r="I865" s="478"/>
      <c r="J865" s="478"/>
      <c r="K865" s="478"/>
      <c r="L865" s="478"/>
      <c r="M865" s="478"/>
      <c r="N865" s="479"/>
      <c r="O865" s="479"/>
      <c r="P865" s="478"/>
      <c r="Q865" s="478"/>
      <c r="R865" s="478"/>
      <c r="S865" s="478"/>
      <c r="T865" s="478"/>
      <c r="U865" s="478"/>
      <c r="V865" s="470"/>
    </row>
    <row r="866" spans="7:22" x14ac:dyDescent="0.35">
      <c r="G866" s="477"/>
      <c r="H866" s="478"/>
      <c r="I866" s="478"/>
      <c r="J866" s="478"/>
      <c r="K866" s="478"/>
      <c r="L866" s="478"/>
      <c r="M866" s="478"/>
      <c r="N866" s="479"/>
      <c r="O866" s="479"/>
      <c r="P866" s="478"/>
      <c r="Q866" s="478"/>
      <c r="R866" s="478"/>
      <c r="S866" s="478"/>
      <c r="T866" s="478"/>
      <c r="U866" s="478"/>
      <c r="V866" s="470"/>
    </row>
    <row r="867" spans="7:22" x14ac:dyDescent="0.35">
      <c r="G867" s="477"/>
      <c r="H867" s="478"/>
      <c r="I867" s="478"/>
      <c r="J867" s="478"/>
      <c r="K867" s="478"/>
      <c r="L867" s="478"/>
      <c r="M867" s="478"/>
      <c r="N867" s="479"/>
      <c r="O867" s="479"/>
      <c r="P867" s="478"/>
      <c r="Q867" s="478"/>
      <c r="R867" s="478"/>
      <c r="S867" s="478"/>
      <c r="T867" s="478"/>
      <c r="U867" s="478"/>
      <c r="V867" s="470"/>
    </row>
    <row r="868" spans="7:22" x14ac:dyDescent="0.35">
      <c r="G868" s="477"/>
      <c r="H868" s="478"/>
      <c r="I868" s="478"/>
      <c r="J868" s="478"/>
      <c r="K868" s="478"/>
      <c r="L868" s="478"/>
      <c r="M868" s="478"/>
      <c r="N868" s="479"/>
      <c r="O868" s="479"/>
      <c r="P868" s="478"/>
      <c r="Q868" s="478"/>
      <c r="R868" s="478"/>
      <c r="S868" s="478"/>
      <c r="T868" s="478"/>
      <c r="U868" s="478"/>
      <c r="V868" s="470"/>
    </row>
    <row r="869" spans="7:22" x14ac:dyDescent="0.35">
      <c r="G869" s="477"/>
      <c r="H869" s="478"/>
      <c r="I869" s="478"/>
      <c r="J869" s="478"/>
      <c r="K869" s="478"/>
      <c r="L869" s="478"/>
      <c r="M869" s="478"/>
      <c r="N869" s="479"/>
      <c r="O869" s="479"/>
      <c r="P869" s="478"/>
      <c r="Q869" s="478"/>
      <c r="R869" s="478"/>
      <c r="S869" s="478"/>
      <c r="T869" s="478"/>
      <c r="U869" s="478"/>
      <c r="V869" s="470"/>
    </row>
    <row r="870" spans="7:22" x14ac:dyDescent="0.35">
      <c r="G870" s="477"/>
      <c r="H870" s="478"/>
      <c r="I870" s="478"/>
      <c r="J870" s="478"/>
      <c r="K870" s="478"/>
      <c r="L870" s="478"/>
      <c r="M870" s="478"/>
      <c r="N870" s="479"/>
      <c r="O870" s="479"/>
      <c r="P870" s="478"/>
      <c r="Q870" s="478"/>
      <c r="R870" s="478"/>
      <c r="S870" s="478"/>
      <c r="T870" s="478"/>
      <c r="U870" s="478"/>
      <c r="V870" s="470"/>
    </row>
    <row r="871" spans="7:22" x14ac:dyDescent="0.35">
      <c r="G871" s="477"/>
      <c r="H871" s="478"/>
      <c r="I871" s="478"/>
      <c r="J871" s="478"/>
      <c r="K871" s="478"/>
      <c r="L871" s="478"/>
      <c r="M871" s="478"/>
      <c r="N871" s="479"/>
      <c r="O871" s="479"/>
      <c r="P871" s="478"/>
      <c r="Q871" s="478"/>
      <c r="R871" s="478"/>
      <c r="S871" s="478"/>
      <c r="T871" s="478"/>
      <c r="U871" s="478"/>
      <c r="V871" s="470"/>
    </row>
    <row r="872" spans="7:22" x14ac:dyDescent="0.35">
      <c r="G872" s="477"/>
      <c r="H872" s="478"/>
      <c r="I872" s="478"/>
      <c r="J872" s="478"/>
      <c r="K872" s="478"/>
      <c r="L872" s="478"/>
      <c r="M872" s="478"/>
      <c r="N872" s="479"/>
      <c r="O872" s="479"/>
      <c r="P872" s="478"/>
      <c r="Q872" s="478"/>
      <c r="R872" s="478"/>
      <c r="S872" s="478"/>
      <c r="T872" s="478"/>
      <c r="U872" s="478"/>
      <c r="V872" s="470"/>
    </row>
    <row r="873" spans="7:22" x14ac:dyDescent="0.35">
      <c r="G873" s="477"/>
      <c r="H873" s="478"/>
      <c r="I873" s="478"/>
      <c r="J873" s="478"/>
      <c r="K873" s="478"/>
      <c r="L873" s="478"/>
      <c r="M873" s="478"/>
      <c r="N873" s="479"/>
      <c r="O873" s="479"/>
      <c r="P873" s="478"/>
      <c r="Q873" s="478"/>
      <c r="R873" s="478"/>
      <c r="S873" s="478"/>
      <c r="T873" s="478"/>
      <c r="U873" s="478"/>
      <c r="V873" s="470"/>
    </row>
    <row r="874" spans="7:22" x14ac:dyDescent="0.35">
      <c r="G874" s="477"/>
      <c r="H874" s="478"/>
      <c r="I874" s="478"/>
      <c r="J874" s="478"/>
      <c r="K874" s="478"/>
      <c r="L874" s="478"/>
      <c r="M874" s="478"/>
      <c r="N874" s="479"/>
      <c r="O874" s="479"/>
      <c r="P874" s="478"/>
      <c r="Q874" s="478"/>
      <c r="R874" s="478"/>
      <c r="S874" s="478"/>
      <c r="T874" s="478"/>
      <c r="U874" s="478"/>
      <c r="V874" s="470"/>
    </row>
    <row r="875" spans="7:22" x14ac:dyDescent="0.35">
      <c r="G875" s="477"/>
      <c r="H875" s="478"/>
      <c r="I875" s="478"/>
      <c r="J875" s="478"/>
      <c r="K875" s="478"/>
      <c r="L875" s="478"/>
      <c r="M875" s="478"/>
      <c r="N875" s="479"/>
      <c r="O875" s="479"/>
      <c r="P875" s="478"/>
      <c r="Q875" s="478"/>
      <c r="R875" s="478"/>
      <c r="S875" s="478"/>
      <c r="T875" s="478"/>
      <c r="U875" s="478"/>
      <c r="V875" s="470"/>
    </row>
    <row r="876" spans="7:22" x14ac:dyDescent="0.35">
      <c r="G876" s="477"/>
      <c r="H876" s="478"/>
      <c r="I876" s="478"/>
      <c r="J876" s="478"/>
      <c r="K876" s="478"/>
      <c r="L876" s="478"/>
      <c r="M876" s="478"/>
      <c r="N876" s="479"/>
      <c r="O876" s="479"/>
      <c r="P876" s="478"/>
      <c r="Q876" s="478"/>
      <c r="R876" s="478"/>
      <c r="S876" s="478"/>
      <c r="T876" s="478"/>
      <c r="U876" s="478"/>
      <c r="V876" s="470"/>
    </row>
    <row r="877" spans="7:22" x14ac:dyDescent="0.35">
      <c r="G877" s="477"/>
      <c r="H877" s="478"/>
      <c r="I877" s="478"/>
      <c r="J877" s="478"/>
      <c r="K877" s="478"/>
      <c r="L877" s="478"/>
      <c r="M877" s="478"/>
      <c r="N877" s="479"/>
      <c r="O877" s="479"/>
      <c r="P877" s="478"/>
      <c r="Q877" s="478"/>
      <c r="R877" s="478"/>
      <c r="S877" s="478"/>
      <c r="T877" s="478"/>
      <c r="U877" s="478"/>
      <c r="V877" s="470"/>
    </row>
    <row r="878" spans="7:22" x14ac:dyDescent="0.35">
      <c r="G878" s="477"/>
      <c r="H878" s="478"/>
      <c r="I878" s="478"/>
      <c r="J878" s="478"/>
      <c r="K878" s="478"/>
      <c r="L878" s="478"/>
      <c r="M878" s="478"/>
      <c r="N878" s="479"/>
      <c r="O878" s="479"/>
      <c r="P878" s="478"/>
      <c r="Q878" s="478"/>
      <c r="R878" s="478"/>
      <c r="S878" s="478"/>
      <c r="T878" s="478"/>
      <c r="U878" s="478"/>
      <c r="V878" s="470"/>
    </row>
    <row r="879" spans="7:22" x14ac:dyDescent="0.35">
      <c r="G879" s="477"/>
      <c r="H879" s="478"/>
      <c r="I879" s="478"/>
      <c r="J879" s="478"/>
      <c r="K879" s="478"/>
      <c r="L879" s="478"/>
      <c r="M879" s="478"/>
      <c r="N879" s="479"/>
      <c r="O879" s="479"/>
      <c r="P879" s="478"/>
      <c r="Q879" s="478"/>
      <c r="R879" s="478"/>
      <c r="S879" s="478"/>
      <c r="T879" s="478"/>
      <c r="U879" s="478"/>
      <c r="V879" s="470"/>
    </row>
    <row r="880" spans="7:22" x14ac:dyDescent="0.35">
      <c r="G880" s="477"/>
      <c r="H880" s="478"/>
      <c r="I880" s="478"/>
      <c r="J880" s="478"/>
      <c r="K880" s="478"/>
      <c r="L880" s="478"/>
      <c r="M880" s="478"/>
      <c r="N880" s="479"/>
      <c r="O880" s="479"/>
      <c r="P880" s="478"/>
      <c r="Q880" s="478"/>
      <c r="R880" s="478"/>
      <c r="S880" s="478"/>
      <c r="T880" s="478"/>
      <c r="U880" s="478"/>
      <c r="V880" s="470"/>
    </row>
    <row r="881" spans="7:22" x14ac:dyDescent="0.35">
      <c r="G881" s="477"/>
      <c r="H881" s="478"/>
      <c r="I881" s="478"/>
      <c r="J881" s="478"/>
      <c r="K881" s="478"/>
      <c r="L881" s="478"/>
      <c r="M881" s="478"/>
      <c r="N881" s="479"/>
      <c r="O881" s="479"/>
      <c r="P881" s="478"/>
      <c r="Q881" s="478"/>
      <c r="R881" s="478"/>
      <c r="S881" s="478"/>
      <c r="T881" s="478"/>
      <c r="U881" s="478"/>
      <c r="V881" s="470"/>
    </row>
    <row r="882" spans="7:22" x14ac:dyDescent="0.35">
      <c r="G882" s="477"/>
      <c r="H882" s="478"/>
      <c r="I882" s="478"/>
      <c r="J882" s="478"/>
      <c r="K882" s="478"/>
      <c r="L882" s="478"/>
      <c r="M882" s="478"/>
      <c r="N882" s="479"/>
      <c r="O882" s="479"/>
      <c r="P882" s="478"/>
      <c r="Q882" s="478"/>
      <c r="R882" s="478"/>
      <c r="S882" s="478"/>
      <c r="T882" s="478"/>
      <c r="U882" s="478"/>
      <c r="V882" s="470"/>
    </row>
    <row r="883" spans="7:22" x14ac:dyDescent="0.35">
      <c r="G883" s="477"/>
      <c r="H883" s="478"/>
      <c r="I883" s="478"/>
      <c r="J883" s="478"/>
      <c r="K883" s="478"/>
      <c r="L883" s="478"/>
      <c r="M883" s="478"/>
      <c r="N883" s="479"/>
      <c r="O883" s="479"/>
      <c r="P883" s="478"/>
      <c r="Q883" s="478"/>
      <c r="R883" s="478"/>
      <c r="S883" s="478"/>
      <c r="T883" s="478"/>
      <c r="U883" s="478"/>
      <c r="V883" s="470"/>
    </row>
    <row r="884" spans="7:22" x14ac:dyDescent="0.35">
      <c r="G884" s="477"/>
      <c r="H884" s="478"/>
      <c r="I884" s="478"/>
      <c r="J884" s="478"/>
      <c r="K884" s="478"/>
      <c r="L884" s="478"/>
      <c r="M884" s="478"/>
      <c r="N884" s="479"/>
      <c r="O884" s="479"/>
      <c r="P884" s="478"/>
      <c r="Q884" s="478"/>
      <c r="R884" s="478"/>
      <c r="S884" s="478"/>
      <c r="T884" s="478"/>
      <c r="U884" s="478"/>
      <c r="V884" s="470"/>
    </row>
    <row r="885" spans="7:22" x14ac:dyDescent="0.35">
      <c r="G885" s="477"/>
      <c r="H885" s="478"/>
      <c r="I885" s="478"/>
      <c r="J885" s="478"/>
      <c r="K885" s="478"/>
      <c r="L885" s="478"/>
      <c r="M885" s="478"/>
      <c r="N885" s="479"/>
      <c r="O885" s="479"/>
      <c r="P885" s="478"/>
      <c r="Q885" s="478"/>
      <c r="R885" s="478"/>
      <c r="S885" s="478"/>
      <c r="T885" s="478"/>
      <c r="U885" s="478"/>
      <c r="V885" s="470"/>
    </row>
    <row r="886" spans="7:22" x14ac:dyDescent="0.35">
      <c r="G886" s="477"/>
      <c r="H886" s="478"/>
      <c r="I886" s="478"/>
      <c r="J886" s="478"/>
      <c r="K886" s="478"/>
      <c r="L886" s="478"/>
      <c r="M886" s="478"/>
      <c r="N886" s="479"/>
      <c r="O886" s="479"/>
      <c r="P886" s="478"/>
      <c r="Q886" s="478"/>
      <c r="R886" s="478"/>
      <c r="S886" s="478"/>
      <c r="T886" s="478"/>
      <c r="U886" s="478"/>
      <c r="V886" s="470"/>
    </row>
    <row r="887" spans="7:22" x14ac:dyDescent="0.35">
      <c r="G887" s="477"/>
      <c r="H887" s="478"/>
      <c r="I887" s="478"/>
      <c r="J887" s="478"/>
      <c r="K887" s="478"/>
      <c r="L887" s="478"/>
      <c r="M887" s="478"/>
      <c r="N887" s="479"/>
      <c r="O887" s="479"/>
      <c r="P887" s="478"/>
      <c r="Q887" s="478"/>
      <c r="R887" s="478"/>
      <c r="S887" s="478"/>
      <c r="T887" s="478"/>
      <c r="U887" s="478"/>
      <c r="V887" s="470"/>
    </row>
    <row r="888" spans="7:22" x14ac:dyDescent="0.35">
      <c r="G888" s="477"/>
      <c r="H888" s="478"/>
      <c r="I888" s="478"/>
      <c r="J888" s="478"/>
      <c r="K888" s="478"/>
      <c r="L888" s="478"/>
      <c r="M888" s="478"/>
      <c r="N888" s="479"/>
      <c r="O888" s="479"/>
      <c r="P888" s="478"/>
      <c r="Q888" s="478"/>
      <c r="R888" s="478"/>
      <c r="S888" s="478"/>
      <c r="T888" s="478"/>
      <c r="U888" s="478"/>
      <c r="V888" s="470"/>
    </row>
    <row r="889" spans="7:22" x14ac:dyDescent="0.35">
      <c r="G889" s="477"/>
      <c r="H889" s="478"/>
      <c r="I889" s="478"/>
      <c r="J889" s="478"/>
      <c r="K889" s="478"/>
      <c r="L889" s="478"/>
      <c r="M889" s="478"/>
      <c r="N889" s="479"/>
      <c r="O889" s="479"/>
      <c r="P889" s="478"/>
      <c r="Q889" s="478"/>
      <c r="R889" s="478"/>
      <c r="S889" s="478"/>
      <c r="T889" s="478"/>
      <c r="U889" s="478"/>
      <c r="V889" s="470"/>
    </row>
    <row r="890" spans="7:22" x14ac:dyDescent="0.35">
      <c r="G890" s="477"/>
      <c r="H890" s="478"/>
      <c r="I890" s="478"/>
      <c r="J890" s="478"/>
      <c r="K890" s="478"/>
      <c r="L890" s="478"/>
      <c r="M890" s="478"/>
      <c r="N890" s="479"/>
      <c r="O890" s="479"/>
      <c r="P890" s="478"/>
      <c r="Q890" s="478"/>
      <c r="R890" s="478"/>
      <c r="S890" s="478"/>
      <c r="T890" s="478"/>
      <c r="U890" s="478"/>
      <c r="V890" s="470"/>
    </row>
    <row r="891" spans="7:22" x14ac:dyDescent="0.35">
      <c r="G891" s="477"/>
      <c r="H891" s="478"/>
      <c r="I891" s="478"/>
      <c r="J891" s="478"/>
      <c r="K891" s="478"/>
      <c r="L891" s="478"/>
      <c r="M891" s="478"/>
      <c r="N891" s="479"/>
      <c r="O891" s="479"/>
      <c r="P891" s="478"/>
      <c r="Q891" s="478"/>
      <c r="R891" s="478"/>
      <c r="S891" s="478"/>
      <c r="T891" s="478"/>
      <c r="U891" s="478"/>
      <c r="V891" s="470"/>
    </row>
    <row r="892" spans="7:22" x14ac:dyDescent="0.35">
      <c r="G892" s="477"/>
      <c r="H892" s="478"/>
      <c r="I892" s="478"/>
      <c r="J892" s="478"/>
      <c r="K892" s="478"/>
      <c r="L892" s="478"/>
      <c r="M892" s="478"/>
      <c r="N892" s="479"/>
      <c r="O892" s="479"/>
      <c r="P892" s="478"/>
      <c r="Q892" s="478"/>
      <c r="R892" s="478"/>
      <c r="S892" s="478"/>
      <c r="T892" s="478"/>
      <c r="U892" s="478"/>
      <c r="V892" s="470"/>
    </row>
    <row r="893" spans="7:22" x14ac:dyDescent="0.35">
      <c r="G893" s="477"/>
      <c r="H893" s="478"/>
      <c r="I893" s="478"/>
      <c r="J893" s="478"/>
      <c r="K893" s="478"/>
      <c r="L893" s="478"/>
      <c r="M893" s="478"/>
      <c r="N893" s="479"/>
      <c r="O893" s="479"/>
      <c r="P893" s="478"/>
      <c r="Q893" s="478"/>
      <c r="R893" s="478"/>
      <c r="S893" s="478"/>
      <c r="T893" s="478"/>
      <c r="U893" s="478"/>
      <c r="V893" s="470"/>
    </row>
    <row r="894" spans="7:22" x14ac:dyDescent="0.35">
      <c r="G894" s="477"/>
      <c r="H894" s="478"/>
      <c r="I894" s="478"/>
      <c r="J894" s="478"/>
      <c r="K894" s="478"/>
      <c r="L894" s="478"/>
      <c r="M894" s="478"/>
      <c r="N894" s="479"/>
      <c r="O894" s="479"/>
      <c r="P894" s="478"/>
      <c r="Q894" s="478"/>
      <c r="R894" s="478"/>
      <c r="S894" s="478"/>
      <c r="T894" s="478"/>
      <c r="U894" s="478"/>
      <c r="V894" s="470"/>
    </row>
    <row r="895" spans="7:22" x14ac:dyDescent="0.35">
      <c r="G895" s="477"/>
      <c r="H895" s="478"/>
      <c r="I895" s="478"/>
      <c r="J895" s="478"/>
      <c r="K895" s="478"/>
      <c r="L895" s="478"/>
      <c r="M895" s="478"/>
      <c r="N895" s="479"/>
      <c r="O895" s="479"/>
      <c r="P895" s="478"/>
      <c r="Q895" s="478"/>
      <c r="R895" s="478"/>
      <c r="S895" s="478"/>
      <c r="T895" s="478"/>
      <c r="U895" s="478"/>
      <c r="V895" s="470"/>
    </row>
    <row r="896" spans="7:22" x14ac:dyDescent="0.35">
      <c r="G896" s="477"/>
      <c r="H896" s="478"/>
      <c r="I896" s="478"/>
      <c r="J896" s="478"/>
      <c r="K896" s="478"/>
      <c r="L896" s="478"/>
      <c r="M896" s="478"/>
      <c r="N896" s="479"/>
      <c r="O896" s="479"/>
      <c r="P896" s="478"/>
      <c r="Q896" s="478"/>
      <c r="R896" s="478"/>
      <c r="S896" s="478"/>
      <c r="T896" s="478"/>
      <c r="U896" s="478"/>
      <c r="V896" s="470"/>
    </row>
    <row r="897" spans="7:22" x14ac:dyDescent="0.35">
      <c r="G897" s="477"/>
      <c r="H897" s="478"/>
      <c r="I897" s="478"/>
      <c r="J897" s="478"/>
      <c r="K897" s="478"/>
      <c r="L897" s="478"/>
      <c r="M897" s="478"/>
      <c r="N897" s="479"/>
      <c r="O897" s="479"/>
      <c r="P897" s="478"/>
      <c r="Q897" s="478"/>
      <c r="R897" s="478"/>
      <c r="S897" s="478"/>
      <c r="T897" s="478"/>
      <c r="U897" s="478"/>
      <c r="V897" s="470"/>
    </row>
    <row r="898" spans="7:22" x14ac:dyDescent="0.35">
      <c r="G898" s="477"/>
      <c r="H898" s="478"/>
      <c r="I898" s="478"/>
      <c r="J898" s="478"/>
      <c r="K898" s="478"/>
      <c r="L898" s="478"/>
      <c r="M898" s="478"/>
      <c r="N898" s="479"/>
      <c r="O898" s="479"/>
      <c r="P898" s="478"/>
      <c r="Q898" s="478"/>
      <c r="R898" s="478"/>
      <c r="S898" s="478"/>
      <c r="T898" s="478"/>
      <c r="U898" s="478"/>
      <c r="V898" s="470"/>
    </row>
    <row r="899" spans="7:22" x14ac:dyDescent="0.35">
      <c r="G899" s="477"/>
      <c r="H899" s="478"/>
      <c r="I899" s="478"/>
      <c r="J899" s="478"/>
      <c r="K899" s="478"/>
      <c r="L899" s="478"/>
      <c r="M899" s="478"/>
      <c r="N899" s="479"/>
      <c r="O899" s="479"/>
      <c r="P899" s="478"/>
      <c r="Q899" s="478"/>
      <c r="R899" s="478"/>
      <c r="S899" s="478"/>
      <c r="T899" s="478"/>
      <c r="U899" s="478"/>
      <c r="V899" s="470"/>
    </row>
    <row r="900" spans="7:22" x14ac:dyDescent="0.35">
      <c r="G900" s="477"/>
      <c r="H900" s="478"/>
      <c r="I900" s="478"/>
      <c r="J900" s="478"/>
      <c r="K900" s="478"/>
      <c r="L900" s="478"/>
      <c r="M900" s="478"/>
      <c r="N900" s="479"/>
      <c r="O900" s="479"/>
      <c r="P900" s="478"/>
      <c r="Q900" s="478"/>
      <c r="R900" s="478"/>
      <c r="S900" s="478"/>
      <c r="T900" s="478"/>
      <c r="U900" s="478"/>
      <c r="V900" s="470"/>
    </row>
    <row r="901" spans="7:22" x14ac:dyDescent="0.35">
      <c r="G901" s="477"/>
      <c r="H901" s="478"/>
      <c r="I901" s="478"/>
      <c r="J901" s="478"/>
      <c r="K901" s="478"/>
      <c r="L901" s="478"/>
      <c r="M901" s="478"/>
      <c r="N901" s="479"/>
      <c r="O901" s="479"/>
      <c r="P901" s="478"/>
      <c r="Q901" s="478"/>
      <c r="R901" s="478"/>
      <c r="S901" s="478"/>
      <c r="T901" s="478"/>
      <c r="U901" s="478"/>
      <c r="V901" s="470"/>
    </row>
    <row r="902" spans="7:22" x14ac:dyDescent="0.35">
      <c r="G902" s="477"/>
      <c r="H902" s="478"/>
      <c r="I902" s="478"/>
      <c r="J902" s="478"/>
      <c r="K902" s="478"/>
      <c r="L902" s="478"/>
      <c r="M902" s="478"/>
      <c r="N902" s="479"/>
      <c r="O902" s="479"/>
      <c r="P902" s="478"/>
      <c r="Q902" s="478"/>
      <c r="R902" s="478"/>
      <c r="S902" s="478"/>
      <c r="T902" s="478"/>
      <c r="U902" s="478"/>
      <c r="V902" s="470"/>
    </row>
    <row r="903" spans="7:22" x14ac:dyDescent="0.35">
      <c r="G903" s="477"/>
      <c r="H903" s="478"/>
      <c r="I903" s="478"/>
      <c r="J903" s="478"/>
      <c r="K903" s="478"/>
      <c r="L903" s="478"/>
      <c r="M903" s="478"/>
      <c r="N903" s="479"/>
      <c r="O903" s="479"/>
      <c r="P903" s="478"/>
      <c r="Q903" s="478"/>
      <c r="R903" s="478"/>
      <c r="S903" s="478"/>
      <c r="T903" s="478"/>
      <c r="U903" s="478"/>
      <c r="V903" s="470"/>
    </row>
    <row r="904" spans="7:22" x14ac:dyDescent="0.35">
      <c r="G904" s="477"/>
      <c r="H904" s="478"/>
      <c r="I904" s="478"/>
      <c r="J904" s="478"/>
      <c r="K904" s="478"/>
      <c r="L904" s="478"/>
      <c r="M904" s="478"/>
      <c r="N904" s="479"/>
      <c r="O904" s="479"/>
      <c r="P904" s="478"/>
      <c r="Q904" s="478"/>
      <c r="R904" s="478"/>
      <c r="S904" s="478"/>
      <c r="T904" s="478"/>
      <c r="U904" s="478"/>
      <c r="V904" s="470"/>
    </row>
    <row r="905" spans="7:22" x14ac:dyDescent="0.35">
      <c r="G905" s="477"/>
      <c r="H905" s="478"/>
      <c r="I905" s="478"/>
      <c r="J905" s="478"/>
      <c r="K905" s="478"/>
      <c r="L905" s="478"/>
      <c r="M905" s="478"/>
      <c r="N905" s="479"/>
      <c r="O905" s="479"/>
      <c r="P905" s="478"/>
      <c r="Q905" s="478"/>
      <c r="R905" s="478"/>
      <c r="S905" s="478"/>
      <c r="T905" s="478"/>
      <c r="U905" s="478"/>
      <c r="V905" s="470"/>
    </row>
    <row r="906" spans="7:22" x14ac:dyDescent="0.35">
      <c r="G906" s="477"/>
      <c r="H906" s="478"/>
      <c r="I906" s="478"/>
      <c r="J906" s="478"/>
      <c r="K906" s="478"/>
      <c r="L906" s="478"/>
      <c r="M906" s="478"/>
      <c r="N906" s="479"/>
      <c r="O906" s="479"/>
      <c r="P906" s="478"/>
      <c r="Q906" s="478"/>
      <c r="R906" s="478"/>
      <c r="S906" s="478"/>
      <c r="T906" s="478"/>
      <c r="U906" s="478"/>
      <c r="V906" s="470"/>
    </row>
    <row r="907" spans="7:22" x14ac:dyDescent="0.35">
      <c r="G907" s="477"/>
      <c r="H907" s="478"/>
      <c r="I907" s="478"/>
      <c r="J907" s="478"/>
      <c r="K907" s="478"/>
      <c r="L907" s="478"/>
      <c r="M907" s="478"/>
      <c r="N907" s="479"/>
      <c r="O907" s="479"/>
      <c r="P907" s="478"/>
      <c r="Q907" s="478"/>
      <c r="R907" s="478"/>
      <c r="S907" s="478"/>
      <c r="T907" s="478"/>
      <c r="U907" s="478"/>
      <c r="V907" s="470"/>
    </row>
    <row r="908" spans="7:22" x14ac:dyDescent="0.35">
      <c r="G908" s="477"/>
      <c r="H908" s="478"/>
      <c r="I908" s="478"/>
      <c r="J908" s="478"/>
      <c r="K908" s="478"/>
      <c r="L908" s="478"/>
      <c r="M908" s="478"/>
      <c r="N908" s="479"/>
      <c r="O908" s="479"/>
      <c r="P908" s="478"/>
      <c r="Q908" s="478"/>
      <c r="R908" s="478"/>
      <c r="S908" s="478"/>
      <c r="T908" s="478"/>
      <c r="U908" s="478"/>
      <c r="V908" s="470"/>
    </row>
    <row r="909" spans="7:22" x14ac:dyDescent="0.35">
      <c r="G909" s="477"/>
      <c r="H909" s="478"/>
      <c r="I909" s="478"/>
      <c r="J909" s="478"/>
      <c r="K909" s="478"/>
      <c r="L909" s="478"/>
      <c r="M909" s="478"/>
      <c r="N909" s="479"/>
      <c r="O909" s="479"/>
      <c r="P909" s="478"/>
      <c r="Q909" s="478"/>
      <c r="R909" s="478"/>
      <c r="S909" s="478"/>
      <c r="T909" s="478"/>
      <c r="U909" s="478"/>
      <c r="V909" s="470"/>
    </row>
    <row r="910" spans="7:22" x14ac:dyDescent="0.35">
      <c r="G910" s="477"/>
      <c r="H910" s="478"/>
      <c r="I910" s="478"/>
      <c r="J910" s="478"/>
      <c r="K910" s="478"/>
      <c r="L910" s="478"/>
      <c r="M910" s="478"/>
      <c r="N910" s="479"/>
      <c r="O910" s="479"/>
      <c r="P910" s="478"/>
      <c r="Q910" s="478"/>
      <c r="R910" s="478"/>
      <c r="S910" s="478"/>
      <c r="T910" s="478"/>
      <c r="U910" s="478"/>
      <c r="V910" s="470"/>
    </row>
    <row r="911" spans="7:22" x14ac:dyDescent="0.35">
      <c r="G911" s="477"/>
      <c r="H911" s="478"/>
      <c r="I911" s="478"/>
      <c r="J911" s="478"/>
      <c r="K911" s="478"/>
      <c r="L911" s="478"/>
      <c r="M911" s="478"/>
      <c r="N911" s="479"/>
      <c r="O911" s="479"/>
      <c r="P911" s="478"/>
      <c r="Q911" s="478"/>
      <c r="R911" s="478"/>
      <c r="S911" s="478"/>
      <c r="T911" s="478"/>
      <c r="U911" s="478"/>
      <c r="V911" s="470"/>
    </row>
    <row r="912" spans="7:22" x14ac:dyDescent="0.35">
      <c r="G912" s="477"/>
      <c r="H912" s="478"/>
      <c r="I912" s="478"/>
      <c r="J912" s="478"/>
      <c r="K912" s="478"/>
      <c r="L912" s="478"/>
      <c r="M912" s="478"/>
      <c r="N912" s="479"/>
      <c r="O912" s="479"/>
      <c r="P912" s="478"/>
      <c r="Q912" s="478"/>
      <c r="R912" s="478"/>
      <c r="S912" s="478"/>
      <c r="T912" s="478"/>
      <c r="U912" s="478"/>
      <c r="V912" s="470"/>
    </row>
    <row r="913" spans="7:22" x14ac:dyDescent="0.35">
      <c r="G913" s="477"/>
      <c r="H913" s="478"/>
      <c r="I913" s="478"/>
      <c r="J913" s="478"/>
      <c r="K913" s="478"/>
      <c r="L913" s="478"/>
      <c r="M913" s="478"/>
      <c r="N913" s="479"/>
      <c r="O913" s="479"/>
      <c r="P913" s="478"/>
      <c r="Q913" s="478"/>
      <c r="R913" s="478"/>
      <c r="S913" s="478"/>
      <c r="T913" s="478"/>
      <c r="U913" s="478"/>
      <c r="V913" s="470"/>
    </row>
    <row r="914" spans="7:22" x14ac:dyDescent="0.35">
      <c r="G914" s="477"/>
      <c r="H914" s="478"/>
      <c r="I914" s="478"/>
      <c r="J914" s="478"/>
      <c r="K914" s="478"/>
      <c r="L914" s="478"/>
      <c r="M914" s="478"/>
      <c r="N914" s="479"/>
      <c r="O914" s="479"/>
      <c r="P914" s="478"/>
      <c r="Q914" s="478"/>
      <c r="R914" s="478"/>
      <c r="S914" s="478"/>
      <c r="T914" s="478"/>
      <c r="U914" s="478"/>
      <c r="V914" s="470"/>
    </row>
    <row r="915" spans="7:22" x14ac:dyDescent="0.35">
      <c r="G915" s="477"/>
      <c r="H915" s="478"/>
      <c r="I915" s="478"/>
      <c r="J915" s="478"/>
      <c r="K915" s="478"/>
      <c r="L915" s="478"/>
      <c r="M915" s="478"/>
      <c r="N915" s="479"/>
      <c r="O915" s="479"/>
      <c r="P915" s="478"/>
      <c r="Q915" s="478"/>
      <c r="R915" s="478"/>
      <c r="S915" s="478"/>
      <c r="T915" s="478"/>
      <c r="U915" s="478"/>
      <c r="V915" s="470"/>
    </row>
    <row r="916" spans="7:22" x14ac:dyDescent="0.35">
      <c r="G916" s="477"/>
      <c r="H916" s="478"/>
      <c r="I916" s="478"/>
      <c r="J916" s="478"/>
      <c r="K916" s="478"/>
      <c r="L916" s="478"/>
      <c r="M916" s="478"/>
      <c r="N916" s="479"/>
      <c r="O916" s="479"/>
      <c r="P916" s="478"/>
      <c r="Q916" s="478"/>
      <c r="R916" s="478"/>
      <c r="S916" s="478"/>
      <c r="T916" s="478"/>
      <c r="U916" s="478"/>
      <c r="V916" s="470"/>
    </row>
    <row r="917" spans="7:22" x14ac:dyDescent="0.35">
      <c r="G917" s="477"/>
      <c r="H917" s="478"/>
      <c r="I917" s="478"/>
      <c r="J917" s="478"/>
      <c r="K917" s="478"/>
      <c r="L917" s="478"/>
      <c r="M917" s="478"/>
      <c r="N917" s="479"/>
      <c r="O917" s="479"/>
      <c r="P917" s="478"/>
      <c r="Q917" s="478"/>
      <c r="R917" s="478"/>
      <c r="S917" s="478"/>
      <c r="T917" s="478"/>
      <c r="U917" s="478"/>
      <c r="V917" s="470"/>
    </row>
    <row r="918" spans="7:22" x14ac:dyDescent="0.35">
      <c r="G918" s="477"/>
      <c r="H918" s="478"/>
      <c r="I918" s="478"/>
      <c r="J918" s="478"/>
      <c r="K918" s="478"/>
      <c r="L918" s="478"/>
      <c r="M918" s="478"/>
      <c r="N918" s="479"/>
      <c r="O918" s="479"/>
      <c r="P918" s="478"/>
      <c r="Q918" s="478"/>
      <c r="R918" s="478"/>
      <c r="S918" s="478"/>
      <c r="T918" s="478"/>
      <c r="U918" s="478"/>
      <c r="V918" s="470"/>
    </row>
    <row r="919" spans="7:22" x14ac:dyDescent="0.35">
      <c r="G919" s="477"/>
      <c r="H919" s="478"/>
      <c r="I919" s="478"/>
      <c r="J919" s="478"/>
      <c r="K919" s="478"/>
      <c r="L919" s="478"/>
      <c r="M919" s="478"/>
      <c r="N919" s="479"/>
      <c r="O919" s="479"/>
      <c r="P919" s="478"/>
      <c r="Q919" s="478"/>
      <c r="R919" s="478"/>
      <c r="S919" s="478"/>
      <c r="T919" s="478"/>
      <c r="U919" s="478"/>
      <c r="V919" s="470"/>
    </row>
    <row r="920" spans="7:22" x14ac:dyDescent="0.35">
      <c r="G920" s="477"/>
      <c r="H920" s="478"/>
      <c r="I920" s="478"/>
      <c r="J920" s="478"/>
      <c r="K920" s="478"/>
      <c r="L920" s="478"/>
      <c r="M920" s="478"/>
      <c r="N920" s="479"/>
      <c r="O920" s="479"/>
      <c r="P920" s="478"/>
      <c r="Q920" s="478"/>
      <c r="R920" s="478"/>
      <c r="S920" s="478"/>
      <c r="T920" s="478"/>
      <c r="U920" s="478"/>
      <c r="V920" s="470"/>
    </row>
    <row r="921" spans="7:22" x14ac:dyDescent="0.35">
      <c r="G921" s="477"/>
      <c r="H921" s="478"/>
      <c r="I921" s="478"/>
      <c r="J921" s="478"/>
      <c r="K921" s="478"/>
      <c r="L921" s="478"/>
      <c r="M921" s="478"/>
      <c r="N921" s="479"/>
      <c r="O921" s="479"/>
      <c r="P921" s="478"/>
      <c r="Q921" s="478"/>
      <c r="R921" s="478"/>
      <c r="S921" s="478"/>
      <c r="T921" s="478"/>
      <c r="U921" s="478"/>
      <c r="V921" s="470"/>
    </row>
    <row r="922" spans="7:22" x14ac:dyDescent="0.35">
      <c r="G922" s="477"/>
      <c r="H922" s="478"/>
      <c r="I922" s="478"/>
      <c r="J922" s="478"/>
      <c r="K922" s="478"/>
      <c r="L922" s="478"/>
      <c r="M922" s="478"/>
      <c r="N922" s="479"/>
      <c r="O922" s="479"/>
      <c r="P922" s="478"/>
      <c r="Q922" s="478"/>
      <c r="R922" s="478"/>
      <c r="S922" s="478"/>
      <c r="T922" s="478"/>
      <c r="U922" s="478"/>
      <c r="V922" s="470"/>
    </row>
    <row r="923" spans="7:22" x14ac:dyDescent="0.35">
      <c r="G923" s="477"/>
      <c r="H923" s="478"/>
      <c r="I923" s="478"/>
      <c r="J923" s="478"/>
      <c r="K923" s="478"/>
      <c r="L923" s="478"/>
      <c r="M923" s="478"/>
      <c r="N923" s="479"/>
      <c r="O923" s="479"/>
      <c r="P923" s="478"/>
      <c r="Q923" s="478"/>
      <c r="R923" s="478"/>
      <c r="S923" s="478"/>
      <c r="T923" s="478"/>
      <c r="U923" s="478"/>
      <c r="V923" s="470"/>
    </row>
    <row r="924" spans="7:22" x14ac:dyDescent="0.35">
      <c r="G924" s="477"/>
      <c r="H924" s="478"/>
      <c r="I924" s="478"/>
      <c r="J924" s="478"/>
      <c r="K924" s="478"/>
      <c r="L924" s="478"/>
      <c r="M924" s="478"/>
      <c r="N924" s="479"/>
      <c r="O924" s="479"/>
      <c r="P924" s="478"/>
      <c r="Q924" s="478"/>
      <c r="R924" s="478"/>
      <c r="S924" s="478"/>
      <c r="T924" s="478"/>
      <c r="U924" s="478"/>
      <c r="V924" s="470"/>
    </row>
    <row r="925" spans="7:22" x14ac:dyDescent="0.35">
      <c r="G925" s="477"/>
      <c r="H925" s="478"/>
      <c r="I925" s="478"/>
      <c r="J925" s="478"/>
      <c r="K925" s="478"/>
      <c r="L925" s="478"/>
      <c r="M925" s="478"/>
      <c r="N925" s="479"/>
      <c r="O925" s="479"/>
      <c r="P925" s="478"/>
      <c r="Q925" s="478"/>
      <c r="R925" s="478"/>
      <c r="S925" s="478"/>
      <c r="T925" s="478"/>
      <c r="U925" s="478"/>
      <c r="V925" s="470"/>
    </row>
    <row r="926" spans="7:22" x14ac:dyDescent="0.35">
      <c r="G926" s="477"/>
      <c r="H926" s="478"/>
      <c r="I926" s="478"/>
      <c r="J926" s="478"/>
      <c r="K926" s="478"/>
      <c r="L926" s="478"/>
      <c r="M926" s="478"/>
      <c r="N926" s="479"/>
      <c r="O926" s="479"/>
      <c r="P926" s="478"/>
      <c r="Q926" s="478"/>
      <c r="R926" s="478"/>
      <c r="S926" s="478"/>
      <c r="T926" s="478"/>
      <c r="U926" s="478"/>
      <c r="V926" s="470"/>
    </row>
    <row r="927" spans="7:22" x14ac:dyDescent="0.35">
      <c r="G927" s="477"/>
      <c r="H927" s="478"/>
      <c r="I927" s="478"/>
      <c r="J927" s="478"/>
      <c r="K927" s="478"/>
      <c r="L927" s="478"/>
      <c r="M927" s="478"/>
      <c r="N927" s="479"/>
      <c r="O927" s="479"/>
      <c r="P927" s="478"/>
      <c r="Q927" s="478"/>
      <c r="R927" s="478"/>
      <c r="S927" s="478"/>
      <c r="T927" s="478"/>
      <c r="U927" s="478"/>
      <c r="V927" s="470"/>
    </row>
    <row r="928" spans="7:22" x14ac:dyDescent="0.35">
      <c r="G928" s="477"/>
      <c r="H928" s="478"/>
      <c r="I928" s="478"/>
      <c r="J928" s="478"/>
      <c r="K928" s="478"/>
      <c r="L928" s="478"/>
      <c r="M928" s="478"/>
      <c r="N928" s="479"/>
      <c r="O928" s="479"/>
      <c r="P928" s="478"/>
      <c r="Q928" s="478"/>
      <c r="R928" s="478"/>
      <c r="S928" s="478"/>
      <c r="T928" s="478"/>
      <c r="U928" s="478"/>
      <c r="V928" s="470"/>
    </row>
    <row r="929" spans="7:22" x14ac:dyDescent="0.35">
      <c r="G929" s="477"/>
      <c r="H929" s="478"/>
      <c r="I929" s="478"/>
      <c r="J929" s="478"/>
      <c r="K929" s="478"/>
      <c r="L929" s="478"/>
      <c r="M929" s="478"/>
      <c r="N929" s="479"/>
      <c r="O929" s="479"/>
      <c r="P929" s="478"/>
      <c r="Q929" s="478"/>
      <c r="R929" s="478"/>
      <c r="S929" s="478"/>
      <c r="T929" s="478"/>
      <c r="U929" s="478"/>
      <c r="V929" s="470"/>
    </row>
    <row r="930" spans="7:22" x14ac:dyDescent="0.35">
      <c r="G930" s="477"/>
      <c r="H930" s="478"/>
      <c r="I930" s="478"/>
      <c r="J930" s="478"/>
      <c r="K930" s="478"/>
      <c r="L930" s="478"/>
      <c r="M930" s="478"/>
      <c r="N930" s="479"/>
      <c r="O930" s="479"/>
      <c r="P930" s="478"/>
      <c r="Q930" s="478"/>
      <c r="R930" s="478"/>
      <c r="S930" s="478"/>
      <c r="T930" s="478"/>
      <c r="U930" s="478"/>
      <c r="V930" s="470"/>
    </row>
    <row r="931" spans="7:22" x14ac:dyDescent="0.35">
      <c r="G931" s="477"/>
      <c r="H931" s="478"/>
      <c r="I931" s="478"/>
      <c r="J931" s="478"/>
      <c r="K931" s="478"/>
      <c r="L931" s="478"/>
      <c r="M931" s="478"/>
      <c r="N931" s="479"/>
      <c r="O931" s="479"/>
      <c r="P931" s="478"/>
      <c r="Q931" s="478"/>
      <c r="R931" s="478"/>
      <c r="S931" s="478"/>
      <c r="T931" s="478"/>
      <c r="U931" s="478"/>
      <c r="V931" s="470"/>
    </row>
    <row r="932" spans="7:22" x14ac:dyDescent="0.35">
      <c r="G932" s="477"/>
      <c r="H932" s="478"/>
      <c r="I932" s="478"/>
      <c r="J932" s="478"/>
      <c r="K932" s="478"/>
      <c r="L932" s="478"/>
      <c r="M932" s="478"/>
      <c r="N932" s="479"/>
      <c r="O932" s="479"/>
      <c r="P932" s="478"/>
      <c r="Q932" s="478"/>
      <c r="R932" s="478"/>
      <c r="S932" s="478"/>
      <c r="T932" s="478"/>
      <c r="U932" s="478"/>
      <c r="V932" s="470"/>
    </row>
    <row r="933" spans="7:22" x14ac:dyDescent="0.35">
      <c r="G933" s="477"/>
      <c r="H933" s="478"/>
      <c r="I933" s="478"/>
      <c r="J933" s="478"/>
      <c r="K933" s="478"/>
      <c r="L933" s="478"/>
      <c r="M933" s="478"/>
      <c r="N933" s="479"/>
      <c r="O933" s="479"/>
      <c r="P933" s="478"/>
      <c r="Q933" s="478"/>
      <c r="R933" s="478"/>
      <c r="S933" s="478"/>
      <c r="T933" s="478"/>
      <c r="U933" s="478"/>
      <c r="V933" s="470"/>
    </row>
    <row r="934" spans="7:22" x14ac:dyDescent="0.35">
      <c r="G934" s="477"/>
      <c r="H934" s="478"/>
      <c r="I934" s="478"/>
      <c r="J934" s="478"/>
      <c r="K934" s="478"/>
      <c r="L934" s="478"/>
      <c r="M934" s="478"/>
      <c r="N934" s="479"/>
      <c r="O934" s="479"/>
      <c r="P934" s="478"/>
      <c r="Q934" s="478"/>
      <c r="R934" s="478"/>
      <c r="S934" s="478"/>
      <c r="T934" s="478"/>
      <c r="U934" s="478"/>
      <c r="V934" s="470"/>
    </row>
    <row r="935" spans="7:22" x14ac:dyDescent="0.35">
      <c r="G935" s="477"/>
      <c r="H935" s="478"/>
      <c r="I935" s="478"/>
      <c r="J935" s="478"/>
      <c r="K935" s="478"/>
      <c r="L935" s="478"/>
      <c r="M935" s="478"/>
      <c r="N935" s="479"/>
      <c r="O935" s="479"/>
      <c r="P935" s="478"/>
      <c r="Q935" s="478"/>
      <c r="R935" s="478"/>
      <c r="S935" s="478"/>
      <c r="T935" s="478"/>
      <c r="U935" s="478"/>
      <c r="V935" s="470"/>
    </row>
    <row r="936" spans="7:22" x14ac:dyDescent="0.35">
      <c r="G936" s="477"/>
      <c r="H936" s="478"/>
      <c r="I936" s="478"/>
      <c r="J936" s="478"/>
      <c r="K936" s="478"/>
      <c r="L936" s="478"/>
      <c r="M936" s="478"/>
      <c r="N936" s="479"/>
      <c r="O936" s="479"/>
      <c r="P936" s="478"/>
      <c r="Q936" s="478"/>
      <c r="R936" s="478"/>
      <c r="S936" s="478"/>
      <c r="T936" s="478"/>
      <c r="U936" s="478"/>
      <c r="V936" s="470"/>
    </row>
    <row r="937" spans="7:22" x14ac:dyDescent="0.35">
      <c r="G937" s="477"/>
      <c r="H937" s="478"/>
      <c r="I937" s="478"/>
      <c r="J937" s="478"/>
      <c r="K937" s="478"/>
      <c r="L937" s="478"/>
      <c r="M937" s="478"/>
      <c r="N937" s="479"/>
      <c r="O937" s="479"/>
      <c r="P937" s="478"/>
      <c r="Q937" s="478"/>
      <c r="R937" s="478"/>
      <c r="S937" s="478"/>
      <c r="T937" s="478"/>
      <c r="U937" s="478"/>
      <c r="V937" s="470"/>
    </row>
    <row r="938" spans="7:22" x14ac:dyDescent="0.35">
      <c r="G938" s="477"/>
      <c r="H938" s="478"/>
      <c r="I938" s="478"/>
      <c r="J938" s="478"/>
      <c r="K938" s="478"/>
      <c r="L938" s="478"/>
      <c r="M938" s="478"/>
      <c r="N938" s="479"/>
      <c r="O938" s="479"/>
      <c r="P938" s="478"/>
      <c r="Q938" s="478"/>
      <c r="R938" s="478"/>
      <c r="S938" s="478"/>
      <c r="T938" s="478"/>
      <c r="U938" s="478"/>
      <c r="V938" s="470"/>
    </row>
    <row r="939" spans="7:22" x14ac:dyDescent="0.35">
      <c r="G939" s="477"/>
      <c r="H939" s="478"/>
      <c r="I939" s="478"/>
      <c r="J939" s="478"/>
      <c r="K939" s="478"/>
      <c r="L939" s="478"/>
      <c r="M939" s="478"/>
      <c r="N939" s="479"/>
      <c r="O939" s="479"/>
      <c r="P939" s="478"/>
      <c r="Q939" s="478"/>
      <c r="R939" s="478"/>
      <c r="S939" s="478"/>
      <c r="T939" s="478"/>
      <c r="U939" s="478"/>
      <c r="V939" s="470"/>
    </row>
    <row r="940" spans="7:22" x14ac:dyDescent="0.35">
      <c r="G940" s="477"/>
      <c r="H940" s="478"/>
      <c r="I940" s="478"/>
      <c r="J940" s="478"/>
      <c r="K940" s="478"/>
      <c r="L940" s="478"/>
      <c r="M940" s="478"/>
      <c r="N940" s="479"/>
      <c r="O940" s="479"/>
      <c r="P940" s="478"/>
      <c r="Q940" s="478"/>
      <c r="R940" s="478"/>
      <c r="S940" s="478"/>
      <c r="T940" s="478"/>
      <c r="U940" s="478"/>
      <c r="V940" s="470"/>
    </row>
    <row r="941" spans="7:22" x14ac:dyDescent="0.35">
      <c r="G941" s="477"/>
      <c r="H941" s="478"/>
      <c r="I941" s="478"/>
      <c r="J941" s="478"/>
      <c r="K941" s="478"/>
      <c r="L941" s="478"/>
      <c r="M941" s="478"/>
      <c r="N941" s="479"/>
      <c r="O941" s="479"/>
      <c r="P941" s="478"/>
      <c r="Q941" s="478"/>
      <c r="R941" s="478"/>
      <c r="S941" s="478"/>
      <c r="T941" s="478"/>
      <c r="U941" s="478"/>
      <c r="V941" s="470"/>
    </row>
    <row r="942" spans="7:22" x14ac:dyDescent="0.35">
      <c r="G942" s="477"/>
      <c r="H942" s="478"/>
      <c r="I942" s="478"/>
      <c r="J942" s="478"/>
      <c r="K942" s="478"/>
      <c r="L942" s="478"/>
      <c r="M942" s="478"/>
      <c r="N942" s="479"/>
      <c r="O942" s="479"/>
      <c r="P942" s="478"/>
      <c r="Q942" s="478"/>
      <c r="R942" s="478"/>
      <c r="S942" s="478"/>
      <c r="T942" s="478"/>
      <c r="U942" s="478"/>
      <c r="V942" s="470"/>
    </row>
    <row r="943" spans="7:22" x14ac:dyDescent="0.35">
      <c r="G943" s="477"/>
      <c r="H943" s="478"/>
      <c r="I943" s="478"/>
      <c r="J943" s="478"/>
      <c r="K943" s="478"/>
      <c r="L943" s="478"/>
      <c r="M943" s="478"/>
      <c r="N943" s="479"/>
      <c r="O943" s="479"/>
      <c r="P943" s="478"/>
      <c r="Q943" s="478"/>
      <c r="R943" s="478"/>
      <c r="S943" s="478"/>
      <c r="T943" s="478"/>
      <c r="U943" s="478"/>
      <c r="V943" s="470"/>
    </row>
    <row r="944" spans="7:22" x14ac:dyDescent="0.35">
      <c r="G944" s="477"/>
      <c r="H944" s="478"/>
      <c r="I944" s="478"/>
      <c r="J944" s="478"/>
      <c r="K944" s="478"/>
      <c r="L944" s="478"/>
      <c r="M944" s="478"/>
      <c r="N944" s="479"/>
      <c r="O944" s="479"/>
      <c r="P944" s="478"/>
      <c r="Q944" s="478"/>
      <c r="R944" s="478"/>
      <c r="S944" s="478"/>
      <c r="T944" s="478"/>
      <c r="U944" s="478"/>
      <c r="V944" s="470"/>
    </row>
    <row r="945" spans="7:22" x14ac:dyDescent="0.35">
      <c r="G945" s="477"/>
      <c r="H945" s="478"/>
      <c r="I945" s="478"/>
      <c r="J945" s="478"/>
      <c r="K945" s="478"/>
      <c r="L945" s="478"/>
      <c r="M945" s="478"/>
      <c r="N945" s="479"/>
      <c r="O945" s="479"/>
      <c r="P945" s="478"/>
      <c r="Q945" s="478"/>
      <c r="R945" s="478"/>
      <c r="S945" s="478"/>
      <c r="T945" s="478"/>
      <c r="U945" s="478"/>
      <c r="V945" s="470"/>
    </row>
    <row r="946" spans="7:22" x14ac:dyDescent="0.35">
      <c r="G946" s="477"/>
      <c r="H946" s="478"/>
      <c r="I946" s="478"/>
      <c r="J946" s="478"/>
      <c r="K946" s="478"/>
      <c r="L946" s="478"/>
      <c r="M946" s="478"/>
      <c r="N946" s="479"/>
      <c r="O946" s="479"/>
      <c r="P946" s="478"/>
      <c r="Q946" s="478"/>
      <c r="R946" s="478"/>
      <c r="S946" s="478"/>
      <c r="T946" s="478"/>
      <c r="U946" s="478"/>
      <c r="V946" s="470"/>
    </row>
    <row r="947" spans="7:22" x14ac:dyDescent="0.35">
      <c r="G947" s="477"/>
      <c r="H947" s="478"/>
      <c r="I947" s="478"/>
      <c r="J947" s="478"/>
      <c r="K947" s="478"/>
      <c r="L947" s="478"/>
      <c r="M947" s="478"/>
      <c r="N947" s="479"/>
      <c r="O947" s="479"/>
      <c r="P947" s="478"/>
      <c r="Q947" s="478"/>
      <c r="R947" s="478"/>
      <c r="S947" s="478"/>
      <c r="T947" s="478"/>
      <c r="U947" s="478"/>
      <c r="V947" s="470"/>
    </row>
    <row r="948" spans="7:22" x14ac:dyDescent="0.35">
      <c r="G948" s="477"/>
      <c r="H948" s="478"/>
      <c r="I948" s="478"/>
      <c r="J948" s="478"/>
      <c r="K948" s="478"/>
      <c r="L948" s="478"/>
      <c r="M948" s="478"/>
      <c r="N948" s="479"/>
      <c r="O948" s="479"/>
      <c r="P948" s="478"/>
      <c r="Q948" s="478"/>
      <c r="R948" s="478"/>
      <c r="S948" s="478"/>
      <c r="T948" s="478"/>
      <c r="U948" s="478"/>
      <c r="V948" s="470"/>
    </row>
    <row r="949" spans="7:22" x14ac:dyDescent="0.35">
      <c r="G949" s="477"/>
      <c r="H949" s="478"/>
      <c r="I949" s="478"/>
      <c r="J949" s="478"/>
      <c r="K949" s="478"/>
      <c r="L949" s="478"/>
      <c r="M949" s="478"/>
      <c r="N949" s="479"/>
      <c r="O949" s="479"/>
      <c r="P949" s="478"/>
      <c r="Q949" s="478"/>
      <c r="R949" s="478"/>
      <c r="S949" s="478"/>
      <c r="T949" s="478"/>
      <c r="U949" s="478"/>
      <c r="V949" s="470"/>
    </row>
    <row r="950" spans="7:22" x14ac:dyDescent="0.35">
      <c r="G950" s="477"/>
      <c r="H950" s="478"/>
      <c r="I950" s="478"/>
      <c r="J950" s="478"/>
      <c r="K950" s="478"/>
      <c r="L950" s="478"/>
      <c r="M950" s="478"/>
      <c r="N950" s="479"/>
      <c r="O950" s="479"/>
      <c r="P950" s="478"/>
      <c r="Q950" s="478"/>
      <c r="R950" s="478"/>
      <c r="S950" s="478"/>
      <c r="T950" s="478"/>
      <c r="U950" s="478"/>
      <c r="V950" s="470"/>
    </row>
    <row r="951" spans="7:22" x14ac:dyDescent="0.35">
      <c r="G951" s="477"/>
      <c r="H951" s="478"/>
      <c r="I951" s="478"/>
      <c r="J951" s="478"/>
      <c r="K951" s="478"/>
      <c r="L951" s="478"/>
      <c r="M951" s="478"/>
      <c r="N951" s="479"/>
      <c r="O951" s="479"/>
      <c r="P951" s="478"/>
      <c r="Q951" s="478"/>
      <c r="R951" s="478"/>
      <c r="S951" s="478"/>
      <c r="T951" s="478"/>
      <c r="U951" s="478"/>
      <c r="V951" s="470"/>
    </row>
    <row r="952" spans="7:22" x14ac:dyDescent="0.35">
      <c r="G952" s="477"/>
      <c r="H952" s="478"/>
      <c r="I952" s="478"/>
      <c r="J952" s="478"/>
      <c r="K952" s="478"/>
      <c r="L952" s="478"/>
      <c r="M952" s="478"/>
      <c r="N952" s="479"/>
      <c r="O952" s="479"/>
      <c r="P952" s="478"/>
      <c r="Q952" s="478"/>
      <c r="R952" s="478"/>
      <c r="S952" s="478"/>
      <c r="T952" s="478"/>
      <c r="U952" s="478"/>
      <c r="V952" s="470"/>
    </row>
    <row r="953" spans="7:22" x14ac:dyDescent="0.35">
      <c r="G953" s="477"/>
      <c r="H953" s="478"/>
      <c r="I953" s="478"/>
      <c r="J953" s="478"/>
      <c r="K953" s="478"/>
      <c r="L953" s="478"/>
      <c r="M953" s="478"/>
      <c r="N953" s="479"/>
      <c r="O953" s="479"/>
      <c r="P953" s="478"/>
      <c r="Q953" s="478"/>
      <c r="R953" s="478"/>
      <c r="S953" s="478"/>
      <c r="T953" s="478"/>
      <c r="U953" s="478"/>
      <c r="V953" s="470"/>
    </row>
    <row r="954" spans="7:22" x14ac:dyDescent="0.35">
      <c r="G954" s="477"/>
      <c r="H954" s="478"/>
      <c r="I954" s="478"/>
      <c r="J954" s="478"/>
      <c r="K954" s="478"/>
      <c r="L954" s="478"/>
      <c r="M954" s="478"/>
      <c r="N954" s="479"/>
      <c r="O954" s="479"/>
      <c r="P954" s="478"/>
      <c r="Q954" s="478"/>
      <c r="R954" s="478"/>
      <c r="S954" s="478"/>
      <c r="T954" s="478"/>
      <c r="U954" s="478"/>
      <c r="V954" s="470"/>
    </row>
    <row r="955" spans="7:22" x14ac:dyDescent="0.35">
      <c r="G955" s="477"/>
      <c r="H955" s="478"/>
      <c r="I955" s="478"/>
      <c r="J955" s="478"/>
      <c r="K955" s="478"/>
      <c r="L955" s="478"/>
      <c r="M955" s="478"/>
      <c r="N955" s="479"/>
      <c r="O955" s="479"/>
      <c r="P955" s="478"/>
      <c r="Q955" s="478"/>
      <c r="R955" s="478"/>
      <c r="S955" s="478"/>
      <c r="T955" s="478"/>
      <c r="U955" s="478"/>
      <c r="V955" s="470"/>
    </row>
    <row r="956" spans="7:22" x14ac:dyDescent="0.35">
      <c r="G956" s="477"/>
      <c r="H956" s="478"/>
      <c r="I956" s="478"/>
      <c r="J956" s="478"/>
      <c r="K956" s="478"/>
      <c r="L956" s="478"/>
      <c r="M956" s="478"/>
      <c r="N956" s="479"/>
      <c r="O956" s="479"/>
      <c r="P956" s="478"/>
      <c r="Q956" s="478"/>
      <c r="R956" s="478"/>
      <c r="S956" s="478"/>
      <c r="T956" s="478"/>
      <c r="U956" s="478"/>
      <c r="V956" s="470"/>
    </row>
    <row r="957" spans="7:22" x14ac:dyDescent="0.35">
      <c r="G957" s="477"/>
      <c r="H957" s="478"/>
      <c r="I957" s="478"/>
      <c r="J957" s="478"/>
      <c r="K957" s="478"/>
      <c r="L957" s="478"/>
      <c r="M957" s="478"/>
      <c r="N957" s="479"/>
      <c r="O957" s="479"/>
      <c r="P957" s="478"/>
      <c r="Q957" s="478"/>
      <c r="R957" s="478"/>
      <c r="S957" s="478"/>
      <c r="T957" s="478"/>
      <c r="U957" s="478"/>
      <c r="V957" s="470"/>
    </row>
    <row r="958" spans="7:22" x14ac:dyDescent="0.35">
      <c r="G958" s="477"/>
      <c r="H958" s="478"/>
      <c r="I958" s="478"/>
      <c r="J958" s="478"/>
      <c r="K958" s="478"/>
      <c r="L958" s="478"/>
      <c r="M958" s="478"/>
      <c r="N958" s="479"/>
      <c r="O958" s="479"/>
      <c r="P958" s="478"/>
      <c r="Q958" s="478"/>
      <c r="R958" s="478"/>
      <c r="S958" s="478"/>
      <c r="T958" s="478"/>
      <c r="U958" s="478"/>
      <c r="V958" s="470"/>
    </row>
    <row r="959" spans="7:22" x14ac:dyDescent="0.35">
      <c r="G959" s="477"/>
      <c r="H959" s="478"/>
      <c r="I959" s="478"/>
      <c r="J959" s="478"/>
      <c r="K959" s="478"/>
      <c r="L959" s="478"/>
      <c r="M959" s="478"/>
      <c r="N959" s="479"/>
      <c r="O959" s="479"/>
      <c r="P959" s="478"/>
      <c r="Q959" s="478"/>
      <c r="R959" s="478"/>
      <c r="S959" s="478"/>
      <c r="T959" s="478"/>
      <c r="U959" s="478"/>
      <c r="V959" s="470"/>
    </row>
    <row r="960" spans="7:22" x14ac:dyDescent="0.35">
      <c r="G960" s="477"/>
      <c r="H960" s="478"/>
      <c r="I960" s="478"/>
      <c r="J960" s="478"/>
      <c r="K960" s="478"/>
      <c r="L960" s="478"/>
      <c r="M960" s="478"/>
      <c r="N960" s="479"/>
      <c r="O960" s="479"/>
      <c r="P960" s="478"/>
      <c r="Q960" s="478"/>
      <c r="R960" s="478"/>
      <c r="S960" s="478"/>
      <c r="T960" s="478"/>
      <c r="U960" s="478"/>
      <c r="V960" s="470"/>
    </row>
    <row r="961" spans="7:22" x14ac:dyDescent="0.35">
      <c r="G961" s="477"/>
      <c r="H961" s="478"/>
      <c r="I961" s="478"/>
      <c r="J961" s="478"/>
      <c r="K961" s="478"/>
      <c r="L961" s="478"/>
      <c r="M961" s="478"/>
      <c r="N961" s="479"/>
      <c r="O961" s="479"/>
      <c r="P961" s="478"/>
      <c r="Q961" s="478"/>
      <c r="R961" s="478"/>
      <c r="S961" s="478"/>
      <c r="T961" s="478"/>
      <c r="U961" s="478"/>
      <c r="V961" s="470"/>
    </row>
    <row r="962" spans="7:22" x14ac:dyDescent="0.35">
      <c r="G962" s="477"/>
      <c r="H962" s="478"/>
      <c r="I962" s="478"/>
      <c r="J962" s="478"/>
      <c r="K962" s="478"/>
      <c r="L962" s="478"/>
      <c r="M962" s="478"/>
      <c r="N962" s="479"/>
      <c r="O962" s="479"/>
      <c r="P962" s="478"/>
      <c r="Q962" s="478"/>
      <c r="R962" s="478"/>
      <c r="S962" s="478"/>
      <c r="T962" s="478"/>
      <c r="U962" s="478"/>
      <c r="V962" s="470"/>
    </row>
    <row r="963" spans="7:22" x14ac:dyDescent="0.35">
      <c r="G963" s="477"/>
      <c r="H963" s="478"/>
      <c r="I963" s="478"/>
      <c r="J963" s="478"/>
      <c r="K963" s="478"/>
      <c r="L963" s="478"/>
      <c r="M963" s="478"/>
      <c r="N963" s="479"/>
      <c r="O963" s="479"/>
      <c r="P963" s="478"/>
      <c r="Q963" s="478"/>
      <c r="R963" s="478"/>
      <c r="S963" s="478"/>
      <c r="T963" s="478"/>
      <c r="U963" s="478"/>
      <c r="V963" s="470"/>
    </row>
    <row r="964" spans="7:22" x14ac:dyDescent="0.35">
      <c r="G964" s="477"/>
      <c r="H964" s="478"/>
      <c r="I964" s="478"/>
      <c r="J964" s="478"/>
      <c r="K964" s="478"/>
      <c r="L964" s="478"/>
      <c r="M964" s="478"/>
      <c r="N964" s="479"/>
      <c r="O964" s="479"/>
      <c r="P964" s="478"/>
      <c r="Q964" s="478"/>
      <c r="R964" s="478"/>
      <c r="S964" s="478"/>
      <c r="T964" s="478"/>
      <c r="U964" s="478"/>
      <c r="V964" s="470"/>
    </row>
    <row r="965" spans="7:22" x14ac:dyDescent="0.35">
      <c r="G965" s="477"/>
      <c r="H965" s="478"/>
      <c r="I965" s="478"/>
      <c r="J965" s="478"/>
      <c r="K965" s="478"/>
      <c r="L965" s="478"/>
      <c r="M965" s="478"/>
      <c r="N965" s="479"/>
      <c r="O965" s="479"/>
      <c r="P965" s="478"/>
      <c r="Q965" s="478"/>
      <c r="R965" s="478"/>
      <c r="S965" s="478"/>
      <c r="T965" s="478"/>
      <c r="U965" s="478"/>
      <c r="V965" s="470"/>
    </row>
    <row r="966" spans="7:22" x14ac:dyDescent="0.35">
      <c r="G966" s="477"/>
      <c r="H966" s="478"/>
      <c r="I966" s="478"/>
      <c r="J966" s="478"/>
      <c r="K966" s="478"/>
      <c r="L966" s="478"/>
      <c r="M966" s="478"/>
      <c r="N966" s="479"/>
      <c r="O966" s="479"/>
      <c r="P966" s="478"/>
      <c r="Q966" s="478"/>
      <c r="R966" s="478"/>
      <c r="S966" s="478"/>
      <c r="T966" s="478"/>
      <c r="U966" s="478"/>
      <c r="V966" s="470"/>
    </row>
    <row r="967" spans="7:22" x14ac:dyDescent="0.35">
      <c r="G967" s="477"/>
      <c r="H967" s="478"/>
      <c r="I967" s="478"/>
      <c r="J967" s="478"/>
      <c r="K967" s="478"/>
      <c r="L967" s="478"/>
      <c r="M967" s="478"/>
      <c r="N967" s="479"/>
      <c r="O967" s="479"/>
      <c r="P967" s="478"/>
      <c r="Q967" s="478"/>
      <c r="R967" s="478"/>
      <c r="S967" s="478"/>
      <c r="T967" s="478"/>
      <c r="U967" s="478"/>
      <c r="V967" s="470"/>
    </row>
    <row r="968" spans="7:22" x14ac:dyDescent="0.35">
      <c r="G968" s="477"/>
      <c r="H968" s="478"/>
      <c r="I968" s="478"/>
      <c r="J968" s="478"/>
      <c r="K968" s="478"/>
      <c r="L968" s="478"/>
      <c r="M968" s="478"/>
      <c r="N968" s="479"/>
      <c r="O968" s="479"/>
      <c r="P968" s="478"/>
      <c r="Q968" s="478"/>
      <c r="R968" s="478"/>
      <c r="S968" s="478"/>
      <c r="T968" s="478"/>
      <c r="U968" s="478"/>
      <c r="V968" s="470"/>
    </row>
    <row r="969" spans="7:22" x14ac:dyDescent="0.35">
      <c r="G969" s="477"/>
      <c r="H969" s="478"/>
      <c r="I969" s="478"/>
      <c r="J969" s="478"/>
      <c r="K969" s="478"/>
      <c r="L969" s="478"/>
      <c r="M969" s="478"/>
      <c r="N969" s="479"/>
      <c r="O969" s="479"/>
      <c r="P969" s="478"/>
      <c r="Q969" s="478"/>
      <c r="R969" s="478"/>
      <c r="S969" s="478"/>
      <c r="T969" s="478"/>
      <c r="U969" s="478"/>
      <c r="V969" s="470"/>
    </row>
    <row r="970" spans="7:22" x14ac:dyDescent="0.35">
      <c r="G970" s="477"/>
      <c r="H970" s="478"/>
      <c r="I970" s="478"/>
      <c r="J970" s="478"/>
      <c r="K970" s="478"/>
      <c r="L970" s="478"/>
      <c r="M970" s="478"/>
      <c r="N970" s="479"/>
      <c r="O970" s="479"/>
      <c r="P970" s="478"/>
      <c r="Q970" s="478"/>
      <c r="R970" s="478"/>
      <c r="S970" s="478"/>
      <c r="T970" s="478"/>
      <c r="U970" s="478"/>
      <c r="V970" s="470"/>
    </row>
    <row r="971" spans="7:22" x14ac:dyDescent="0.35">
      <c r="G971" s="477"/>
      <c r="H971" s="478"/>
      <c r="I971" s="478"/>
      <c r="J971" s="478"/>
      <c r="K971" s="478"/>
      <c r="L971" s="478"/>
      <c r="M971" s="478"/>
      <c r="N971" s="479"/>
      <c r="O971" s="479"/>
      <c r="P971" s="478"/>
      <c r="Q971" s="478"/>
      <c r="R971" s="478"/>
      <c r="S971" s="478"/>
      <c r="T971" s="478"/>
      <c r="U971" s="478"/>
      <c r="V971" s="470"/>
    </row>
    <row r="972" spans="7:22" x14ac:dyDescent="0.35">
      <c r="G972" s="477"/>
      <c r="H972" s="478"/>
      <c r="I972" s="478"/>
      <c r="J972" s="478"/>
      <c r="K972" s="478"/>
      <c r="L972" s="478"/>
      <c r="M972" s="478"/>
      <c r="N972" s="479"/>
      <c r="O972" s="479"/>
      <c r="P972" s="478"/>
      <c r="Q972" s="478"/>
      <c r="R972" s="478"/>
      <c r="S972" s="478"/>
      <c r="T972" s="478"/>
      <c r="U972" s="478"/>
      <c r="V972" s="470"/>
    </row>
    <row r="973" spans="7:22" x14ac:dyDescent="0.35">
      <c r="G973" s="477"/>
      <c r="H973" s="478"/>
      <c r="I973" s="478"/>
      <c r="J973" s="478"/>
      <c r="K973" s="478"/>
      <c r="L973" s="478"/>
      <c r="M973" s="478"/>
      <c r="N973" s="479"/>
      <c r="O973" s="479"/>
      <c r="P973" s="478"/>
      <c r="Q973" s="478"/>
      <c r="R973" s="478"/>
      <c r="S973" s="478"/>
      <c r="T973" s="478"/>
      <c r="U973" s="478"/>
      <c r="V973" s="470"/>
    </row>
    <row r="974" spans="7:22" x14ac:dyDescent="0.35">
      <c r="G974" s="477"/>
      <c r="H974" s="478"/>
      <c r="I974" s="478"/>
      <c r="J974" s="478"/>
      <c r="K974" s="478"/>
      <c r="L974" s="478"/>
      <c r="M974" s="478"/>
      <c r="N974" s="479"/>
      <c r="O974" s="479"/>
      <c r="P974" s="478"/>
      <c r="Q974" s="478"/>
      <c r="R974" s="478"/>
      <c r="S974" s="478"/>
      <c r="T974" s="478"/>
      <c r="U974" s="478"/>
      <c r="V974" s="470"/>
    </row>
    <row r="975" spans="7:22" x14ac:dyDescent="0.35">
      <c r="G975" s="477"/>
      <c r="H975" s="478"/>
      <c r="I975" s="478"/>
      <c r="J975" s="478"/>
      <c r="K975" s="478"/>
      <c r="L975" s="478"/>
      <c r="M975" s="478"/>
      <c r="N975" s="479"/>
      <c r="O975" s="479"/>
      <c r="P975" s="478"/>
      <c r="Q975" s="478"/>
      <c r="R975" s="478"/>
      <c r="S975" s="478"/>
      <c r="T975" s="478"/>
      <c r="U975" s="478"/>
      <c r="V975" s="470"/>
    </row>
    <row r="976" spans="7:22" x14ac:dyDescent="0.35">
      <c r="G976" s="477"/>
      <c r="H976" s="478"/>
      <c r="I976" s="478"/>
      <c r="J976" s="478"/>
      <c r="K976" s="478"/>
      <c r="L976" s="478"/>
      <c r="M976" s="478"/>
      <c r="N976" s="479"/>
      <c r="O976" s="479"/>
      <c r="P976" s="478"/>
      <c r="Q976" s="478"/>
      <c r="R976" s="478"/>
      <c r="S976" s="478"/>
      <c r="T976" s="478"/>
      <c r="U976" s="478"/>
      <c r="V976" s="470"/>
    </row>
    <row r="977" spans="7:22" x14ac:dyDescent="0.35">
      <c r="G977" s="477"/>
      <c r="H977" s="478"/>
      <c r="I977" s="478"/>
      <c r="J977" s="478"/>
      <c r="K977" s="478"/>
      <c r="L977" s="478"/>
      <c r="M977" s="478"/>
      <c r="N977" s="479"/>
      <c r="O977" s="479"/>
      <c r="P977" s="478"/>
      <c r="Q977" s="478"/>
      <c r="R977" s="478"/>
      <c r="S977" s="478"/>
      <c r="T977" s="478"/>
      <c r="U977" s="478"/>
      <c r="V977" s="470"/>
    </row>
    <row r="978" spans="7:22" x14ac:dyDescent="0.35">
      <c r="G978" s="477"/>
      <c r="H978" s="478"/>
      <c r="I978" s="478"/>
      <c r="J978" s="478"/>
      <c r="K978" s="478"/>
      <c r="L978" s="478"/>
      <c r="M978" s="478"/>
      <c r="N978" s="479"/>
      <c r="O978" s="479"/>
      <c r="P978" s="478"/>
      <c r="Q978" s="478"/>
      <c r="R978" s="478"/>
      <c r="S978" s="478"/>
      <c r="T978" s="478"/>
      <c r="U978" s="478"/>
      <c r="V978" s="470"/>
    </row>
    <row r="979" spans="7:22" x14ac:dyDescent="0.35">
      <c r="G979" s="477"/>
      <c r="H979" s="478"/>
      <c r="I979" s="478"/>
      <c r="J979" s="478"/>
      <c r="K979" s="478"/>
      <c r="L979" s="478"/>
      <c r="M979" s="478"/>
      <c r="N979" s="479"/>
      <c r="O979" s="479"/>
      <c r="P979" s="478"/>
      <c r="Q979" s="478"/>
      <c r="R979" s="478"/>
      <c r="S979" s="478"/>
      <c r="T979" s="478"/>
      <c r="U979" s="478"/>
      <c r="V979" s="470"/>
    </row>
    <row r="980" spans="7:22" x14ac:dyDescent="0.35">
      <c r="G980" s="477"/>
      <c r="H980" s="478"/>
      <c r="I980" s="478"/>
      <c r="J980" s="478"/>
      <c r="K980" s="478"/>
      <c r="L980" s="478"/>
      <c r="M980" s="478"/>
      <c r="N980" s="479"/>
      <c r="O980" s="479"/>
      <c r="P980" s="478"/>
      <c r="Q980" s="478"/>
      <c r="R980" s="478"/>
      <c r="S980" s="478"/>
      <c r="T980" s="478"/>
      <c r="U980" s="478"/>
      <c r="V980" s="470"/>
    </row>
    <row r="981" spans="7:22" x14ac:dyDescent="0.35">
      <c r="G981" s="477"/>
      <c r="H981" s="478"/>
      <c r="I981" s="478"/>
      <c r="J981" s="478"/>
      <c r="K981" s="478"/>
      <c r="L981" s="478"/>
      <c r="M981" s="478"/>
      <c r="N981" s="479"/>
      <c r="O981" s="479"/>
      <c r="P981" s="478"/>
      <c r="Q981" s="478"/>
      <c r="R981" s="478"/>
      <c r="S981" s="478"/>
      <c r="T981" s="478"/>
      <c r="U981" s="478"/>
      <c r="V981" s="470"/>
    </row>
    <row r="982" spans="7:22" x14ac:dyDescent="0.35">
      <c r="G982" s="477"/>
      <c r="H982" s="478"/>
      <c r="I982" s="478"/>
      <c r="J982" s="478"/>
      <c r="K982" s="478"/>
      <c r="L982" s="478"/>
      <c r="M982" s="478"/>
      <c r="N982" s="479"/>
      <c r="O982" s="479"/>
      <c r="P982" s="478"/>
      <c r="Q982" s="478"/>
      <c r="R982" s="478"/>
      <c r="S982" s="478"/>
      <c r="T982" s="478"/>
      <c r="U982" s="478"/>
      <c r="V982" s="470"/>
    </row>
    <row r="983" spans="7:22" x14ac:dyDescent="0.35">
      <c r="G983" s="477"/>
      <c r="H983" s="478"/>
      <c r="I983" s="478"/>
      <c r="J983" s="478"/>
      <c r="K983" s="478"/>
      <c r="L983" s="478"/>
      <c r="M983" s="478"/>
      <c r="N983" s="479"/>
      <c r="O983" s="479"/>
      <c r="P983" s="478"/>
      <c r="Q983" s="478"/>
      <c r="R983" s="478"/>
      <c r="S983" s="478"/>
      <c r="T983" s="478"/>
      <c r="U983" s="478"/>
      <c r="V983" s="470"/>
    </row>
    <row r="984" spans="7:22" x14ac:dyDescent="0.35">
      <c r="G984" s="477"/>
      <c r="H984" s="478"/>
      <c r="I984" s="478"/>
      <c r="J984" s="478"/>
      <c r="K984" s="478"/>
      <c r="L984" s="478"/>
      <c r="M984" s="478"/>
      <c r="N984" s="479"/>
      <c r="O984" s="479"/>
      <c r="P984" s="478"/>
      <c r="Q984" s="478"/>
      <c r="R984" s="478"/>
      <c r="S984" s="478"/>
      <c r="T984" s="478"/>
      <c r="U984" s="478"/>
      <c r="V984" s="470"/>
    </row>
    <row r="985" spans="7:22" x14ac:dyDescent="0.35">
      <c r="G985" s="477"/>
      <c r="H985" s="478"/>
      <c r="I985" s="478"/>
      <c r="J985" s="478"/>
      <c r="K985" s="478"/>
      <c r="L985" s="478"/>
      <c r="M985" s="478"/>
      <c r="N985" s="479"/>
      <c r="O985" s="479"/>
      <c r="P985" s="478"/>
      <c r="Q985" s="478"/>
      <c r="R985" s="478"/>
      <c r="S985" s="478"/>
      <c r="T985" s="478"/>
      <c r="U985" s="478"/>
      <c r="V985" s="470"/>
    </row>
    <row r="986" spans="7:22" x14ac:dyDescent="0.35">
      <c r="G986" s="477"/>
      <c r="H986" s="478"/>
      <c r="I986" s="478"/>
      <c r="J986" s="478"/>
      <c r="K986" s="478"/>
      <c r="L986" s="478"/>
      <c r="M986" s="478"/>
      <c r="N986" s="479"/>
      <c r="O986" s="479"/>
      <c r="P986" s="478"/>
      <c r="Q986" s="478"/>
      <c r="R986" s="478"/>
      <c r="S986" s="478"/>
      <c r="T986" s="478"/>
      <c r="U986" s="478"/>
      <c r="V986" s="470"/>
    </row>
    <row r="987" spans="7:22" x14ac:dyDescent="0.35">
      <c r="G987" s="477"/>
      <c r="H987" s="478"/>
      <c r="I987" s="478"/>
      <c r="J987" s="478"/>
      <c r="K987" s="478"/>
      <c r="L987" s="478"/>
      <c r="M987" s="478"/>
      <c r="N987" s="479"/>
      <c r="O987" s="479"/>
      <c r="P987" s="478"/>
      <c r="Q987" s="478"/>
      <c r="R987" s="478"/>
      <c r="S987" s="478"/>
      <c r="T987" s="478"/>
      <c r="U987" s="478"/>
      <c r="V987" s="470"/>
    </row>
    <row r="988" spans="7:22" x14ac:dyDescent="0.35">
      <c r="G988" s="477"/>
      <c r="H988" s="478"/>
      <c r="I988" s="478"/>
      <c r="J988" s="478"/>
      <c r="K988" s="478"/>
      <c r="L988" s="478"/>
      <c r="M988" s="478"/>
      <c r="N988" s="479"/>
      <c r="O988" s="479"/>
      <c r="P988" s="478"/>
      <c r="Q988" s="478"/>
      <c r="R988" s="478"/>
      <c r="S988" s="478"/>
      <c r="T988" s="478"/>
      <c r="U988" s="478"/>
      <c r="V988" s="470"/>
    </row>
    <row r="989" spans="7:22" x14ac:dyDescent="0.35">
      <c r="G989" s="477"/>
      <c r="H989" s="478"/>
      <c r="I989" s="478"/>
      <c r="J989" s="478"/>
      <c r="K989" s="478"/>
      <c r="L989" s="478"/>
      <c r="M989" s="478"/>
      <c r="N989" s="479"/>
      <c r="O989" s="479"/>
      <c r="P989" s="478"/>
      <c r="Q989" s="478"/>
      <c r="R989" s="478"/>
      <c r="S989" s="478"/>
      <c r="T989" s="478"/>
      <c r="U989" s="478"/>
      <c r="V989" s="470"/>
    </row>
    <row r="990" spans="7:22" x14ac:dyDescent="0.35">
      <c r="G990" s="477"/>
      <c r="H990" s="478"/>
      <c r="I990" s="478"/>
      <c r="J990" s="478"/>
      <c r="K990" s="478"/>
      <c r="L990" s="478"/>
      <c r="M990" s="478"/>
      <c r="N990" s="479"/>
      <c r="O990" s="479"/>
      <c r="P990" s="478"/>
      <c r="Q990" s="478"/>
      <c r="R990" s="478"/>
      <c r="S990" s="478"/>
      <c r="T990" s="478"/>
      <c r="U990" s="478"/>
      <c r="V990" s="470"/>
    </row>
    <row r="991" spans="7:22" x14ac:dyDescent="0.35">
      <c r="G991" s="477"/>
      <c r="H991" s="478"/>
      <c r="I991" s="478"/>
      <c r="J991" s="478"/>
      <c r="K991" s="478"/>
      <c r="L991" s="478"/>
      <c r="M991" s="478"/>
      <c r="N991" s="479"/>
      <c r="O991" s="479"/>
      <c r="P991" s="478"/>
      <c r="Q991" s="478"/>
      <c r="R991" s="478"/>
      <c r="S991" s="478"/>
      <c r="T991" s="478"/>
      <c r="U991" s="478"/>
      <c r="V991" s="470"/>
    </row>
    <row r="992" spans="7:22" x14ac:dyDescent="0.35">
      <c r="G992" s="477"/>
      <c r="H992" s="478"/>
      <c r="I992" s="478"/>
      <c r="J992" s="478"/>
      <c r="K992" s="478"/>
      <c r="L992" s="478"/>
      <c r="M992" s="478"/>
      <c r="N992" s="479"/>
      <c r="O992" s="479"/>
      <c r="P992" s="478"/>
      <c r="Q992" s="478"/>
      <c r="R992" s="478"/>
      <c r="S992" s="478"/>
      <c r="T992" s="478"/>
      <c r="U992" s="478"/>
      <c r="V992" s="470"/>
    </row>
    <row r="993" spans="7:22" x14ac:dyDescent="0.35">
      <c r="G993" s="477"/>
      <c r="H993" s="478"/>
      <c r="I993" s="478"/>
      <c r="J993" s="478"/>
      <c r="K993" s="478"/>
      <c r="L993" s="478"/>
      <c r="M993" s="478"/>
      <c r="N993" s="479"/>
      <c r="O993" s="479"/>
      <c r="P993" s="478"/>
      <c r="Q993" s="478"/>
      <c r="R993" s="478"/>
      <c r="S993" s="478"/>
      <c r="T993" s="478"/>
      <c r="U993" s="478"/>
      <c r="V993" s="470"/>
    </row>
    <row r="994" spans="7:22" x14ac:dyDescent="0.35">
      <c r="G994" s="477"/>
      <c r="H994" s="478"/>
      <c r="I994" s="478"/>
      <c r="J994" s="478"/>
      <c r="K994" s="478"/>
      <c r="L994" s="478"/>
      <c r="M994" s="478"/>
      <c r="N994" s="479"/>
      <c r="O994" s="479"/>
      <c r="P994" s="478"/>
      <c r="Q994" s="478"/>
      <c r="R994" s="478"/>
      <c r="S994" s="478"/>
      <c r="T994" s="478"/>
      <c r="U994" s="478"/>
      <c r="V994" s="470"/>
    </row>
    <row r="995" spans="7:22" x14ac:dyDescent="0.35">
      <c r="G995" s="477"/>
      <c r="H995" s="478"/>
      <c r="I995" s="478"/>
      <c r="J995" s="478"/>
      <c r="K995" s="478"/>
      <c r="L995" s="478"/>
      <c r="M995" s="478"/>
      <c r="N995" s="479"/>
      <c r="O995" s="479"/>
      <c r="P995" s="478"/>
      <c r="Q995" s="478"/>
      <c r="R995" s="478"/>
      <c r="S995" s="478"/>
      <c r="T995" s="478"/>
      <c r="U995" s="478"/>
      <c r="V995" s="470"/>
    </row>
    <row r="996" spans="7:22" x14ac:dyDescent="0.35">
      <c r="G996" s="477"/>
      <c r="H996" s="478"/>
      <c r="I996" s="478"/>
      <c r="J996" s="478"/>
      <c r="K996" s="478"/>
      <c r="L996" s="478"/>
      <c r="M996" s="478"/>
      <c r="N996" s="479"/>
      <c r="O996" s="479"/>
      <c r="P996" s="478"/>
      <c r="Q996" s="478"/>
      <c r="R996" s="478"/>
      <c r="S996" s="478"/>
      <c r="T996" s="478"/>
      <c r="U996" s="478"/>
      <c r="V996" s="470"/>
    </row>
    <row r="997" spans="7:22" x14ac:dyDescent="0.35">
      <c r="G997" s="477"/>
      <c r="H997" s="478"/>
      <c r="I997" s="478"/>
      <c r="J997" s="478"/>
      <c r="K997" s="478"/>
      <c r="L997" s="478"/>
      <c r="M997" s="478"/>
      <c r="N997" s="479"/>
      <c r="O997" s="479"/>
      <c r="P997" s="478"/>
      <c r="Q997" s="478"/>
      <c r="R997" s="478"/>
      <c r="S997" s="478"/>
      <c r="T997" s="478"/>
      <c r="U997" s="478"/>
      <c r="V997" s="470"/>
    </row>
    <row r="998" spans="7:22" x14ac:dyDescent="0.35">
      <c r="G998" s="477"/>
      <c r="H998" s="478"/>
      <c r="I998" s="478"/>
      <c r="J998" s="478"/>
      <c r="K998" s="478"/>
      <c r="L998" s="478"/>
      <c r="M998" s="478"/>
      <c r="N998" s="479"/>
      <c r="O998" s="479"/>
      <c r="P998" s="478"/>
      <c r="Q998" s="478"/>
      <c r="R998" s="478"/>
      <c r="S998" s="478"/>
      <c r="T998" s="478"/>
      <c r="U998" s="478"/>
      <c r="V998" s="470"/>
    </row>
    <row r="999" spans="7:22" x14ac:dyDescent="0.35">
      <c r="G999" s="477"/>
      <c r="H999" s="478"/>
      <c r="I999" s="478"/>
      <c r="J999" s="478"/>
      <c r="K999" s="478"/>
      <c r="L999" s="478"/>
      <c r="M999" s="478"/>
      <c r="N999" s="479"/>
      <c r="O999" s="479"/>
      <c r="P999" s="478"/>
      <c r="Q999" s="478"/>
      <c r="R999" s="478"/>
      <c r="S999" s="478"/>
      <c r="T999" s="478"/>
      <c r="U999" s="478"/>
      <c r="V999" s="470"/>
    </row>
    <row r="1000" spans="7:22" x14ac:dyDescent="0.35">
      <c r="G1000" s="477"/>
      <c r="H1000" s="478"/>
      <c r="I1000" s="478"/>
      <c r="J1000" s="478"/>
      <c r="K1000" s="478"/>
      <c r="L1000" s="478"/>
      <c r="M1000" s="478"/>
      <c r="N1000" s="479"/>
      <c r="O1000" s="479"/>
      <c r="P1000" s="478"/>
      <c r="Q1000" s="478"/>
      <c r="R1000" s="478"/>
      <c r="S1000" s="478"/>
      <c r="T1000" s="478"/>
      <c r="U1000" s="478"/>
      <c r="V1000" s="470"/>
    </row>
    <row r="1001" spans="7:22" x14ac:dyDescent="0.35">
      <c r="G1001" s="477"/>
      <c r="H1001" s="478"/>
      <c r="I1001" s="478"/>
      <c r="J1001" s="478"/>
      <c r="K1001" s="478"/>
      <c r="L1001" s="478"/>
      <c r="M1001" s="478"/>
      <c r="N1001" s="479"/>
      <c r="O1001" s="479"/>
      <c r="P1001" s="478"/>
      <c r="Q1001" s="478"/>
      <c r="R1001" s="478"/>
      <c r="S1001" s="478"/>
      <c r="T1001" s="478"/>
      <c r="U1001" s="478"/>
      <c r="V1001" s="470"/>
    </row>
    <row r="1002" spans="7:22" x14ac:dyDescent="0.35">
      <c r="G1002" s="477"/>
      <c r="H1002" s="478"/>
      <c r="I1002" s="478"/>
      <c r="J1002" s="478"/>
      <c r="K1002" s="478"/>
      <c r="L1002" s="478"/>
      <c r="M1002" s="478"/>
      <c r="N1002" s="479"/>
      <c r="O1002" s="479"/>
      <c r="P1002" s="478"/>
      <c r="Q1002" s="478"/>
      <c r="R1002" s="478"/>
      <c r="S1002" s="478"/>
      <c r="T1002" s="478"/>
      <c r="U1002" s="478"/>
      <c r="V1002" s="470"/>
    </row>
    <row r="1003" spans="7:22" x14ac:dyDescent="0.35">
      <c r="G1003" s="477"/>
      <c r="H1003" s="478"/>
      <c r="I1003" s="478"/>
      <c r="J1003" s="478"/>
      <c r="K1003" s="478"/>
      <c r="L1003" s="478"/>
      <c r="M1003" s="478"/>
      <c r="N1003" s="479"/>
      <c r="O1003" s="479"/>
      <c r="P1003" s="478"/>
      <c r="Q1003" s="478"/>
      <c r="R1003" s="478"/>
      <c r="S1003" s="478"/>
      <c r="T1003" s="478"/>
      <c r="U1003" s="478"/>
      <c r="V1003" s="470"/>
    </row>
    <row r="1004" spans="7:22" x14ac:dyDescent="0.35">
      <c r="G1004" s="477"/>
      <c r="H1004" s="478"/>
      <c r="I1004" s="478"/>
      <c r="J1004" s="478"/>
      <c r="K1004" s="478"/>
      <c r="L1004" s="478"/>
      <c r="M1004" s="478"/>
      <c r="N1004" s="479"/>
      <c r="O1004" s="479"/>
      <c r="P1004" s="478"/>
      <c r="Q1004" s="478"/>
      <c r="R1004" s="478"/>
      <c r="S1004" s="478"/>
      <c r="T1004" s="478"/>
      <c r="U1004" s="478"/>
      <c r="V1004" s="470"/>
    </row>
    <row r="1005" spans="7:22" x14ac:dyDescent="0.35">
      <c r="G1005" s="477"/>
      <c r="H1005" s="478"/>
      <c r="I1005" s="478"/>
      <c r="J1005" s="478"/>
      <c r="K1005" s="478"/>
      <c r="L1005" s="478"/>
      <c r="M1005" s="478"/>
      <c r="N1005" s="479"/>
      <c r="O1005" s="479"/>
      <c r="P1005" s="478"/>
      <c r="Q1005" s="478"/>
      <c r="R1005" s="478"/>
      <c r="S1005" s="478"/>
      <c r="T1005" s="478"/>
      <c r="U1005" s="478"/>
      <c r="V1005" s="470"/>
    </row>
    <row r="1006" spans="7:22" x14ac:dyDescent="0.35">
      <c r="G1006" s="477"/>
      <c r="H1006" s="478"/>
      <c r="I1006" s="478"/>
      <c r="J1006" s="478"/>
      <c r="K1006" s="478"/>
      <c r="L1006" s="478"/>
      <c r="M1006" s="478"/>
      <c r="N1006" s="479"/>
      <c r="O1006" s="479"/>
      <c r="P1006" s="478"/>
      <c r="Q1006" s="478"/>
      <c r="R1006" s="478"/>
      <c r="S1006" s="478"/>
      <c r="T1006" s="478"/>
      <c r="U1006" s="478"/>
      <c r="V1006" s="470"/>
    </row>
    <row r="1007" spans="7:22" x14ac:dyDescent="0.35">
      <c r="G1007" s="477"/>
      <c r="H1007" s="478"/>
      <c r="I1007" s="478"/>
      <c r="J1007" s="478"/>
      <c r="K1007" s="478"/>
      <c r="L1007" s="478"/>
      <c r="M1007" s="478"/>
      <c r="N1007" s="479"/>
      <c r="O1007" s="479"/>
      <c r="P1007" s="478"/>
      <c r="Q1007" s="478"/>
      <c r="R1007" s="478"/>
      <c r="S1007" s="478"/>
      <c r="T1007" s="478"/>
      <c r="U1007" s="478"/>
      <c r="V1007" s="470"/>
    </row>
    <row r="1008" spans="7:22" x14ac:dyDescent="0.35">
      <c r="G1008" s="477"/>
      <c r="H1008" s="478"/>
      <c r="I1008" s="478"/>
      <c r="J1008" s="478"/>
      <c r="K1008" s="478"/>
      <c r="L1008" s="478"/>
      <c r="M1008" s="478"/>
      <c r="N1008" s="479"/>
      <c r="O1008" s="479"/>
      <c r="P1008" s="478"/>
      <c r="Q1008" s="478"/>
      <c r="R1008" s="478"/>
      <c r="S1008" s="478"/>
      <c r="T1008" s="478"/>
      <c r="U1008" s="478"/>
      <c r="V1008" s="470"/>
    </row>
    <row r="1009" spans="7:22" x14ac:dyDescent="0.35">
      <c r="G1009" s="477"/>
      <c r="H1009" s="478"/>
      <c r="I1009" s="478"/>
      <c r="J1009" s="478"/>
      <c r="K1009" s="478"/>
      <c r="L1009" s="478"/>
      <c r="M1009" s="478"/>
      <c r="N1009" s="479"/>
      <c r="O1009" s="479"/>
      <c r="P1009" s="478"/>
      <c r="Q1009" s="478"/>
      <c r="R1009" s="478"/>
      <c r="S1009" s="478"/>
      <c r="T1009" s="478"/>
      <c r="U1009" s="478"/>
      <c r="V1009" s="470"/>
    </row>
    <row r="1010" spans="7:22" x14ac:dyDescent="0.35">
      <c r="G1010" s="477"/>
      <c r="H1010" s="478"/>
      <c r="I1010" s="478"/>
      <c r="J1010" s="478"/>
      <c r="K1010" s="478"/>
      <c r="L1010" s="478"/>
      <c r="M1010" s="478"/>
      <c r="N1010" s="479"/>
      <c r="O1010" s="479"/>
      <c r="P1010" s="478"/>
      <c r="Q1010" s="478"/>
      <c r="R1010" s="478"/>
      <c r="S1010" s="478"/>
      <c r="T1010" s="478"/>
      <c r="U1010" s="478"/>
      <c r="V1010" s="470"/>
    </row>
    <row r="1011" spans="7:22" x14ac:dyDescent="0.35">
      <c r="G1011" s="477"/>
      <c r="H1011" s="478"/>
      <c r="I1011" s="478"/>
      <c r="J1011" s="478"/>
      <c r="K1011" s="478"/>
      <c r="L1011" s="478"/>
      <c r="M1011" s="478"/>
      <c r="N1011" s="479"/>
      <c r="O1011" s="479"/>
      <c r="P1011" s="478"/>
      <c r="Q1011" s="478"/>
      <c r="R1011" s="478"/>
      <c r="S1011" s="478"/>
      <c r="T1011" s="478"/>
      <c r="U1011" s="478"/>
      <c r="V1011" s="470"/>
    </row>
    <row r="1012" spans="7:22" x14ac:dyDescent="0.35">
      <c r="G1012" s="477"/>
      <c r="H1012" s="478"/>
      <c r="I1012" s="478"/>
      <c r="J1012" s="478"/>
      <c r="K1012" s="478"/>
      <c r="L1012" s="478"/>
      <c r="M1012" s="478"/>
      <c r="N1012" s="479"/>
      <c r="O1012" s="479"/>
      <c r="P1012" s="478"/>
      <c r="Q1012" s="478"/>
      <c r="R1012" s="478"/>
      <c r="S1012" s="478"/>
      <c r="T1012" s="478"/>
      <c r="U1012" s="478"/>
      <c r="V1012" s="470"/>
    </row>
    <row r="1013" spans="7:22" x14ac:dyDescent="0.35">
      <c r="G1013" s="477"/>
      <c r="H1013" s="478"/>
      <c r="I1013" s="478"/>
      <c r="J1013" s="478"/>
      <c r="K1013" s="478"/>
      <c r="L1013" s="478"/>
      <c r="M1013" s="478"/>
      <c r="N1013" s="479"/>
      <c r="O1013" s="479"/>
      <c r="P1013" s="478"/>
      <c r="Q1013" s="478"/>
      <c r="R1013" s="478"/>
      <c r="S1013" s="478"/>
      <c r="T1013" s="478"/>
      <c r="U1013" s="478"/>
      <c r="V1013" s="470"/>
    </row>
    <row r="1014" spans="7:22" x14ac:dyDescent="0.35">
      <c r="G1014" s="477"/>
      <c r="H1014" s="478"/>
      <c r="I1014" s="478"/>
      <c r="J1014" s="478"/>
      <c r="K1014" s="478"/>
      <c r="L1014" s="478"/>
      <c r="M1014" s="478"/>
      <c r="N1014" s="479"/>
      <c r="O1014" s="479"/>
      <c r="P1014" s="478"/>
      <c r="Q1014" s="478"/>
      <c r="R1014" s="478"/>
      <c r="S1014" s="478"/>
      <c r="T1014" s="478"/>
      <c r="U1014" s="478"/>
      <c r="V1014" s="470"/>
    </row>
    <row r="1015" spans="7:22" x14ac:dyDescent="0.35">
      <c r="G1015" s="477"/>
      <c r="H1015" s="478"/>
      <c r="I1015" s="478"/>
      <c r="J1015" s="478"/>
      <c r="K1015" s="478"/>
      <c r="L1015" s="478"/>
      <c r="M1015" s="478"/>
      <c r="N1015" s="479"/>
      <c r="O1015" s="479"/>
      <c r="P1015" s="478"/>
      <c r="Q1015" s="478"/>
      <c r="R1015" s="478"/>
      <c r="S1015" s="478"/>
      <c r="T1015" s="478"/>
      <c r="U1015" s="478"/>
      <c r="V1015" s="470"/>
    </row>
    <row r="1016" spans="7:22" x14ac:dyDescent="0.35">
      <c r="G1016" s="477"/>
      <c r="H1016" s="478"/>
      <c r="I1016" s="478"/>
      <c r="J1016" s="478"/>
      <c r="K1016" s="478"/>
      <c r="L1016" s="478"/>
      <c r="M1016" s="478"/>
      <c r="N1016" s="479"/>
      <c r="O1016" s="479"/>
      <c r="P1016" s="478"/>
      <c r="Q1016" s="478"/>
      <c r="R1016" s="478"/>
      <c r="S1016" s="478"/>
      <c r="T1016" s="478"/>
      <c r="U1016" s="478"/>
      <c r="V1016" s="470"/>
    </row>
    <row r="1017" spans="7:22" x14ac:dyDescent="0.35">
      <c r="G1017" s="477"/>
      <c r="H1017" s="478"/>
      <c r="I1017" s="478"/>
      <c r="J1017" s="478"/>
      <c r="K1017" s="478"/>
      <c r="L1017" s="478"/>
      <c r="M1017" s="478"/>
      <c r="N1017" s="479"/>
      <c r="O1017" s="479"/>
      <c r="P1017" s="478"/>
      <c r="Q1017" s="478"/>
      <c r="R1017" s="478"/>
      <c r="S1017" s="478"/>
      <c r="T1017" s="478"/>
      <c r="U1017" s="478"/>
      <c r="V1017" s="470"/>
    </row>
    <row r="1018" spans="7:22" x14ac:dyDescent="0.35">
      <c r="G1018" s="477"/>
      <c r="H1018" s="478"/>
      <c r="I1018" s="478"/>
      <c r="J1018" s="478"/>
      <c r="K1018" s="478"/>
      <c r="L1018" s="478"/>
      <c r="M1018" s="478"/>
      <c r="N1018" s="479"/>
      <c r="O1018" s="479"/>
      <c r="P1018" s="478"/>
      <c r="Q1018" s="478"/>
      <c r="R1018" s="478"/>
      <c r="S1018" s="478"/>
      <c r="T1018" s="478"/>
      <c r="U1018" s="478"/>
      <c r="V1018" s="470"/>
    </row>
    <row r="1019" spans="7:22" x14ac:dyDescent="0.35">
      <c r="G1019" s="477"/>
      <c r="H1019" s="478"/>
      <c r="I1019" s="478"/>
      <c r="J1019" s="478"/>
      <c r="K1019" s="478"/>
      <c r="L1019" s="478"/>
      <c r="M1019" s="478"/>
      <c r="N1019" s="479"/>
      <c r="O1019" s="479"/>
      <c r="P1019" s="478"/>
      <c r="Q1019" s="478"/>
      <c r="R1019" s="478"/>
      <c r="S1019" s="478"/>
      <c r="T1019" s="478"/>
      <c r="U1019" s="478"/>
      <c r="V1019" s="470"/>
    </row>
    <row r="1020" spans="7:22" x14ac:dyDescent="0.35">
      <c r="G1020" s="477"/>
      <c r="H1020" s="478"/>
      <c r="I1020" s="478"/>
      <c r="J1020" s="478"/>
      <c r="K1020" s="478"/>
      <c r="L1020" s="478"/>
      <c r="M1020" s="478"/>
      <c r="N1020" s="479"/>
      <c r="O1020" s="479"/>
      <c r="P1020" s="478"/>
      <c r="Q1020" s="478"/>
      <c r="R1020" s="478"/>
      <c r="S1020" s="478"/>
      <c r="T1020" s="478"/>
      <c r="U1020" s="478"/>
      <c r="V1020" s="470"/>
    </row>
    <row r="1021" spans="7:22" x14ac:dyDescent="0.35">
      <c r="G1021" s="477"/>
      <c r="H1021" s="478"/>
      <c r="I1021" s="478"/>
      <c r="J1021" s="478"/>
      <c r="K1021" s="478"/>
      <c r="L1021" s="478"/>
      <c r="M1021" s="478"/>
      <c r="N1021" s="479"/>
      <c r="O1021" s="479"/>
      <c r="P1021" s="478"/>
      <c r="Q1021" s="478"/>
      <c r="R1021" s="478"/>
      <c r="S1021" s="478"/>
      <c r="T1021" s="478"/>
      <c r="U1021" s="478"/>
      <c r="V1021" s="470"/>
    </row>
    <row r="1022" spans="7:22" x14ac:dyDescent="0.35">
      <c r="G1022" s="477"/>
      <c r="H1022" s="478"/>
      <c r="I1022" s="478"/>
      <c r="J1022" s="478"/>
      <c r="K1022" s="478"/>
      <c r="L1022" s="478"/>
      <c r="M1022" s="478"/>
      <c r="N1022" s="479"/>
      <c r="O1022" s="479"/>
      <c r="P1022" s="478"/>
      <c r="Q1022" s="478"/>
      <c r="R1022" s="478"/>
      <c r="S1022" s="478"/>
      <c r="T1022" s="478"/>
      <c r="U1022" s="478"/>
      <c r="V1022" s="470"/>
    </row>
    <row r="1023" spans="7:22" x14ac:dyDescent="0.35">
      <c r="G1023" s="477"/>
      <c r="H1023" s="478"/>
      <c r="I1023" s="478"/>
      <c r="J1023" s="478"/>
      <c r="K1023" s="478"/>
      <c r="L1023" s="478"/>
      <c r="M1023" s="478"/>
      <c r="N1023" s="479"/>
      <c r="O1023" s="479"/>
      <c r="P1023" s="478"/>
      <c r="Q1023" s="478"/>
      <c r="R1023" s="478"/>
      <c r="S1023" s="478"/>
      <c r="T1023" s="478"/>
      <c r="U1023" s="478"/>
      <c r="V1023" s="470"/>
    </row>
    <row r="1024" spans="7:22" x14ac:dyDescent="0.35">
      <c r="G1024" s="477"/>
      <c r="H1024" s="478"/>
      <c r="I1024" s="478"/>
      <c r="J1024" s="478"/>
      <c r="K1024" s="478"/>
      <c r="L1024" s="478"/>
      <c r="M1024" s="478"/>
      <c r="N1024" s="479"/>
      <c r="O1024" s="479"/>
      <c r="P1024" s="478"/>
      <c r="Q1024" s="478"/>
      <c r="R1024" s="478"/>
      <c r="S1024" s="478"/>
      <c r="T1024" s="478"/>
      <c r="U1024" s="478"/>
      <c r="V1024" s="470"/>
    </row>
    <row r="1025" spans="7:22" x14ac:dyDescent="0.35">
      <c r="G1025" s="477"/>
      <c r="H1025" s="478"/>
      <c r="I1025" s="478"/>
      <c r="J1025" s="478"/>
      <c r="K1025" s="478"/>
      <c r="L1025" s="478"/>
      <c r="M1025" s="478"/>
      <c r="N1025" s="479"/>
      <c r="O1025" s="479"/>
      <c r="P1025" s="478"/>
      <c r="Q1025" s="478"/>
      <c r="R1025" s="478"/>
      <c r="S1025" s="478"/>
      <c r="T1025" s="478"/>
      <c r="U1025" s="478"/>
      <c r="V1025" s="470"/>
    </row>
    <row r="1026" spans="7:22" x14ac:dyDescent="0.35">
      <c r="G1026" s="477"/>
      <c r="H1026" s="478"/>
      <c r="I1026" s="478"/>
      <c r="J1026" s="478"/>
      <c r="K1026" s="478"/>
      <c r="L1026" s="478"/>
      <c r="M1026" s="478"/>
      <c r="N1026" s="479"/>
      <c r="O1026" s="479"/>
      <c r="P1026" s="478"/>
      <c r="Q1026" s="478"/>
      <c r="R1026" s="478"/>
      <c r="S1026" s="478"/>
      <c r="T1026" s="478"/>
      <c r="U1026" s="478"/>
      <c r="V1026" s="470"/>
    </row>
    <row r="1027" spans="7:22" x14ac:dyDescent="0.35">
      <c r="G1027" s="477"/>
      <c r="H1027" s="478"/>
      <c r="I1027" s="478"/>
      <c r="J1027" s="478"/>
      <c r="K1027" s="478"/>
      <c r="L1027" s="478"/>
      <c r="M1027" s="478"/>
      <c r="N1027" s="479"/>
      <c r="O1027" s="479"/>
      <c r="P1027" s="478"/>
      <c r="Q1027" s="478"/>
      <c r="R1027" s="478"/>
      <c r="S1027" s="478"/>
      <c r="T1027" s="478"/>
      <c r="U1027" s="478"/>
      <c r="V1027" s="470"/>
    </row>
    <row r="1028" spans="7:22" x14ac:dyDescent="0.35">
      <c r="G1028" s="477"/>
      <c r="H1028" s="478"/>
      <c r="I1028" s="478"/>
      <c r="J1028" s="478"/>
      <c r="K1028" s="478"/>
      <c r="L1028" s="478"/>
      <c r="M1028" s="478"/>
      <c r="N1028" s="479"/>
      <c r="O1028" s="479"/>
      <c r="P1028" s="478"/>
      <c r="Q1028" s="478"/>
      <c r="R1028" s="478"/>
      <c r="S1028" s="478"/>
      <c r="T1028" s="478"/>
      <c r="U1028" s="478"/>
      <c r="V1028" s="470"/>
    </row>
    <row r="1029" spans="7:22" x14ac:dyDescent="0.35">
      <c r="G1029" s="477"/>
      <c r="H1029" s="478"/>
      <c r="I1029" s="478"/>
      <c r="J1029" s="478"/>
      <c r="K1029" s="478"/>
      <c r="L1029" s="478"/>
      <c r="M1029" s="478"/>
      <c r="N1029" s="479"/>
      <c r="O1029" s="479"/>
      <c r="P1029" s="478"/>
      <c r="Q1029" s="478"/>
      <c r="R1029" s="478"/>
      <c r="S1029" s="478"/>
      <c r="T1029" s="478"/>
      <c r="U1029" s="478"/>
      <c r="V1029" s="470"/>
    </row>
    <row r="1030" spans="7:22" x14ac:dyDescent="0.35">
      <c r="G1030" s="477"/>
      <c r="H1030" s="478"/>
      <c r="I1030" s="478"/>
      <c r="J1030" s="478"/>
      <c r="K1030" s="478"/>
      <c r="L1030" s="478"/>
      <c r="M1030" s="478"/>
      <c r="N1030" s="479"/>
      <c r="O1030" s="479"/>
      <c r="P1030" s="478"/>
      <c r="Q1030" s="478"/>
      <c r="R1030" s="478"/>
      <c r="S1030" s="478"/>
      <c r="T1030" s="478"/>
      <c r="U1030" s="478"/>
      <c r="V1030" s="470"/>
    </row>
    <row r="1031" spans="7:22" x14ac:dyDescent="0.35">
      <c r="G1031" s="477"/>
      <c r="H1031" s="478"/>
      <c r="I1031" s="478"/>
      <c r="J1031" s="478"/>
      <c r="K1031" s="478"/>
      <c r="L1031" s="478"/>
      <c r="M1031" s="478"/>
      <c r="N1031" s="479"/>
      <c r="O1031" s="479"/>
      <c r="P1031" s="478"/>
      <c r="Q1031" s="478"/>
      <c r="R1031" s="478"/>
      <c r="S1031" s="478"/>
      <c r="T1031" s="478"/>
      <c r="U1031" s="478"/>
      <c r="V1031" s="470"/>
    </row>
    <row r="1032" spans="7:22" x14ac:dyDescent="0.35">
      <c r="G1032" s="477"/>
      <c r="H1032" s="478"/>
      <c r="I1032" s="478"/>
      <c r="J1032" s="478"/>
      <c r="K1032" s="478"/>
      <c r="L1032" s="478"/>
      <c r="M1032" s="478"/>
      <c r="N1032" s="479"/>
      <c r="O1032" s="479"/>
      <c r="P1032" s="478"/>
      <c r="Q1032" s="478"/>
      <c r="R1032" s="478"/>
      <c r="S1032" s="478"/>
      <c r="T1032" s="478"/>
      <c r="U1032" s="478"/>
      <c r="V1032" s="470"/>
    </row>
    <row r="1033" spans="7:22" x14ac:dyDescent="0.35">
      <c r="G1033" s="477"/>
      <c r="H1033" s="478"/>
      <c r="I1033" s="478"/>
      <c r="J1033" s="478"/>
      <c r="K1033" s="478"/>
      <c r="L1033" s="478"/>
      <c r="M1033" s="478"/>
      <c r="N1033" s="479"/>
      <c r="O1033" s="479"/>
      <c r="P1033" s="478"/>
      <c r="Q1033" s="478"/>
      <c r="R1033" s="478"/>
      <c r="S1033" s="478"/>
      <c r="T1033" s="478"/>
      <c r="U1033" s="478"/>
      <c r="V1033" s="470"/>
    </row>
    <row r="1034" spans="7:22" x14ac:dyDescent="0.35">
      <c r="G1034" s="477"/>
      <c r="H1034" s="478"/>
      <c r="I1034" s="478"/>
      <c r="J1034" s="478"/>
      <c r="K1034" s="478"/>
      <c r="L1034" s="478"/>
      <c r="M1034" s="478"/>
      <c r="N1034" s="479"/>
      <c r="O1034" s="479"/>
      <c r="P1034" s="478"/>
      <c r="Q1034" s="478"/>
      <c r="R1034" s="478"/>
      <c r="S1034" s="478"/>
      <c r="T1034" s="478"/>
      <c r="U1034" s="478"/>
      <c r="V1034" s="470"/>
    </row>
    <row r="1035" spans="7:22" x14ac:dyDescent="0.35">
      <c r="G1035" s="477"/>
      <c r="H1035" s="478"/>
      <c r="I1035" s="478"/>
      <c r="J1035" s="478"/>
      <c r="K1035" s="478"/>
      <c r="L1035" s="478"/>
      <c r="M1035" s="478"/>
      <c r="N1035" s="479"/>
      <c r="O1035" s="479"/>
      <c r="P1035" s="478"/>
      <c r="Q1035" s="478"/>
      <c r="R1035" s="478"/>
      <c r="S1035" s="478"/>
      <c r="T1035" s="478"/>
      <c r="U1035" s="478"/>
      <c r="V1035" s="470"/>
    </row>
    <row r="1036" spans="7:22" x14ac:dyDescent="0.35">
      <c r="G1036" s="477"/>
      <c r="H1036" s="478"/>
      <c r="I1036" s="478"/>
      <c r="J1036" s="478"/>
      <c r="K1036" s="478"/>
      <c r="L1036" s="478"/>
      <c r="M1036" s="478"/>
      <c r="N1036" s="479"/>
      <c r="O1036" s="479"/>
      <c r="P1036" s="478"/>
      <c r="Q1036" s="478"/>
      <c r="R1036" s="478"/>
      <c r="S1036" s="478"/>
      <c r="T1036" s="478"/>
      <c r="U1036" s="478"/>
      <c r="V1036" s="470"/>
    </row>
    <row r="1037" spans="7:22" x14ac:dyDescent="0.35">
      <c r="G1037" s="477"/>
      <c r="H1037" s="478"/>
      <c r="I1037" s="478"/>
      <c r="J1037" s="478"/>
      <c r="K1037" s="478"/>
      <c r="L1037" s="478"/>
      <c r="M1037" s="478"/>
      <c r="N1037" s="479"/>
      <c r="O1037" s="479"/>
      <c r="P1037" s="478"/>
      <c r="Q1037" s="478"/>
      <c r="R1037" s="478"/>
      <c r="S1037" s="478"/>
      <c r="T1037" s="478"/>
      <c r="U1037" s="478"/>
      <c r="V1037" s="470"/>
    </row>
    <row r="1038" spans="7:22" x14ac:dyDescent="0.35">
      <c r="G1038" s="477"/>
      <c r="H1038" s="478"/>
      <c r="I1038" s="478"/>
      <c r="J1038" s="478"/>
      <c r="K1038" s="478"/>
      <c r="L1038" s="478"/>
      <c r="M1038" s="478"/>
      <c r="N1038" s="479"/>
      <c r="O1038" s="479"/>
      <c r="P1038" s="478"/>
      <c r="Q1038" s="478"/>
      <c r="R1038" s="478"/>
      <c r="S1038" s="478"/>
      <c r="T1038" s="478"/>
      <c r="U1038" s="478"/>
      <c r="V1038" s="470"/>
    </row>
    <row r="1039" spans="7:22" x14ac:dyDescent="0.35">
      <c r="G1039" s="477"/>
      <c r="H1039" s="478"/>
      <c r="I1039" s="478"/>
      <c r="J1039" s="478"/>
      <c r="K1039" s="478"/>
      <c r="L1039" s="478"/>
      <c r="M1039" s="478"/>
      <c r="N1039" s="479"/>
      <c r="O1039" s="479"/>
      <c r="P1039" s="478"/>
      <c r="Q1039" s="478"/>
      <c r="R1039" s="478"/>
      <c r="S1039" s="478"/>
      <c r="T1039" s="478"/>
      <c r="U1039" s="478"/>
      <c r="V1039" s="470"/>
    </row>
    <row r="1040" spans="7:22" x14ac:dyDescent="0.35">
      <c r="G1040" s="477"/>
      <c r="H1040" s="478"/>
      <c r="I1040" s="478"/>
      <c r="J1040" s="478"/>
      <c r="K1040" s="478"/>
      <c r="L1040" s="478"/>
      <c r="M1040" s="478"/>
      <c r="N1040" s="479"/>
      <c r="O1040" s="479"/>
      <c r="P1040" s="478"/>
      <c r="Q1040" s="478"/>
      <c r="R1040" s="478"/>
      <c r="S1040" s="478"/>
      <c r="T1040" s="478"/>
      <c r="U1040" s="478"/>
      <c r="V1040" s="470"/>
    </row>
    <row r="1041" spans="7:22" x14ac:dyDescent="0.35">
      <c r="G1041" s="477"/>
      <c r="H1041" s="478"/>
      <c r="I1041" s="478"/>
      <c r="J1041" s="478"/>
      <c r="K1041" s="478"/>
      <c r="L1041" s="478"/>
      <c r="M1041" s="478"/>
      <c r="N1041" s="479"/>
      <c r="O1041" s="479"/>
      <c r="P1041" s="478"/>
      <c r="Q1041" s="478"/>
      <c r="R1041" s="478"/>
      <c r="S1041" s="478"/>
      <c r="T1041" s="478"/>
      <c r="U1041" s="478"/>
      <c r="V1041" s="470"/>
    </row>
    <row r="1042" spans="7:22" x14ac:dyDescent="0.35">
      <c r="G1042" s="477"/>
      <c r="H1042" s="478"/>
      <c r="I1042" s="478"/>
      <c r="J1042" s="478"/>
      <c r="K1042" s="478"/>
      <c r="L1042" s="478"/>
      <c r="M1042" s="478"/>
      <c r="N1042" s="479"/>
      <c r="O1042" s="479"/>
      <c r="P1042" s="478"/>
      <c r="Q1042" s="478"/>
      <c r="R1042" s="478"/>
      <c r="S1042" s="478"/>
      <c r="T1042" s="478"/>
      <c r="U1042" s="478"/>
      <c r="V1042" s="470"/>
    </row>
    <row r="1043" spans="7:22" x14ac:dyDescent="0.35">
      <c r="G1043" s="477"/>
      <c r="H1043" s="478"/>
      <c r="I1043" s="478"/>
      <c r="J1043" s="478"/>
      <c r="K1043" s="478"/>
      <c r="L1043" s="478"/>
      <c r="M1043" s="478"/>
      <c r="N1043" s="479"/>
      <c r="O1043" s="479"/>
      <c r="P1043" s="478"/>
      <c r="Q1043" s="478"/>
      <c r="R1043" s="478"/>
      <c r="S1043" s="478"/>
      <c r="T1043" s="478"/>
      <c r="U1043" s="478"/>
      <c r="V1043" s="470"/>
    </row>
    <row r="1044" spans="7:22" x14ac:dyDescent="0.35">
      <c r="G1044" s="477"/>
      <c r="H1044" s="478"/>
      <c r="I1044" s="478"/>
      <c r="J1044" s="478"/>
      <c r="K1044" s="478"/>
      <c r="L1044" s="478"/>
      <c r="M1044" s="478"/>
      <c r="N1044" s="479"/>
      <c r="O1044" s="479"/>
      <c r="P1044" s="478"/>
      <c r="Q1044" s="478"/>
      <c r="R1044" s="478"/>
      <c r="S1044" s="478"/>
      <c r="T1044" s="478"/>
      <c r="U1044" s="478"/>
      <c r="V1044" s="470"/>
    </row>
    <row r="1045" spans="7:22" x14ac:dyDescent="0.35">
      <c r="G1045" s="477"/>
      <c r="H1045" s="478"/>
      <c r="I1045" s="478"/>
      <c r="J1045" s="478"/>
      <c r="K1045" s="478"/>
      <c r="L1045" s="478"/>
      <c r="M1045" s="478"/>
      <c r="N1045" s="479"/>
      <c r="O1045" s="479"/>
      <c r="P1045" s="478"/>
      <c r="Q1045" s="478"/>
      <c r="R1045" s="478"/>
      <c r="S1045" s="478"/>
      <c r="T1045" s="478"/>
      <c r="U1045" s="478"/>
      <c r="V1045" s="470"/>
    </row>
    <row r="1046" spans="7:22" x14ac:dyDescent="0.35">
      <c r="G1046" s="477"/>
      <c r="H1046" s="478"/>
      <c r="I1046" s="478"/>
      <c r="J1046" s="478"/>
      <c r="K1046" s="478"/>
      <c r="L1046" s="478"/>
      <c r="M1046" s="478"/>
      <c r="N1046" s="479"/>
      <c r="O1046" s="479"/>
      <c r="P1046" s="478"/>
      <c r="Q1046" s="478"/>
      <c r="R1046" s="478"/>
      <c r="S1046" s="478"/>
      <c r="T1046" s="478"/>
      <c r="U1046" s="478"/>
      <c r="V1046" s="470"/>
    </row>
    <row r="1047" spans="7:22" x14ac:dyDescent="0.35">
      <c r="G1047" s="477"/>
      <c r="H1047" s="478"/>
      <c r="I1047" s="478"/>
      <c r="J1047" s="478"/>
      <c r="K1047" s="478"/>
      <c r="L1047" s="478"/>
      <c r="M1047" s="478"/>
      <c r="N1047" s="479"/>
      <c r="O1047" s="479"/>
      <c r="P1047" s="478"/>
      <c r="Q1047" s="478"/>
      <c r="R1047" s="478"/>
      <c r="S1047" s="478"/>
      <c r="T1047" s="478"/>
      <c r="U1047" s="478"/>
      <c r="V1047" s="470"/>
    </row>
    <row r="1048" spans="7:22" x14ac:dyDescent="0.35">
      <c r="G1048" s="477"/>
      <c r="H1048" s="478"/>
      <c r="I1048" s="478"/>
      <c r="J1048" s="478"/>
      <c r="K1048" s="478"/>
      <c r="L1048" s="478"/>
      <c r="M1048" s="478"/>
      <c r="N1048" s="479"/>
      <c r="O1048" s="479"/>
      <c r="P1048" s="478"/>
      <c r="Q1048" s="478"/>
      <c r="R1048" s="478"/>
      <c r="S1048" s="478"/>
      <c r="T1048" s="478"/>
      <c r="U1048" s="478"/>
      <c r="V1048" s="470"/>
    </row>
    <row r="1049" spans="7:22" x14ac:dyDescent="0.35">
      <c r="G1049" s="477"/>
      <c r="H1049" s="478"/>
      <c r="I1049" s="478"/>
      <c r="J1049" s="478"/>
      <c r="K1049" s="478"/>
      <c r="L1049" s="478"/>
      <c r="M1049" s="478"/>
      <c r="N1049" s="479"/>
      <c r="O1049" s="479"/>
      <c r="P1049" s="478"/>
      <c r="Q1049" s="478"/>
      <c r="R1049" s="478"/>
      <c r="S1049" s="478"/>
      <c r="T1049" s="478"/>
      <c r="U1049" s="478"/>
      <c r="V1049" s="470"/>
    </row>
    <row r="1050" spans="7:22" x14ac:dyDescent="0.35">
      <c r="G1050" s="477"/>
      <c r="H1050" s="478"/>
      <c r="I1050" s="478"/>
      <c r="J1050" s="478"/>
      <c r="K1050" s="478"/>
      <c r="L1050" s="478"/>
      <c r="M1050" s="478"/>
      <c r="N1050" s="479"/>
      <c r="O1050" s="479"/>
      <c r="P1050" s="478"/>
      <c r="Q1050" s="478"/>
      <c r="R1050" s="478"/>
      <c r="S1050" s="478"/>
      <c r="T1050" s="478"/>
      <c r="U1050" s="478"/>
      <c r="V1050" s="470"/>
    </row>
    <row r="1051" spans="7:22" x14ac:dyDescent="0.35">
      <c r="G1051" s="477"/>
      <c r="H1051" s="478"/>
      <c r="I1051" s="478"/>
      <c r="J1051" s="478"/>
      <c r="K1051" s="478"/>
      <c r="L1051" s="478"/>
      <c r="M1051" s="478"/>
      <c r="N1051" s="479"/>
      <c r="O1051" s="479"/>
      <c r="P1051" s="478"/>
      <c r="Q1051" s="478"/>
      <c r="R1051" s="478"/>
      <c r="S1051" s="478"/>
      <c r="T1051" s="478"/>
      <c r="U1051" s="478"/>
      <c r="V1051" s="470"/>
    </row>
    <row r="1052" spans="7:22" x14ac:dyDescent="0.35">
      <c r="G1052" s="477"/>
      <c r="H1052" s="478"/>
      <c r="I1052" s="478"/>
      <c r="J1052" s="478"/>
      <c r="K1052" s="478"/>
      <c r="L1052" s="478"/>
      <c r="M1052" s="478"/>
      <c r="N1052" s="479"/>
      <c r="O1052" s="479"/>
      <c r="P1052" s="478"/>
      <c r="Q1052" s="478"/>
      <c r="R1052" s="478"/>
      <c r="S1052" s="478"/>
      <c r="T1052" s="478"/>
      <c r="U1052" s="478"/>
      <c r="V1052" s="470"/>
    </row>
    <row r="1053" spans="7:22" x14ac:dyDescent="0.35">
      <c r="G1053" s="477"/>
      <c r="H1053" s="478"/>
      <c r="I1053" s="478"/>
      <c r="J1053" s="478"/>
      <c r="K1053" s="478"/>
      <c r="L1053" s="478"/>
      <c r="M1053" s="478"/>
      <c r="N1053" s="479"/>
      <c r="O1053" s="479"/>
      <c r="P1053" s="478"/>
      <c r="Q1053" s="478"/>
      <c r="R1053" s="478"/>
      <c r="S1053" s="478"/>
      <c r="T1053" s="478"/>
      <c r="U1053" s="478"/>
      <c r="V1053" s="470"/>
    </row>
    <row r="1054" spans="7:22" x14ac:dyDescent="0.35">
      <c r="G1054" s="477"/>
      <c r="H1054" s="478"/>
      <c r="I1054" s="478"/>
      <c r="J1054" s="478"/>
      <c r="K1054" s="478"/>
      <c r="L1054" s="478"/>
      <c r="M1054" s="478"/>
      <c r="N1054" s="479"/>
      <c r="O1054" s="479"/>
      <c r="P1054" s="478"/>
      <c r="Q1054" s="478"/>
      <c r="R1054" s="478"/>
      <c r="S1054" s="478"/>
      <c r="T1054" s="478"/>
      <c r="U1054" s="478"/>
      <c r="V1054" s="470"/>
    </row>
    <row r="1055" spans="7:22" x14ac:dyDescent="0.35">
      <c r="G1055" s="477"/>
      <c r="H1055" s="478"/>
      <c r="I1055" s="478"/>
      <c r="J1055" s="478"/>
      <c r="K1055" s="478"/>
      <c r="L1055" s="478"/>
      <c r="M1055" s="478"/>
      <c r="N1055" s="479"/>
      <c r="O1055" s="479"/>
      <c r="P1055" s="478"/>
      <c r="Q1055" s="478"/>
      <c r="R1055" s="478"/>
      <c r="S1055" s="478"/>
      <c r="T1055" s="478"/>
      <c r="U1055" s="478"/>
      <c r="V1055" s="470"/>
    </row>
    <row r="1056" spans="7:22" x14ac:dyDescent="0.35">
      <c r="G1056" s="477"/>
      <c r="H1056" s="478"/>
      <c r="I1056" s="478"/>
      <c r="J1056" s="478"/>
      <c r="K1056" s="478"/>
      <c r="L1056" s="478"/>
      <c r="M1056" s="478"/>
      <c r="N1056" s="479"/>
      <c r="O1056" s="479"/>
      <c r="P1056" s="478"/>
      <c r="Q1056" s="478"/>
      <c r="R1056" s="478"/>
      <c r="S1056" s="478"/>
      <c r="T1056" s="478"/>
      <c r="U1056" s="478"/>
      <c r="V1056" s="470"/>
    </row>
    <row r="1057" spans="7:22" x14ac:dyDescent="0.35">
      <c r="G1057" s="477"/>
      <c r="H1057" s="478"/>
      <c r="I1057" s="478"/>
      <c r="J1057" s="478"/>
      <c r="K1057" s="478"/>
      <c r="L1057" s="478"/>
      <c r="M1057" s="478"/>
      <c r="N1057" s="479"/>
      <c r="O1057" s="479"/>
      <c r="P1057" s="478"/>
      <c r="Q1057" s="478"/>
      <c r="R1057" s="478"/>
      <c r="S1057" s="478"/>
      <c r="T1057" s="478"/>
      <c r="U1057" s="478"/>
      <c r="V1057" s="470"/>
    </row>
    <row r="1058" spans="7:22" x14ac:dyDescent="0.35">
      <c r="G1058" s="477"/>
      <c r="H1058" s="478"/>
      <c r="I1058" s="478"/>
      <c r="J1058" s="478"/>
      <c r="K1058" s="478"/>
      <c r="L1058" s="478"/>
      <c r="M1058" s="478"/>
      <c r="N1058" s="479"/>
      <c r="O1058" s="479"/>
      <c r="P1058" s="478"/>
      <c r="Q1058" s="478"/>
      <c r="R1058" s="478"/>
      <c r="S1058" s="478"/>
      <c r="T1058" s="478"/>
      <c r="U1058" s="478"/>
      <c r="V1058" s="470"/>
    </row>
    <row r="1059" spans="7:22" x14ac:dyDescent="0.35">
      <c r="G1059" s="477"/>
      <c r="H1059" s="478"/>
      <c r="I1059" s="478"/>
      <c r="J1059" s="478"/>
      <c r="K1059" s="478"/>
      <c r="L1059" s="478"/>
      <c r="M1059" s="478"/>
      <c r="N1059" s="479"/>
      <c r="O1059" s="479"/>
      <c r="P1059" s="478"/>
      <c r="Q1059" s="478"/>
      <c r="R1059" s="478"/>
      <c r="S1059" s="478"/>
      <c r="T1059" s="478"/>
      <c r="U1059" s="478"/>
      <c r="V1059" s="470"/>
    </row>
    <row r="1060" spans="7:22" x14ac:dyDescent="0.35">
      <c r="G1060" s="477"/>
      <c r="H1060" s="478"/>
      <c r="I1060" s="478"/>
      <c r="J1060" s="478"/>
      <c r="K1060" s="478"/>
      <c r="L1060" s="478"/>
      <c r="M1060" s="478"/>
      <c r="N1060" s="479"/>
      <c r="O1060" s="479"/>
      <c r="P1060" s="478"/>
      <c r="Q1060" s="478"/>
      <c r="R1060" s="478"/>
      <c r="S1060" s="478"/>
      <c r="T1060" s="478"/>
      <c r="U1060" s="478"/>
      <c r="V1060" s="470"/>
    </row>
    <row r="1061" spans="7:22" x14ac:dyDescent="0.35">
      <c r="G1061" s="477"/>
      <c r="H1061" s="478"/>
      <c r="I1061" s="478"/>
      <c r="J1061" s="478"/>
      <c r="K1061" s="478"/>
      <c r="L1061" s="478"/>
      <c r="M1061" s="478"/>
      <c r="N1061" s="479"/>
      <c r="O1061" s="479"/>
      <c r="P1061" s="478"/>
      <c r="Q1061" s="478"/>
      <c r="R1061" s="478"/>
      <c r="S1061" s="478"/>
      <c r="T1061" s="478"/>
      <c r="U1061" s="478"/>
      <c r="V1061" s="470"/>
    </row>
    <row r="1062" spans="7:22" x14ac:dyDescent="0.35">
      <c r="G1062" s="477"/>
      <c r="H1062" s="478"/>
      <c r="I1062" s="478"/>
      <c r="J1062" s="478"/>
      <c r="K1062" s="478"/>
      <c r="L1062" s="478"/>
      <c r="M1062" s="478"/>
      <c r="N1062" s="479"/>
      <c r="O1062" s="479"/>
      <c r="P1062" s="478"/>
      <c r="Q1062" s="478"/>
      <c r="R1062" s="478"/>
      <c r="S1062" s="478"/>
      <c r="T1062" s="478"/>
      <c r="U1062" s="478"/>
      <c r="V1062" s="470"/>
    </row>
    <row r="1063" spans="7:22" x14ac:dyDescent="0.35">
      <c r="G1063" s="477"/>
      <c r="H1063" s="478"/>
      <c r="I1063" s="478"/>
      <c r="J1063" s="478"/>
      <c r="K1063" s="478"/>
      <c r="L1063" s="478"/>
      <c r="M1063" s="478"/>
      <c r="N1063" s="479"/>
      <c r="O1063" s="479"/>
      <c r="P1063" s="478"/>
      <c r="Q1063" s="478"/>
      <c r="R1063" s="478"/>
      <c r="S1063" s="478"/>
      <c r="T1063" s="478"/>
      <c r="U1063" s="478"/>
      <c r="V1063" s="470"/>
    </row>
    <row r="1064" spans="7:22" x14ac:dyDescent="0.35">
      <c r="G1064" s="477"/>
      <c r="H1064" s="478"/>
      <c r="I1064" s="478"/>
      <c r="J1064" s="478"/>
      <c r="K1064" s="478"/>
      <c r="L1064" s="478"/>
      <c r="M1064" s="478"/>
      <c r="N1064" s="479"/>
      <c r="O1064" s="479"/>
      <c r="P1064" s="478"/>
      <c r="Q1064" s="478"/>
      <c r="R1064" s="478"/>
      <c r="S1064" s="478"/>
      <c r="T1064" s="478"/>
      <c r="U1064" s="478"/>
      <c r="V1064" s="470"/>
    </row>
    <row r="1065" spans="7:22" x14ac:dyDescent="0.35">
      <c r="G1065" s="477"/>
      <c r="H1065" s="478"/>
      <c r="I1065" s="478"/>
      <c r="J1065" s="478"/>
      <c r="K1065" s="478"/>
      <c r="L1065" s="478"/>
      <c r="M1065" s="478"/>
      <c r="N1065" s="479"/>
      <c r="O1065" s="479"/>
      <c r="P1065" s="478"/>
      <c r="Q1065" s="478"/>
      <c r="R1065" s="478"/>
      <c r="S1065" s="478"/>
      <c r="T1065" s="478"/>
      <c r="U1065" s="478"/>
      <c r="V1065" s="470"/>
    </row>
    <row r="1066" spans="7:22" x14ac:dyDescent="0.35">
      <c r="G1066" s="477"/>
      <c r="H1066" s="478"/>
      <c r="I1066" s="478"/>
      <c r="J1066" s="478"/>
      <c r="K1066" s="478"/>
      <c r="L1066" s="478"/>
      <c r="M1066" s="478"/>
      <c r="N1066" s="479"/>
      <c r="O1066" s="479"/>
      <c r="P1066" s="478"/>
      <c r="Q1066" s="478"/>
      <c r="R1066" s="478"/>
      <c r="S1066" s="478"/>
      <c r="T1066" s="478"/>
      <c r="U1066" s="478"/>
      <c r="V1066" s="470"/>
    </row>
    <row r="1067" spans="7:22" x14ac:dyDescent="0.35">
      <c r="G1067" s="477"/>
      <c r="H1067" s="478"/>
      <c r="I1067" s="478"/>
      <c r="J1067" s="478"/>
      <c r="K1067" s="478"/>
      <c r="L1067" s="478"/>
      <c r="M1067" s="478"/>
      <c r="N1067" s="479"/>
      <c r="O1067" s="479"/>
      <c r="P1067" s="478"/>
      <c r="Q1067" s="478"/>
      <c r="R1067" s="478"/>
      <c r="S1067" s="478"/>
      <c r="T1067" s="478"/>
      <c r="U1067" s="478"/>
      <c r="V1067" s="470"/>
    </row>
    <row r="1068" spans="7:22" x14ac:dyDescent="0.35">
      <c r="G1068" s="477"/>
      <c r="H1068" s="478"/>
      <c r="I1068" s="478"/>
      <c r="J1068" s="478"/>
      <c r="K1068" s="478"/>
      <c r="L1068" s="478"/>
      <c r="M1068" s="478"/>
      <c r="N1068" s="479"/>
      <c r="O1068" s="479"/>
      <c r="P1068" s="478"/>
      <c r="Q1068" s="478"/>
      <c r="R1068" s="478"/>
      <c r="S1068" s="478"/>
      <c r="T1068" s="478"/>
      <c r="U1068" s="478"/>
      <c r="V1068" s="470"/>
    </row>
    <row r="1069" spans="7:22" x14ac:dyDescent="0.35">
      <c r="G1069" s="477"/>
      <c r="H1069" s="478"/>
      <c r="I1069" s="478"/>
      <c r="J1069" s="478"/>
      <c r="K1069" s="478"/>
      <c r="L1069" s="478"/>
      <c r="M1069" s="478"/>
      <c r="N1069" s="479"/>
      <c r="O1069" s="479"/>
      <c r="P1069" s="478"/>
      <c r="Q1069" s="478"/>
      <c r="R1069" s="478"/>
      <c r="S1069" s="478"/>
      <c r="T1069" s="478"/>
      <c r="U1069" s="478"/>
      <c r="V1069" s="470"/>
    </row>
    <row r="1070" spans="7:22" x14ac:dyDescent="0.35">
      <c r="G1070" s="477"/>
      <c r="H1070" s="478"/>
      <c r="I1070" s="478"/>
      <c r="J1070" s="478"/>
      <c r="K1070" s="478"/>
      <c r="L1070" s="478"/>
      <c r="M1070" s="478"/>
      <c r="N1070" s="479"/>
      <c r="O1070" s="479"/>
      <c r="P1070" s="478"/>
      <c r="Q1070" s="478"/>
      <c r="R1070" s="478"/>
      <c r="S1070" s="478"/>
      <c r="T1070" s="478"/>
      <c r="U1070" s="478"/>
      <c r="V1070" s="470"/>
    </row>
    <row r="1071" spans="7:22" x14ac:dyDescent="0.35">
      <c r="G1071" s="477"/>
      <c r="H1071" s="478"/>
      <c r="I1071" s="478"/>
      <c r="J1071" s="478"/>
      <c r="K1071" s="478"/>
      <c r="L1071" s="478"/>
      <c r="M1071" s="478"/>
      <c r="N1071" s="479"/>
      <c r="O1071" s="479"/>
      <c r="P1071" s="478"/>
      <c r="Q1071" s="478"/>
      <c r="R1071" s="478"/>
      <c r="S1071" s="478"/>
      <c r="T1071" s="478"/>
      <c r="U1071" s="478"/>
      <c r="V1071" s="470"/>
    </row>
    <row r="1072" spans="7:22" x14ac:dyDescent="0.35">
      <c r="G1072" s="477"/>
      <c r="H1072" s="478"/>
      <c r="I1072" s="478"/>
      <c r="J1072" s="478"/>
      <c r="K1072" s="478"/>
      <c r="L1072" s="478"/>
      <c r="M1072" s="478"/>
      <c r="N1072" s="479"/>
      <c r="O1072" s="479"/>
      <c r="P1072" s="478"/>
      <c r="Q1072" s="478"/>
      <c r="R1072" s="478"/>
      <c r="S1072" s="478"/>
      <c r="T1072" s="478"/>
      <c r="U1072" s="478"/>
      <c r="V1072" s="470"/>
    </row>
    <row r="1073" spans="7:22" x14ac:dyDescent="0.35">
      <c r="G1073" s="477"/>
      <c r="H1073" s="478"/>
      <c r="I1073" s="478"/>
      <c r="J1073" s="478"/>
      <c r="K1073" s="478"/>
      <c r="L1073" s="478"/>
      <c r="M1073" s="478"/>
      <c r="N1073" s="479"/>
      <c r="O1073" s="479"/>
      <c r="P1073" s="478"/>
      <c r="Q1073" s="478"/>
      <c r="R1073" s="478"/>
      <c r="S1073" s="478"/>
      <c r="T1073" s="478"/>
      <c r="U1073" s="478"/>
      <c r="V1073" s="470"/>
    </row>
    <row r="1074" spans="7:22" x14ac:dyDescent="0.35">
      <c r="G1074" s="477"/>
      <c r="H1074" s="478"/>
      <c r="I1074" s="478"/>
      <c r="J1074" s="478"/>
      <c r="K1074" s="478"/>
      <c r="L1074" s="478"/>
      <c r="M1074" s="478"/>
      <c r="N1074" s="479"/>
      <c r="O1074" s="479"/>
      <c r="P1074" s="478"/>
      <c r="Q1074" s="478"/>
      <c r="R1074" s="478"/>
      <c r="S1074" s="478"/>
      <c r="T1074" s="478"/>
      <c r="U1074" s="478"/>
      <c r="V1074" s="470"/>
    </row>
    <row r="1075" spans="7:22" x14ac:dyDescent="0.35">
      <c r="G1075" s="477"/>
      <c r="H1075" s="478"/>
      <c r="I1075" s="478"/>
      <c r="J1075" s="478"/>
      <c r="K1075" s="478"/>
      <c r="L1075" s="478"/>
      <c r="M1075" s="478"/>
      <c r="N1075" s="479"/>
      <c r="O1075" s="479"/>
      <c r="P1075" s="478"/>
      <c r="Q1075" s="478"/>
      <c r="R1075" s="478"/>
      <c r="S1075" s="478"/>
      <c r="T1075" s="478"/>
      <c r="U1075" s="478"/>
      <c r="V1075" s="470"/>
    </row>
    <row r="1076" spans="7:22" x14ac:dyDescent="0.35">
      <c r="G1076" s="477"/>
      <c r="H1076" s="478"/>
      <c r="I1076" s="478"/>
      <c r="J1076" s="478"/>
      <c r="K1076" s="478"/>
      <c r="L1076" s="478"/>
      <c r="M1076" s="478"/>
      <c r="N1076" s="479"/>
      <c r="O1076" s="479"/>
      <c r="P1076" s="478"/>
      <c r="Q1076" s="478"/>
      <c r="R1076" s="478"/>
      <c r="S1076" s="478"/>
      <c r="T1076" s="478"/>
      <c r="U1076" s="478"/>
      <c r="V1076" s="470"/>
    </row>
    <row r="1077" spans="7:22" x14ac:dyDescent="0.35">
      <c r="G1077" s="477"/>
      <c r="H1077" s="478"/>
      <c r="I1077" s="478"/>
      <c r="J1077" s="478"/>
      <c r="K1077" s="478"/>
      <c r="L1077" s="478"/>
      <c r="M1077" s="478"/>
      <c r="N1077" s="479"/>
      <c r="O1077" s="479"/>
      <c r="P1077" s="478"/>
      <c r="Q1077" s="478"/>
      <c r="R1077" s="478"/>
      <c r="S1077" s="478"/>
      <c r="T1077" s="478"/>
      <c r="U1077" s="478"/>
      <c r="V1077" s="470"/>
    </row>
    <row r="1078" spans="7:22" x14ac:dyDescent="0.35">
      <c r="G1078" s="477"/>
      <c r="H1078" s="478"/>
      <c r="I1078" s="478"/>
      <c r="J1078" s="478"/>
      <c r="K1078" s="478"/>
      <c r="L1078" s="478"/>
      <c r="M1078" s="478"/>
      <c r="N1078" s="479"/>
      <c r="O1078" s="479"/>
      <c r="P1078" s="478"/>
      <c r="Q1078" s="478"/>
      <c r="R1078" s="478"/>
      <c r="S1078" s="478"/>
      <c r="T1078" s="478"/>
      <c r="U1078" s="478"/>
      <c r="V1078" s="470"/>
    </row>
    <row r="1079" spans="7:22" x14ac:dyDescent="0.35">
      <c r="G1079" s="477"/>
      <c r="H1079" s="478"/>
      <c r="I1079" s="478"/>
      <c r="J1079" s="478"/>
      <c r="K1079" s="478"/>
      <c r="L1079" s="478"/>
      <c r="M1079" s="478"/>
      <c r="N1079" s="479"/>
      <c r="O1079" s="479"/>
      <c r="P1079" s="478"/>
      <c r="Q1079" s="478"/>
      <c r="R1079" s="478"/>
      <c r="S1079" s="478"/>
      <c r="T1079" s="478"/>
      <c r="U1079" s="478"/>
      <c r="V1079" s="470"/>
    </row>
    <row r="1080" spans="7:22" x14ac:dyDescent="0.35">
      <c r="G1080" s="477"/>
      <c r="H1080" s="478"/>
      <c r="I1080" s="478"/>
      <c r="J1080" s="478"/>
      <c r="K1080" s="478"/>
      <c r="L1080" s="478"/>
      <c r="M1080" s="478"/>
      <c r="N1080" s="479"/>
      <c r="O1080" s="479"/>
      <c r="P1080" s="478"/>
      <c r="Q1080" s="478"/>
      <c r="R1080" s="478"/>
      <c r="S1080" s="478"/>
      <c r="T1080" s="478"/>
      <c r="U1080" s="478"/>
      <c r="V1080" s="470"/>
    </row>
    <row r="1081" spans="7:22" x14ac:dyDescent="0.35">
      <c r="G1081" s="477"/>
      <c r="H1081" s="478"/>
      <c r="I1081" s="478"/>
      <c r="J1081" s="478"/>
      <c r="K1081" s="478"/>
      <c r="L1081" s="478"/>
      <c r="M1081" s="478"/>
      <c r="N1081" s="479"/>
      <c r="O1081" s="479"/>
      <c r="P1081" s="478"/>
      <c r="Q1081" s="478"/>
      <c r="R1081" s="478"/>
      <c r="S1081" s="478"/>
      <c r="T1081" s="478"/>
      <c r="U1081" s="478"/>
      <c r="V1081" s="470"/>
    </row>
    <row r="1082" spans="7:22" x14ac:dyDescent="0.35">
      <c r="G1082" s="477"/>
      <c r="H1082" s="478"/>
      <c r="I1082" s="478"/>
      <c r="J1082" s="478"/>
      <c r="K1082" s="478"/>
      <c r="L1082" s="478"/>
      <c r="M1082" s="478"/>
      <c r="N1082" s="479"/>
      <c r="O1082" s="479"/>
      <c r="P1082" s="478"/>
      <c r="Q1082" s="478"/>
      <c r="R1082" s="478"/>
      <c r="S1082" s="478"/>
      <c r="T1082" s="478"/>
      <c r="U1082" s="478"/>
      <c r="V1082" s="470"/>
    </row>
    <row r="1083" spans="7:22" x14ac:dyDescent="0.35">
      <c r="G1083" s="477"/>
      <c r="H1083" s="478"/>
      <c r="I1083" s="478"/>
      <c r="J1083" s="478"/>
      <c r="K1083" s="478"/>
      <c r="L1083" s="478"/>
      <c r="M1083" s="478"/>
      <c r="N1083" s="479"/>
      <c r="O1083" s="479"/>
      <c r="P1083" s="478"/>
      <c r="Q1083" s="478"/>
      <c r="R1083" s="478"/>
      <c r="S1083" s="478"/>
      <c r="T1083" s="478"/>
      <c r="U1083" s="478"/>
      <c r="V1083" s="470"/>
    </row>
    <row r="1084" spans="7:22" x14ac:dyDescent="0.35">
      <c r="G1084" s="477"/>
      <c r="H1084" s="478"/>
      <c r="I1084" s="478"/>
      <c r="J1084" s="478"/>
      <c r="K1084" s="478"/>
      <c r="L1084" s="478"/>
      <c r="M1084" s="478"/>
      <c r="N1084" s="479"/>
      <c r="O1084" s="479"/>
      <c r="P1084" s="478"/>
      <c r="Q1084" s="478"/>
      <c r="R1084" s="478"/>
      <c r="S1084" s="478"/>
      <c r="T1084" s="478"/>
      <c r="U1084" s="478"/>
      <c r="V1084" s="470"/>
    </row>
    <row r="1085" spans="7:22" x14ac:dyDescent="0.35">
      <c r="G1085" s="477"/>
      <c r="H1085" s="478"/>
      <c r="I1085" s="478"/>
      <c r="J1085" s="478"/>
      <c r="K1085" s="478"/>
      <c r="L1085" s="478"/>
      <c r="M1085" s="478"/>
      <c r="N1085" s="479"/>
      <c r="O1085" s="479"/>
      <c r="P1085" s="478"/>
      <c r="Q1085" s="478"/>
      <c r="R1085" s="478"/>
      <c r="S1085" s="478"/>
      <c r="T1085" s="478"/>
      <c r="U1085" s="478"/>
      <c r="V1085" s="470"/>
    </row>
    <row r="1086" spans="7:22" x14ac:dyDescent="0.35">
      <c r="G1086" s="477"/>
      <c r="H1086" s="478"/>
      <c r="I1086" s="478"/>
      <c r="J1086" s="478"/>
      <c r="K1086" s="478"/>
      <c r="L1086" s="478"/>
      <c r="M1086" s="478"/>
      <c r="N1086" s="479"/>
      <c r="O1086" s="479"/>
      <c r="P1086" s="478"/>
      <c r="Q1086" s="478"/>
      <c r="R1086" s="478"/>
      <c r="S1086" s="478"/>
      <c r="T1086" s="478"/>
      <c r="U1086" s="478"/>
      <c r="V1086" s="470"/>
    </row>
    <row r="1087" spans="7:22" x14ac:dyDescent="0.35">
      <c r="G1087" s="477"/>
      <c r="H1087" s="478"/>
      <c r="I1087" s="478"/>
      <c r="J1087" s="478"/>
      <c r="K1087" s="478"/>
      <c r="L1087" s="478"/>
      <c r="M1087" s="478"/>
      <c r="N1087" s="479"/>
      <c r="O1087" s="479"/>
      <c r="P1087" s="478"/>
      <c r="Q1087" s="478"/>
      <c r="R1087" s="478"/>
      <c r="S1087" s="478"/>
      <c r="T1087" s="478"/>
      <c r="U1087" s="478"/>
      <c r="V1087" s="470"/>
    </row>
    <row r="1088" spans="7:22" x14ac:dyDescent="0.35">
      <c r="G1088" s="477"/>
      <c r="H1088" s="478"/>
      <c r="I1088" s="478"/>
      <c r="J1088" s="478"/>
      <c r="K1088" s="478"/>
      <c r="L1088" s="478"/>
      <c r="M1088" s="478"/>
      <c r="N1088" s="479"/>
      <c r="O1088" s="479"/>
      <c r="P1088" s="478"/>
      <c r="Q1088" s="478"/>
      <c r="R1088" s="478"/>
      <c r="S1088" s="478"/>
      <c r="T1088" s="478"/>
      <c r="U1088" s="478"/>
      <c r="V1088" s="470"/>
    </row>
    <row r="1089" spans="7:22" x14ac:dyDescent="0.35">
      <c r="G1089" s="477"/>
      <c r="H1089" s="478"/>
      <c r="I1089" s="478"/>
      <c r="J1089" s="478"/>
      <c r="K1089" s="478"/>
      <c r="L1089" s="478"/>
      <c r="M1089" s="478"/>
      <c r="N1089" s="479"/>
      <c r="O1089" s="479"/>
      <c r="P1089" s="478"/>
      <c r="Q1089" s="478"/>
      <c r="R1089" s="478"/>
      <c r="S1089" s="478"/>
      <c r="T1089" s="478"/>
      <c r="U1089" s="478"/>
      <c r="V1089" s="470"/>
    </row>
    <row r="1090" spans="7:22" x14ac:dyDescent="0.35">
      <c r="G1090" s="477"/>
      <c r="H1090" s="478"/>
      <c r="I1090" s="478"/>
      <c r="J1090" s="478"/>
      <c r="K1090" s="478"/>
      <c r="L1090" s="478"/>
      <c r="M1090" s="478"/>
      <c r="N1090" s="479"/>
      <c r="O1090" s="479"/>
      <c r="P1090" s="478"/>
      <c r="Q1090" s="478"/>
      <c r="R1090" s="478"/>
      <c r="S1090" s="478"/>
      <c r="T1090" s="478"/>
      <c r="U1090" s="478"/>
      <c r="V1090" s="470"/>
    </row>
    <row r="1091" spans="7:22" x14ac:dyDescent="0.35">
      <c r="G1091" s="477"/>
      <c r="H1091" s="478"/>
      <c r="I1091" s="478"/>
      <c r="J1091" s="478"/>
      <c r="K1091" s="478"/>
      <c r="L1091" s="478"/>
      <c r="M1091" s="478"/>
      <c r="N1091" s="479"/>
      <c r="O1091" s="479"/>
      <c r="P1091" s="478"/>
      <c r="Q1091" s="478"/>
      <c r="R1091" s="478"/>
      <c r="S1091" s="478"/>
      <c r="T1091" s="478"/>
      <c r="U1091" s="478"/>
      <c r="V1091" s="470"/>
    </row>
    <row r="1092" spans="7:22" x14ac:dyDescent="0.35">
      <c r="G1092" s="477"/>
      <c r="H1092" s="478"/>
      <c r="I1092" s="478"/>
      <c r="J1092" s="478"/>
      <c r="K1092" s="478"/>
      <c r="L1092" s="478"/>
      <c r="M1092" s="478"/>
      <c r="N1092" s="479"/>
      <c r="O1092" s="479"/>
      <c r="P1092" s="478"/>
      <c r="Q1092" s="478"/>
      <c r="R1092" s="478"/>
      <c r="S1092" s="478"/>
      <c r="T1092" s="478"/>
      <c r="U1092" s="478"/>
      <c r="V1092" s="470"/>
    </row>
    <row r="1093" spans="7:22" x14ac:dyDescent="0.35">
      <c r="G1093" s="477"/>
      <c r="H1093" s="478"/>
      <c r="I1093" s="478"/>
      <c r="J1093" s="478"/>
      <c r="K1093" s="478"/>
      <c r="L1093" s="478"/>
      <c r="M1093" s="478"/>
      <c r="N1093" s="479"/>
      <c r="O1093" s="479"/>
      <c r="P1093" s="478"/>
      <c r="Q1093" s="478"/>
      <c r="R1093" s="478"/>
      <c r="S1093" s="478"/>
      <c r="T1093" s="478"/>
      <c r="U1093" s="478"/>
      <c r="V1093" s="470"/>
    </row>
    <row r="1094" spans="7:22" x14ac:dyDescent="0.35">
      <c r="G1094" s="477"/>
      <c r="H1094" s="478"/>
      <c r="I1094" s="478"/>
      <c r="J1094" s="478"/>
      <c r="K1094" s="478"/>
      <c r="L1094" s="478"/>
      <c r="M1094" s="478"/>
      <c r="N1094" s="479"/>
      <c r="O1094" s="479"/>
      <c r="P1094" s="478"/>
      <c r="Q1094" s="478"/>
      <c r="R1094" s="478"/>
      <c r="S1094" s="478"/>
      <c r="T1094" s="478"/>
      <c r="U1094" s="478"/>
      <c r="V1094" s="470"/>
    </row>
    <row r="1095" spans="7:22" x14ac:dyDescent="0.35">
      <c r="G1095" s="477"/>
      <c r="H1095" s="478"/>
      <c r="I1095" s="478"/>
      <c r="J1095" s="478"/>
      <c r="K1095" s="478"/>
      <c r="L1095" s="478"/>
      <c r="M1095" s="478"/>
      <c r="N1095" s="479"/>
      <c r="O1095" s="479"/>
      <c r="P1095" s="478"/>
      <c r="Q1095" s="478"/>
      <c r="R1095" s="478"/>
      <c r="S1095" s="478"/>
      <c r="T1095" s="478"/>
      <c r="U1095" s="478"/>
      <c r="V1095" s="470"/>
    </row>
    <row r="1096" spans="7:22" x14ac:dyDescent="0.35">
      <c r="G1096" s="477"/>
      <c r="H1096" s="478"/>
      <c r="I1096" s="478"/>
      <c r="J1096" s="478"/>
      <c r="K1096" s="478"/>
      <c r="L1096" s="478"/>
      <c r="M1096" s="478"/>
      <c r="N1096" s="479"/>
      <c r="O1096" s="479"/>
      <c r="P1096" s="478"/>
      <c r="Q1096" s="478"/>
      <c r="R1096" s="478"/>
      <c r="S1096" s="478"/>
      <c r="T1096" s="478"/>
      <c r="U1096" s="478"/>
      <c r="V1096" s="470"/>
    </row>
    <row r="1097" spans="7:22" x14ac:dyDescent="0.35">
      <c r="G1097" s="477"/>
      <c r="H1097" s="478"/>
      <c r="I1097" s="478"/>
      <c r="J1097" s="478"/>
      <c r="K1097" s="478"/>
      <c r="L1097" s="478"/>
      <c r="M1097" s="478"/>
      <c r="N1097" s="479"/>
      <c r="O1097" s="479"/>
      <c r="P1097" s="478"/>
      <c r="Q1097" s="478"/>
      <c r="R1097" s="478"/>
      <c r="S1097" s="478"/>
      <c r="T1097" s="478"/>
      <c r="U1097" s="478"/>
      <c r="V1097" s="470"/>
    </row>
    <row r="1098" spans="7:22" x14ac:dyDescent="0.35">
      <c r="G1098" s="477"/>
      <c r="H1098" s="478"/>
      <c r="I1098" s="478"/>
      <c r="J1098" s="478"/>
      <c r="K1098" s="478"/>
      <c r="L1098" s="478"/>
      <c r="M1098" s="478"/>
      <c r="N1098" s="479"/>
      <c r="O1098" s="479"/>
      <c r="P1098" s="478"/>
      <c r="Q1098" s="478"/>
      <c r="R1098" s="478"/>
      <c r="S1098" s="478"/>
      <c r="T1098" s="478"/>
      <c r="U1098" s="478"/>
      <c r="V1098" s="470"/>
    </row>
    <row r="1099" spans="7:22" x14ac:dyDescent="0.35">
      <c r="G1099" s="477"/>
      <c r="H1099" s="478"/>
      <c r="I1099" s="478"/>
      <c r="J1099" s="478"/>
      <c r="K1099" s="478"/>
      <c r="L1099" s="478"/>
      <c r="M1099" s="478"/>
      <c r="N1099" s="479"/>
      <c r="O1099" s="479"/>
      <c r="P1099" s="478"/>
      <c r="Q1099" s="478"/>
      <c r="R1099" s="478"/>
      <c r="S1099" s="478"/>
      <c r="T1099" s="478"/>
      <c r="U1099" s="478"/>
      <c r="V1099" s="470"/>
    </row>
    <row r="1100" spans="7:22" x14ac:dyDescent="0.35">
      <c r="G1100" s="477"/>
      <c r="H1100" s="478"/>
      <c r="I1100" s="478"/>
      <c r="J1100" s="478"/>
      <c r="K1100" s="478"/>
      <c r="L1100" s="478"/>
      <c r="M1100" s="478"/>
      <c r="N1100" s="479"/>
      <c r="O1100" s="479"/>
      <c r="P1100" s="478"/>
      <c r="Q1100" s="478"/>
      <c r="R1100" s="478"/>
      <c r="S1100" s="478"/>
      <c r="T1100" s="478"/>
      <c r="U1100" s="478"/>
      <c r="V1100" s="470"/>
    </row>
    <row r="1101" spans="7:22" x14ac:dyDescent="0.35">
      <c r="G1101" s="477"/>
      <c r="H1101" s="478"/>
      <c r="I1101" s="478"/>
      <c r="J1101" s="478"/>
      <c r="K1101" s="478"/>
      <c r="L1101" s="478"/>
      <c r="M1101" s="478"/>
      <c r="N1101" s="479"/>
      <c r="O1101" s="479"/>
      <c r="P1101" s="478"/>
      <c r="Q1101" s="478"/>
      <c r="R1101" s="478"/>
      <c r="S1101" s="478"/>
      <c r="T1101" s="478"/>
      <c r="U1101" s="478"/>
      <c r="V1101" s="470"/>
    </row>
    <row r="1102" spans="7:22" x14ac:dyDescent="0.35">
      <c r="G1102" s="477"/>
      <c r="H1102" s="478"/>
      <c r="I1102" s="478"/>
      <c r="J1102" s="478"/>
      <c r="K1102" s="478"/>
      <c r="L1102" s="478"/>
      <c r="M1102" s="478"/>
      <c r="N1102" s="479"/>
      <c r="O1102" s="479"/>
      <c r="P1102" s="478"/>
      <c r="Q1102" s="478"/>
      <c r="R1102" s="478"/>
      <c r="S1102" s="478"/>
      <c r="T1102" s="478"/>
      <c r="U1102" s="478"/>
      <c r="V1102" s="470"/>
    </row>
    <row r="1103" spans="7:22" x14ac:dyDescent="0.35">
      <c r="G1103" s="477"/>
      <c r="H1103" s="478"/>
      <c r="I1103" s="478"/>
      <c r="J1103" s="478"/>
      <c r="K1103" s="478"/>
      <c r="L1103" s="478"/>
      <c r="M1103" s="478"/>
      <c r="N1103" s="479"/>
      <c r="O1103" s="479"/>
      <c r="P1103" s="478"/>
      <c r="Q1103" s="478"/>
      <c r="R1103" s="478"/>
      <c r="S1103" s="478"/>
      <c r="T1103" s="478"/>
      <c r="U1103" s="478"/>
      <c r="V1103" s="470"/>
    </row>
    <row r="1104" spans="7:22" x14ac:dyDescent="0.35">
      <c r="G1104" s="477"/>
      <c r="H1104" s="478"/>
      <c r="I1104" s="478"/>
      <c r="J1104" s="478"/>
      <c r="K1104" s="478"/>
      <c r="L1104" s="478"/>
      <c r="M1104" s="478"/>
      <c r="N1104" s="479"/>
      <c r="O1104" s="479"/>
      <c r="P1104" s="478"/>
      <c r="Q1104" s="478"/>
      <c r="R1104" s="478"/>
      <c r="S1104" s="478"/>
      <c r="T1104" s="478"/>
      <c r="U1104" s="478"/>
      <c r="V1104" s="470"/>
    </row>
    <row r="1105" spans="7:22" x14ac:dyDescent="0.35">
      <c r="G1105" s="477"/>
      <c r="H1105" s="478"/>
      <c r="I1105" s="478"/>
      <c r="J1105" s="478"/>
      <c r="K1105" s="478"/>
      <c r="L1105" s="478"/>
      <c r="M1105" s="478"/>
      <c r="N1105" s="479"/>
      <c r="O1105" s="479"/>
      <c r="P1105" s="478"/>
      <c r="Q1105" s="478"/>
      <c r="R1105" s="478"/>
      <c r="S1105" s="478"/>
      <c r="T1105" s="478"/>
      <c r="U1105" s="478"/>
      <c r="V1105" s="470"/>
    </row>
    <row r="1106" spans="7:22" x14ac:dyDescent="0.35">
      <c r="G1106" s="477"/>
      <c r="H1106" s="478"/>
      <c r="I1106" s="478"/>
      <c r="J1106" s="478"/>
      <c r="K1106" s="478"/>
      <c r="L1106" s="478"/>
      <c r="M1106" s="478"/>
      <c r="N1106" s="479"/>
      <c r="O1106" s="479"/>
      <c r="P1106" s="478"/>
      <c r="Q1106" s="478"/>
      <c r="R1106" s="478"/>
      <c r="S1106" s="478"/>
      <c r="T1106" s="478"/>
      <c r="U1106" s="478"/>
      <c r="V1106" s="470"/>
    </row>
    <row r="1107" spans="7:22" x14ac:dyDescent="0.35">
      <c r="G1107" s="477"/>
      <c r="H1107" s="478"/>
      <c r="I1107" s="478"/>
      <c r="J1107" s="478"/>
      <c r="K1107" s="478"/>
      <c r="L1107" s="478"/>
      <c r="M1107" s="478"/>
      <c r="N1107" s="479"/>
      <c r="O1107" s="479"/>
      <c r="P1107" s="478"/>
      <c r="Q1107" s="478"/>
      <c r="R1107" s="478"/>
      <c r="S1107" s="478"/>
      <c r="T1107" s="478"/>
      <c r="U1107" s="478"/>
      <c r="V1107" s="470"/>
    </row>
    <row r="1108" spans="7:22" x14ac:dyDescent="0.35">
      <c r="G1108" s="477"/>
      <c r="H1108" s="478"/>
      <c r="I1108" s="478"/>
      <c r="J1108" s="478"/>
      <c r="K1108" s="478"/>
      <c r="L1108" s="478"/>
      <c r="M1108" s="478"/>
      <c r="N1108" s="479"/>
      <c r="O1108" s="479"/>
      <c r="P1108" s="478"/>
      <c r="Q1108" s="478"/>
      <c r="R1108" s="478"/>
      <c r="S1108" s="478"/>
      <c r="T1108" s="478"/>
      <c r="U1108" s="478"/>
      <c r="V1108" s="470"/>
    </row>
    <row r="1109" spans="7:22" x14ac:dyDescent="0.35">
      <c r="G1109" s="477"/>
      <c r="H1109" s="478"/>
      <c r="I1109" s="478"/>
      <c r="J1109" s="478"/>
      <c r="K1109" s="478"/>
      <c r="L1109" s="478"/>
      <c r="M1109" s="478"/>
      <c r="N1109" s="479"/>
      <c r="O1109" s="479"/>
      <c r="P1109" s="478"/>
      <c r="Q1109" s="478"/>
      <c r="R1109" s="478"/>
      <c r="S1109" s="478"/>
      <c r="T1109" s="478"/>
      <c r="U1109" s="478"/>
      <c r="V1109" s="470"/>
    </row>
    <row r="1110" spans="7:22" x14ac:dyDescent="0.35">
      <c r="G1110" s="477"/>
      <c r="H1110" s="478"/>
      <c r="I1110" s="478"/>
      <c r="J1110" s="478"/>
      <c r="K1110" s="478"/>
      <c r="L1110" s="478"/>
      <c r="M1110" s="478"/>
      <c r="N1110" s="479"/>
      <c r="O1110" s="479"/>
      <c r="P1110" s="478"/>
      <c r="Q1110" s="478"/>
      <c r="R1110" s="478"/>
      <c r="S1110" s="478"/>
      <c r="T1110" s="478"/>
      <c r="U1110" s="478"/>
      <c r="V1110" s="470"/>
    </row>
    <row r="1111" spans="7:22" x14ac:dyDescent="0.35">
      <c r="G1111" s="477"/>
      <c r="H1111" s="478"/>
      <c r="I1111" s="478"/>
      <c r="J1111" s="478"/>
      <c r="K1111" s="478"/>
      <c r="L1111" s="478"/>
      <c r="M1111" s="478"/>
      <c r="N1111" s="479"/>
      <c r="O1111" s="479"/>
      <c r="P1111" s="478"/>
      <c r="Q1111" s="478"/>
      <c r="R1111" s="478"/>
      <c r="S1111" s="478"/>
      <c r="T1111" s="478"/>
      <c r="U1111" s="478"/>
      <c r="V1111" s="470"/>
    </row>
    <row r="1112" spans="7:22" x14ac:dyDescent="0.35">
      <c r="G1112" s="477"/>
      <c r="H1112" s="478"/>
      <c r="I1112" s="478"/>
      <c r="J1112" s="478"/>
      <c r="K1112" s="478"/>
      <c r="L1112" s="478"/>
      <c r="M1112" s="478"/>
      <c r="N1112" s="479"/>
      <c r="O1112" s="479"/>
      <c r="P1112" s="478"/>
      <c r="Q1112" s="478"/>
      <c r="R1112" s="478"/>
      <c r="S1112" s="478"/>
      <c r="T1112" s="478"/>
      <c r="U1112" s="478"/>
      <c r="V1112" s="470"/>
    </row>
    <row r="1113" spans="7:22" x14ac:dyDescent="0.35">
      <c r="G1113" s="477"/>
      <c r="H1113" s="478"/>
      <c r="I1113" s="478"/>
      <c r="J1113" s="478"/>
      <c r="K1113" s="478"/>
      <c r="L1113" s="478"/>
      <c r="M1113" s="478"/>
      <c r="N1113" s="479"/>
      <c r="O1113" s="479"/>
      <c r="P1113" s="478"/>
      <c r="Q1113" s="478"/>
      <c r="R1113" s="478"/>
      <c r="S1113" s="478"/>
      <c r="T1113" s="478"/>
      <c r="U1113" s="478"/>
      <c r="V1113" s="470"/>
    </row>
    <row r="1114" spans="7:22" x14ac:dyDescent="0.35">
      <c r="G1114" s="477"/>
      <c r="H1114" s="478"/>
      <c r="I1114" s="478"/>
      <c r="J1114" s="478"/>
      <c r="K1114" s="478"/>
      <c r="L1114" s="478"/>
      <c r="M1114" s="478"/>
      <c r="N1114" s="479"/>
      <c r="O1114" s="479"/>
      <c r="P1114" s="478"/>
      <c r="Q1114" s="478"/>
      <c r="R1114" s="478"/>
      <c r="S1114" s="478"/>
      <c r="T1114" s="478"/>
      <c r="U1114" s="478"/>
      <c r="V1114" s="470"/>
    </row>
    <row r="1115" spans="7:22" x14ac:dyDescent="0.35">
      <c r="G1115" s="477"/>
      <c r="H1115" s="478"/>
      <c r="I1115" s="478"/>
      <c r="J1115" s="478"/>
      <c r="K1115" s="478"/>
      <c r="L1115" s="478"/>
      <c r="M1115" s="478"/>
      <c r="N1115" s="479"/>
      <c r="O1115" s="479"/>
      <c r="P1115" s="478"/>
      <c r="Q1115" s="478"/>
      <c r="R1115" s="478"/>
      <c r="S1115" s="478"/>
      <c r="T1115" s="478"/>
      <c r="U1115" s="478"/>
      <c r="V1115" s="470"/>
    </row>
    <row r="1116" spans="7:22" x14ac:dyDescent="0.35">
      <c r="G1116" s="477"/>
      <c r="H1116" s="478"/>
      <c r="I1116" s="478"/>
      <c r="J1116" s="478"/>
      <c r="K1116" s="478"/>
      <c r="L1116" s="478"/>
      <c r="M1116" s="478"/>
      <c r="N1116" s="479"/>
      <c r="O1116" s="479"/>
      <c r="P1116" s="478"/>
      <c r="Q1116" s="478"/>
      <c r="R1116" s="478"/>
      <c r="S1116" s="478"/>
      <c r="T1116" s="478"/>
      <c r="U1116" s="478"/>
      <c r="V1116" s="470"/>
    </row>
    <row r="1117" spans="7:22" x14ac:dyDescent="0.35">
      <c r="G1117" s="477"/>
      <c r="H1117" s="478"/>
      <c r="I1117" s="478"/>
      <c r="J1117" s="478"/>
      <c r="K1117" s="478"/>
      <c r="L1117" s="478"/>
      <c r="M1117" s="478"/>
      <c r="N1117" s="479"/>
      <c r="O1117" s="479"/>
      <c r="P1117" s="478"/>
      <c r="Q1117" s="478"/>
      <c r="R1117" s="478"/>
      <c r="S1117" s="478"/>
      <c r="T1117" s="478"/>
      <c r="U1117" s="478"/>
      <c r="V1117" s="470"/>
    </row>
    <row r="1118" spans="7:22" x14ac:dyDescent="0.35">
      <c r="G1118" s="477"/>
      <c r="H1118" s="478"/>
      <c r="I1118" s="478"/>
      <c r="J1118" s="478"/>
      <c r="K1118" s="478"/>
      <c r="L1118" s="478"/>
      <c r="M1118" s="478"/>
      <c r="N1118" s="479"/>
      <c r="O1118" s="479"/>
      <c r="P1118" s="478"/>
      <c r="Q1118" s="478"/>
      <c r="R1118" s="478"/>
      <c r="S1118" s="478"/>
      <c r="T1118" s="478"/>
      <c r="U1118" s="478"/>
      <c r="V1118" s="470"/>
    </row>
    <row r="1119" spans="7:22" x14ac:dyDescent="0.35">
      <c r="G1119" s="477"/>
      <c r="H1119" s="478"/>
      <c r="I1119" s="478"/>
      <c r="J1119" s="478"/>
      <c r="K1119" s="478"/>
      <c r="L1119" s="478"/>
      <c r="M1119" s="478"/>
      <c r="N1119" s="479"/>
      <c r="O1119" s="479"/>
      <c r="P1119" s="478"/>
      <c r="Q1119" s="478"/>
      <c r="R1119" s="478"/>
      <c r="S1119" s="478"/>
      <c r="T1119" s="478"/>
      <c r="U1119" s="478"/>
      <c r="V1119" s="470"/>
    </row>
    <row r="1120" spans="7:22" x14ac:dyDescent="0.35">
      <c r="G1120" s="477"/>
      <c r="H1120" s="478"/>
      <c r="I1120" s="478"/>
      <c r="J1120" s="478"/>
      <c r="K1120" s="478"/>
      <c r="L1120" s="478"/>
      <c r="M1120" s="478"/>
      <c r="N1120" s="479"/>
      <c r="O1120" s="479"/>
      <c r="P1120" s="478"/>
      <c r="Q1120" s="478"/>
      <c r="R1120" s="478"/>
      <c r="S1120" s="478"/>
      <c r="T1120" s="478"/>
      <c r="U1120" s="478"/>
      <c r="V1120" s="470"/>
    </row>
    <row r="1121" spans="7:22" x14ac:dyDescent="0.35">
      <c r="G1121" s="477"/>
      <c r="H1121" s="478"/>
      <c r="I1121" s="478"/>
      <c r="J1121" s="478"/>
      <c r="K1121" s="478"/>
      <c r="L1121" s="478"/>
      <c r="M1121" s="478"/>
      <c r="N1121" s="479"/>
      <c r="O1121" s="479"/>
      <c r="P1121" s="478"/>
      <c r="Q1121" s="478"/>
      <c r="R1121" s="478"/>
      <c r="S1121" s="478"/>
      <c r="T1121" s="478"/>
      <c r="U1121" s="478"/>
      <c r="V1121" s="470"/>
    </row>
    <row r="1122" spans="7:22" x14ac:dyDescent="0.35">
      <c r="G1122" s="477"/>
      <c r="H1122" s="478"/>
      <c r="I1122" s="478"/>
      <c r="J1122" s="478"/>
      <c r="K1122" s="478"/>
      <c r="L1122" s="478"/>
      <c r="M1122" s="478"/>
      <c r="N1122" s="479"/>
      <c r="O1122" s="479"/>
      <c r="P1122" s="478"/>
      <c r="Q1122" s="478"/>
      <c r="R1122" s="478"/>
      <c r="S1122" s="478"/>
      <c r="T1122" s="478"/>
      <c r="U1122" s="478"/>
      <c r="V1122" s="470"/>
    </row>
    <row r="1123" spans="7:22" x14ac:dyDescent="0.35">
      <c r="G1123" s="477"/>
      <c r="H1123" s="478"/>
      <c r="I1123" s="478"/>
      <c r="J1123" s="478"/>
      <c r="K1123" s="478"/>
      <c r="L1123" s="478"/>
      <c r="M1123" s="478"/>
      <c r="N1123" s="479"/>
      <c r="O1123" s="479"/>
      <c r="P1123" s="478"/>
      <c r="Q1123" s="478"/>
      <c r="R1123" s="478"/>
      <c r="S1123" s="478"/>
      <c r="T1123" s="478"/>
      <c r="U1123" s="478"/>
      <c r="V1123" s="470"/>
    </row>
    <row r="1124" spans="7:22" x14ac:dyDescent="0.35">
      <c r="G1124" s="477"/>
      <c r="H1124" s="478"/>
      <c r="I1124" s="478"/>
      <c r="J1124" s="478"/>
      <c r="K1124" s="478"/>
      <c r="L1124" s="478"/>
      <c r="M1124" s="478"/>
      <c r="N1124" s="479"/>
      <c r="O1124" s="479"/>
      <c r="P1124" s="478"/>
      <c r="Q1124" s="478"/>
      <c r="R1124" s="478"/>
      <c r="S1124" s="478"/>
      <c r="T1124" s="478"/>
      <c r="U1124" s="478"/>
      <c r="V1124" s="470"/>
    </row>
    <row r="1125" spans="7:22" x14ac:dyDescent="0.35">
      <c r="G1125" s="477"/>
      <c r="H1125" s="478"/>
      <c r="I1125" s="478"/>
      <c r="J1125" s="478"/>
      <c r="K1125" s="478"/>
      <c r="L1125" s="478"/>
      <c r="M1125" s="478"/>
      <c r="N1125" s="479"/>
      <c r="O1125" s="479"/>
      <c r="P1125" s="478"/>
      <c r="Q1125" s="478"/>
      <c r="R1125" s="478"/>
      <c r="S1125" s="478"/>
      <c r="T1125" s="478"/>
      <c r="U1125" s="478"/>
      <c r="V1125" s="470"/>
    </row>
    <row r="1126" spans="7:22" x14ac:dyDescent="0.35">
      <c r="G1126" s="477"/>
      <c r="H1126" s="478"/>
      <c r="I1126" s="478"/>
      <c r="J1126" s="478"/>
      <c r="K1126" s="478"/>
      <c r="L1126" s="478"/>
      <c r="M1126" s="478"/>
      <c r="N1126" s="479"/>
      <c r="O1126" s="479"/>
      <c r="P1126" s="478"/>
      <c r="Q1126" s="478"/>
      <c r="R1126" s="478"/>
      <c r="S1126" s="478"/>
      <c r="T1126" s="478"/>
      <c r="U1126" s="478"/>
      <c r="V1126" s="470"/>
    </row>
    <row r="1127" spans="7:22" x14ac:dyDescent="0.35">
      <c r="G1127" s="477"/>
      <c r="H1127" s="478"/>
      <c r="I1127" s="478"/>
      <c r="J1127" s="478"/>
      <c r="K1127" s="478"/>
      <c r="L1127" s="478"/>
      <c r="M1127" s="478"/>
      <c r="N1127" s="479"/>
      <c r="O1127" s="479"/>
      <c r="P1127" s="478"/>
      <c r="Q1127" s="478"/>
      <c r="R1127" s="478"/>
      <c r="S1127" s="478"/>
      <c r="T1127" s="478"/>
      <c r="U1127" s="478"/>
      <c r="V1127" s="470"/>
    </row>
    <row r="1128" spans="7:22" x14ac:dyDescent="0.35">
      <c r="G1128" s="477"/>
      <c r="H1128" s="478"/>
      <c r="I1128" s="478"/>
      <c r="J1128" s="478"/>
      <c r="K1128" s="478"/>
      <c r="L1128" s="478"/>
      <c r="M1128" s="478"/>
      <c r="N1128" s="479"/>
      <c r="O1128" s="479"/>
      <c r="P1128" s="478"/>
      <c r="Q1128" s="478"/>
      <c r="R1128" s="478"/>
      <c r="S1128" s="478"/>
      <c r="T1128" s="478"/>
      <c r="U1128" s="478"/>
      <c r="V1128" s="470"/>
    </row>
    <row r="1129" spans="7:22" x14ac:dyDescent="0.35">
      <c r="G1129" s="477"/>
      <c r="H1129" s="478"/>
      <c r="I1129" s="478"/>
      <c r="J1129" s="478"/>
      <c r="K1129" s="478"/>
      <c r="L1129" s="478"/>
      <c r="M1129" s="478"/>
      <c r="N1129" s="479"/>
      <c r="O1129" s="479"/>
      <c r="P1129" s="478"/>
      <c r="Q1129" s="478"/>
      <c r="R1129" s="478"/>
      <c r="S1129" s="478"/>
      <c r="T1129" s="478"/>
      <c r="U1129" s="478"/>
      <c r="V1129" s="470"/>
    </row>
    <row r="1130" spans="7:22" x14ac:dyDescent="0.35">
      <c r="G1130" s="477"/>
      <c r="H1130" s="478"/>
      <c r="I1130" s="478"/>
      <c r="J1130" s="478"/>
      <c r="K1130" s="478"/>
      <c r="L1130" s="478"/>
      <c r="M1130" s="478"/>
      <c r="N1130" s="479"/>
      <c r="O1130" s="479"/>
      <c r="P1130" s="478"/>
      <c r="Q1130" s="478"/>
      <c r="R1130" s="478"/>
      <c r="S1130" s="478"/>
      <c r="T1130" s="478"/>
      <c r="U1130" s="478"/>
      <c r="V1130" s="470"/>
    </row>
    <row r="1131" spans="7:22" x14ac:dyDescent="0.35">
      <c r="G1131" s="477"/>
      <c r="H1131" s="478"/>
      <c r="I1131" s="478"/>
      <c r="J1131" s="478"/>
      <c r="K1131" s="478"/>
      <c r="L1131" s="478"/>
      <c r="M1131" s="478"/>
      <c r="N1131" s="479"/>
      <c r="O1131" s="479"/>
      <c r="P1131" s="478"/>
      <c r="Q1131" s="478"/>
      <c r="R1131" s="478"/>
      <c r="S1131" s="478"/>
      <c r="T1131" s="478"/>
      <c r="U1131" s="478"/>
      <c r="V1131" s="470"/>
    </row>
    <row r="1132" spans="7:22" x14ac:dyDescent="0.35">
      <c r="G1132" s="477"/>
      <c r="H1132" s="478"/>
      <c r="I1132" s="478"/>
      <c r="J1132" s="478"/>
      <c r="K1132" s="478"/>
      <c r="L1132" s="478"/>
      <c r="M1132" s="478"/>
      <c r="N1132" s="479"/>
      <c r="O1132" s="479"/>
      <c r="P1132" s="478"/>
      <c r="Q1132" s="478"/>
      <c r="R1132" s="478"/>
      <c r="S1132" s="478"/>
      <c r="T1132" s="478"/>
      <c r="U1132" s="478"/>
      <c r="V1132" s="470"/>
    </row>
    <row r="1133" spans="7:22" x14ac:dyDescent="0.35">
      <c r="G1133" s="477"/>
      <c r="H1133" s="478"/>
      <c r="I1133" s="478"/>
      <c r="J1133" s="478"/>
      <c r="K1133" s="478"/>
      <c r="L1133" s="478"/>
      <c r="M1133" s="478"/>
      <c r="N1133" s="479"/>
      <c r="O1133" s="479"/>
      <c r="P1133" s="478"/>
      <c r="Q1133" s="478"/>
      <c r="R1133" s="478"/>
      <c r="S1133" s="478"/>
      <c r="T1133" s="478"/>
      <c r="U1133" s="478"/>
      <c r="V1133" s="470"/>
    </row>
    <row r="1134" spans="7:22" x14ac:dyDescent="0.35">
      <c r="G1134" s="477"/>
      <c r="H1134" s="478"/>
      <c r="I1134" s="478"/>
      <c r="J1134" s="478"/>
      <c r="K1134" s="478"/>
      <c r="L1134" s="478"/>
      <c r="M1134" s="478"/>
      <c r="N1134" s="479"/>
      <c r="O1134" s="479"/>
      <c r="P1134" s="478"/>
      <c r="Q1134" s="478"/>
      <c r="R1134" s="478"/>
      <c r="S1134" s="478"/>
      <c r="T1134" s="478"/>
      <c r="U1134" s="478"/>
      <c r="V1134" s="470"/>
    </row>
    <row r="1135" spans="7:22" x14ac:dyDescent="0.35">
      <c r="G1135" s="477"/>
      <c r="H1135" s="478"/>
      <c r="I1135" s="478"/>
      <c r="J1135" s="478"/>
      <c r="K1135" s="478"/>
      <c r="L1135" s="478"/>
      <c r="M1135" s="478"/>
      <c r="N1135" s="479"/>
      <c r="O1135" s="479"/>
      <c r="P1135" s="478"/>
      <c r="Q1135" s="478"/>
      <c r="R1135" s="478"/>
      <c r="S1135" s="478"/>
      <c r="T1135" s="478"/>
      <c r="U1135" s="478"/>
      <c r="V1135" s="470"/>
    </row>
    <row r="1136" spans="7:22" x14ac:dyDescent="0.35">
      <c r="G1136" s="477"/>
      <c r="H1136" s="478"/>
      <c r="I1136" s="478"/>
      <c r="J1136" s="478"/>
      <c r="K1136" s="478"/>
      <c r="L1136" s="478"/>
      <c r="M1136" s="478"/>
      <c r="N1136" s="479"/>
      <c r="O1136" s="479"/>
      <c r="P1136" s="478"/>
      <c r="Q1136" s="478"/>
      <c r="R1136" s="478"/>
      <c r="S1136" s="478"/>
      <c r="T1136" s="478"/>
      <c r="U1136" s="478"/>
      <c r="V1136" s="470"/>
    </row>
    <row r="1137" spans="7:22" x14ac:dyDescent="0.35">
      <c r="G1137" s="477"/>
      <c r="H1137" s="478"/>
      <c r="I1137" s="478"/>
      <c r="J1137" s="478"/>
      <c r="K1137" s="478"/>
      <c r="L1137" s="478"/>
      <c r="M1137" s="478"/>
      <c r="N1137" s="479"/>
      <c r="O1137" s="479"/>
      <c r="P1137" s="478"/>
      <c r="Q1137" s="478"/>
      <c r="R1137" s="478"/>
      <c r="S1137" s="478"/>
      <c r="T1137" s="478"/>
      <c r="U1137" s="478"/>
      <c r="V1137" s="470"/>
    </row>
    <row r="1138" spans="7:22" x14ac:dyDescent="0.35">
      <c r="G1138" s="477"/>
      <c r="H1138" s="478"/>
      <c r="I1138" s="478"/>
      <c r="J1138" s="478"/>
      <c r="K1138" s="478"/>
      <c r="L1138" s="478"/>
      <c r="M1138" s="478"/>
      <c r="N1138" s="479"/>
      <c r="O1138" s="479"/>
      <c r="P1138" s="478"/>
      <c r="Q1138" s="478"/>
      <c r="R1138" s="478"/>
      <c r="S1138" s="478"/>
      <c r="T1138" s="478"/>
      <c r="U1138" s="478"/>
      <c r="V1138" s="470"/>
    </row>
    <row r="1139" spans="7:22" x14ac:dyDescent="0.35">
      <c r="G1139" s="477"/>
      <c r="H1139" s="478"/>
      <c r="I1139" s="478"/>
      <c r="J1139" s="478"/>
      <c r="K1139" s="478"/>
      <c r="L1139" s="478"/>
      <c r="M1139" s="478"/>
      <c r="N1139" s="479"/>
      <c r="O1139" s="479"/>
      <c r="P1139" s="478"/>
      <c r="Q1139" s="478"/>
      <c r="R1139" s="478"/>
      <c r="S1139" s="478"/>
      <c r="T1139" s="478"/>
      <c r="U1139" s="478"/>
      <c r="V1139" s="470"/>
    </row>
    <row r="1140" spans="7:22" x14ac:dyDescent="0.35">
      <c r="G1140" s="477"/>
      <c r="H1140" s="478"/>
      <c r="I1140" s="478"/>
      <c r="J1140" s="478"/>
      <c r="K1140" s="478"/>
      <c r="L1140" s="478"/>
      <c r="M1140" s="478"/>
      <c r="N1140" s="479"/>
      <c r="O1140" s="479"/>
      <c r="P1140" s="478"/>
      <c r="Q1140" s="478"/>
      <c r="R1140" s="478"/>
      <c r="S1140" s="478"/>
      <c r="T1140" s="478"/>
      <c r="U1140" s="478"/>
      <c r="V1140" s="470"/>
    </row>
    <row r="1141" spans="7:22" x14ac:dyDescent="0.35">
      <c r="G1141" s="477"/>
      <c r="H1141" s="478"/>
      <c r="I1141" s="478"/>
      <c r="J1141" s="478"/>
      <c r="K1141" s="478"/>
      <c r="L1141" s="478"/>
      <c r="M1141" s="478"/>
      <c r="N1141" s="479"/>
      <c r="O1141" s="479"/>
      <c r="P1141" s="478"/>
      <c r="Q1141" s="478"/>
      <c r="R1141" s="478"/>
      <c r="S1141" s="478"/>
      <c r="T1141" s="478"/>
      <c r="U1141" s="478"/>
      <c r="V1141" s="470"/>
    </row>
    <row r="1142" spans="7:22" x14ac:dyDescent="0.35">
      <c r="G1142" s="477"/>
      <c r="H1142" s="478"/>
      <c r="I1142" s="478"/>
      <c r="J1142" s="478"/>
      <c r="K1142" s="478"/>
      <c r="L1142" s="478"/>
      <c r="M1142" s="478"/>
      <c r="N1142" s="479"/>
      <c r="O1142" s="479"/>
      <c r="P1142" s="478"/>
      <c r="Q1142" s="478"/>
      <c r="R1142" s="478"/>
      <c r="S1142" s="478"/>
      <c r="T1142" s="478"/>
      <c r="U1142" s="478"/>
      <c r="V1142" s="470"/>
    </row>
    <row r="1143" spans="7:22" x14ac:dyDescent="0.35">
      <c r="G1143" s="477"/>
      <c r="H1143" s="478"/>
      <c r="I1143" s="478"/>
      <c r="J1143" s="478"/>
      <c r="K1143" s="478"/>
      <c r="L1143" s="478"/>
      <c r="M1143" s="478"/>
      <c r="N1143" s="479"/>
      <c r="O1143" s="479"/>
      <c r="P1143" s="478"/>
      <c r="Q1143" s="478"/>
      <c r="R1143" s="478"/>
      <c r="S1143" s="478"/>
      <c r="T1143" s="478"/>
      <c r="U1143" s="478"/>
      <c r="V1143" s="470"/>
    </row>
    <row r="1144" spans="7:22" x14ac:dyDescent="0.35">
      <c r="G1144" s="477"/>
      <c r="H1144" s="478"/>
      <c r="I1144" s="478"/>
      <c r="J1144" s="478"/>
      <c r="K1144" s="478"/>
      <c r="L1144" s="478"/>
      <c r="M1144" s="478"/>
      <c r="N1144" s="479"/>
      <c r="O1144" s="479"/>
      <c r="P1144" s="478"/>
      <c r="Q1144" s="478"/>
      <c r="R1144" s="478"/>
      <c r="S1144" s="478"/>
      <c r="T1144" s="478"/>
      <c r="U1144" s="478"/>
      <c r="V1144" s="470"/>
    </row>
    <row r="1145" spans="7:22" x14ac:dyDescent="0.35">
      <c r="G1145" s="477"/>
      <c r="H1145" s="478"/>
      <c r="I1145" s="478"/>
      <c r="J1145" s="478"/>
      <c r="K1145" s="478"/>
      <c r="L1145" s="478"/>
      <c r="M1145" s="478"/>
      <c r="N1145" s="479"/>
      <c r="O1145" s="479"/>
      <c r="P1145" s="478"/>
      <c r="Q1145" s="478"/>
      <c r="R1145" s="478"/>
      <c r="S1145" s="478"/>
      <c r="T1145" s="478"/>
      <c r="U1145" s="478"/>
      <c r="V1145" s="470"/>
    </row>
    <row r="1146" spans="7:22" x14ac:dyDescent="0.35">
      <c r="G1146" s="477"/>
      <c r="H1146" s="478"/>
      <c r="I1146" s="478"/>
      <c r="J1146" s="478"/>
      <c r="K1146" s="478"/>
      <c r="L1146" s="478"/>
      <c r="M1146" s="478"/>
      <c r="N1146" s="479"/>
      <c r="O1146" s="479"/>
      <c r="P1146" s="478"/>
      <c r="Q1146" s="478"/>
      <c r="R1146" s="478"/>
      <c r="S1146" s="478"/>
      <c r="T1146" s="478"/>
      <c r="U1146" s="478"/>
      <c r="V1146" s="470"/>
    </row>
    <row r="1147" spans="7:22" x14ac:dyDescent="0.35">
      <c r="G1147" s="477"/>
      <c r="H1147" s="478"/>
      <c r="I1147" s="478"/>
      <c r="J1147" s="478"/>
      <c r="K1147" s="478"/>
      <c r="L1147" s="478"/>
      <c r="M1147" s="478"/>
      <c r="N1147" s="479"/>
      <c r="O1147" s="479"/>
      <c r="P1147" s="478"/>
      <c r="Q1147" s="478"/>
      <c r="R1147" s="478"/>
      <c r="S1147" s="478"/>
      <c r="T1147" s="478"/>
      <c r="U1147" s="478"/>
      <c r="V1147" s="470"/>
    </row>
    <row r="1148" spans="7:22" x14ac:dyDescent="0.35">
      <c r="G1148" s="477"/>
      <c r="H1148" s="478"/>
      <c r="I1148" s="478"/>
      <c r="J1148" s="478"/>
      <c r="K1148" s="478"/>
      <c r="L1148" s="478"/>
      <c r="M1148" s="478"/>
      <c r="N1148" s="479"/>
      <c r="O1148" s="479"/>
      <c r="P1148" s="478"/>
      <c r="Q1148" s="478"/>
      <c r="R1148" s="478"/>
      <c r="S1148" s="478"/>
      <c r="T1148" s="478"/>
      <c r="U1148" s="478"/>
      <c r="V1148" s="470"/>
    </row>
    <row r="1149" spans="7:22" x14ac:dyDescent="0.35">
      <c r="G1149" s="477"/>
      <c r="H1149" s="478"/>
      <c r="I1149" s="478"/>
      <c r="J1149" s="478"/>
      <c r="K1149" s="478"/>
      <c r="L1149" s="478"/>
      <c r="M1149" s="478"/>
      <c r="N1149" s="479"/>
      <c r="O1149" s="479"/>
      <c r="P1149" s="478"/>
      <c r="Q1149" s="478"/>
      <c r="R1149" s="478"/>
      <c r="S1149" s="478"/>
      <c r="T1149" s="478"/>
      <c r="U1149" s="478"/>
      <c r="V1149" s="470"/>
    </row>
    <row r="1150" spans="7:22" x14ac:dyDescent="0.35">
      <c r="G1150" s="477"/>
      <c r="H1150" s="478"/>
      <c r="I1150" s="478"/>
      <c r="J1150" s="478"/>
      <c r="K1150" s="478"/>
      <c r="L1150" s="478"/>
      <c r="M1150" s="478"/>
      <c r="N1150" s="479"/>
      <c r="O1150" s="479"/>
      <c r="P1150" s="478"/>
      <c r="Q1150" s="478"/>
      <c r="R1150" s="478"/>
      <c r="S1150" s="478"/>
      <c r="T1150" s="478"/>
      <c r="U1150" s="478"/>
      <c r="V1150" s="470"/>
    </row>
    <row r="1151" spans="7:22" x14ac:dyDescent="0.35">
      <c r="G1151" s="477"/>
      <c r="H1151" s="478"/>
      <c r="I1151" s="478"/>
      <c r="J1151" s="478"/>
      <c r="K1151" s="478"/>
      <c r="L1151" s="478"/>
      <c r="M1151" s="478"/>
      <c r="N1151" s="479"/>
      <c r="O1151" s="479"/>
      <c r="P1151" s="478"/>
      <c r="Q1151" s="478"/>
      <c r="R1151" s="478"/>
      <c r="S1151" s="478"/>
      <c r="T1151" s="478"/>
      <c r="U1151" s="478"/>
      <c r="V1151" s="470"/>
    </row>
    <row r="1152" spans="7:22" x14ac:dyDescent="0.35">
      <c r="G1152" s="477"/>
      <c r="H1152" s="478"/>
      <c r="I1152" s="478"/>
      <c r="J1152" s="478"/>
      <c r="K1152" s="478"/>
      <c r="L1152" s="478"/>
      <c r="M1152" s="478"/>
      <c r="N1152" s="479"/>
      <c r="O1152" s="479"/>
      <c r="P1152" s="478"/>
      <c r="Q1152" s="478"/>
      <c r="R1152" s="478"/>
      <c r="S1152" s="478"/>
      <c r="T1152" s="478"/>
      <c r="U1152" s="478"/>
      <c r="V1152" s="470"/>
    </row>
    <row r="1153" spans="7:22" x14ac:dyDescent="0.35">
      <c r="G1153" s="477"/>
      <c r="H1153" s="478"/>
      <c r="I1153" s="478"/>
      <c r="J1153" s="478"/>
      <c r="K1153" s="478"/>
      <c r="L1153" s="478"/>
      <c r="M1153" s="478"/>
      <c r="N1153" s="479"/>
      <c r="O1153" s="479"/>
      <c r="P1153" s="478"/>
      <c r="Q1153" s="478"/>
      <c r="R1153" s="478"/>
      <c r="S1153" s="478"/>
      <c r="T1153" s="478"/>
      <c r="U1153" s="478"/>
      <c r="V1153" s="470"/>
    </row>
    <row r="1154" spans="7:22" x14ac:dyDescent="0.35">
      <c r="G1154" s="477"/>
      <c r="H1154" s="478"/>
      <c r="I1154" s="478"/>
      <c r="J1154" s="478"/>
      <c r="K1154" s="478"/>
      <c r="L1154" s="478"/>
      <c r="M1154" s="478"/>
      <c r="N1154" s="479"/>
      <c r="O1154" s="479"/>
      <c r="P1154" s="478"/>
      <c r="Q1154" s="478"/>
      <c r="R1154" s="478"/>
      <c r="S1154" s="478"/>
      <c r="T1154" s="478"/>
      <c r="U1154" s="478"/>
      <c r="V1154" s="470"/>
    </row>
    <row r="1155" spans="7:22" x14ac:dyDescent="0.35">
      <c r="G1155" s="477"/>
      <c r="H1155" s="478"/>
      <c r="I1155" s="478"/>
      <c r="J1155" s="478"/>
      <c r="K1155" s="478"/>
      <c r="L1155" s="478"/>
      <c r="M1155" s="478"/>
      <c r="N1155" s="479"/>
      <c r="O1155" s="479"/>
      <c r="P1155" s="478"/>
      <c r="Q1155" s="478"/>
      <c r="R1155" s="478"/>
      <c r="S1155" s="478"/>
      <c r="T1155" s="478"/>
      <c r="U1155" s="478"/>
      <c r="V1155" s="470"/>
    </row>
    <row r="1156" spans="7:22" x14ac:dyDescent="0.35">
      <c r="G1156" s="477"/>
      <c r="H1156" s="478"/>
      <c r="I1156" s="478"/>
      <c r="J1156" s="478"/>
      <c r="K1156" s="478"/>
      <c r="L1156" s="478"/>
      <c r="M1156" s="478"/>
      <c r="N1156" s="479"/>
      <c r="O1156" s="479"/>
      <c r="P1156" s="478"/>
      <c r="Q1156" s="478"/>
      <c r="R1156" s="478"/>
      <c r="S1156" s="478"/>
      <c r="T1156" s="478"/>
      <c r="U1156" s="478"/>
      <c r="V1156" s="470"/>
    </row>
    <row r="1157" spans="7:22" x14ac:dyDescent="0.35">
      <c r="G1157" s="477"/>
      <c r="H1157" s="478"/>
      <c r="I1157" s="478"/>
      <c r="J1157" s="478"/>
      <c r="K1157" s="478"/>
      <c r="L1157" s="478"/>
      <c r="M1157" s="478"/>
      <c r="N1157" s="479"/>
      <c r="O1157" s="479"/>
      <c r="P1157" s="478"/>
      <c r="Q1157" s="478"/>
      <c r="R1157" s="478"/>
      <c r="S1157" s="478"/>
      <c r="T1157" s="478"/>
      <c r="U1157" s="478"/>
      <c r="V1157" s="470"/>
    </row>
    <row r="1158" spans="7:22" x14ac:dyDescent="0.35">
      <c r="G1158" s="477"/>
      <c r="H1158" s="478"/>
      <c r="I1158" s="478"/>
      <c r="J1158" s="478"/>
      <c r="K1158" s="478"/>
      <c r="L1158" s="478"/>
      <c r="M1158" s="478"/>
      <c r="N1158" s="479"/>
      <c r="O1158" s="479"/>
      <c r="P1158" s="478"/>
      <c r="Q1158" s="478"/>
      <c r="R1158" s="478"/>
      <c r="S1158" s="478"/>
      <c r="T1158" s="478"/>
      <c r="U1158" s="478"/>
      <c r="V1158" s="470"/>
    </row>
    <row r="1159" spans="7:22" x14ac:dyDescent="0.35">
      <c r="G1159" s="477"/>
      <c r="H1159" s="478"/>
      <c r="I1159" s="478"/>
      <c r="J1159" s="478"/>
      <c r="K1159" s="478"/>
      <c r="L1159" s="478"/>
      <c r="M1159" s="478"/>
      <c r="N1159" s="479"/>
      <c r="O1159" s="479"/>
      <c r="P1159" s="478"/>
      <c r="Q1159" s="478"/>
      <c r="R1159" s="478"/>
      <c r="S1159" s="478"/>
      <c r="T1159" s="478"/>
      <c r="U1159" s="478"/>
      <c r="V1159" s="470"/>
    </row>
    <row r="1160" spans="7:22" x14ac:dyDescent="0.35">
      <c r="G1160" s="477"/>
      <c r="H1160" s="478"/>
      <c r="I1160" s="478"/>
      <c r="J1160" s="478"/>
      <c r="K1160" s="478"/>
      <c r="L1160" s="478"/>
      <c r="M1160" s="478"/>
      <c r="N1160" s="479"/>
      <c r="O1160" s="479"/>
      <c r="P1160" s="478"/>
      <c r="Q1160" s="478"/>
      <c r="R1160" s="478"/>
      <c r="S1160" s="478"/>
      <c r="T1160" s="478"/>
      <c r="U1160" s="478"/>
      <c r="V1160" s="470"/>
    </row>
    <row r="1161" spans="7:22" x14ac:dyDescent="0.35">
      <c r="G1161" s="477"/>
      <c r="H1161" s="478"/>
      <c r="I1161" s="478"/>
      <c r="J1161" s="478"/>
      <c r="K1161" s="478"/>
      <c r="L1161" s="478"/>
      <c r="M1161" s="478"/>
      <c r="N1161" s="479"/>
      <c r="O1161" s="479"/>
      <c r="P1161" s="478"/>
      <c r="Q1161" s="478"/>
      <c r="R1161" s="478"/>
      <c r="S1161" s="478"/>
      <c r="T1161" s="478"/>
      <c r="U1161" s="478"/>
      <c r="V1161" s="470"/>
    </row>
    <row r="1162" spans="7:22" x14ac:dyDescent="0.35">
      <c r="G1162" s="477"/>
      <c r="H1162" s="478"/>
      <c r="I1162" s="478"/>
      <c r="J1162" s="478"/>
      <c r="K1162" s="478"/>
      <c r="L1162" s="478"/>
      <c r="M1162" s="478"/>
      <c r="N1162" s="479"/>
      <c r="O1162" s="479"/>
      <c r="P1162" s="478"/>
      <c r="Q1162" s="478"/>
      <c r="R1162" s="478"/>
      <c r="S1162" s="478"/>
      <c r="T1162" s="478"/>
      <c r="U1162" s="478"/>
      <c r="V1162" s="470"/>
    </row>
    <row r="1163" spans="7:22" x14ac:dyDescent="0.35">
      <c r="G1163" s="477"/>
      <c r="H1163" s="478"/>
      <c r="I1163" s="478"/>
      <c r="J1163" s="478"/>
      <c r="K1163" s="478"/>
      <c r="L1163" s="478"/>
      <c r="M1163" s="478"/>
      <c r="N1163" s="479"/>
      <c r="O1163" s="479"/>
      <c r="P1163" s="478"/>
      <c r="Q1163" s="478"/>
      <c r="R1163" s="478"/>
      <c r="S1163" s="478"/>
      <c r="T1163" s="478"/>
      <c r="U1163" s="478"/>
      <c r="V1163" s="470"/>
    </row>
    <row r="1164" spans="7:22" x14ac:dyDescent="0.35">
      <c r="G1164" s="477"/>
      <c r="H1164" s="478"/>
      <c r="I1164" s="478"/>
      <c r="J1164" s="478"/>
      <c r="K1164" s="478"/>
      <c r="L1164" s="478"/>
      <c r="M1164" s="478"/>
      <c r="N1164" s="479"/>
      <c r="O1164" s="479"/>
      <c r="P1164" s="478"/>
      <c r="Q1164" s="478"/>
      <c r="R1164" s="478"/>
      <c r="S1164" s="478"/>
      <c r="T1164" s="478"/>
      <c r="U1164" s="478"/>
      <c r="V1164" s="470"/>
    </row>
    <row r="1165" spans="7:22" x14ac:dyDescent="0.35">
      <c r="G1165" s="477"/>
      <c r="H1165" s="478"/>
      <c r="I1165" s="478"/>
      <c r="J1165" s="478"/>
      <c r="K1165" s="478"/>
      <c r="L1165" s="478"/>
      <c r="M1165" s="478"/>
      <c r="N1165" s="479"/>
      <c r="O1165" s="479"/>
      <c r="P1165" s="478"/>
      <c r="Q1165" s="478"/>
      <c r="R1165" s="478"/>
      <c r="S1165" s="478"/>
      <c r="T1165" s="478"/>
      <c r="U1165" s="478"/>
      <c r="V1165" s="470"/>
    </row>
    <row r="1166" spans="7:22" x14ac:dyDescent="0.35">
      <c r="G1166" s="477"/>
      <c r="H1166" s="478"/>
      <c r="I1166" s="478"/>
      <c r="J1166" s="478"/>
      <c r="K1166" s="478"/>
      <c r="L1166" s="478"/>
      <c r="M1166" s="478"/>
      <c r="N1166" s="479"/>
      <c r="O1166" s="479"/>
      <c r="P1166" s="478"/>
      <c r="Q1166" s="478"/>
      <c r="R1166" s="478"/>
      <c r="S1166" s="478"/>
      <c r="T1166" s="478"/>
      <c r="U1166" s="478"/>
      <c r="V1166" s="470"/>
    </row>
    <row r="1167" spans="7:22" x14ac:dyDescent="0.35">
      <c r="G1167" s="477"/>
      <c r="H1167" s="478"/>
      <c r="I1167" s="478"/>
      <c r="J1167" s="478"/>
      <c r="K1167" s="478"/>
      <c r="L1167" s="478"/>
      <c r="M1167" s="478"/>
      <c r="N1167" s="479"/>
      <c r="O1167" s="479"/>
      <c r="P1167" s="478"/>
      <c r="Q1167" s="478"/>
      <c r="R1167" s="478"/>
      <c r="S1167" s="478"/>
      <c r="T1167" s="478"/>
      <c r="U1167" s="478"/>
      <c r="V1167" s="470"/>
    </row>
    <row r="1168" spans="7:22" x14ac:dyDescent="0.35">
      <c r="G1168" s="477"/>
      <c r="H1168" s="478"/>
      <c r="I1168" s="478"/>
      <c r="J1168" s="478"/>
      <c r="K1168" s="478"/>
      <c r="L1168" s="478"/>
      <c r="M1168" s="478"/>
      <c r="N1168" s="479"/>
      <c r="O1168" s="479"/>
      <c r="P1168" s="478"/>
      <c r="Q1168" s="478"/>
      <c r="R1168" s="478"/>
      <c r="S1168" s="478"/>
      <c r="T1168" s="478"/>
      <c r="U1168" s="478"/>
      <c r="V1168" s="470"/>
    </row>
    <row r="1169" spans="7:22" x14ac:dyDescent="0.35">
      <c r="G1169" s="477"/>
      <c r="H1169" s="478"/>
      <c r="I1169" s="478"/>
      <c r="J1169" s="478"/>
      <c r="K1169" s="478"/>
      <c r="L1169" s="478"/>
      <c r="M1169" s="478"/>
      <c r="N1169" s="479"/>
      <c r="O1169" s="479"/>
      <c r="P1169" s="478"/>
      <c r="Q1169" s="478"/>
      <c r="R1169" s="478"/>
      <c r="S1169" s="478"/>
      <c r="T1169" s="478"/>
      <c r="U1169" s="478"/>
      <c r="V1169" s="470"/>
    </row>
    <row r="1170" spans="7:22" x14ac:dyDescent="0.35">
      <c r="G1170" s="477"/>
      <c r="H1170" s="478"/>
      <c r="I1170" s="478"/>
      <c r="J1170" s="478"/>
      <c r="K1170" s="478"/>
      <c r="L1170" s="478"/>
      <c r="M1170" s="478"/>
      <c r="N1170" s="479"/>
      <c r="O1170" s="479"/>
      <c r="P1170" s="478"/>
      <c r="Q1170" s="478"/>
      <c r="R1170" s="478"/>
      <c r="S1170" s="478"/>
      <c r="T1170" s="478"/>
      <c r="U1170" s="478"/>
      <c r="V1170" s="470"/>
    </row>
    <row r="1171" spans="7:22" x14ac:dyDescent="0.35">
      <c r="G1171" s="477"/>
      <c r="H1171" s="478"/>
      <c r="I1171" s="478"/>
      <c r="J1171" s="478"/>
      <c r="K1171" s="478"/>
      <c r="L1171" s="478"/>
      <c r="M1171" s="478"/>
      <c r="N1171" s="479"/>
      <c r="O1171" s="479"/>
      <c r="P1171" s="478"/>
      <c r="Q1171" s="478"/>
      <c r="R1171" s="478"/>
      <c r="S1171" s="478"/>
      <c r="T1171" s="478"/>
      <c r="U1171" s="478"/>
      <c r="V1171" s="470"/>
    </row>
    <row r="1172" spans="7:22" x14ac:dyDescent="0.35">
      <c r="G1172" s="477"/>
      <c r="H1172" s="478"/>
      <c r="I1172" s="478"/>
      <c r="J1172" s="478"/>
      <c r="K1172" s="478"/>
      <c r="L1172" s="478"/>
      <c r="M1172" s="478"/>
      <c r="N1172" s="479"/>
      <c r="O1172" s="479"/>
      <c r="P1172" s="478"/>
      <c r="Q1172" s="478"/>
      <c r="R1172" s="478"/>
      <c r="S1172" s="478"/>
      <c r="T1172" s="478"/>
      <c r="U1172" s="478"/>
      <c r="V1172" s="470"/>
    </row>
    <row r="1173" spans="7:22" x14ac:dyDescent="0.35">
      <c r="G1173" s="477"/>
      <c r="H1173" s="478"/>
      <c r="I1173" s="478"/>
      <c r="J1173" s="478"/>
      <c r="K1173" s="478"/>
      <c r="L1173" s="478"/>
      <c r="M1173" s="478"/>
      <c r="N1173" s="479"/>
      <c r="O1173" s="479"/>
      <c r="P1173" s="478"/>
      <c r="Q1173" s="478"/>
      <c r="R1173" s="478"/>
      <c r="S1173" s="478"/>
      <c r="T1173" s="478"/>
      <c r="U1173" s="478"/>
      <c r="V1173" s="470"/>
    </row>
    <row r="1174" spans="7:22" x14ac:dyDescent="0.35">
      <c r="G1174" s="477"/>
      <c r="H1174" s="478"/>
      <c r="I1174" s="478"/>
      <c r="J1174" s="478"/>
      <c r="K1174" s="478"/>
      <c r="L1174" s="478"/>
      <c r="M1174" s="478"/>
      <c r="N1174" s="479"/>
      <c r="O1174" s="479"/>
      <c r="P1174" s="478"/>
      <c r="Q1174" s="478"/>
      <c r="R1174" s="478"/>
      <c r="S1174" s="478"/>
      <c r="T1174" s="478"/>
      <c r="U1174" s="478"/>
      <c r="V1174" s="470"/>
    </row>
    <row r="1175" spans="7:22" x14ac:dyDescent="0.35">
      <c r="G1175" s="477"/>
      <c r="H1175" s="478"/>
      <c r="I1175" s="478"/>
      <c r="J1175" s="478"/>
      <c r="K1175" s="478"/>
      <c r="L1175" s="478"/>
      <c r="M1175" s="478"/>
      <c r="N1175" s="479"/>
      <c r="O1175" s="479"/>
      <c r="P1175" s="478"/>
      <c r="Q1175" s="478"/>
      <c r="R1175" s="478"/>
      <c r="S1175" s="478"/>
      <c r="T1175" s="478"/>
      <c r="U1175" s="478"/>
      <c r="V1175" s="470"/>
    </row>
    <row r="1176" spans="7:22" x14ac:dyDescent="0.35">
      <c r="G1176" s="477"/>
      <c r="H1176" s="478"/>
      <c r="I1176" s="478"/>
      <c r="J1176" s="478"/>
      <c r="K1176" s="478"/>
      <c r="L1176" s="478"/>
      <c r="M1176" s="478"/>
      <c r="N1176" s="479"/>
      <c r="O1176" s="479"/>
      <c r="P1176" s="478"/>
      <c r="Q1176" s="478"/>
      <c r="R1176" s="478"/>
      <c r="S1176" s="478"/>
      <c r="T1176" s="478"/>
      <c r="U1176" s="478"/>
      <c r="V1176" s="470"/>
    </row>
    <row r="1177" spans="7:22" x14ac:dyDescent="0.35">
      <c r="G1177" s="477"/>
      <c r="H1177" s="478"/>
      <c r="I1177" s="478"/>
      <c r="J1177" s="478"/>
      <c r="K1177" s="478"/>
      <c r="L1177" s="478"/>
      <c r="M1177" s="478"/>
      <c r="N1177" s="479"/>
      <c r="O1177" s="479"/>
      <c r="P1177" s="478"/>
      <c r="Q1177" s="478"/>
      <c r="R1177" s="478"/>
      <c r="S1177" s="478"/>
      <c r="T1177" s="478"/>
      <c r="U1177" s="478"/>
      <c r="V1177" s="470"/>
    </row>
    <row r="1178" spans="7:22" x14ac:dyDescent="0.35">
      <c r="G1178" s="477"/>
      <c r="H1178" s="478"/>
      <c r="I1178" s="478"/>
      <c r="J1178" s="478"/>
      <c r="K1178" s="478"/>
      <c r="L1178" s="478"/>
      <c r="M1178" s="478"/>
      <c r="N1178" s="479"/>
      <c r="O1178" s="479"/>
      <c r="P1178" s="478"/>
      <c r="Q1178" s="478"/>
      <c r="R1178" s="478"/>
      <c r="S1178" s="478"/>
      <c r="T1178" s="478"/>
      <c r="U1178" s="478"/>
      <c r="V1178" s="470"/>
    </row>
    <row r="1179" spans="7:22" x14ac:dyDescent="0.35">
      <c r="G1179" s="477"/>
      <c r="H1179" s="478"/>
      <c r="I1179" s="478"/>
      <c r="J1179" s="478"/>
      <c r="K1179" s="478"/>
      <c r="L1179" s="478"/>
      <c r="M1179" s="478"/>
      <c r="N1179" s="479"/>
      <c r="O1179" s="479"/>
      <c r="P1179" s="478"/>
      <c r="Q1179" s="478"/>
      <c r="R1179" s="478"/>
      <c r="S1179" s="478"/>
      <c r="T1179" s="478"/>
      <c r="U1179" s="478"/>
      <c r="V1179" s="470"/>
    </row>
    <row r="1180" spans="7:22" x14ac:dyDescent="0.35">
      <c r="G1180" s="477"/>
      <c r="H1180" s="478"/>
      <c r="I1180" s="478"/>
      <c r="J1180" s="478"/>
      <c r="K1180" s="478"/>
      <c r="L1180" s="478"/>
      <c r="M1180" s="478"/>
      <c r="N1180" s="479"/>
      <c r="O1180" s="479"/>
      <c r="P1180" s="478"/>
      <c r="Q1180" s="478"/>
      <c r="R1180" s="478"/>
      <c r="S1180" s="478"/>
      <c r="T1180" s="478"/>
      <c r="U1180" s="478"/>
      <c r="V1180" s="470"/>
    </row>
    <row r="1181" spans="7:22" x14ac:dyDescent="0.35">
      <c r="G1181" s="477"/>
      <c r="H1181" s="478"/>
      <c r="I1181" s="478"/>
      <c r="J1181" s="478"/>
      <c r="K1181" s="478"/>
      <c r="L1181" s="478"/>
      <c r="M1181" s="478"/>
      <c r="N1181" s="479"/>
      <c r="O1181" s="479"/>
      <c r="P1181" s="478"/>
      <c r="Q1181" s="478"/>
      <c r="R1181" s="478"/>
      <c r="S1181" s="478"/>
      <c r="T1181" s="478"/>
      <c r="U1181" s="478"/>
      <c r="V1181" s="470"/>
    </row>
    <row r="1182" spans="7:22" x14ac:dyDescent="0.35">
      <c r="G1182" s="477"/>
      <c r="H1182" s="478"/>
      <c r="I1182" s="478"/>
      <c r="J1182" s="478"/>
      <c r="K1182" s="478"/>
      <c r="L1182" s="478"/>
      <c r="M1182" s="478"/>
      <c r="N1182" s="479"/>
      <c r="O1182" s="479"/>
      <c r="P1182" s="478"/>
      <c r="Q1182" s="478"/>
      <c r="R1182" s="478"/>
      <c r="S1182" s="478"/>
      <c r="T1182" s="478"/>
      <c r="U1182" s="478"/>
      <c r="V1182" s="470"/>
    </row>
    <row r="1183" spans="7:22" x14ac:dyDescent="0.35">
      <c r="G1183" s="477"/>
      <c r="H1183" s="478"/>
      <c r="I1183" s="478"/>
      <c r="J1183" s="478"/>
      <c r="K1183" s="478"/>
      <c r="L1183" s="478"/>
      <c r="M1183" s="478"/>
      <c r="N1183" s="479"/>
      <c r="O1183" s="479"/>
      <c r="P1183" s="478"/>
      <c r="Q1183" s="478"/>
      <c r="R1183" s="478"/>
      <c r="S1183" s="478"/>
      <c r="T1183" s="478"/>
      <c r="U1183" s="478"/>
      <c r="V1183" s="470"/>
    </row>
    <row r="1184" spans="7:22" x14ac:dyDescent="0.35">
      <c r="G1184" s="477"/>
      <c r="H1184" s="478"/>
      <c r="I1184" s="478"/>
      <c r="J1184" s="478"/>
      <c r="K1184" s="478"/>
      <c r="L1184" s="478"/>
      <c r="M1184" s="478"/>
      <c r="N1184" s="479"/>
      <c r="O1184" s="479"/>
      <c r="P1184" s="478"/>
      <c r="Q1184" s="478"/>
      <c r="R1184" s="478"/>
      <c r="S1184" s="478"/>
      <c r="T1184" s="478"/>
      <c r="U1184" s="478"/>
      <c r="V1184" s="470"/>
    </row>
    <row r="1185" spans="7:22" x14ac:dyDescent="0.35">
      <c r="G1185" s="477"/>
      <c r="H1185" s="478"/>
      <c r="I1185" s="478"/>
      <c r="J1185" s="478"/>
      <c r="K1185" s="478"/>
      <c r="L1185" s="478"/>
      <c r="M1185" s="478"/>
      <c r="N1185" s="479"/>
      <c r="O1185" s="479"/>
      <c r="P1185" s="478"/>
      <c r="Q1185" s="478"/>
      <c r="R1185" s="478"/>
      <c r="S1185" s="478"/>
      <c r="T1185" s="478"/>
      <c r="U1185" s="478"/>
      <c r="V1185" s="470"/>
    </row>
    <row r="1186" spans="7:22" x14ac:dyDescent="0.35">
      <c r="G1186" s="477"/>
      <c r="H1186" s="478"/>
      <c r="I1186" s="478"/>
      <c r="J1186" s="478"/>
      <c r="K1186" s="478"/>
      <c r="L1186" s="478"/>
      <c r="M1186" s="478"/>
      <c r="N1186" s="479"/>
      <c r="O1186" s="479"/>
      <c r="P1186" s="478"/>
      <c r="Q1186" s="478"/>
      <c r="R1186" s="478"/>
      <c r="S1186" s="478"/>
      <c r="T1186" s="478"/>
      <c r="U1186" s="478"/>
      <c r="V1186" s="470"/>
    </row>
    <row r="1187" spans="7:22" x14ac:dyDescent="0.35">
      <c r="G1187" s="477"/>
      <c r="H1187" s="478"/>
      <c r="I1187" s="478"/>
      <c r="J1187" s="478"/>
      <c r="K1187" s="478"/>
      <c r="L1187" s="478"/>
      <c r="M1187" s="478"/>
      <c r="N1187" s="479"/>
      <c r="O1187" s="479"/>
      <c r="P1187" s="478"/>
      <c r="Q1187" s="478"/>
      <c r="R1187" s="478"/>
      <c r="S1187" s="478"/>
      <c r="T1187" s="478"/>
      <c r="U1187" s="478"/>
      <c r="V1187" s="470"/>
    </row>
    <row r="1188" spans="7:22" x14ac:dyDescent="0.35">
      <c r="G1188" s="477"/>
      <c r="H1188" s="478"/>
      <c r="I1188" s="478"/>
      <c r="J1188" s="478"/>
      <c r="K1188" s="478"/>
      <c r="L1188" s="478"/>
      <c r="M1188" s="478"/>
      <c r="N1188" s="479"/>
      <c r="O1188" s="479"/>
      <c r="P1188" s="478"/>
      <c r="Q1188" s="478"/>
      <c r="R1188" s="478"/>
      <c r="S1188" s="478"/>
      <c r="T1188" s="478"/>
      <c r="U1188" s="478"/>
      <c r="V1188" s="470"/>
    </row>
    <row r="1189" spans="7:22" x14ac:dyDescent="0.35">
      <c r="G1189" s="477"/>
      <c r="H1189" s="478"/>
      <c r="I1189" s="478"/>
      <c r="J1189" s="478"/>
      <c r="K1189" s="478"/>
      <c r="L1189" s="478"/>
      <c r="M1189" s="478"/>
      <c r="N1189" s="479"/>
      <c r="O1189" s="479"/>
      <c r="P1189" s="478"/>
      <c r="Q1189" s="478"/>
      <c r="R1189" s="478"/>
      <c r="S1189" s="478"/>
      <c r="T1189" s="478"/>
      <c r="U1189" s="478"/>
      <c r="V1189" s="470"/>
    </row>
    <row r="1190" spans="7:22" x14ac:dyDescent="0.35">
      <c r="G1190" s="477"/>
      <c r="H1190" s="478"/>
      <c r="I1190" s="478"/>
      <c r="J1190" s="478"/>
      <c r="K1190" s="478"/>
      <c r="L1190" s="478"/>
      <c r="M1190" s="478"/>
      <c r="N1190" s="479"/>
      <c r="O1190" s="479"/>
      <c r="P1190" s="478"/>
      <c r="Q1190" s="478"/>
      <c r="R1190" s="478"/>
      <c r="S1190" s="478"/>
      <c r="T1190" s="478"/>
      <c r="U1190" s="478"/>
      <c r="V1190" s="470"/>
    </row>
    <row r="1191" spans="7:22" x14ac:dyDescent="0.35">
      <c r="G1191" s="477"/>
      <c r="H1191" s="478"/>
      <c r="I1191" s="478"/>
      <c r="J1191" s="478"/>
      <c r="K1191" s="478"/>
      <c r="L1191" s="478"/>
      <c r="M1191" s="478"/>
      <c r="N1191" s="479"/>
      <c r="O1191" s="479"/>
      <c r="P1191" s="478"/>
      <c r="Q1191" s="478"/>
      <c r="R1191" s="478"/>
      <c r="S1191" s="478"/>
      <c r="T1191" s="478"/>
      <c r="U1191" s="478"/>
      <c r="V1191" s="470"/>
    </row>
    <row r="1192" spans="7:22" x14ac:dyDescent="0.35">
      <c r="G1192" s="477"/>
      <c r="H1192" s="478"/>
      <c r="I1192" s="478"/>
      <c r="J1192" s="478"/>
      <c r="K1192" s="478"/>
      <c r="L1192" s="478"/>
      <c r="M1192" s="478"/>
      <c r="N1192" s="479"/>
      <c r="O1192" s="479"/>
      <c r="P1192" s="478"/>
      <c r="Q1192" s="478"/>
      <c r="R1192" s="478"/>
      <c r="S1192" s="478"/>
      <c r="T1192" s="478"/>
      <c r="U1192" s="478"/>
      <c r="V1192" s="470"/>
    </row>
    <row r="1193" spans="7:22" x14ac:dyDescent="0.35">
      <c r="G1193" s="477"/>
      <c r="H1193" s="478"/>
      <c r="I1193" s="478"/>
      <c r="J1193" s="478"/>
      <c r="K1193" s="478"/>
      <c r="L1193" s="478"/>
      <c r="M1193" s="478"/>
      <c r="N1193" s="479"/>
      <c r="O1193" s="479"/>
      <c r="P1193" s="478"/>
      <c r="Q1193" s="478"/>
      <c r="R1193" s="478"/>
      <c r="S1193" s="478"/>
      <c r="T1193" s="478"/>
      <c r="U1193" s="478"/>
      <c r="V1193" s="470"/>
    </row>
    <row r="1194" spans="7:22" x14ac:dyDescent="0.35">
      <c r="G1194" s="477"/>
      <c r="H1194" s="478"/>
      <c r="I1194" s="478"/>
      <c r="J1194" s="478"/>
      <c r="K1194" s="478"/>
      <c r="L1194" s="478"/>
      <c r="M1194" s="478"/>
      <c r="N1194" s="479"/>
      <c r="O1194" s="479"/>
      <c r="P1194" s="478"/>
      <c r="Q1194" s="478"/>
      <c r="R1194" s="478"/>
      <c r="S1194" s="478"/>
      <c r="T1194" s="478"/>
      <c r="U1194" s="478"/>
      <c r="V1194" s="470"/>
    </row>
    <row r="1195" spans="7:22" x14ac:dyDescent="0.35">
      <c r="G1195" s="477"/>
      <c r="H1195" s="478"/>
      <c r="I1195" s="478"/>
      <c r="J1195" s="478"/>
      <c r="K1195" s="478"/>
      <c r="L1195" s="478"/>
      <c r="M1195" s="478"/>
      <c r="N1195" s="479"/>
      <c r="O1195" s="479"/>
      <c r="P1195" s="478"/>
      <c r="Q1195" s="478"/>
      <c r="R1195" s="478"/>
      <c r="S1195" s="478"/>
      <c r="T1195" s="478"/>
      <c r="U1195" s="478"/>
      <c r="V1195" s="470"/>
    </row>
    <row r="1196" spans="7:22" x14ac:dyDescent="0.35">
      <c r="G1196" s="477"/>
      <c r="H1196" s="478"/>
      <c r="I1196" s="478"/>
      <c r="J1196" s="478"/>
      <c r="K1196" s="478"/>
      <c r="L1196" s="478"/>
      <c r="M1196" s="478"/>
      <c r="N1196" s="479"/>
      <c r="O1196" s="479"/>
      <c r="P1196" s="478"/>
      <c r="Q1196" s="478"/>
      <c r="R1196" s="478"/>
      <c r="S1196" s="478"/>
      <c r="T1196" s="478"/>
      <c r="U1196" s="478"/>
      <c r="V1196" s="470"/>
    </row>
    <row r="1197" spans="7:22" x14ac:dyDescent="0.35">
      <c r="G1197" s="477"/>
      <c r="H1197" s="478"/>
      <c r="I1197" s="478"/>
      <c r="J1197" s="478"/>
      <c r="K1197" s="478"/>
      <c r="L1197" s="478"/>
      <c r="M1197" s="478"/>
      <c r="N1197" s="479"/>
      <c r="O1197" s="479"/>
      <c r="P1197" s="478"/>
      <c r="Q1197" s="478"/>
      <c r="R1197" s="478"/>
      <c r="S1197" s="478"/>
      <c r="T1197" s="478"/>
      <c r="U1197" s="478"/>
      <c r="V1197" s="470"/>
    </row>
    <row r="1198" spans="7:22" x14ac:dyDescent="0.35">
      <c r="G1198" s="477"/>
      <c r="H1198" s="478"/>
      <c r="I1198" s="478"/>
      <c r="J1198" s="478"/>
      <c r="K1198" s="478"/>
      <c r="L1198" s="478"/>
      <c r="M1198" s="478"/>
      <c r="N1198" s="479"/>
      <c r="O1198" s="479"/>
      <c r="P1198" s="478"/>
      <c r="Q1198" s="478"/>
      <c r="R1198" s="478"/>
      <c r="S1198" s="478"/>
      <c r="T1198" s="478"/>
      <c r="U1198" s="478"/>
      <c r="V1198" s="470"/>
    </row>
    <row r="1199" spans="7:22" x14ac:dyDescent="0.35">
      <c r="G1199" s="477"/>
      <c r="H1199" s="478"/>
      <c r="I1199" s="478"/>
      <c r="J1199" s="478"/>
      <c r="K1199" s="478"/>
      <c r="L1199" s="478"/>
      <c r="M1199" s="478"/>
      <c r="N1199" s="479"/>
      <c r="O1199" s="479"/>
      <c r="P1199" s="478"/>
      <c r="Q1199" s="478"/>
      <c r="R1199" s="478"/>
      <c r="S1199" s="478"/>
      <c r="T1199" s="478"/>
      <c r="U1199" s="478"/>
      <c r="V1199" s="470"/>
    </row>
    <row r="1200" spans="7:22" x14ac:dyDescent="0.35">
      <c r="G1200" s="477"/>
      <c r="H1200" s="478"/>
      <c r="I1200" s="478"/>
      <c r="J1200" s="478"/>
      <c r="K1200" s="478"/>
      <c r="L1200" s="478"/>
      <c r="M1200" s="478"/>
      <c r="N1200" s="479"/>
      <c r="O1200" s="479"/>
      <c r="P1200" s="478"/>
      <c r="Q1200" s="478"/>
      <c r="R1200" s="478"/>
      <c r="S1200" s="478"/>
      <c r="T1200" s="478"/>
      <c r="U1200" s="478"/>
      <c r="V1200" s="470"/>
    </row>
    <row r="1201" spans="7:22" x14ac:dyDescent="0.35">
      <c r="G1201" s="477"/>
      <c r="H1201" s="478"/>
      <c r="I1201" s="478"/>
      <c r="J1201" s="478"/>
      <c r="K1201" s="478"/>
      <c r="L1201" s="478"/>
      <c r="M1201" s="478"/>
      <c r="N1201" s="479"/>
      <c r="O1201" s="479"/>
      <c r="P1201" s="478"/>
      <c r="Q1201" s="478"/>
      <c r="R1201" s="478"/>
      <c r="S1201" s="478"/>
      <c r="T1201" s="478"/>
      <c r="U1201" s="478"/>
      <c r="V1201" s="470"/>
    </row>
    <row r="1202" spans="7:22" x14ac:dyDescent="0.35">
      <c r="G1202" s="477"/>
      <c r="H1202" s="478"/>
      <c r="I1202" s="478"/>
      <c r="J1202" s="478"/>
      <c r="K1202" s="478"/>
      <c r="L1202" s="478"/>
      <c r="M1202" s="478"/>
      <c r="N1202" s="479"/>
      <c r="O1202" s="479"/>
      <c r="P1202" s="478"/>
      <c r="Q1202" s="478"/>
      <c r="R1202" s="478"/>
      <c r="S1202" s="478"/>
      <c r="T1202" s="478"/>
      <c r="U1202" s="478"/>
      <c r="V1202" s="470"/>
    </row>
    <row r="1203" spans="7:22" x14ac:dyDescent="0.35">
      <c r="G1203" s="477"/>
      <c r="H1203" s="478"/>
      <c r="I1203" s="478"/>
      <c r="J1203" s="478"/>
      <c r="K1203" s="478"/>
      <c r="L1203" s="478"/>
      <c r="M1203" s="478"/>
      <c r="N1203" s="479"/>
      <c r="O1203" s="479"/>
      <c r="P1203" s="478"/>
      <c r="Q1203" s="478"/>
      <c r="R1203" s="478"/>
      <c r="S1203" s="478"/>
      <c r="T1203" s="478"/>
      <c r="U1203" s="478"/>
      <c r="V1203" s="470"/>
    </row>
    <row r="1204" spans="7:22" x14ac:dyDescent="0.35">
      <c r="G1204" s="477"/>
      <c r="H1204" s="478"/>
      <c r="I1204" s="478"/>
      <c r="J1204" s="478"/>
      <c r="K1204" s="478"/>
      <c r="L1204" s="478"/>
      <c r="M1204" s="478"/>
      <c r="N1204" s="479"/>
      <c r="O1204" s="479"/>
      <c r="P1204" s="478"/>
      <c r="Q1204" s="478"/>
      <c r="R1204" s="478"/>
      <c r="S1204" s="478"/>
      <c r="T1204" s="478"/>
      <c r="U1204" s="478"/>
      <c r="V1204" s="470"/>
    </row>
    <row r="1205" spans="7:22" x14ac:dyDescent="0.35">
      <c r="G1205" s="477"/>
      <c r="H1205" s="478"/>
      <c r="I1205" s="478"/>
      <c r="J1205" s="478"/>
      <c r="K1205" s="478"/>
      <c r="L1205" s="478"/>
      <c r="M1205" s="478"/>
      <c r="N1205" s="479"/>
      <c r="O1205" s="479"/>
      <c r="P1205" s="478"/>
      <c r="Q1205" s="478"/>
      <c r="R1205" s="478"/>
      <c r="S1205" s="478"/>
      <c r="T1205" s="478"/>
      <c r="U1205" s="478"/>
      <c r="V1205" s="470"/>
    </row>
    <row r="1206" spans="7:22" x14ac:dyDescent="0.35">
      <c r="G1206" s="477"/>
      <c r="H1206" s="478"/>
      <c r="I1206" s="478"/>
      <c r="J1206" s="478"/>
      <c r="K1206" s="478"/>
      <c r="L1206" s="478"/>
      <c r="M1206" s="478"/>
      <c r="N1206" s="479"/>
      <c r="O1206" s="479"/>
      <c r="P1206" s="478"/>
      <c r="Q1206" s="478"/>
      <c r="R1206" s="478"/>
      <c r="S1206" s="478"/>
      <c r="T1206" s="478"/>
      <c r="U1206" s="478"/>
      <c r="V1206" s="470"/>
    </row>
    <row r="1207" spans="7:22" x14ac:dyDescent="0.35">
      <c r="G1207" s="477"/>
      <c r="H1207" s="478"/>
      <c r="I1207" s="478"/>
      <c r="J1207" s="478"/>
      <c r="K1207" s="478"/>
      <c r="L1207" s="478"/>
      <c r="M1207" s="478"/>
      <c r="N1207" s="479"/>
      <c r="O1207" s="479"/>
      <c r="P1207" s="478"/>
      <c r="Q1207" s="478"/>
      <c r="R1207" s="478"/>
      <c r="S1207" s="478"/>
      <c r="T1207" s="478"/>
      <c r="U1207" s="478"/>
      <c r="V1207" s="470"/>
    </row>
    <row r="1208" spans="7:22" x14ac:dyDescent="0.35">
      <c r="G1208" s="477"/>
      <c r="H1208" s="478"/>
      <c r="I1208" s="478"/>
      <c r="J1208" s="478"/>
      <c r="K1208" s="478"/>
      <c r="L1208" s="478"/>
      <c r="M1208" s="478"/>
      <c r="N1208" s="479"/>
      <c r="O1208" s="479"/>
      <c r="P1208" s="478"/>
      <c r="Q1208" s="478"/>
      <c r="R1208" s="478"/>
      <c r="S1208" s="478"/>
      <c r="T1208" s="478"/>
      <c r="U1208" s="478"/>
      <c r="V1208" s="470"/>
    </row>
    <row r="1209" spans="7:22" x14ac:dyDescent="0.35">
      <c r="G1209" s="477"/>
      <c r="H1209" s="478"/>
      <c r="I1209" s="478"/>
      <c r="J1209" s="478"/>
      <c r="K1209" s="478"/>
      <c r="L1209" s="478"/>
      <c r="M1209" s="478"/>
      <c r="N1209" s="479"/>
      <c r="O1209" s="479"/>
      <c r="P1209" s="478"/>
      <c r="Q1209" s="478"/>
      <c r="R1209" s="478"/>
      <c r="S1209" s="478"/>
      <c r="T1209" s="478"/>
      <c r="U1209" s="478"/>
      <c r="V1209" s="470"/>
    </row>
    <row r="1210" spans="7:22" x14ac:dyDescent="0.35">
      <c r="G1210" s="477"/>
      <c r="H1210" s="478"/>
      <c r="I1210" s="478"/>
      <c r="J1210" s="478"/>
      <c r="K1210" s="478"/>
      <c r="L1210" s="478"/>
      <c r="M1210" s="478"/>
      <c r="N1210" s="479"/>
      <c r="O1210" s="479"/>
      <c r="P1210" s="478"/>
      <c r="Q1210" s="478"/>
      <c r="R1210" s="478"/>
      <c r="S1210" s="478"/>
      <c r="T1210" s="478"/>
      <c r="U1210" s="478"/>
      <c r="V1210" s="470"/>
    </row>
    <row r="1211" spans="7:22" x14ac:dyDescent="0.35">
      <c r="G1211" s="477"/>
      <c r="H1211" s="478"/>
      <c r="I1211" s="478"/>
      <c r="J1211" s="478"/>
      <c r="K1211" s="478"/>
      <c r="L1211" s="478"/>
      <c r="M1211" s="478"/>
      <c r="N1211" s="479"/>
      <c r="O1211" s="479"/>
      <c r="P1211" s="478"/>
      <c r="Q1211" s="478"/>
      <c r="R1211" s="478"/>
      <c r="S1211" s="478"/>
      <c r="T1211" s="478"/>
      <c r="U1211" s="478"/>
      <c r="V1211" s="470"/>
    </row>
    <row r="1212" spans="7:22" x14ac:dyDescent="0.35">
      <c r="G1212" s="477"/>
      <c r="H1212" s="478"/>
      <c r="I1212" s="478"/>
      <c r="J1212" s="478"/>
      <c r="K1212" s="478"/>
      <c r="L1212" s="478"/>
      <c r="M1212" s="478"/>
      <c r="N1212" s="479"/>
      <c r="O1212" s="479"/>
      <c r="P1212" s="478"/>
      <c r="Q1212" s="478"/>
      <c r="R1212" s="478"/>
      <c r="S1212" s="478"/>
      <c r="T1212" s="478"/>
      <c r="U1212" s="478"/>
      <c r="V1212" s="470"/>
    </row>
    <row r="1213" spans="7:22" x14ac:dyDescent="0.35">
      <c r="G1213" s="477"/>
      <c r="H1213" s="478"/>
      <c r="I1213" s="478"/>
      <c r="J1213" s="478"/>
      <c r="K1213" s="478"/>
      <c r="L1213" s="478"/>
      <c r="M1213" s="478"/>
      <c r="N1213" s="479"/>
      <c r="O1213" s="479"/>
      <c r="P1213" s="478"/>
      <c r="Q1213" s="478"/>
      <c r="R1213" s="478"/>
      <c r="S1213" s="478"/>
      <c r="T1213" s="478"/>
      <c r="U1213" s="478"/>
      <c r="V1213" s="470"/>
    </row>
    <row r="1214" spans="7:22" x14ac:dyDescent="0.35">
      <c r="G1214" s="477"/>
      <c r="H1214" s="478"/>
      <c r="I1214" s="478"/>
      <c r="J1214" s="478"/>
      <c r="K1214" s="478"/>
      <c r="L1214" s="478"/>
      <c r="M1214" s="478"/>
      <c r="N1214" s="479"/>
      <c r="O1214" s="479"/>
      <c r="P1214" s="478"/>
      <c r="Q1214" s="478"/>
      <c r="R1214" s="478"/>
      <c r="S1214" s="478"/>
      <c r="T1214" s="478"/>
      <c r="U1214" s="478"/>
      <c r="V1214" s="470"/>
    </row>
    <row r="1215" spans="7:22" x14ac:dyDescent="0.35">
      <c r="G1215" s="477"/>
      <c r="H1215" s="478"/>
      <c r="I1215" s="478"/>
      <c r="J1215" s="478"/>
      <c r="K1215" s="478"/>
      <c r="L1215" s="478"/>
      <c r="M1215" s="478"/>
      <c r="N1215" s="479"/>
      <c r="O1215" s="479"/>
      <c r="P1215" s="478"/>
      <c r="Q1215" s="478"/>
      <c r="R1215" s="478"/>
      <c r="S1215" s="478"/>
      <c r="T1215" s="478"/>
      <c r="U1215" s="478"/>
      <c r="V1215" s="470"/>
    </row>
    <row r="1216" spans="7:22" x14ac:dyDescent="0.35">
      <c r="G1216" s="477"/>
      <c r="H1216" s="478"/>
      <c r="I1216" s="478"/>
      <c r="J1216" s="478"/>
      <c r="K1216" s="478"/>
      <c r="L1216" s="478"/>
      <c r="M1216" s="478"/>
      <c r="N1216" s="479"/>
      <c r="O1216" s="479"/>
      <c r="P1216" s="478"/>
      <c r="Q1216" s="478"/>
      <c r="R1216" s="478"/>
      <c r="S1216" s="478"/>
      <c r="T1216" s="478"/>
      <c r="U1216" s="478"/>
      <c r="V1216" s="470"/>
    </row>
    <row r="1217" spans="7:22" x14ac:dyDescent="0.35">
      <c r="G1217" s="477"/>
      <c r="H1217" s="478"/>
      <c r="I1217" s="478"/>
      <c r="J1217" s="478"/>
      <c r="K1217" s="478"/>
      <c r="L1217" s="478"/>
      <c r="M1217" s="478"/>
      <c r="N1217" s="479"/>
      <c r="O1217" s="479"/>
      <c r="P1217" s="478"/>
      <c r="Q1217" s="478"/>
      <c r="R1217" s="478"/>
      <c r="S1217" s="478"/>
      <c r="T1217" s="478"/>
      <c r="U1217" s="478"/>
      <c r="V1217" s="470"/>
    </row>
    <row r="1218" spans="7:22" x14ac:dyDescent="0.35">
      <c r="G1218" s="477"/>
      <c r="H1218" s="478"/>
      <c r="I1218" s="478"/>
      <c r="J1218" s="478"/>
      <c r="K1218" s="478"/>
      <c r="L1218" s="478"/>
      <c r="M1218" s="478"/>
      <c r="N1218" s="479"/>
      <c r="O1218" s="479"/>
      <c r="P1218" s="478"/>
      <c r="Q1218" s="478"/>
      <c r="R1218" s="478"/>
      <c r="S1218" s="478"/>
      <c r="T1218" s="478"/>
      <c r="U1218" s="478"/>
      <c r="V1218" s="470"/>
    </row>
    <row r="1219" spans="7:22" x14ac:dyDescent="0.35">
      <c r="G1219" s="477"/>
      <c r="H1219" s="478"/>
      <c r="I1219" s="478"/>
      <c r="J1219" s="478"/>
      <c r="K1219" s="478"/>
      <c r="L1219" s="478"/>
      <c r="M1219" s="478"/>
      <c r="N1219" s="479"/>
      <c r="O1219" s="479"/>
      <c r="P1219" s="478"/>
      <c r="Q1219" s="478"/>
      <c r="R1219" s="478"/>
      <c r="S1219" s="478"/>
      <c r="T1219" s="478"/>
      <c r="U1219" s="478"/>
      <c r="V1219" s="470"/>
    </row>
    <row r="1220" spans="7:22" x14ac:dyDescent="0.35">
      <c r="G1220" s="477"/>
      <c r="H1220" s="478"/>
      <c r="I1220" s="478"/>
      <c r="J1220" s="478"/>
      <c r="K1220" s="478"/>
      <c r="L1220" s="478"/>
      <c r="M1220" s="478"/>
      <c r="N1220" s="479"/>
      <c r="O1220" s="479"/>
      <c r="P1220" s="478"/>
      <c r="Q1220" s="478"/>
      <c r="R1220" s="478"/>
      <c r="S1220" s="478"/>
      <c r="T1220" s="478"/>
      <c r="U1220" s="478"/>
      <c r="V1220" s="470"/>
    </row>
    <row r="1221" spans="7:22" x14ac:dyDescent="0.35">
      <c r="G1221" s="477"/>
      <c r="H1221" s="478"/>
      <c r="I1221" s="478"/>
      <c r="J1221" s="478"/>
      <c r="K1221" s="478"/>
      <c r="L1221" s="478"/>
      <c r="M1221" s="478"/>
      <c r="N1221" s="479"/>
      <c r="O1221" s="479"/>
      <c r="P1221" s="478"/>
      <c r="Q1221" s="478"/>
      <c r="R1221" s="478"/>
      <c r="S1221" s="478"/>
      <c r="T1221" s="478"/>
      <c r="U1221" s="478"/>
      <c r="V1221" s="470"/>
    </row>
    <row r="1222" spans="7:22" x14ac:dyDescent="0.35">
      <c r="G1222" s="477"/>
      <c r="H1222" s="478"/>
      <c r="I1222" s="478"/>
      <c r="J1222" s="478"/>
      <c r="K1222" s="478"/>
      <c r="L1222" s="478"/>
      <c r="M1222" s="478"/>
      <c r="N1222" s="479"/>
      <c r="O1222" s="479"/>
      <c r="P1222" s="478"/>
      <c r="Q1222" s="478"/>
      <c r="R1222" s="478"/>
      <c r="S1222" s="478"/>
      <c r="T1222" s="478"/>
      <c r="U1222" s="478"/>
      <c r="V1222" s="470"/>
    </row>
    <row r="1223" spans="7:22" x14ac:dyDescent="0.35">
      <c r="G1223" s="477"/>
      <c r="H1223" s="478"/>
      <c r="I1223" s="478"/>
      <c r="J1223" s="478"/>
      <c r="K1223" s="478"/>
      <c r="L1223" s="478"/>
      <c r="M1223" s="478"/>
      <c r="N1223" s="479"/>
      <c r="O1223" s="479"/>
      <c r="P1223" s="478"/>
      <c r="Q1223" s="478"/>
      <c r="R1223" s="478"/>
      <c r="S1223" s="478"/>
      <c r="T1223" s="478"/>
      <c r="U1223" s="478"/>
      <c r="V1223" s="470"/>
    </row>
    <row r="1224" spans="7:22" x14ac:dyDescent="0.35">
      <c r="G1224" s="477"/>
      <c r="H1224" s="478"/>
      <c r="I1224" s="478"/>
      <c r="J1224" s="478"/>
      <c r="K1224" s="478"/>
      <c r="L1224" s="478"/>
      <c r="M1224" s="478"/>
      <c r="N1224" s="479"/>
      <c r="O1224" s="479"/>
      <c r="P1224" s="478"/>
      <c r="Q1224" s="478"/>
      <c r="R1224" s="478"/>
      <c r="S1224" s="478"/>
      <c r="T1224" s="478"/>
      <c r="U1224" s="478"/>
      <c r="V1224" s="470"/>
    </row>
    <row r="1225" spans="7:22" x14ac:dyDescent="0.35">
      <c r="G1225" s="477"/>
      <c r="H1225" s="478"/>
      <c r="I1225" s="478"/>
      <c r="J1225" s="478"/>
      <c r="K1225" s="478"/>
      <c r="L1225" s="478"/>
      <c r="M1225" s="478"/>
      <c r="N1225" s="479"/>
      <c r="O1225" s="479"/>
      <c r="P1225" s="478"/>
      <c r="Q1225" s="478"/>
      <c r="R1225" s="478"/>
      <c r="S1225" s="478"/>
      <c r="T1225" s="478"/>
      <c r="U1225" s="478"/>
      <c r="V1225" s="470"/>
    </row>
    <row r="1226" spans="7:22" x14ac:dyDescent="0.35">
      <c r="G1226" s="477"/>
      <c r="H1226" s="478"/>
      <c r="I1226" s="478"/>
      <c r="J1226" s="478"/>
      <c r="K1226" s="478"/>
      <c r="L1226" s="478"/>
      <c r="M1226" s="478"/>
      <c r="N1226" s="479"/>
      <c r="O1226" s="479"/>
      <c r="P1226" s="478"/>
      <c r="Q1226" s="478"/>
      <c r="R1226" s="478"/>
      <c r="S1226" s="478"/>
      <c r="T1226" s="478"/>
      <c r="U1226" s="478"/>
      <c r="V1226" s="470"/>
    </row>
    <row r="1227" spans="7:22" x14ac:dyDescent="0.35">
      <c r="G1227" s="477"/>
      <c r="H1227" s="478"/>
      <c r="I1227" s="478"/>
      <c r="J1227" s="478"/>
      <c r="K1227" s="478"/>
      <c r="L1227" s="478"/>
      <c r="M1227" s="478"/>
      <c r="N1227" s="479"/>
      <c r="O1227" s="479"/>
      <c r="P1227" s="478"/>
      <c r="Q1227" s="478"/>
      <c r="R1227" s="478"/>
      <c r="S1227" s="478"/>
      <c r="T1227" s="478"/>
      <c r="U1227" s="478"/>
      <c r="V1227" s="470"/>
    </row>
    <row r="1228" spans="7:22" x14ac:dyDescent="0.35">
      <c r="G1228" s="477"/>
      <c r="H1228" s="478"/>
      <c r="I1228" s="478"/>
      <c r="J1228" s="478"/>
      <c r="K1228" s="478"/>
      <c r="L1228" s="478"/>
      <c r="M1228" s="478"/>
      <c r="N1228" s="479"/>
      <c r="O1228" s="479"/>
      <c r="P1228" s="478"/>
      <c r="Q1228" s="478"/>
      <c r="R1228" s="478"/>
      <c r="S1228" s="478"/>
      <c r="T1228" s="478"/>
      <c r="U1228" s="478"/>
      <c r="V1228" s="470"/>
    </row>
    <row r="1229" spans="7:22" x14ac:dyDescent="0.35">
      <c r="G1229" s="477"/>
      <c r="H1229" s="478"/>
      <c r="I1229" s="478"/>
      <c r="J1229" s="478"/>
      <c r="K1229" s="478"/>
      <c r="L1229" s="478"/>
      <c r="M1229" s="478"/>
      <c r="N1229" s="479"/>
      <c r="O1229" s="479"/>
      <c r="P1229" s="478"/>
      <c r="Q1229" s="478"/>
      <c r="R1229" s="478"/>
      <c r="S1229" s="478"/>
      <c r="T1229" s="478"/>
      <c r="U1229" s="478"/>
      <c r="V1229" s="470"/>
    </row>
    <row r="1230" spans="7:22" x14ac:dyDescent="0.35">
      <c r="G1230" s="477"/>
      <c r="H1230" s="478"/>
      <c r="I1230" s="478"/>
      <c r="J1230" s="478"/>
      <c r="K1230" s="478"/>
      <c r="L1230" s="478"/>
      <c r="M1230" s="478"/>
      <c r="N1230" s="479"/>
      <c r="O1230" s="479"/>
      <c r="P1230" s="478"/>
      <c r="Q1230" s="478"/>
      <c r="R1230" s="478"/>
      <c r="S1230" s="478"/>
      <c r="T1230" s="478"/>
      <c r="U1230" s="478"/>
      <c r="V1230" s="470"/>
    </row>
    <row r="1231" spans="7:22" x14ac:dyDescent="0.35">
      <c r="G1231" s="477"/>
      <c r="H1231" s="478"/>
      <c r="I1231" s="478"/>
      <c r="J1231" s="478"/>
      <c r="K1231" s="478"/>
      <c r="L1231" s="478"/>
      <c r="M1231" s="478"/>
      <c r="N1231" s="479"/>
      <c r="O1231" s="479"/>
      <c r="P1231" s="478"/>
      <c r="Q1231" s="478"/>
      <c r="R1231" s="478"/>
      <c r="S1231" s="478"/>
      <c r="T1231" s="478"/>
      <c r="U1231" s="478"/>
      <c r="V1231" s="470"/>
    </row>
    <row r="1232" spans="7:22" x14ac:dyDescent="0.35">
      <c r="G1232" s="477"/>
      <c r="H1232" s="478"/>
      <c r="I1232" s="478"/>
      <c r="J1232" s="478"/>
      <c r="K1232" s="478"/>
      <c r="L1232" s="478"/>
      <c r="M1232" s="478"/>
      <c r="N1232" s="479"/>
      <c r="O1232" s="479"/>
      <c r="P1232" s="478"/>
      <c r="Q1232" s="478"/>
      <c r="R1232" s="478"/>
      <c r="S1232" s="478"/>
      <c r="T1232" s="478"/>
      <c r="U1232" s="478"/>
      <c r="V1232" s="470"/>
    </row>
    <row r="1233" spans="7:22" x14ac:dyDescent="0.35">
      <c r="G1233" s="477"/>
      <c r="H1233" s="478"/>
      <c r="I1233" s="478"/>
      <c r="J1233" s="478"/>
      <c r="K1233" s="478"/>
      <c r="L1233" s="478"/>
      <c r="M1233" s="478"/>
      <c r="N1233" s="479"/>
      <c r="O1233" s="479"/>
      <c r="P1233" s="478"/>
      <c r="Q1233" s="478"/>
      <c r="R1233" s="478"/>
      <c r="S1233" s="478"/>
      <c r="T1233" s="478"/>
      <c r="U1233" s="478"/>
      <c r="V1233" s="470"/>
    </row>
    <row r="1234" spans="7:22" x14ac:dyDescent="0.35">
      <c r="G1234" s="477"/>
      <c r="H1234" s="478"/>
      <c r="I1234" s="478"/>
      <c r="J1234" s="478"/>
      <c r="K1234" s="478"/>
      <c r="L1234" s="478"/>
      <c r="M1234" s="478"/>
      <c r="N1234" s="479"/>
      <c r="O1234" s="479"/>
      <c r="P1234" s="478"/>
      <c r="Q1234" s="478"/>
      <c r="R1234" s="478"/>
      <c r="S1234" s="478"/>
      <c r="T1234" s="478"/>
      <c r="U1234" s="478"/>
      <c r="V1234" s="470"/>
    </row>
    <row r="1235" spans="7:22" x14ac:dyDescent="0.35">
      <c r="G1235" s="477"/>
      <c r="H1235" s="478"/>
      <c r="I1235" s="478"/>
      <c r="J1235" s="478"/>
      <c r="K1235" s="478"/>
      <c r="L1235" s="478"/>
      <c r="M1235" s="478"/>
      <c r="N1235" s="479"/>
      <c r="O1235" s="479"/>
      <c r="P1235" s="478"/>
      <c r="Q1235" s="478"/>
      <c r="R1235" s="478"/>
      <c r="S1235" s="478"/>
      <c r="T1235" s="478"/>
      <c r="U1235" s="478"/>
      <c r="V1235" s="470"/>
    </row>
    <row r="1236" spans="7:22" x14ac:dyDescent="0.35">
      <c r="G1236" s="477"/>
      <c r="H1236" s="478"/>
      <c r="I1236" s="478"/>
      <c r="J1236" s="478"/>
      <c r="K1236" s="478"/>
      <c r="L1236" s="478"/>
      <c r="M1236" s="478"/>
      <c r="N1236" s="479"/>
      <c r="O1236" s="479"/>
      <c r="P1236" s="478"/>
      <c r="Q1236" s="478"/>
      <c r="R1236" s="478"/>
      <c r="S1236" s="478"/>
      <c r="T1236" s="478"/>
      <c r="U1236" s="478"/>
      <c r="V1236" s="470"/>
    </row>
    <row r="1237" spans="7:22" x14ac:dyDescent="0.35">
      <c r="G1237" s="477"/>
      <c r="H1237" s="478"/>
      <c r="I1237" s="478"/>
      <c r="J1237" s="478"/>
      <c r="K1237" s="478"/>
      <c r="L1237" s="478"/>
      <c r="M1237" s="478"/>
      <c r="N1237" s="479"/>
      <c r="O1237" s="479"/>
      <c r="P1237" s="478"/>
      <c r="Q1237" s="478"/>
      <c r="R1237" s="478"/>
      <c r="S1237" s="478"/>
      <c r="T1237" s="478"/>
      <c r="U1237" s="478"/>
      <c r="V1237" s="470"/>
    </row>
    <row r="1238" spans="7:22" x14ac:dyDescent="0.35">
      <c r="G1238" s="477"/>
      <c r="H1238" s="478"/>
      <c r="I1238" s="478"/>
      <c r="J1238" s="478"/>
      <c r="K1238" s="478"/>
      <c r="L1238" s="478"/>
      <c r="M1238" s="478"/>
      <c r="N1238" s="479"/>
      <c r="O1238" s="479"/>
      <c r="P1238" s="478"/>
      <c r="Q1238" s="478"/>
      <c r="R1238" s="478"/>
      <c r="S1238" s="478"/>
      <c r="T1238" s="478"/>
      <c r="U1238" s="478"/>
      <c r="V1238" s="470"/>
    </row>
    <row r="1239" spans="7:22" x14ac:dyDescent="0.35">
      <c r="G1239" s="477"/>
      <c r="H1239" s="478"/>
      <c r="I1239" s="478"/>
      <c r="J1239" s="478"/>
      <c r="K1239" s="478"/>
      <c r="L1239" s="478"/>
      <c r="M1239" s="478"/>
      <c r="N1239" s="479"/>
      <c r="O1239" s="479"/>
      <c r="P1239" s="478"/>
      <c r="Q1239" s="478"/>
      <c r="R1239" s="478"/>
      <c r="S1239" s="478"/>
      <c r="T1239" s="478"/>
      <c r="U1239" s="478"/>
      <c r="V1239" s="470"/>
    </row>
    <row r="1240" spans="7:22" x14ac:dyDescent="0.35">
      <c r="G1240" s="477"/>
      <c r="H1240" s="478"/>
      <c r="I1240" s="478"/>
      <c r="J1240" s="478"/>
      <c r="K1240" s="478"/>
      <c r="L1240" s="478"/>
      <c r="M1240" s="478"/>
      <c r="N1240" s="479"/>
      <c r="O1240" s="479"/>
      <c r="P1240" s="478"/>
      <c r="Q1240" s="478"/>
      <c r="R1240" s="478"/>
      <c r="S1240" s="478"/>
      <c r="T1240" s="478"/>
      <c r="U1240" s="478"/>
      <c r="V1240" s="470"/>
    </row>
    <row r="1241" spans="7:22" x14ac:dyDescent="0.35">
      <c r="G1241" s="477"/>
      <c r="H1241" s="478"/>
      <c r="I1241" s="478"/>
      <c r="J1241" s="478"/>
      <c r="K1241" s="478"/>
      <c r="L1241" s="478"/>
      <c r="M1241" s="478"/>
      <c r="N1241" s="479"/>
      <c r="O1241" s="479"/>
      <c r="P1241" s="478"/>
      <c r="Q1241" s="478"/>
      <c r="R1241" s="478"/>
      <c r="S1241" s="478"/>
      <c r="T1241" s="478"/>
      <c r="U1241" s="478"/>
      <c r="V1241" s="470"/>
    </row>
    <row r="1242" spans="7:22" x14ac:dyDescent="0.35">
      <c r="G1242" s="477"/>
      <c r="H1242" s="478"/>
      <c r="I1242" s="478"/>
      <c r="J1242" s="478"/>
      <c r="K1242" s="478"/>
      <c r="L1242" s="478"/>
      <c r="M1242" s="478"/>
      <c r="N1242" s="479"/>
      <c r="O1242" s="479"/>
      <c r="P1242" s="478"/>
      <c r="Q1242" s="478"/>
      <c r="R1242" s="478"/>
      <c r="S1242" s="478"/>
      <c r="T1242" s="478"/>
      <c r="U1242" s="478"/>
      <c r="V1242" s="470"/>
    </row>
    <row r="1243" spans="7:22" x14ac:dyDescent="0.35">
      <c r="G1243" s="477"/>
      <c r="H1243" s="478"/>
      <c r="I1243" s="478"/>
      <c r="J1243" s="478"/>
      <c r="K1243" s="478"/>
      <c r="L1243" s="478"/>
      <c r="M1243" s="478"/>
      <c r="N1243" s="479"/>
      <c r="O1243" s="479"/>
      <c r="P1243" s="478"/>
      <c r="Q1243" s="478"/>
      <c r="R1243" s="478"/>
      <c r="S1243" s="478"/>
      <c r="T1243" s="478"/>
      <c r="U1243" s="478"/>
      <c r="V1243" s="470"/>
    </row>
    <row r="1244" spans="7:22" x14ac:dyDescent="0.35">
      <c r="G1244" s="477"/>
      <c r="H1244" s="478"/>
      <c r="I1244" s="478"/>
      <c r="J1244" s="478"/>
      <c r="K1244" s="478"/>
      <c r="L1244" s="478"/>
      <c r="M1244" s="478"/>
      <c r="N1244" s="479"/>
      <c r="O1244" s="479"/>
      <c r="P1244" s="478"/>
      <c r="Q1244" s="478"/>
      <c r="R1244" s="478"/>
      <c r="S1244" s="478"/>
      <c r="T1244" s="478"/>
      <c r="U1244" s="478"/>
      <c r="V1244" s="470"/>
    </row>
    <row r="1245" spans="7:22" x14ac:dyDescent="0.35">
      <c r="G1245" s="477"/>
      <c r="H1245" s="478"/>
      <c r="I1245" s="478"/>
      <c r="J1245" s="478"/>
      <c r="K1245" s="478"/>
      <c r="L1245" s="478"/>
      <c r="M1245" s="478"/>
      <c r="N1245" s="479"/>
      <c r="O1245" s="479"/>
      <c r="P1245" s="478"/>
      <c r="Q1245" s="478"/>
      <c r="R1245" s="478"/>
      <c r="S1245" s="478"/>
      <c r="T1245" s="478"/>
      <c r="U1245" s="478"/>
      <c r="V1245" s="470"/>
    </row>
    <row r="1246" spans="7:22" x14ac:dyDescent="0.35">
      <c r="G1246" s="477"/>
      <c r="H1246" s="478"/>
      <c r="I1246" s="478"/>
      <c r="J1246" s="478"/>
      <c r="K1246" s="478"/>
      <c r="L1246" s="478"/>
      <c r="M1246" s="478"/>
      <c r="N1246" s="479"/>
      <c r="O1246" s="479"/>
      <c r="P1246" s="478"/>
      <c r="Q1246" s="478"/>
      <c r="R1246" s="478"/>
      <c r="S1246" s="478"/>
      <c r="T1246" s="478"/>
      <c r="U1246" s="478"/>
      <c r="V1246" s="470"/>
    </row>
    <row r="1247" spans="7:22" x14ac:dyDescent="0.35">
      <c r="G1247" s="477"/>
      <c r="H1247" s="478"/>
      <c r="I1247" s="478"/>
      <c r="J1247" s="478"/>
      <c r="K1247" s="478"/>
      <c r="L1247" s="478"/>
      <c r="M1247" s="478"/>
      <c r="N1247" s="479"/>
      <c r="O1247" s="479"/>
      <c r="P1247" s="478"/>
      <c r="Q1247" s="478"/>
      <c r="R1247" s="478"/>
      <c r="S1247" s="478"/>
      <c r="T1247" s="478"/>
      <c r="U1247" s="478"/>
      <c r="V1247" s="470"/>
    </row>
    <row r="1248" spans="7:22" x14ac:dyDescent="0.35">
      <c r="G1248" s="477"/>
      <c r="H1248" s="478"/>
      <c r="I1248" s="478"/>
      <c r="J1248" s="478"/>
      <c r="K1248" s="478"/>
      <c r="L1248" s="478"/>
      <c r="M1248" s="478"/>
      <c r="N1248" s="479"/>
      <c r="O1248" s="479"/>
      <c r="P1248" s="478"/>
      <c r="Q1248" s="478"/>
      <c r="R1248" s="478"/>
      <c r="S1248" s="478"/>
      <c r="T1248" s="478"/>
      <c r="U1248" s="478"/>
      <c r="V1248" s="470"/>
    </row>
    <row r="1249" spans="7:22" x14ac:dyDescent="0.35">
      <c r="G1249" s="477"/>
      <c r="H1249" s="478"/>
      <c r="I1249" s="478"/>
      <c r="J1249" s="478"/>
      <c r="K1249" s="478"/>
      <c r="L1249" s="478"/>
      <c r="M1249" s="478"/>
      <c r="N1249" s="479"/>
      <c r="O1249" s="479"/>
      <c r="P1249" s="478"/>
      <c r="Q1249" s="478"/>
      <c r="R1249" s="478"/>
      <c r="S1249" s="478"/>
      <c r="T1249" s="478"/>
      <c r="U1249" s="478"/>
      <c r="V1249" s="470"/>
    </row>
    <row r="1250" spans="7:22" x14ac:dyDescent="0.35">
      <c r="G1250" s="477"/>
      <c r="H1250" s="478"/>
      <c r="I1250" s="478"/>
      <c r="J1250" s="478"/>
      <c r="K1250" s="478"/>
      <c r="L1250" s="478"/>
      <c r="M1250" s="478"/>
      <c r="N1250" s="479"/>
      <c r="O1250" s="479"/>
      <c r="P1250" s="478"/>
      <c r="Q1250" s="478"/>
      <c r="R1250" s="478"/>
      <c r="S1250" s="478"/>
      <c r="T1250" s="478"/>
      <c r="U1250" s="478"/>
      <c r="V1250" s="470"/>
    </row>
    <row r="1251" spans="7:22" x14ac:dyDescent="0.35">
      <c r="G1251" s="477"/>
      <c r="H1251" s="478"/>
      <c r="I1251" s="478"/>
      <c r="J1251" s="478"/>
      <c r="K1251" s="478"/>
      <c r="L1251" s="478"/>
      <c r="M1251" s="478"/>
      <c r="N1251" s="479"/>
      <c r="O1251" s="479"/>
      <c r="P1251" s="478"/>
      <c r="Q1251" s="478"/>
      <c r="R1251" s="478"/>
      <c r="S1251" s="478"/>
      <c r="T1251" s="478"/>
      <c r="U1251" s="478"/>
      <c r="V1251" s="470"/>
    </row>
    <row r="1252" spans="7:22" x14ac:dyDescent="0.35">
      <c r="G1252" s="477"/>
      <c r="H1252" s="478"/>
      <c r="I1252" s="478"/>
      <c r="J1252" s="478"/>
      <c r="K1252" s="478"/>
      <c r="L1252" s="478"/>
      <c r="M1252" s="478"/>
      <c r="N1252" s="479"/>
      <c r="O1252" s="479"/>
      <c r="P1252" s="478"/>
      <c r="Q1252" s="478"/>
      <c r="R1252" s="478"/>
      <c r="S1252" s="478"/>
      <c r="T1252" s="478"/>
      <c r="U1252" s="478"/>
      <c r="V1252" s="470"/>
    </row>
    <row r="1253" spans="7:22" x14ac:dyDescent="0.35">
      <c r="G1253" s="477"/>
      <c r="H1253" s="478"/>
      <c r="I1253" s="478"/>
      <c r="J1253" s="478"/>
      <c r="K1253" s="478"/>
      <c r="L1253" s="478"/>
      <c r="M1253" s="478"/>
      <c r="N1253" s="479"/>
      <c r="O1253" s="479"/>
      <c r="P1253" s="478"/>
      <c r="Q1253" s="478"/>
      <c r="R1253" s="478"/>
      <c r="S1253" s="478"/>
      <c r="T1253" s="478"/>
      <c r="U1253" s="478"/>
      <c r="V1253" s="470"/>
    </row>
    <row r="1254" spans="7:22" x14ac:dyDescent="0.35">
      <c r="G1254" s="477"/>
      <c r="H1254" s="478"/>
      <c r="I1254" s="478"/>
      <c r="J1254" s="478"/>
      <c r="K1254" s="478"/>
      <c r="L1254" s="478"/>
      <c r="M1254" s="478"/>
      <c r="N1254" s="479"/>
      <c r="O1254" s="479"/>
      <c r="P1254" s="478"/>
      <c r="Q1254" s="478"/>
      <c r="R1254" s="478"/>
      <c r="S1254" s="478"/>
      <c r="T1254" s="478"/>
      <c r="U1254" s="478"/>
      <c r="V1254" s="470"/>
    </row>
    <row r="1255" spans="7:22" x14ac:dyDescent="0.35">
      <c r="G1255" s="477"/>
      <c r="H1255" s="478"/>
      <c r="I1255" s="478"/>
      <c r="J1255" s="478"/>
      <c r="K1255" s="478"/>
      <c r="L1255" s="478"/>
      <c r="M1255" s="478"/>
      <c r="N1255" s="479"/>
      <c r="O1255" s="479"/>
      <c r="P1255" s="478"/>
      <c r="Q1255" s="478"/>
      <c r="R1255" s="478"/>
      <c r="S1255" s="478"/>
      <c r="T1255" s="478"/>
      <c r="U1255" s="478"/>
      <c r="V1255" s="470"/>
    </row>
    <row r="1256" spans="7:22" x14ac:dyDescent="0.35">
      <c r="G1256" s="477"/>
      <c r="H1256" s="478"/>
      <c r="I1256" s="478"/>
      <c r="J1256" s="478"/>
      <c r="K1256" s="478"/>
      <c r="L1256" s="478"/>
      <c r="M1256" s="478"/>
      <c r="N1256" s="479"/>
      <c r="O1256" s="479"/>
      <c r="P1256" s="478"/>
      <c r="Q1256" s="478"/>
      <c r="R1256" s="478"/>
      <c r="S1256" s="478"/>
      <c r="T1256" s="478"/>
      <c r="U1256" s="478"/>
      <c r="V1256" s="470"/>
    </row>
    <row r="1257" spans="7:22" x14ac:dyDescent="0.35">
      <c r="G1257" s="477"/>
      <c r="H1257" s="478"/>
      <c r="I1257" s="478"/>
      <c r="J1257" s="478"/>
      <c r="K1257" s="478"/>
      <c r="L1257" s="478"/>
      <c r="M1257" s="478"/>
      <c r="N1257" s="479"/>
      <c r="O1257" s="479"/>
      <c r="P1257" s="478"/>
      <c r="Q1257" s="478"/>
      <c r="R1257" s="478"/>
      <c r="S1257" s="478"/>
      <c r="T1257" s="478"/>
      <c r="U1257" s="478"/>
      <c r="V1257" s="470"/>
    </row>
    <row r="1258" spans="7:22" x14ac:dyDescent="0.35">
      <c r="G1258" s="477"/>
      <c r="H1258" s="478"/>
      <c r="I1258" s="478"/>
      <c r="J1258" s="478"/>
      <c r="K1258" s="478"/>
      <c r="L1258" s="478"/>
      <c r="M1258" s="478"/>
      <c r="N1258" s="479"/>
      <c r="O1258" s="479"/>
      <c r="P1258" s="478"/>
      <c r="Q1258" s="478"/>
      <c r="R1258" s="478"/>
      <c r="S1258" s="478"/>
      <c r="T1258" s="478"/>
      <c r="U1258" s="478"/>
      <c r="V1258" s="470"/>
    </row>
    <row r="1259" spans="7:22" x14ac:dyDescent="0.35">
      <c r="G1259" s="477"/>
      <c r="H1259" s="478"/>
      <c r="I1259" s="478"/>
      <c r="J1259" s="478"/>
      <c r="K1259" s="478"/>
      <c r="L1259" s="478"/>
      <c r="M1259" s="478"/>
      <c r="N1259" s="479"/>
      <c r="O1259" s="479"/>
      <c r="P1259" s="478"/>
      <c r="Q1259" s="478"/>
      <c r="R1259" s="478"/>
      <c r="S1259" s="478"/>
      <c r="T1259" s="478"/>
      <c r="U1259" s="478"/>
      <c r="V1259" s="470"/>
    </row>
    <row r="1260" spans="7:22" x14ac:dyDescent="0.35">
      <c r="G1260" s="477"/>
      <c r="H1260" s="478"/>
      <c r="I1260" s="478"/>
      <c r="J1260" s="478"/>
      <c r="K1260" s="478"/>
      <c r="L1260" s="478"/>
      <c r="M1260" s="478"/>
      <c r="N1260" s="479"/>
      <c r="O1260" s="479"/>
      <c r="P1260" s="478"/>
      <c r="Q1260" s="478"/>
      <c r="R1260" s="478"/>
      <c r="S1260" s="478"/>
      <c r="T1260" s="478"/>
      <c r="U1260" s="478"/>
      <c r="V1260" s="470"/>
    </row>
    <row r="1261" spans="7:22" x14ac:dyDescent="0.35">
      <c r="G1261" s="477"/>
      <c r="H1261" s="478"/>
      <c r="I1261" s="478"/>
      <c r="J1261" s="478"/>
      <c r="K1261" s="478"/>
      <c r="L1261" s="478"/>
      <c r="M1261" s="478"/>
      <c r="N1261" s="479"/>
      <c r="O1261" s="479"/>
      <c r="P1261" s="478"/>
      <c r="Q1261" s="478"/>
      <c r="R1261" s="478"/>
      <c r="S1261" s="478"/>
      <c r="T1261" s="478"/>
      <c r="U1261" s="478"/>
      <c r="V1261" s="470"/>
    </row>
    <row r="1262" spans="7:22" x14ac:dyDescent="0.35">
      <c r="G1262" s="477"/>
      <c r="H1262" s="478"/>
      <c r="I1262" s="478"/>
      <c r="J1262" s="478"/>
      <c r="K1262" s="478"/>
      <c r="L1262" s="478"/>
      <c r="M1262" s="478"/>
      <c r="N1262" s="479"/>
      <c r="O1262" s="479"/>
      <c r="P1262" s="478"/>
      <c r="Q1262" s="478"/>
      <c r="R1262" s="478"/>
      <c r="S1262" s="478"/>
      <c r="T1262" s="478"/>
      <c r="U1262" s="478"/>
      <c r="V1262" s="470"/>
    </row>
    <row r="1263" spans="7:22" x14ac:dyDescent="0.35">
      <c r="G1263" s="477"/>
      <c r="H1263" s="478"/>
      <c r="I1263" s="478"/>
      <c r="J1263" s="478"/>
      <c r="K1263" s="478"/>
      <c r="L1263" s="478"/>
      <c r="M1263" s="478"/>
      <c r="N1263" s="479"/>
      <c r="O1263" s="479"/>
      <c r="P1263" s="478"/>
      <c r="Q1263" s="478"/>
      <c r="R1263" s="478"/>
      <c r="S1263" s="478"/>
      <c r="T1263" s="478"/>
      <c r="U1263" s="478"/>
      <c r="V1263" s="470"/>
    </row>
    <row r="1264" spans="7:22" x14ac:dyDescent="0.35">
      <c r="G1264" s="477"/>
      <c r="H1264" s="478"/>
      <c r="I1264" s="478"/>
      <c r="J1264" s="478"/>
      <c r="K1264" s="478"/>
      <c r="L1264" s="478"/>
      <c r="M1264" s="478"/>
      <c r="N1264" s="479"/>
      <c r="O1264" s="479"/>
      <c r="P1264" s="478"/>
      <c r="Q1264" s="478"/>
      <c r="R1264" s="478"/>
      <c r="S1264" s="478"/>
      <c r="T1264" s="478"/>
      <c r="U1264" s="478"/>
      <c r="V1264" s="470"/>
    </row>
    <row r="1265" spans="7:22" x14ac:dyDescent="0.35">
      <c r="G1265" s="477"/>
      <c r="H1265" s="478"/>
      <c r="I1265" s="478"/>
      <c r="J1265" s="478"/>
      <c r="K1265" s="478"/>
      <c r="L1265" s="478"/>
      <c r="M1265" s="478"/>
      <c r="N1265" s="479"/>
      <c r="O1265" s="479"/>
      <c r="P1265" s="478"/>
      <c r="Q1265" s="478"/>
      <c r="R1265" s="478"/>
      <c r="S1265" s="478"/>
      <c r="T1265" s="478"/>
      <c r="U1265" s="478"/>
      <c r="V1265" s="470"/>
    </row>
    <row r="1266" spans="7:22" x14ac:dyDescent="0.35">
      <c r="G1266" s="477"/>
      <c r="H1266" s="478"/>
      <c r="I1266" s="478"/>
      <c r="J1266" s="478"/>
      <c r="K1266" s="478"/>
      <c r="L1266" s="478"/>
      <c r="M1266" s="478"/>
      <c r="N1266" s="479"/>
      <c r="O1266" s="479"/>
      <c r="P1266" s="478"/>
      <c r="Q1266" s="478"/>
      <c r="R1266" s="478"/>
      <c r="S1266" s="478"/>
      <c r="T1266" s="478"/>
      <c r="U1266" s="478"/>
      <c r="V1266" s="470"/>
    </row>
    <row r="1267" spans="7:22" x14ac:dyDescent="0.35">
      <c r="G1267" s="477"/>
      <c r="H1267" s="478"/>
      <c r="I1267" s="478"/>
      <c r="J1267" s="478"/>
      <c r="K1267" s="478"/>
      <c r="L1267" s="478"/>
      <c r="M1267" s="478"/>
      <c r="N1267" s="479"/>
      <c r="O1267" s="479"/>
      <c r="P1267" s="478"/>
      <c r="Q1267" s="478"/>
      <c r="R1267" s="478"/>
      <c r="S1267" s="478"/>
      <c r="T1267" s="478"/>
      <c r="U1267" s="478"/>
      <c r="V1267" s="470"/>
    </row>
    <row r="1268" spans="7:22" x14ac:dyDescent="0.35">
      <c r="G1268" s="477"/>
      <c r="H1268" s="478"/>
      <c r="I1268" s="478"/>
      <c r="J1268" s="478"/>
      <c r="K1268" s="478"/>
      <c r="L1268" s="478"/>
      <c r="M1268" s="478"/>
      <c r="N1268" s="479"/>
      <c r="O1268" s="479"/>
      <c r="P1268" s="478"/>
      <c r="Q1268" s="478"/>
      <c r="R1268" s="478"/>
      <c r="S1268" s="478"/>
      <c r="T1268" s="478"/>
      <c r="U1268" s="478"/>
      <c r="V1268" s="470"/>
    </row>
    <row r="1269" spans="7:22" x14ac:dyDescent="0.35">
      <c r="G1269" s="477"/>
      <c r="H1269" s="478"/>
      <c r="I1269" s="478"/>
      <c r="J1269" s="478"/>
      <c r="K1269" s="478"/>
      <c r="L1269" s="478"/>
      <c r="M1269" s="478"/>
      <c r="N1269" s="479"/>
      <c r="O1269" s="479"/>
      <c r="P1269" s="478"/>
      <c r="Q1269" s="478"/>
      <c r="R1269" s="478"/>
      <c r="S1269" s="478"/>
      <c r="T1269" s="478"/>
      <c r="U1269" s="478"/>
      <c r="V1269" s="470"/>
    </row>
    <row r="1270" spans="7:22" x14ac:dyDescent="0.35">
      <c r="G1270" s="477"/>
      <c r="H1270" s="478"/>
      <c r="I1270" s="478"/>
      <c r="J1270" s="478"/>
      <c r="K1270" s="478"/>
      <c r="L1270" s="478"/>
      <c r="M1270" s="478"/>
      <c r="N1270" s="479"/>
      <c r="O1270" s="479"/>
      <c r="P1270" s="478"/>
      <c r="Q1270" s="478"/>
      <c r="R1270" s="478"/>
      <c r="S1270" s="478"/>
      <c r="T1270" s="478"/>
      <c r="U1270" s="478"/>
      <c r="V1270" s="470"/>
    </row>
    <row r="1271" spans="7:22" x14ac:dyDescent="0.35">
      <c r="G1271" s="477"/>
      <c r="H1271" s="478"/>
      <c r="I1271" s="478"/>
      <c r="J1271" s="478"/>
      <c r="K1271" s="478"/>
      <c r="L1271" s="478"/>
      <c r="M1271" s="478"/>
      <c r="N1271" s="479"/>
      <c r="O1271" s="479"/>
      <c r="P1271" s="478"/>
      <c r="Q1271" s="478"/>
      <c r="R1271" s="478"/>
      <c r="S1271" s="478"/>
      <c r="T1271" s="478"/>
      <c r="U1271" s="478"/>
      <c r="V1271" s="470"/>
    </row>
    <row r="1272" spans="7:22" x14ac:dyDescent="0.35">
      <c r="G1272" s="477"/>
      <c r="H1272" s="478"/>
      <c r="I1272" s="478"/>
      <c r="J1272" s="478"/>
      <c r="K1272" s="478"/>
      <c r="L1272" s="478"/>
      <c r="M1272" s="478"/>
      <c r="N1272" s="479"/>
      <c r="O1272" s="479"/>
      <c r="P1272" s="478"/>
      <c r="Q1272" s="478"/>
      <c r="R1272" s="478"/>
      <c r="S1272" s="478"/>
      <c r="T1272" s="478"/>
      <c r="U1272" s="478"/>
      <c r="V1272" s="470"/>
    </row>
    <row r="1273" spans="7:22" x14ac:dyDescent="0.35">
      <c r="G1273" s="477"/>
      <c r="H1273" s="478"/>
      <c r="I1273" s="478"/>
      <c r="J1273" s="478"/>
      <c r="K1273" s="478"/>
      <c r="L1273" s="478"/>
      <c r="M1273" s="478"/>
      <c r="N1273" s="479"/>
      <c r="O1273" s="479"/>
      <c r="P1273" s="478"/>
      <c r="Q1273" s="478"/>
      <c r="R1273" s="478"/>
      <c r="S1273" s="478"/>
      <c r="T1273" s="478"/>
      <c r="U1273" s="478"/>
      <c r="V1273" s="470"/>
    </row>
    <row r="1274" spans="7:22" x14ac:dyDescent="0.35">
      <c r="G1274" s="477"/>
      <c r="H1274" s="478"/>
      <c r="I1274" s="478"/>
      <c r="J1274" s="478"/>
      <c r="K1274" s="478"/>
      <c r="L1274" s="478"/>
      <c r="M1274" s="478"/>
      <c r="N1274" s="479"/>
      <c r="O1274" s="479"/>
      <c r="P1274" s="478"/>
      <c r="Q1274" s="478"/>
      <c r="R1274" s="478"/>
      <c r="S1274" s="478"/>
      <c r="T1274" s="478"/>
      <c r="U1274" s="478"/>
      <c r="V1274" s="470"/>
    </row>
    <row r="1275" spans="7:22" x14ac:dyDescent="0.35">
      <c r="G1275" s="477"/>
      <c r="H1275" s="478"/>
      <c r="I1275" s="478"/>
      <c r="J1275" s="478"/>
      <c r="K1275" s="478"/>
      <c r="L1275" s="478"/>
      <c r="M1275" s="478"/>
      <c r="N1275" s="479"/>
      <c r="O1275" s="479"/>
      <c r="P1275" s="478"/>
      <c r="Q1275" s="478"/>
      <c r="R1275" s="478"/>
      <c r="S1275" s="478"/>
      <c r="T1275" s="478"/>
      <c r="U1275" s="478"/>
      <c r="V1275" s="470"/>
    </row>
    <row r="1276" spans="7:22" x14ac:dyDescent="0.35">
      <c r="G1276" s="477"/>
      <c r="H1276" s="478"/>
      <c r="I1276" s="478"/>
      <c r="J1276" s="478"/>
      <c r="K1276" s="478"/>
      <c r="L1276" s="478"/>
      <c r="M1276" s="478"/>
      <c r="N1276" s="479"/>
      <c r="O1276" s="479"/>
      <c r="P1276" s="478"/>
      <c r="Q1276" s="478"/>
      <c r="R1276" s="478"/>
      <c r="S1276" s="478"/>
      <c r="T1276" s="478"/>
      <c r="U1276" s="478"/>
      <c r="V1276" s="470"/>
    </row>
    <row r="1277" spans="7:22" x14ac:dyDescent="0.35">
      <c r="G1277" s="477"/>
      <c r="H1277" s="478"/>
      <c r="I1277" s="478"/>
      <c r="J1277" s="478"/>
      <c r="K1277" s="478"/>
      <c r="L1277" s="478"/>
      <c r="M1277" s="478"/>
      <c r="N1277" s="479"/>
      <c r="O1277" s="479"/>
      <c r="P1277" s="478"/>
      <c r="Q1277" s="478"/>
      <c r="R1277" s="478"/>
      <c r="S1277" s="478"/>
      <c r="T1277" s="478"/>
      <c r="U1277" s="478"/>
      <c r="V1277" s="470"/>
    </row>
    <row r="1278" spans="7:22" x14ac:dyDescent="0.35">
      <c r="G1278" s="477"/>
      <c r="H1278" s="478"/>
      <c r="I1278" s="478"/>
      <c r="J1278" s="478"/>
      <c r="K1278" s="478"/>
      <c r="L1278" s="478"/>
      <c r="M1278" s="478"/>
      <c r="N1278" s="479"/>
      <c r="O1278" s="479"/>
      <c r="P1278" s="478"/>
      <c r="Q1278" s="478"/>
      <c r="R1278" s="478"/>
      <c r="S1278" s="478"/>
      <c r="T1278" s="478"/>
      <c r="U1278" s="478"/>
      <c r="V1278" s="470"/>
    </row>
    <row r="1279" spans="7:22" x14ac:dyDescent="0.35">
      <c r="G1279" s="477"/>
      <c r="H1279" s="478"/>
      <c r="I1279" s="478"/>
      <c r="J1279" s="478"/>
      <c r="K1279" s="478"/>
      <c r="L1279" s="478"/>
      <c r="M1279" s="478"/>
      <c r="N1279" s="479"/>
      <c r="O1279" s="479"/>
      <c r="P1279" s="478"/>
      <c r="Q1279" s="478"/>
      <c r="R1279" s="478"/>
      <c r="S1279" s="478"/>
      <c r="T1279" s="478"/>
      <c r="U1279" s="478"/>
      <c r="V1279" s="470"/>
    </row>
    <row r="1280" spans="7:22" x14ac:dyDescent="0.35">
      <c r="G1280" s="477"/>
      <c r="H1280" s="478"/>
      <c r="I1280" s="478"/>
      <c r="J1280" s="478"/>
      <c r="K1280" s="478"/>
      <c r="L1280" s="478"/>
      <c r="M1280" s="478"/>
      <c r="N1280" s="479"/>
      <c r="O1280" s="479"/>
      <c r="P1280" s="478"/>
      <c r="Q1280" s="478"/>
      <c r="R1280" s="478"/>
      <c r="S1280" s="478"/>
      <c r="T1280" s="478"/>
      <c r="U1280" s="478"/>
      <c r="V1280" s="470"/>
    </row>
    <row r="1281" spans="7:22" x14ac:dyDescent="0.35">
      <c r="G1281" s="477"/>
      <c r="H1281" s="478"/>
      <c r="I1281" s="478"/>
      <c r="J1281" s="478"/>
      <c r="K1281" s="478"/>
      <c r="L1281" s="478"/>
      <c r="M1281" s="478"/>
      <c r="N1281" s="479"/>
      <c r="O1281" s="479"/>
      <c r="P1281" s="478"/>
      <c r="Q1281" s="478"/>
      <c r="R1281" s="478"/>
      <c r="S1281" s="478"/>
      <c r="T1281" s="478"/>
      <c r="U1281" s="478"/>
      <c r="V1281" s="470"/>
    </row>
    <row r="1282" spans="7:22" x14ac:dyDescent="0.35">
      <c r="G1282" s="477"/>
      <c r="H1282" s="478"/>
      <c r="I1282" s="478"/>
      <c r="J1282" s="478"/>
      <c r="K1282" s="478"/>
      <c r="L1282" s="478"/>
      <c r="M1282" s="478"/>
      <c r="N1282" s="479"/>
      <c r="O1282" s="479"/>
      <c r="P1282" s="478"/>
      <c r="Q1282" s="478"/>
      <c r="R1282" s="478"/>
      <c r="S1282" s="478"/>
      <c r="T1282" s="478"/>
      <c r="U1282" s="478"/>
      <c r="V1282" s="470"/>
    </row>
    <row r="1283" spans="7:22" x14ac:dyDescent="0.35">
      <c r="G1283" s="477"/>
      <c r="H1283" s="478"/>
      <c r="I1283" s="478"/>
      <c r="J1283" s="478"/>
      <c r="K1283" s="478"/>
      <c r="L1283" s="478"/>
      <c r="M1283" s="478"/>
      <c r="N1283" s="479"/>
      <c r="O1283" s="479"/>
      <c r="P1283" s="478"/>
      <c r="Q1283" s="478"/>
      <c r="R1283" s="478"/>
      <c r="S1283" s="478"/>
      <c r="T1283" s="478"/>
      <c r="U1283" s="478"/>
      <c r="V1283" s="470"/>
    </row>
    <row r="1284" spans="7:22" x14ac:dyDescent="0.35">
      <c r="G1284" s="477"/>
      <c r="H1284" s="478"/>
      <c r="I1284" s="478"/>
      <c r="J1284" s="478"/>
      <c r="K1284" s="478"/>
      <c r="L1284" s="478"/>
      <c r="M1284" s="478"/>
      <c r="N1284" s="479"/>
      <c r="O1284" s="479"/>
      <c r="P1284" s="478"/>
      <c r="Q1284" s="478"/>
      <c r="R1284" s="478"/>
      <c r="S1284" s="478"/>
      <c r="T1284" s="478"/>
      <c r="U1284" s="478"/>
      <c r="V1284" s="470"/>
    </row>
    <row r="1285" spans="7:22" x14ac:dyDescent="0.35">
      <c r="G1285" s="477"/>
      <c r="H1285" s="478"/>
      <c r="I1285" s="478"/>
      <c r="J1285" s="478"/>
      <c r="K1285" s="478"/>
      <c r="L1285" s="478"/>
      <c r="M1285" s="478"/>
      <c r="N1285" s="479"/>
      <c r="O1285" s="479"/>
      <c r="P1285" s="478"/>
      <c r="Q1285" s="478"/>
      <c r="R1285" s="478"/>
      <c r="S1285" s="478"/>
      <c r="T1285" s="478"/>
      <c r="U1285" s="478"/>
      <c r="V1285" s="470"/>
    </row>
    <row r="1286" spans="7:22" x14ac:dyDescent="0.35">
      <c r="G1286" s="477"/>
      <c r="H1286" s="478"/>
      <c r="I1286" s="478"/>
      <c r="J1286" s="478"/>
      <c r="K1286" s="478"/>
      <c r="L1286" s="478"/>
      <c r="M1286" s="478"/>
      <c r="N1286" s="479"/>
      <c r="O1286" s="479"/>
      <c r="P1286" s="478"/>
      <c r="Q1286" s="478"/>
      <c r="R1286" s="478"/>
      <c r="S1286" s="478"/>
      <c r="T1286" s="478"/>
      <c r="U1286" s="478"/>
      <c r="V1286" s="470"/>
    </row>
    <row r="1287" spans="7:22" x14ac:dyDescent="0.35">
      <c r="G1287" s="477"/>
      <c r="H1287" s="478"/>
      <c r="I1287" s="478"/>
      <c r="J1287" s="478"/>
      <c r="K1287" s="478"/>
      <c r="L1287" s="478"/>
      <c r="M1287" s="478"/>
      <c r="N1287" s="479"/>
      <c r="O1287" s="479"/>
      <c r="P1287" s="478"/>
      <c r="Q1287" s="478"/>
      <c r="R1287" s="478"/>
      <c r="S1287" s="478"/>
      <c r="T1287" s="478"/>
      <c r="U1287" s="478"/>
      <c r="V1287" s="470"/>
    </row>
    <row r="1288" spans="7:22" x14ac:dyDescent="0.35">
      <c r="G1288" s="477"/>
      <c r="H1288" s="478"/>
      <c r="I1288" s="478"/>
      <c r="J1288" s="478"/>
      <c r="K1288" s="478"/>
      <c r="L1288" s="478"/>
      <c r="M1288" s="478"/>
      <c r="N1288" s="479"/>
      <c r="O1288" s="479"/>
      <c r="P1288" s="478"/>
      <c r="Q1288" s="478"/>
      <c r="R1288" s="478"/>
      <c r="S1288" s="478"/>
      <c r="T1288" s="478"/>
      <c r="U1288" s="478"/>
      <c r="V1288" s="470"/>
    </row>
    <row r="1289" spans="7:22" x14ac:dyDescent="0.35">
      <c r="G1289" s="477"/>
      <c r="H1289" s="478"/>
      <c r="I1289" s="478"/>
      <c r="J1289" s="478"/>
      <c r="K1289" s="478"/>
      <c r="L1289" s="478"/>
      <c r="M1289" s="478"/>
      <c r="N1289" s="479"/>
      <c r="O1289" s="479"/>
      <c r="P1289" s="478"/>
      <c r="Q1289" s="478"/>
      <c r="R1289" s="478"/>
      <c r="S1289" s="478"/>
      <c r="T1289" s="478"/>
      <c r="U1289" s="478"/>
      <c r="V1289" s="470"/>
    </row>
    <row r="1290" spans="7:22" x14ac:dyDescent="0.35">
      <c r="G1290" s="477"/>
      <c r="H1290" s="478"/>
      <c r="I1290" s="478"/>
      <c r="J1290" s="478"/>
      <c r="K1290" s="478"/>
      <c r="L1290" s="478"/>
      <c r="M1290" s="478"/>
      <c r="N1290" s="479"/>
      <c r="O1290" s="479"/>
      <c r="P1290" s="478"/>
      <c r="Q1290" s="478"/>
      <c r="R1290" s="478"/>
      <c r="S1290" s="478"/>
      <c r="T1290" s="478"/>
      <c r="U1290" s="478"/>
      <c r="V1290" s="470"/>
    </row>
    <row r="1291" spans="7:22" x14ac:dyDescent="0.35">
      <c r="G1291" s="477"/>
      <c r="H1291" s="478"/>
      <c r="I1291" s="478"/>
      <c r="J1291" s="478"/>
      <c r="K1291" s="478"/>
      <c r="L1291" s="478"/>
      <c r="M1291" s="478"/>
      <c r="N1291" s="479"/>
      <c r="O1291" s="479"/>
      <c r="P1291" s="478"/>
      <c r="Q1291" s="478"/>
      <c r="R1291" s="478"/>
      <c r="S1291" s="478"/>
      <c r="T1291" s="478"/>
      <c r="U1291" s="478"/>
      <c r="V1291" s="470"/>
    </row>
    <row r="1292" spans="7:22" x14ac:dyDescent="0.35">
      <c r="G1292" s="477"/>
      <c r="H1292" s="478"/>
      <c r="I1292" s="478"/>
      <c r="J1292" s="478"/>
      <c r="K1292" s="478"/>
      <c r="L1292" s="478"/>
      <c r="M1292" s="478"/>
      <c r="N1292" s="479"/>
      <c r="O1292" s="479"/>
      <c r="P1292" s="478"/>
      <c r="Q1292" s="478"/>
      <c r="R1292" s="478"/>
      <c r="S1292" s="478"/>
      <c r="T1292" s="478"/>
      <c r="U1292" s="478"/>
      <c r="V1292" s="470"/>
    </row>
    <row r="1293" spans="7:22" x14ac:dyDescent="0.35">
      <c r="G1293" s="477"/>
      <c r="H1293" s="478"/>
      <c r="I1293" s="478"/>
      <c r="J1293" s="478"/>
      <c r="K1293" s="478"/>
      <c r="L1293" s="478"/>
      <c r="M1293" s="478"/>
      <c r="N1293" s="479"/>
      <c r="O1293" s="479"/>
      <c r="P1293" s="478"/>
      <c r="Q1293" s="478"/>
      <c r="R1293" s="478"/>
      <c r="S1293" s="478"/>
      <c r="T1293" s="478"/>
      <c r="U1293" s="478"/>
      <c r="V1293" s="470"/>
    </row>
    <row r="1294" spans="7:22" x14ac:dyDescent="0.35">
      <c r="G1294" s="477"/>
      <c r="H1294" s="478"/>
      <c r="I1294" s="478"/>
      <c r="J1294" s="478"/>
      <c r="K1294" s="478"/>
      <c r="L1294" s="478"/>
      <c r="M1294" s="478"/>
      <c r="N1294" s="479"/>
      <c r="O1294" s="479"/>
      <c r="P1294" s="478"/>
      <c r="Q1294" s="478"/>
      <c r="R1294" s="478"/>
      <c r="S1294" s="478"/>
      <c r="T1294" s="478"/>
      <c r="U1294" s="478"/>
      <c r="V1294" s="470"/>
    </row>
    <row r="1295" spans="7:22" x14ac:dyDescent="0.35">
      <c r="G1295" s="477"/>
      <c r="H1295" s="478"/>
      <c r="I1295" s="478"/>
      <c r="J1295" s="478"/>
      <c r="K1295" s="478"/>
      <c r="L1295" s="478"/>
      <c r="M1295" s="478"/>
      <c r="N1295" s="479"/>
      <c r="O1295" s="479"/>
      <c r="P1295" s="478"/>
      <c r="Q1295" s="478"/>
      <c r="R1295" s="478"/>
      <c r="S1295" s="478"/>
      <c r="T1295" s="478"/>
      <c r="U1295" s="478"/>
      <c r="V1295" s="470"/>
    </row>
    <row r="1296" spans="7:22" x14ac:dyDescent="0.35">
      <c r="G1296" s="477"/>
      <c r="H1296" s="478"/>
      <c r="I1296" s="478"/>
      <c r="J1296" s="478"/>
      <c r="K1296" s="478"/>
      <c r="L1296" s="478"/>
      <c r="M1296" s="478"/>
      <c r="N1296" s="479"/>
      <c r="O1296" s="479"/>
      <c r="P1296" s="478"/>
      <c r="Q1296" s="478"/>
      <c r="R1296" s="478"/>
      <c r="S1296" s="478"/>
      <c r="T1296" s="478"/>
      <c r="U1296" s="478"/>
      <c r="V1296" s="470"/>
    </row>
    <row r="1297" spans="7:22" x14ac:dyDescent="0.35">
      <c r="G1297" s="477"/>
      <c r="H1297" s="478"/>
      <c r="I1297" s="478"/>
      <c r="J1297" s="478"/>
      <c r="K1297" s="478"/>
      <c r="L1297" s="478"/>
      <c r="M1297" s="478"/>
      <c r="N1297" s="479"/>
      <c r="O1297" s="479"/>
      <c r="P1297" s="478"/>
      <c r="Q1297" s="478"/>
      <c r="R1297" s="478"/>
      <c r="S1297" s="478"/>
      <c r="T1297" s="478"/>
      <c r="U1297" s="478"/>
      <c r="V1297" s="470"/>
    </row>
    <row r="1298" spans="7:22" x14ac:dyDescent="0.35">
      <c r="G1298" s="477"/>
      <c r="H1298" s="478"/>
      <c r="I1298" s="478"/>
      <c r="J1298" s="478"/>
      <c r="K1298" s="478"/>
      <c r="L1298" s="478"/>
      <c r="M1298" s="478"/>
      <c r="N1298" s="479"/>
      <c r="O1298" s="479"/>
      <c r="P1298" s="478"/>
      <c r="Q1298" s="478"/>
      <c r="R1298" s="478"/>
      <c r="S1298" s="478"/>
      <c r="T1298" s="478"/>
      <c r="U1298" s="478"/>
      <c r="V1298" s="470"/>
    </row>
    <row r="1299" spans="7:22" x14ac:dyDescent="0.35">
      <c r="G1299" s="477"/>
      <c r="H1299" s="478"/>
      <c r="I1299" s="478"/>
      <c r="J1299" s="478"/>
      <c r="K1299" s="478"/>
      <c r="L1299" s="478"/>
      <c r="M1299" s="478"/>
      <c r="N1299" s="479"/>
      <c r="O1299" s="479"/>
      <c r="P1299" s="478"/>
      <c r="Q1299" s="478"/>
      <c r="R1299" s="478"/>
      <c r="S1299" s="478"/>
      <c r="T1299" s="478"/>
      <c r="U1299" s="478"/>
      <c r="V1299" s="470"/>
    </row>
    <row r="1300" spans="7:22" x14ac:dyDescent="0.35">
      <c r="G1300" s="477"/>
      <c r="H1300" s="478"/>
      <c r="I1300" s="478"/>
      <c r="J1300" s="478"/>
      <c r="K1300" s="478"/>
      <c r="L1300" s="478"/>
      <c r="M1300" s="478"/>
      <c r="N1300" s="479"/>
      <c r="O1300" s="479"/>
      <c r="P1300" s="478"/>
      <c r="Q1300" s="478"/>
      <c r="R1300" s="478"/>
      <c r="S1300" s="478"/>
      <c r="T1300" s="478"/>
      <c r="U1300" s="478"/>
      <c r="V1300" s="470"/>
    </row>
    <row r="1301" spans="7:22" x14ac:dyDescent="0.35">
      <c r="G1301" s="477"/>
      <c r="H1301" s="478"/>
      <c r="I1301" s="478"/>
      <c r="J1301" s="478"/>
      <c r="K1301" s="478"/>
      <c r="L1301" s="478"/>
      <c r="M1301" s="478"/>
      <c r="N1301" s="479"/>
      <c r="O1301" s="479"/>
      <c r="P1301" s="478"/>
      <c r="Q1301" s="478"/>
      <c r="R1301" s="478"/>
      <c r="S1301" s="478"/>
      <c r="T1301" s="478"/>
      <c r="U1301" s="478"/>
      <c r="V1301" s="470"/>
    </row>
    <row r="1302" spans="7:22" x14ac:dyDescent="0.35">
      <c r="G1302" s="477"/>
      <c r="H1302" s="478"/>
      <c r="I1302" s="478"/>
      <c r="J1302" s="478"/>
      <c r="K1302" s="478"/>
      <c r="L1302" s="478"/>
      <c r="M1302" s="478"/>
      <c r="N1302" s="479"/>
      <c r="O1302" s="479"/>
      <c r="P1302" s="478"/>
      <c r="Q1302" s="478"/>
      <c r="R1302" s="478"/>
      <c r="S1302" s="478"/>
      <c r="T1302" s="478"/>
      <c r="U1302" s="478"/>
      <c r="V1302" s="470"/>
    </row>
    <row r="1303" spans="7:22" x14ac:dyDescent="0.35">
      <c r="G1303" s="477"/>
      <c r="H1303" s="478"/>
      <c r="I1303" s="478"/>
      <c r="J1303" s="478"/>
      <c r="K1303" s="478"/>
      <c r="L1303" s="478"/>
      <c r="M1303" s="478"/>
      <c r="N1303" s="479"/>
      <c r="O1303" s="479"/>
      <c r="P1303" s="478"/>
      <c r="Q1303" s="478"/>
      <c r="R1303" s="478"/>
      <c r="S1303" s="478"/>
      <c r="T1303" s="478"/>
      <c r="U1303" s="478"/>
      <c r="V1303" s="470"/>
    </row>
    <row r="1304" spans="7:22" x14ac:dyDescent="0.35">
      <c r="G1304" s="477"/>
      <c r="H1304" s="478"/>
      <c r="I1304" s="478"/>
      <c r="J1304" s="478"/>
      <c r="K1304" s="478"/>
      <c r="L1304" s="478"/>
      <c r="M1304" s="478"/>
      <c r="N1304" s="479"/>
      <c r="O1304" s="479"/>
      <c r="P1304" s="478"/>
      <c r="Q1304" s="478"/>
      <c r="R1304" s="478"/>
      <c r="S1304" s="478"/>
      <c r="T1304" s="478"/>
      <c r="U1304" s="478"/>
      <c r="V1304" s="470"/>
    </row>
    <row r="1305" spans="7:22" x14ac:dyDescent="0.35">
      <c r="G1305" s="477"/>
      <c r="H1305" s="478"/>
      <c r="I1305" s="478"/>
      <c r="J1305" s="478"/>
      <c r="K1305" s="478"/>
      <c r="L1305" s="478"/>
      <c r="M1305" s="478"/>
      <c r="N1305" s="479"/>
      <c r="O1305" s="479"/>
      <c r="P1305" s="478"/>
      <c r="Q1305" s="478"/>
      <c r="R1305" s="478"/>
      <c r="S1305" s="478"/>
      <c r="T1305" s="478"/>
      <c r="U1305" s="478"/>
      <c r="V1305" s="470"/>
    </row>
    <row r="1306" spans="7:22" x14ac:dyDescent="0.35">
      <c r="G1306" s="477"/>
      <c r="H1306" s="478"/>
      <c r="I1306" s="478"/>
      <c r="J1306" s="478"/>
      <c r="K1306" s="478"/>
      <c r="L1306" s="478"/>
      <c r="M1306" s="478"/>
      <c r="N1306" s="479"/>
      <c r="O1306" s="479"/>
      <c r="P1306" s="478"/>
      <c r="Q1306" s="478"/>
      <c r="R1306" s="478"/>
      <c r="S1306" s="478"/>
      <c r="T1306" s="478"/>
      <c r="U1306" s="478"/>
      <c r="V1306" s="470"/>
    </row>
    <row r="1307" spans="7:22" x14ac:dyDescent="0.35">
      <c r="G1307" s="477"/>
      <c r="H1307" s="478"/>
      <c r="I1307" s="478"/>
      <c r="J1307" s="478"/>
      <c r="K1307" s="478"/>
      <c r="L1307" s="478"/>
      <c r="M1307" s="478"/>
      <c r="N1307" s="479"/>
      <c r="O1307" s="479"/>
      <c r="P1307" s="478"/>
      <c r="Q1307" s="478"/>
      <c r="R1307" s="478"/>
      <c r="S1307" s="478"/>
      <c r="T1307" s="478"/>
      <c r="U1307" s="478"/>
      <c r="V1307" s="470"/>
    </row>
    <row r="1308" spans="7:22" x14ac:dyDescent="0.35">
      <c r="G1308" s="477"/>
      <c r="H1308" s="478"/>
      <c r="I1308" s="478"/>
      <c r="J1308" s="478"/>
      <c r="K1308" s="478"/>
      <c r="L1308" s="478"/>
      <c r="M1308" s="478"/>
      <c r="N1308" s="479"/>
      <c r="O1308" s="479"/>
      <c r="P1308" s="478"/>
      <c r="Q1308" s="478"/>
      <c r="R1308" s="478"/>
      <c r="S1308" s="478"/>
      <c r="T1308" s="478"/>
      <c r="U1308" s="478"/>
      <c r="V1308" s="470"/>
    </row>
    <row r="1309" spans="7:22" x14ac:dyDescent="0.35">
      <c r="G1309" s="477"/>
      <c r="H1309" s="478"/>
      <c r="I1309" s="478"/>
      <c r="J1309" s="478"/>
      <c r="K1309" s="478"/>
      <c r="L1309" s="478"/>
      <c r="M1309" s="478"/>
      <c r="N1309" s="479"/>
      <c r="O1309" s="479"/>
      <c r="P1309" s="478"/>
      <c r="Q1309" s="478"/>
      <c r="R1309" s="478"/>
      <c r="S1309" s="478"/>
      <c r="T1309" s="478"/>
      <c r="U1309" s="478"/>
      <c r="V1309" s="470"/>
    </row>
    <row r="1310" spans="7:22" x14ac:dyDescent="0.35">
      <c r="G1310" s="477"/>
      <c r="H1310" s="478"/>
      <c r="I1310" s="478"/>
      <c r="J1310" s="478"/>
      <c r="K1310" s="478"/>
      <c r="L1310" s="478"/>
      <c r="M1310" s="478"/>
      <c r="N1310" s="479"/>
      <c r="O1310" s="479"/>
      <c r="P1310" s="478"/>
      <c r="Q1310" s="478"/>
      <c r="R1310" s="478"/>
      <c r="S1310" s="478"/>
      <c r="T1310" s="478"/>
      <c r="U1310" s="478"/>
      <c r="V1310" s="470"/>
    </row>
    <row r="1311" spans="7:22" x14ac:dyDescent="0.35">
      <c r="G1311" s="477"/>
      <c r="H1311" s="478"/>
      <c r="I1311" s="478"/>
      <c r="J1311" s="478"/>
      <c r="K1311" s="478"/>
      <c r="L1311" s="478"/>
      <c r="M1311" s="478"/>
      <c r="N1311" s="479"/>
      <c r="O1311" s="479"/>
      <c r="P1311" s="478"/>
      <c r="Q1311" s="478"/>
      <c r="R1311" s="478"/>
      <c r="S1311" s="478"/>
      <c r="T1311" s="478"/>
      <c r="U1311" s="478"/>
      <c r="V1311" s="470"/>
    </row>
    <row r="1312" spans="7:22" x14ac:dyDescent="0.35">
      <c r="G1312" s="477"/>
      <c r="H1312" s="478"/>
      <c r="I1312" s="478"/>
      <c r="J1312" s="478"/>
      <c r="K1312" s="478"/>
      <c r="L1312" s="478"/>
      <c r="M1312" s="478"/>
      <c r="N1312" s="479"/>
      <c r="O1312" s="479"/>
      <c r="P1312" s="478"/>
      <c r="Q1312" s="478"/>
      <c r="R1312" s="478"/>
      <c r="S1312" s="478"/>
      <c r="T1312" s="478"/>
      <c r="U1312" s="478"/>
      <c r="V1312" s="470"/>
    </row>
    <row r="1313" spans="7:22" x14ac:dyDescent="0.35">
      <c r="G1313" s="477"/>
      <c r="H1313" s="478"/>
      <c r="I1313" s="478"/>
      <c r="J1313" s="478"/>
      <c r="K1313" s="478"/>
      <c r="L1313" s="478"/>
      <c r="M1313" s="478"/>
      <c r="N1313" s="479"/>
      <c r="O1313" s="479"/>
      <c r="P1313" s="478"/>
      <c r="Q1313" s="478"/>
      <c r="R1313" s="478"/>
      <c r="S1313" s="478"/>
      <c r="T1313" s="478"/>
      <c r="U1313" s="478"/>
      <c r="V1313" s="470"/>
    </row>
    <row r="1314" spans="7:22" x14ac:dyDescent="0.35">
      <c r="G1314" s="477"/>
      <c r="H1314" s="478"/>
      <c r="I1314" s="478"/>
      <c r="J1314" s="478"/>
      <c r="K1314" s="478"/>
      <c r="L1314" s="478"/>
      <c r="M1314" s="478"/>
      <c r="N1314" s="479"/>
      <c r="O1314" s="479"/>
      <c r="P1314" s="478"/>
      <c r="Q1314" s="478"/>
      <c r="R1314" s="478"/>
      <c r="S1314" s="478"/>
      <c r="T1314" s="478"/>
      <c r="U1314" s="478"/>
      <c r="V1314" s="470"/>
    </row>
    <row r="1315" spans="7:22" x14ac:dyDescent="0.35">
      <c r="G1315" s="477"/>
      <c r="H1315" s="478"/>
      <c r="I1315" s="478"/>
      <c r="J1315" s="478"/>
      <c r="K1315" s="478"/>
      <c r="L1315" s="478"/>
      <c r="M1315" s="478"/>
      <c r="N1315" s="479"/>
      <c r="O1315" s="479"/>
      <c r="P1315" s="478"/>
      <c r="Q1315" s="478"/>
      <c r="R1315" s="478"/>
      <c r="S1315" s="478"/>
      <c r="T1315" s="478"/>
      <c r="U1315" s="478"/>
      <c r="V1315" s="470"/>
    </row>
    <row r="1316" spans="7:22" x14ac:dyDescent="0.35">
      <c r="G1316" s="477"/>
      <c r="H1316" s="478"/>
      <c r="I1316" s="478"/>
      <c r="J1316" s="478"/>
      <c r="K1316" s="478"/>
      <c r="L1316" s="478"/>
      <c r="M1316" s="478"/>
      <c r="N1316" s="479"/>
      <c r="O1316" s="479"/>
      <c r="P1316" s="478"/>
      <c r="Q1316" s="478"/>
      <c r="R1316" s="478"/>
      <c r="S1316" s="478"/>
      <c r="T1316" s="478"/>
      <c r="U1316" s="478"/>
      <c r="V1316" s="470"/>
    </row>
    <row r="1317" spans="7:22" x14ac:dyDescent="0.35">
      <c r="G1317" s="477"/>
      <c r="H1317" s="478"/>
      <c r="I1317" s="478"/>
      <c r="J1317" s="478"/>
      <c r="K1317" s="478"/>
      <c r="L1317" s="478"/>
      <c r="M1317" s="478"/>
      <c r="N1317" s="479"/>
      <c r="O1317" s="479"/>
      <c r="P1317" s="478"/>
      <c r="Q1317" s="478"/>
      <c r="R1317" s="478"/>
      <c r="S1317" s="478"/>
      <c r="T1317" s="478"/>
      <c r="U1317" s="478"/>
      <c r="V1317" s="470"/>
    </row>
    <row r="1318" spans="7:22" x14ac:dyDescent="0.35">
      <c r="G1318" s="477"/>
      <c r="H1318" s="478"/>
      <c r="I1318" s="478"/>
      <c r="J1318" s="478"/>
      <c r="K1318" s="478"/>
      <c r="L1318" s="478"/>
      <c r="M1318" s="478"/>
      <c r="N1318" s="479"/>
      <c r="O1318" s="479"/>
      <c r="P1318" s="478"/>
      <c r="Q1318" s="478"/>
      <c r="R1318" s="478"/>
      <c r="S1318" s="478"/>
      <c r="T1318" s="478"/>
      <c r="U1318" s="478"/>
      <c r="V1318" s="470"/>
    </row>
    <row r="1319" spans="7:22" x14ac:dyDescent="0.35">
      <c r="G1319" s="477"/>
      <c r="H1319" s="478"/>
      <c r="I1319" s="478"/>
      <c r="J1319" s="478"/>
      <c r="K1319" s="478"/>
      <c r="L1319" s="478"/>
      <c r="M1319" s="478"/>
      <c r="N1319" s="479"/>
      <c r="O1319" s="479"/>
      <c r="P1319" s="478"/>
      <c r="Q1319" s="478"/>
      <c r="R1319" s="478"/>
      <c r="S1319" s="478"/>
      <c r="T1319" s="478"/>
      <c r="U1319" s="478"/>
      <c r="V1319" s="470"/>
    </row>
    <row r="1320" spans="7:22" x14ac:dyDescent="0.35">
      <c r="G1320" s="477"/>
      <c r="H1320" s="478"/>
      <c r="I1320" s="478"/>
      <c r="J1320" s="478"/>
      <c r="K1320" s="478"/>
      <c r="L1320" s="478"/>
      <c r="M1320" s="478"/>
      <c r="N1320" s="479"/>
      <c r="O1320" s="479"/>
      <c r="P1320" s="478"/>
      <c r="Q1320" s="478"/>
      <c r="R1320" s="478"/>
      <c r="S1320" s="478"/>
      <c r="T1320" s="478"/>
      <c r="U1320" s="478"/>
      <c r="V1320" s="470"/>
    </row>
    <row r="1321" spans="7:22" x14ac:dyDescent="0.35">
      <c r="G1321" s="477"/>
      <c r="H1321" s="478"/>
      <c r="I1321" s="478"/>
      <c r="J1321" s="478"/>
      <c r="K1321" s="478"/>
      <c r="L1321" s="478"/>
      <c r="M1321" s="478"/>
      <c r="N1321" s="479"/>
      <c r="O1321" s="479"/>
      <c r="P1321" s="478"/>
      <c r="Q1321" s="478"/>
      <c r="R1321" s="478"/>
      <c r="S1321" s="478"/>
      <c r="T1321" s="478"/>
      <c r="U1321" s="478"/>
      <c r="V1321" s="470"/>
    </row>
    <row r="1322" spans="7:22" x14ac:dyDescent="0.35">
      <c r="G1322" s="477"/>
      <c r="H1322" s="478"/>
      <c r="I1322" s="478"/>
      <c r="J1322" s="478"/>
      <c r="K1322" s="478"/>
      <c r="L1322" s="478"/>
      <c r="M1322" s="478"/>
      <c r="N1322" s="479"/>
      <c r="O1322" s="479"/>
      <c r="P1322" s="478"/>
      <c r="Q1322" s="478"/>
      <c r="R1322" s="478"/>
      <c r="S1322" s="478"/>
      <c r="T1322" s="478"/>
      <c r="U1322" s="478"/>
      <c r="V1322" s="470"/>
    </row>
    <row r="1323" spans="7:22" x14ac:dyDescent="0.35">
      <c r="G1323" s="477"/>
      <c r="H1323" s="478"/>
      <c r="I1323" s="478"/>
      <c r="J1323" s="478"/>
      <c r="K1323" s="478"/>
      <c r="L1323" s="478"/>
      <c r="M1323" s="478"/>
      <c r="N1323" s="479"/>
      <c r="O1323" s="479"/>
      <c r="P1323" s="478"/>
      <c r="Q1323" s="478"/>
      <c r="R1323" s="478"/>
      <c r="S1323" s="478"/>
      <c r="T1323" s="478"/>
      <c r="U1323" s="478"/>
      <c r="V1323" s="470"/>
    </row>
    <row r="1324" spans="7:22" x14ac:dyDescent="0.35">
      <c r="G1324" s="477"/>
      <c r="H1324" s="478"/>
      <c r="I1324" s="478"/>
      <c r="J1324" s="478"/>
      <c r="K1324" s="478"/>
      <c r="L1324" s="478"/>
      <c r="M1324" s="478"/>
      <c r="N1324" s="479"/>
      <c r="O1324" s="479"/>
      <c r="P1324" s="478"/>
      <c r="Q1324" s="478"/>
      <c r="R1324" s="478"/>
      <c r="S1324" s="478"/>
      <c r="T1324" s="478"/>
      <c r="U1324" s="478"/>
      <c r="V1324" s="470"/>
    </row>
    <row r="1325" spans="7:22" x14ac:dyDescent="0.35">
      <c r="G1325" s="477"/>
      <c r="H1325" s="478"/>
      <c r="I1325" s="478"/>
      <c r="J1325" s="478"/>
      <c r="K1325" s="478"/>
      <c r="L1325" s="478"/>
      <c r="M1325" s="478"/>
      <c r="N1325" s="479"/>
      <c r="O1325" s="479"/>
      <c r="P1325" s="478"/>
      <c r="Q1325" s="478"/>
      <c r="R1325" s="478"/>
      <c r="S1325" s="478"/>
      <c r="T1325" s="478"/>
      <c r="U1325" s="478"/>
      <c r="V1325" s="470"/>
    </row>
    <row r="1326" spans="7:22" x14ac:dyDescent="0.35">
      <c r="G1326" s="477"/>
      <c r="H1326" s="478"/>
      <c r="I1326" s="478"/>
      <c r="J1326" s="478"/>
      <c r="K1326" s="478"/>
      <c r="L1326" s="478"/>
      <c r="M1326" s="478"/>
      <c r="N1326" s="479"/>
      <c r="O1326" s="479"/>
      <c r="P1326" s="478"/>
      <c r="Q1326" s="478"/>
      <c r="R1326" s="478"/>
      <c r="S1326" s="478"/>
      <c r="T1326" s="478"/>
      <c r="U1326" s="478"/>
      <c r="V1326" s="470"/>
    </row>
    <row r="1327" spans="7:22" x14ac:dyDescent="0.35">
      <c r="G1327" s="477"/>
      <c r="H1327" s="478"/>
      <c r="I1327" s="478"/>
      <c r="J1327" s="478"/>
      <c r="K1327" s="478"/>
      <c r="L1327" s="478"/>
      <c r="M1327" s="478"/>
      <c r="N1327" s="479"/>
      <c r="O1327" s="479"/>
      <c r="P1327" s="478"/>
      <c r="Q1327" s="478"/>
      <c r="R1327" s="478"/>
      <c r="S1327" s="478"/>
      <c r="T1327" s="478"/>
      <c r="U1327" s="478"/>
      <c r="V1327" s="470"/>
    </row>
    <row r="1328" spans="7:22" x14ac:dyDescent="0.35">
      <c r="G1328" s="477"/>
      <c r="H1328" s="478"/>
      <c r="I1328" s="478"/>
      <c r="J1328" s="478"/>
      <c r="K1328" s="478"/>
      <c r="L1328" s="478"/>
      <c r="M1328" s="478"/>
      <c r="N1328" s="479"/>
      <c r="O1328" s="479"/>
      <c r="P1328" s="478"/>
      <c r="Q1328" s="478"/>
      <c r="R1328" s="478"/>
      <c r="S1328" s="478"/>
      <c r="T1328" s="478"/>
      <c r="U1328" s="478"/>
      <c r="V1328" s="470"/>
    </row>
    <row r="1329" spans="7:22" x14ac:dyDescent="0.35">
      <c r="G1329" s="477"/>
      <c r="H1329" s="478"/>
      <c r="I1329" s="478"/>
      <c r="J1329" s="478"/>
      <c r="K1329" s="478"/>
      <c r="L1329" s="478"/>
      <c r="M1329" s="478"/>
      <c r="N1329" s="479"/>
      <c r="O1329" s="479"/>
      <c r="P1329" s="478"/>
      <c r="Q1329" s="478"/>
      <c r="R1329" s="478"/>
      <c r="S1329" s="478"/>
      <c r="T1329" s="478"/>
      <c r="U1329" s="478"/>
      <c r="V1329" s="470"/>
    </row>
    <row r="1330" spans="7:22" x14ac:dyDescent="0.35">
      <c r="G1330" s="477"/>
      <c r="H1330" s="478"/>
      <c r="I1330" s="478"/>
      <c r="J1330" s="478"/>
      <c r="K1330" s="478"/>
      <c r="L1330" s="478"/>
      <c r="M1330" s="478"/>
      <c r="N1330" s="479"/>
      <c r="O1330" s="479"/>
      <c r="P1330" s="478"/>
      <c r="Q1330" s="478"/>
      <c r="R1330" s="478"/>
      <c r="S1330" s="478"/>
      <c r="T1330" s="478"/>
      <c r="U1330" s="478"/>
      <c r="V1330" s="470"/>
    </row>
    <row r="1331" spans="7:22" x14ac:dyDescent="0.35">
      <c r="G1331" s="477"/>
      <c r="H1331" s="478"/>
      <c r="I1331" s="478"/>
      <c r="J1331" s="478"/>
      <c r="K1331" s="478"/>
      <c r="L1331" s="478"/>
      <c r="M1331" s="478"/>
      <c r="N1331" s="479"/>
      <c r="O1331" s="479"/>
      <c r="P1331" s="478"/>
      <c r="Q1331" s="478"/>
      <c r="R1331" s="478"/>
      <c r="S1331" s="478"/>
      <c r="T1331" s="478"/>
      <c r="U1331" s="478"/>
      <c r="V1331" s="470"/>
    </row>
    <row r="1332" spans="7:22" x14ac:dyDescent="0.35">
      <c r="G1332" s="477"/>
      <c r="H1332" s="478"/>
      <c r="I1332" s="478"/>
      <c r="J1332" s="478"/>
      <c r="K1332" s="478"/>
      <c r="L1332" s="478"/>
      <c r="M1332" s="478"/>
      <c r="N1332" s="479"/>
      <c r="O1332" s="479"/>
      <c r="P1332" s="478"/>
      <c r="Q1332" s="478"/>
      <c r="R1332" s="478"/>
      <c r="S1332" s="478"/>
      <c r="T1332" s="478"/>
      <c r="U1332" s="478"/>
      <c r="V1332" s="470"/>
    </row>
    <row r="1333" spans="7:22" x14ac:dyDescent="0.35">
      <c r="G1333" s="477"/>
      <c r="H1333" s="478"/>
      <c r="I1333" s="478"/>
      <c r="J1333" s="478"/>
      <c r="K1333" s="478"/>
      <c r="L1333" s="478"/>
      <c r="M1333" s="478"/>
      <c r="N1333" s="479"/>
      <c r="O1333" s="479"/>
      <c r="P1333" s="478"/>
      <c r="Q1333" s="478"/>
      <c r="R1333" s="478"/>
      <c r="S1333" s="478"/>
      <c r="T1333" s="478"/>
      <c r="U1333" s="478"/>
      <c r="V1333" s="470"/>
    </row>
    <row r="1334" spans="7:22" x14ac:dyDescent="0.35">
      <c r="G1334" s="477"/>
      <c r="H1334" s="478"/>
      <c r="I1334" s="478"/>
      <c r="J1334" s="478"/>
      <c r="K1334" s="478"/>
      <c r="L1334" s="478"/>
      <c r="M1334" s="478"/>
      <c r="N1334" s="479"/>
      <c r="O1334" s="479"/>
      <c r="P1334" s="478"/>
      <c r="Q1334" s="478"/>
      <c r="R1334" s="478"/>
      <c r="S1334" s="478"/>
      <c r="T1334" s="478"/>
      <c r="U1334" s="478"/>
      <c r="V1334" s="470"/>
    </row>
    <row r="1335" spans="7:22" x14ac:dyDescent="0.35">
      <c r="G1335" s="477"/>
      <c r="H1335" s="478"/>
      <c r="I1335" s="478"/>
      <c r="J1335" s="478"/>
      <c r="K1335" s="478"/>
      <c r="L1335" s="478"/>
      <c r="M1335" s="478"/>
      <c r="N1335" s="479"/>
      <c r="O1335" s="479"/>
      <c r="P1335" s="478"/>
      <c r="Q1335" s="478"/>
      <c r="R1335" s="478"/>
      <c r="S1335" s="478"/>
      <c r="T1335" s="478"/>
      <c r="U1335" s="478"/>
      <c r="V1335" s="470"/>
    </row>
    <row r="1336" spans="7:22" x14ac:dyDescent="0.35">
      <c r="G1336" s="477"/>
      <c r="H1336" s="478"/>
      <c r="I1336" s="478"/>
      <c r="J1336" s="478"/>
      <c r="K1336" s="478"/>
      <c r="L1336" s="478"/>
      <c r="M1336" s="478"/>
      <c r="N1336" s="479"/>
      <c r="O1336" s="479"/>
      <c r="P1336" s="478"/>
      <c r="Q1336" s="478"/>
      <c r="R1336" s="478"/>
      <c r="S1336" s="478"/>
      <c r="T1336" s="478"/>
      <c r="U1336" s="478"/>
      <c r="V1336" s="470"/>
    </row>
    <row r="1337" spans="7:22" x14ac:dyDescent="0.35">
      <c r="G1337" s="477"/>
      <c r="H1337" s="478"/>
      <c r="I1337" s="478"/>
      <c r="J1337" s="478"/>
      <c r="K1337" s="478"/>
      <c r="L1337" s="478"/>
      <c r="M1337" s="478"/>
      <c r="N1337" s="479"/>
      <c r="O1337" s="479"/>
      <c r="P1337" s="478"/>
      <c r="Q1337" s="478"/>
      <c r="R1337" s="478"/>
      <c r="S1337" s="478"/>
      <c r="T1337" s="478"/>
      <c r="U1337" s="478"/>
      <c r="V1337" s="470"/>
    </row>
    <row r="1338" spans="7:22" x14ac:dyDescent="0.35">
      <c r="G1338" s="477"/>
      <c r="H1338" s="478"/>
      <c r="I1338" s="478"/>
      <c r="J1338" s="478"/>
      <c r="K1338" s="478"/>
      <c r="L1338" s="478"/>
      <c r="M1338" s="478"/>
      <c r="N1338" s="479"/>
      <c r="O1338" s="479"/>
      <c r="P1338" s="478"/>
      <c r="Q1338" s="478"/>
      <c r="R1338" s="478"/>
      <c r="S1338" s="478"/>
      <c r="T1338" s="478"/>
      <c r="U1338" s="478"/>
      <c r="V1338" s="470"/>
    </row>
    <row r="1339" spans="7:22" x14ac:dyDescent="0.35">
      <c r="G1339" s="477"/>
      <c r="H1339" s="478"/>
      <c r="I1339" s="478"/>
      <c r="J1339" s="478"/>
      <c r="K1339" s="478"/>
      <c r="L1339" s="478"/>
      <c r="M1339" s="478"/>
      <c r="N1339" s="479"/>
      <c r="O1339" s="479"/>
      <c r="P1339" s="478"/>
      <c r="Q1339" s="478"/>
      <c r="R1339" s="478"/>
      <c r="S1339" s="478"/>
      <c r="T1339" s="478"/>
      <c r="U1339" s="478"/>
      <c r="V1339" s="470"/>
    </row>
    <row r="1340" spans="7:22" x14ac:dyDescent="0.35">
      <c r="G1340" s="477"/>
      <c r="H1340" s="478"/>
      <c r="I1340" s="478"/>
      <c r="J1340" s="478"/>
      <c r="K1340" s="478"/>
      <c r="L1340" s="478"/>
      <c r="M1340" s="478"/>
      <c r="N1340" s="479"/>
      <c r="O1340" s="479"/>
      <c r="P1340" s="478"/>
      <c r="Q1340" s="478"/>
      <c r="R1340" s="478"/>
      <c r="S1340" s="478"/>
      <c r="T1340" s="478"/>
      <c r="U1340" s="478"/>
      <c r="V1340" s="470"/>
    </row>
    <row r="1341" spans="7:22" x14ac:dyDescent="0.35">
      <c r="G1341" s="477"/>
      <c r="H1341" s="478"/>
      <c r="I1341" s="478"/>
      <c r="J1341" s="478"/>
      <c r="K1341" s="478"/>
      <c r="L1341" s="478"/>
      <c r="M1341" s="478"/>
      <c r="N1341" s="479"/>
      <c r="O1341" s="479"/>
      <c r="P1341" s="478"/>
      <c r="Q1341" s="478"/>
      <c r="R1341" s="478"/>
      <c r="S1341" s="478"/>
      <c r="T1341" s="478"/>
      <c r="U1341" s="478"/>
      <c r="V1341" s="470"/>
    </row>
    <row r="1342" spans="7:22" x14ac:dyDescent="0.35">
      <c r="G1342" s="477"/>
      <c r="H1342" s="478"/>
      <c r="I1342" s="478"/>
      <c r="J1342" s="478"/>
      <c r="K1342" s="478"/>
      <c r="L1342" s="478"/>
      <c r="M1342" s="478"/>
      <c r="N1342" s="479"/>
      <c r="O1342" s="479"/>
      <c r="P1342" s="478"/>
      <c r="Q1342" s="478"/>
      <c r="R1342" s="478"/>
      <c r="S1342" s="478"/>
      <c r="T1342" s="478"/>
      <c r="U1342" s="478"/>
      <c r="V1342" s="470"/>
    </row>
    <row r="1343" spans="7:22" x14ac:dyDescent="0.35">
      <c r="G1343" s="477"/>
      <c r="H1343" s="478"/>
      <c r="I1343" s="478"/>
      <c r="J1343" s="478"/>
      <c r="K1343" s="478"/>
      <c r="L1343" s="478"/>
      <c r="M1343" s="478"/>
      <c r="N1343" s="479"/>
      <c r="O1343" s="479"/>
      <c r="P1343" s="478"/>
      <c r="Q1343" s="478"/>
      <c r="R1343" s="478"/>
      <c r="S1343" s="478"/>
      <c r="T1343" s="478"/>
      <c r="U1343" s="478"/>
      <c r="V1343" s="470"/>
    </row>
    <row r="1344" spans="7:22" x14ac:dyDescent="0.35">
      <c r="G1344" s="477"/>
      <c r="H1344" s="478"/>
      <c r="I1344" s="478"/>
      <c r="J1344" s="478"/>
      <c r="K1344" s="478"/>
      <c r="L1344" s="478"/>
      <c r="M1344" s="478"/>
      <c r="N1344" s="479"/>
      <c r="O1344" s="479"/>
      <c r="P1344" s="478"/>
      <c r="Q1344" s="478"/>
      <c r="R1344" s="478"/>
      <c r="S1344" s="478"/>
      <c r="T1344" s="478"/>
      <c r="U1344" s="478"/>
      <c r="V1344" s="470"/>
    </row>
    <row r="1345" spans="7:22" x14ac:dyDescent="0.35">
      <c r="G1345" s="477"/>
      <c r="H1345" s="478"/>
      <c r="I1345" s="478"/>
      <c r="J1345" s="478"/>
      <c r="K1345" s="478"/>
      <c r="L1345" s="478"/>
      <c r="M1345" s="478"/>
      <c r="N1345" s="479"/>
      <c r="O1345" s="479"/>
      <c r="P1345" s="478"/>
      <c r="Q1345" s="478"/>
      <c r="R1345" s="478"/>
      <c r="S1345" s="478"/>
      <c r="T1345" s="478"/>
      <c r="U1345" s="478"/>
      <c r="V1345" s="470"/>
    </row>
    <row r="1346" spans="7:22" x14ac:dyDescent="0.35">
      <c r="G1346" s="477"/>
      <c r="H1346" s="478"/>
      <c r="I1346" s="478"/>
      <c r="J1346" s="478"/>
      <c r="K1346" s="478"/>
      <c r="L1346" s="478"/>
      <c r="M1346" s="478"/>
      <c r="N1346" s="479"/>
      <c r="O1346" s="479"/>
      <c r="P1346" s="478"/>
      <c r="Q1346" s="478"/>
      <c r="R1346" s="478"/>
      <c r="S1346" s="478"/>
      <c r="T1346" s="478"/>
      <c r="U1346" s="478"/>
      <c r="V1346" s="470"/>
    </row>
    <row r="1347" spans="7:22" x14ac:dyDescent="0.35">
      <c r="G1347" s="477"/>
      <c r="H1347" s="478"/>
      <c r="I1347" s="478"/>
      <c r="J1347" s="478"/>
      <c r="K1347" s="478"/>
      <c r="L1347" s="478"/>
      <c r="M1347" s="478"/>
      <c r="N1347" s="479"/>
      <c r="O1347" s="479"/>
      <c r="P1347" s="478"/>
      <c r="Q1347" s="478"/>
      <c r="R1347" s="478"/>
      <c r="S1347" s="478"/>
      <c r="T1347" s="478"/>
      <c r="U1347" s="478"/>
      <c r="V1347" s="470"/>
    </row>
    <row r="1348" spans="7:22" x14ac:dyDescent="0.35">
      <c r="G1348" s="477"/>
      <c r="H1348" s="478"/>
      <c r="I1348" s="478"/>
      <c r="J1348" s="478"/>
      <c r="K1348" s="478"/>
      <c r="L1348" s="478"/>
      <c r="M1348" s="478"/>
      <c r="N1348" s="479"/>
      <c r="O1348" s="479"/>
      <c r="P1348" s="478"/>
      <c r="Q1348" s="478"/>
      <c r="R1348" s="478"/>
      <c r="S1348" s="478"/>
      <c r="T1348" s="478"/>
      <c r="U1348" s="478"/>
      <c r="V1348" s="470"/>
    </row>
    <row r="1349" spans="7:22" x14ac:dyDescent="0.35">
      <c r="G1349" s="477"/>
      <c r="H1349" s="478"/>
      <c r="I1349" s="478"/>
      <c r="J1349" s="478"/>
      <c r="K1349" s="478"/>
      <c r="L1349" s="478"/>
      <c r="M1349" s="478"/>
      <c r="N1349" s="479"/>
      <c r="O1349" s="479"/>
      <c r="P1349" s="478"/>
      <c r="Q1349" s="478"/>
      <c r="R1349" s="478"/>
      <c r="S1349" s="478"/>
      <c r="T1349" s="478"/>
      <c r="U1349" s="478"/>
      <c r="V1349" s="470"/>
    </row>
    <row r="1350" spans="7:22" x14ac:dyDescent="0.35">
      <c r="G1350" s="477"/>
      <c r="H1350" s="478"/>
      <c r="I1350" s="478"/>
      <c r="J1350" s="478"/>
      <c r="K1350" s="478"/>
      <c r="L1350" s="478"/>
      <c r="M1350" s="478"/>
      <c r="N1350" s="479"/>
      <c r="O1350" s="479"/>
      <c r="P1350" s="478"/>
      <c r="Q1350" s="478"/>
      <c r="R1350" s="478"/>
      <c r="S1350" s="478"/>
      <c r="T1350" s="478"/>
      <c r="U1350" s="478"/>
      <c r="V1350" s="470"/>
    </row>
    <row r="1351" spans="7:22" x14ac:dyDescent="0.35">
      <c r="G1351" s="477"/>
      <c r="H1351" s="478"/>
      <c r="I1351" s="478"/>
      <c r="J1351" s="478"/>
      <c r="K1351" s="478"/>
      <c r="L1351" s="478"/>
      <c r="M1351" s="478"/>
      <c r="N1351" s="479"/>
      <c r="O1351" s="479"/>
      <c r="P1351" s="478"/>
      <c r="Q1351" s="478"/>
      <c r="R1351" s="478"/>
      <c r="S1351" s="478"/>
      <c r="T1351" s="478"/>
      <c r="U1351" s="478"/>
      <c r="V1351" s="470"/>
    </row>
    <row r="1352" spans="7:22" x14ac:dyDescent="0.35">
      <c r="G1352" s="477"/>
      <c r="H1352" s="478"/>
      <c r="I1352" s="478"/>
      <c r="J1352" s="478"/>
      <c r="K1352" s="478"/>
      <c r="L1352" s="478"/>
      <c r="M1352" s="478"/>
      <c r="N1352" s="479"/>
      <c r="O1352" s="479"/>
      <c r="P1352" s="478"/>
      <c r="Q1352" s="478"/>
      <c r="R1352" s="478"/>
      <c r="S1352" s="478"/>
      <c r="T1352" s="478"/>
      <c r="U1352" s="478"/>
      <c r="V1352" s="470"/>
    </row>
    <row r="1353" spans="7:22" x14ac:dyDescent="0.35">
      <c r="G1353" s="477"/>
      <c r="H1353" s="478"/>
      <c r="I1353" s="478"/>
      <c r="J1353" s="478"/>
      <c r="K1353" s="478"/>
      <c r="L1353" s="478"/>
      <c r="M1353" s="478"/>
      <c r="N1353" s="479"/>
      <c r="O1353" s="479"/>
      <c r="P1353" s="478"/>
      <c r="Q1353" s="478"/>
      <c r="R1353" s="478"/>
      <c r="S1353" s="478"/>
      <c r="T1353" s="478"/>
      <c r="U1353" s="478"/>
      <c r="V1353" s="470"/>
    </row>
    <row r="1354" spans="7:22" x14ac:dyDescent="0.35">
      <c r="G1354" s="477"/>
      <c r="H1354" s="478"/>
      <c r="I1354" s="478"/>
      <c r="J1354" s="478"/>
      <c r="K1354" s="478"/>
      <c r="L1354" s="478"/>
      <c r="M1354" s="478"/>
      <c r="N1354" s="479"/>
      <c r="O1354" s="479"/>
      <c r="P1354" s="478"/>
      <c r="Q1354" s="478"/>
      <c r="R1354" s="478"/>
      <c r="S1354" s="478"/>
      <c r="T1354" s="478"/>
      <c r="U1354" s="478"/>
      <c r="V1354" s="470"/>
    </row>
    <row r="1355" spans="7:22" x14ac:dyDescent="0.35">
      <c r="G1355" s="477"/>
      <c r="H1355" s="478"/>
      <c r="I1355" s="478"/>
      <c r="J1355" s="478"/>
      <c r="K1355" s="478"/>
      <c r="L1355" s="478"/>
      <c r="M1355" s="478"/>
      <c r="N1355" s="479"/>
      <c r="O1355" s="479"/>
      <c r="P1355" s="478"/>
      <c r="Q1355" s="478"/>
      <c r="R1355" s="478"/>
      <c r="S1355" s="478"/>
      <c r="T1355" s="478"/>
      <c r="U1355" s="478"/>
      <c r="V1355" s="470"/>
    </row>
    <row r="1356" spans="7:22" x14ac:dyDescent="0.35">
      <c r="G1356" s="477"/>
      <c r="H1356" s="478"/>
      <c r="I1356" s="478"/>
      <c r="J1356" s="478"/>
      <c r="K1356" s="478"/>
      <c r="L1356" s="478"/>
      <c r="M1356" s="478"/>
      <c r="N1356" s="479"/>
      <c r="O1356" s="479"/>
      <c r="P1356" s="478"/>
      <c r="Q1356" s="478"/>
      <c r="R1356" s="478"/>
      <c r="S1356" s="478"/>
      <c r="T1356" s="478"/>
      <c r="U1356" s="478"/>
      <c r="V1356" s="470"/>
    </row>
    <row r="1357" spans="7:22" x14ac:dyDescent="0.35">
      <c r="G1357" s="477"/>
      <c r="H1357" s="478"/>
      <c r="I1357" s="478"/>
      <c r="J1357" s="478"/>
      <c r="K1357" s="478"/>
      <c r="L1357" s="478"/>
      <c r="M1357" s="478"/>
      <c r="N1357" s="479"/>
      <c r="O1357" s="479"/>
      <c r="P1357" s="478"/>
      <c r="Q1357" s="478"/>
      <c r="R1357" s="478"/>
      <c r="S1357" s="478"/>
      <c r="T1357" s="478"/>
      <c r="U1357" s="478"/>
      <c r="V1357" s="470"/>
    </row>
    <row r="1358" spans="7:22" x14ac:dyDescent="0.35">
      <c r="G1358" s="477"/>
      <c r="H1358" s="478"/>
      <c r="I1358" s="478"/>
      <c r="J1358" s="478"/>
      <c r="K1358" s="478"/>
      <c r="L1358" s="478"/>
      <c r="M1358" s="478"/>
      <c r="N1358" s="479"/>
      <c r="O1358" s="479"/>
      <c r="P1358" s="478"/>
      <c r="Q1358" s="478"/>
      <c r="R1358" s="478"/>
      <c r="S1358" s="478"/>
      <c r="T1358" s="478"/>
      <c r="U1358" s="478"/>
      <c r="V1358" s="470"/>
    </row>
    <row r="1359" spans="7:22" x14ac:dyDescent="0.35">
      <c r="G1359" s="477"/>
      <c r="H1359" s="478"/>
      <c r="I1359" s="478"/>
      <c r="J1359" s="478"/>
      <c r="K1359" s="478"/>
      <c r="L1359" s="478"/>
      <c r="M1359" s="478"/>
      <c r="N1359" s="479"/>
      <c r="O1359" s="479"/>
      <c r="P1359" s="478"/>
      <c r="Q1359" s="478"/>
      <c r="R1359" s="478"/>
      <c r="S1359" s="478"/>
      <c r="T1359" s="478"/>
      <c r="U1359" s="478"/>
      <c r="V1359" s="470"/>
    </row>
    <row r="1360" spans="7:22" x14ac:dyDescent="0.35">
      <c r="G1360" s="477"/>
      <c r="H1360" s="478"/>
      <c r="I1360" s="478"/>
      <c r="J1360" s="478"/>
      <c r="K1360" s="478"/>
      <c r="L1360" s="478"/>
      <c r="M1360" s="478"/>
      <c r="N1360" s="479"/>
      <c r="O1360" s="479"/>
      <c r="P1360" s="478"/>
      <c r="Q1360" s="478"/>
      <c r="R1360" s="478"/>
      <c r="S1360" s="478"/>
      <c r="T1360" s="478"/>
      <c r="U1360" s="478"/>
      <c r="V1360" s="470"/>
    </row>
    <row r="1361" spans="7:22" x14ac:dyDescent="0.35">
      <c r="G1361" s="477"/>
      <c r="H1361" s="478"/>
      <c r="I1361" s="478"/>
      <c r="J1361" s="478"/>
      <c r="K1361" s="478"/>
      <c r="L1361" s="478"/>
      <c r="M1361" s="478"/>
      <c r="N1361" s="479"/>
      <c r="O1361" s="479"/>
      <c r="P1361" s="478"/>
      <c r="Q1361" s="478"/>
      <c r="R1361" s="478"/>
      <c r="S1361" s="478"/>
      <c r="T1361" s="478"/>
      <c r="U1361" s="478"/>
      <c r="V1361" s="470"/>
    </row>
    <row r="1362" spans="7:22" x14ac:dyDescent="0.35">
      <c r="G1362" s="477"/>
      <c r="H1362" s="478"/>
      <c r="I1362" s="478"/>
      <c r="J1362" s="478"/>
      <c r="K1362" s="478"/>
      <c r="L1362" s="478"/>
      <c r="M1362" s="478"/>
      <c r="N1362" s="479"/>
      <c r="O1362" s="479"/>
      <c r="P1362" s="478"/>
      <c r="Q1362" s="478"/>
      <c r="R1362" s="478"/>
      <c r="S1362" s="478"/>
      <c r="T1362" s="478"/>
      <c r="U1362" s="478"/>
      <c r="V1362" s="470"/>
    </row>
    <row r="1363" spans="7:22" x14ac:dyDescent="0.35">
      <c r="G1363" s="477"/>
      <c r="H1363" s="478"/>
      <c r="I1363" s="478"/>
      <c r="J1363" s="478"/>
      <c r="K1363" s="478"/>
      <c r="L1363" s="478"/>
      <c r="M1363" s="478"/>
      <c r="N1363" s="479"/>
      <c r="O1363" s="479"/>
      <c r="P1363" s="478"/>
      <c r="Q1363" s="478"/>
      <c r="R1363" s="478"/>
      <c r="S1363" s="478"/>
      <c r="T1363" s="478"/>
      <c r="U1363" s="478"/>
      <c r="V1363" s="470"/>
    </row>
    <row r="1364" spans="7:22" x14ac:dyDescent="0.35">
      <c r="G1364" s="477"/>
      <c r="H1364" s="478"/>
      <c r="I1364" s="478"/>
      <c r="J1364" s="478"/>
      <c r="K1364" s="478"/>
      <c r="L1364" s="478"/>
      <c r="M1364" s="478"/>
      <c r="N1364" s="479"/>
      <c r="O1364" s="479"/>
      <c r="P1364" s="478"/>
      <c r="Q1364" s="478"/>
      <c r="R1364" s="478"/>
      <c r="S1364" s="478"/>
      <c r="T1364" s="478"/>
      <c r="U1364" s="478"/>
      <c r="V1364" s="470"/>
    </row>
    <row r="1365" spans="7:22" x14ac:dyDescent="0.35">
      <c r="G1365" s="477"/>
      <c r="H1365" s="478"/>
      <c r="I1365" s="478"/>
      <c r="J1365" s="478"/>
      <c r="K1365" s="478"/>
      <c r="L1365" s="478"/>
      <c r="M1365" s="478"/>
      <c r="N1365" s="479"/>
      <c r="O1365" s="479"/>
      <c r="P1365" s="478"/>
      <c r="Q1365" s="478"/>
      <c r="R1365" s="478"/>
      <c r="S1365" s="478"/>
      <c r="T1365" s="478"/>
      <c r="U1365" s="478"/>
      <c r="V1365" s="470"/>
    </row>
    <row r="1366" spans="7:22" x14ac:dyDescent="0.35">
      <c r="G1366" s="477"/>
      <c r="H1366" s="478"/>
      <c r="I1366" s="478"/>
      <c r="J1366" s="478"/>
      <c r="K1366" s="478"/>
      <c r="L1366" s="478"/>
      <c r="M1366" s="478"/>
      <c r="N1366" s="479"/>
      <c r="O1366" s="479"/>
      <c r="P1366" s="478"/>
      <c r="Q1366" s="478"/>
      <c r="R1366" s="478"/>
      <c r="S1366" s="478"/>
      <c r="T1366" s="478"/>
      <c r="U1366" s="478"/>
      <c r="V1366" s="470"/>
    </row>
    <row r="1367" spans="7:22" x14ac:dyDescent="0.35">
      <c r="G1367" s="477"/>
      <c r="H1367" s="478"/>
      <c r="I1367" s="478"/>
      <c r="J1367" s="478"/>
      <c r="K1367" s="478"/>
      <c r="L1367" s="478"/>
      <c r="M1367" s="478"/>
      <c r="N1367" s="479"/>
      <c r="O1367" s="479"/>
      <c r="P1367" s="478"/>
      <c r="Q1367" s="478"/>
      <c r="R1367" s="478"/>
      <c r="S1367" s="478"/>
      <c r="T1367" s="478"/>
      <c r="U1367" s="478"/>
      <c r="V1367" s="470"/>
    </row>
    <row r="1368" spans="7:22" x14ac:dyDescent="0.35">
      <c r="G1368" s="477"/>
      <c r="H1368" s="478"/>
      <c r="I1368" s="478"/>
      <c r="J1368" s="478"/>
      <c r="K1368" s="478"/>
      <c r="L1368" s="478"/>
      <c r="M1368" s="478"/>
      <c r="N1368" s="479"/>
      <c r="O1368" s="479"/>
      <c r="P1368" s="478"/>
      <c r="Q1368" s="478"/>
      <c r="R1368" s="478"/>
      <c r="S1368" s="478"/>
      <c r="T1368" s="478"/>
      <c r="U1368" s="478"/>
      <c r="V1368" s="470"/>
    </row>
    <row r="1369" spans="7:22" x14ac:dyDescent="0.35">
      <c r="G1369" s="477"/>
      <c r="H1369" s="478"/>
      <c r="I1369" s="478"/>
      <c r="J1369" s="478"/>
      <c r="K1369" s="478"/>
      <c r="L1369" s="478"/>
      <c r="M1369" s="478"/>
      <c r="N1369" s="479"/>
      <c r="O1369" s="479"/>
      <c r="P1369" s="478"/>
      <c r="Q1369" s="478"/>
      <c r="R1369" s="478"/>
      <c r="S1369" s="478"/>
      <c r="T1369" s="478"/>
      <c r="U1369" s="478"/>
      <c r="V1369" s="470"/>
    </row>
    <row r="1370" spans="7:22" x14ac:dyDescent="0.35">
      <c r="G1370" s="477"/>
      <c r="H1370" s="478"/>
      <c r="I1370" s="478"/>
      <c r="J1370" s="478"/>
      <c r="K1370" s="478"/>
      <c r="L1370" s="478"/>
      <c r="M1370" s="478"/>
      <c r="N1370" s="479"/>
      <c r="O1370" s="479"/>
      <c r="P1370" s="478"/>
      <c r="Q1370" s="478"/>
      <c r="R1370" s="478"/>
      <c r="S1370" s="478"/>
      <c r="T1370" s="478"/>
      <c r="U1370" s="478"/>
      <c r="V1370" s="470"/>
    </row>
    <row r="1371" spans="7:22" x14ac:dyDescent="0.35">
      <c r="G1371" s="477"/>
      <c r="H1371" s="478"/>
      <c r="I1371" s="478"/>
      <c r="J1371" s="478"/>
      <c r="K1371" s="478"/>
      <c r="L1371" s="478"/>
      <c r="M1371" s="478"/>
      <c r="N1371" s="479"/>
      <c r="O1371" s="479"/>
      <c r="P1371" s="478"/>
      <c r="Q1371" s="478"/>
      <c r="R1371" s="478"/>
      <c r="S1371" s="478"/>
      <c r="T1371" s="478"/>
      <c r="U1371" s="478"/>
      <c r="V1371" s="470"/>
    </row>
    <row r="1372" spans="7:22" x14ac:dyDescent="0.35">
      <c r="G1372" s="477"/>
      <c r="H1372" s="478"/>
      <c r="I1372" s="478"/>
      <c r="J1372" s="478"/>
      <c r="K1372" s="478"/>
      <c r="L1372" s="478"/>
      <c r="M1372" s="478"/>
      <c r="N1372" s="479"/>
      <c r="O1372" s="479"/>
      <c r="P1372" s="478"/>
      <c r="Q1372" s="478"/>
      <c r="R1372" s="478"/>
      <c r="S1372" s="478"/>
      <c r="T1372" s="478"/>
      <c r="U1372" s="478"/>
      <c r="V1372" s="470"/>
    </row>
    <row r="1373" spans="7:22" x14ac:dyDescent="0.35">
      <c r="G1373" s="477"/>
      <c r="H1373" s="478"/>
      <c r="I1373" s="478"/>
      <c r="J1373" s="478"/>
      <c r="K1373" s="478"/>
      <c r="L1373" s="478"/>
      <c r="M1373" s="478"/>
      <c r="N1373" s="479"/>
      <c r="O1373" s="479"/>
      <c r="P1373" s="478"/>
      <c r="Q1373" s="478"/>
      <c r="R1373" s="478"/>
      <c r="S1373" s="478"/>
      <c r="T1373" s="478"/>
      <c r="U1373" s="478"/>
      <c r="V1373" s="470"/>
    </row>
    <row r="1374" spans="7:22" x14ac:dyDescent="0.35">
      <c r="G1374" s="477"/>
      <c r="H1374" s="478"/>
      <c r="I1374" s="478"/>
      <c r="J1374" s="478"/>
      <c r="K1374" s="478"/>
      <c r="L1374" s="478"/>
      <c r="M1374" s="478"/>
      <c r="N1374" s="479"/>
      <c r="O1374" s="479"/>
      <c r="P1374" s="478"/>
      <c r="Q1374" s="478"/>
      <c r="R1374" s="478"/>
      <c r="S1374" s="478"/>
      <c r="T1374" s="478"/>
      <c r="U1374" s="478"/>
      <c r="V1374" s="470"/>
    </row>
    <row r="1375" spans="7:22" x14ac:dyDescent="0.35">
      <c r="G1375" s="477"/>
      <c r="H1375" s="478"/>
      <c r="I1375" s="478"/>
      <c r="J1375" s="478"/>
      <c r="K1375" s="478"/>
      <c r="L1375" s="478"/>
      <c r="M1375" s="478"/>
      <c r="N1375" s="479"/>
      <c r="O1375" s="479"/>
      <c r="P1375" s="478"/>
      <c r="Q1375" s="478"/>
      <c r="R1375" s="478"/>
      <c r="S1375" s="478"/>
      <c r="T1375" s="478"/>
      <c r="U1375" s="478"/>
      <c r="V1375" s="470"/>
    </row>
    <row r="1376" spans="7:22" x14ac:dyDescent="0.35">
      <c r="G1376" s="477"/>
      <c r="H1376" s="478"/>
      <c r="I1376" s="478"/>
      <c r="J1376" s="478"/>
      <c r="K1376" s="478"/>
      <c r="L1376" s="478"/>
      <c r="M1376" s="478"/>
      <c r="N1376" s="479"/>
      <c r="O1376" s="479"/>
      <c r="P1376" s="478"/>
      <c r="Q1376" s="478"/>
      <c r="R1376" s="478"/>
      <c r="S1376" s="478"/>
      <c r="T1376" s="478"/>
      <c r="U1376" s="478"/>
      <c r="V1376" s="470"/>
    </row>
    <row r="1377" spans="7:22" x14ac:dyDescent="0.35">
      <c r="G1377" s="477"/>
      <c r="H1377" s="478"/>
      <c r="I1377" s="478"/>
      <c r="J1377" s="478"/>
      <c r="K1377" s="478"/>
      <c r="L1377" s="478"/>
      <c r="M1377" s="478"/>
      <c r="N1377" s="479"/>
      <c r="O1377" s="479"/>
      <c r="P1377" s="478"/>
      <c r="Q1377" s="478"/>
      <c r="R1377" s="478"/>
      <c r="S1377" s="478"/>
      <c r="T1377" s="478"/>
      <c r="U1377" s="478"/>
      <c r="V1377" s="470"/>
    </row>
    <row r="1378" spans="7:22" x14ac:dyDescent="0.35">
      <c r="G1378" s="477"/>
      <c r="H1378" s="478"/>
      <c r="I1378" s="478"/>
      <c r="J1378" s="478"/>
      <c r="K1378" s="478"/>
      <c r="L1378" s="478"/>
      <c r="M1378" s="478"/>
      <c r="N1378" s="479"/>
      <c r="O1378" s="479"/>
      <c r="P1378" s="478"/>
      <c r="Q1378" s="478"/>
      <c r="R1378" s="478"/>
      <c r="S1378" s="478"/>
      <c r="T1378" s="478"/>
      <c r="U1378" s="478"/>
      <c r="V1378" s="470"/>
    </row>
    <row r="1379" spans="7:22" x14ac:dyDescent="0.35">
      <c r="G1379" s="477"/>
      <c r="H1379" s="478"/>
      <c r="I1379" s="478"/>
      <c r="J1379" s="478"/>
      <c r="K1379" s="478"/>
      <c r="L1379" s="478"/>
      <c r="M1379" s="478"/>
      <c r="N1379" s="479"/>
      <c r="O1379" s="479"/>
      <c r="P1379" s="478"/>
      <c r="Q1379" s="478"/>
      <c r="R1379" s="478"/>
      <c r="S1379" s="478"/>
      <c r="T1379" s="478"/>
      <c r="U1379" s="478"/>
      <c r="V1379" s="470"/>
    </row>
    <row r="1380" spans="7:22" x14ac:dyDescent="0.35">
      <c r="G1380" s="477"/>
      <c r="H1380" s="478"/>
      <c r="I1380" s="478"/>
      <c r="J1380" s="478"/>
      <c r="K1380" s="478"/>
      <c r="L1380" s="478"/>
      <c r="M1380" s="478"/>
      <c r="N1380" s="479"/>
      <c r="O1380" s="479"/>
      <c r="P1380" s="478"/>
      <c r="Q1380" s="478"/>
      <c r="R1380" s="478"/>
      <c r="S1380" s="478"/>
      <c r="T1380" s="478"/>
      <c r="U1380" s="478"/>
      <c r="V1380" s="470"/>
    </row>
    <row r="1381" spans="7:22" x14ac:dyDescent="0.35">
      <c r="G1381" s="477"/>
      <c r="H1381" s="478"/>
      <c r="I1381" s="478"/>
      <c r="J1381" s="478"/>
      <c r="K1381" s="478"/>
      <c r="L1381" s="478"/>
      <c r="M1381" s="478"/>
      <c r="N1381" s="479"/>
      <c r="O1381" s="479"/>
      <c r="P1381" s="478"/>
      <c r="Q1381" s="478"/>
      <c r="R1381" s="478"/>
      <c r="S1381" s="478"/>
      <c r="T1381" s="478"/>
      <c r="U1381" s="478"/>
      <c r="V1381" s="470"/>
    </row>
    <row r="1382" spans="7:22" x14ac:dyDescent="0.35">
      <c r="G1382" s="477"/>
      <c r="H1382" s="478"/>
      <c r="I1382" s="478"/>
      <c r="J1382" s="478"/>
      <c r="K1382" s="478"/>
      <c r="L1382" s="478"/>
      <c r="M1382" s="478"/>
      <c r="N1382" s="479"/>
      <c r="O1382" s="479"/>
      <c r="P1382" s="478"/>
      <c r="Q1382" s="478"/>
      <c r="R1382" s="478"/>
      <c r="S1382" s="478"/>
      <c r="T1382" s="478"/>
      <c r="U1382" s="478"/>
      <c r="V1382" s="470"/>
    </row>
    <row r="1383" spans="7:22" x14ac:dyDescent="0.35">
      <c r="G1383" s="477"/>
      <c r="H1383" s="478"/>
      <c r="I1383" s="478"/>
      <c r="J1383" s="478"/>
      <c r="K1383" s="478"/>
      <c r="L1383" s="478"/>
      <c r="M1383" s="478"/>
      <c r="N1383" s="479"/>
      <c r="O1383" s="479"/>
      <c r="P1383" s="478"/>
      <c r="Q1383" s="478"/>
      <c r="R1383" s="478"/>
      <c r="S1383" s="478"/>
      <c r="T1383" s="478"/>
      <c r="U1383" s="478"/>
      <c r="V1383" s="470"/>
    </row>
    <row r="1384" spans="7:22" x14ac:dyDescent="0.35">
      <c r="G1384" s="477"/>
      <c r="H1384" s="478"/>
      <c r="I1384" s="478"/>
      <c r="J1384" s="478"/>
      <c r="K1384" s="478"/>
      <c r="L1384" s="478"/>
      <c r="M1384" s="478"/>
      <c r="N1384" s="479"/>
      <c r="O1384" s="479"/>
      <c r="P1384" s="478"/>
      <c r="Q1384" s="478"/>
      <c r="R1384" s="478"/>
      <c r="S1384" s="478"/>
      <c r="T1384" s="478"/>
      <c r="U1384" s="478"/>
      <c r="V1384" s="470"/>
    </row>
    <row r="1385" spans="7:22" x14ac:dyDescent="0.35">
      <c r="G1385" s="477"/>
      <c r="H1385" s="478"/>
      <c r="I1385" s="478"/>
      <c r="J1385" s="478"/>
      <c r="K1385" s="478"/>
      <c r="L1385" s="478"/>
      <c r="M1385" s="478"/>
      <c r="N1385" s="479"/>
      <c r="O1385" s="479"/>
      <c r="P1385" s="478"/>
      <c r="Q1385" s="478"/>
      <c r="R1385" s="478"/>
      <c r="S1385" s="478"/>
      <c r="T1385" s="478"/>
      <c r="U1385" s="478"/>
      <c r="V1385" s="470"/>
    </row>
    <row r="1386" spans="7:22" x14ac:dyDescent="0.35">
      <c r="G1386" s="477"/>
      <c r="H1386" s="478"/>
      <c r="I1386" s="478"/>
      <c r="J1386" s="478"/>
      <c r="K1386" s="478"/>
      <c r="L1386" s="478"/>
      <c r="M1386" s="478"/>
      <c r="N1386" s="479"/>
      <c r="O1386" s="479"/>
      <c r="P1386" s="478"/>
      <c r="Q1386" s="478"/>
      <c r="R1386" s="478"/>
      <c r="S1386" s="478"/>
      <c r="T1386" s="478"/>
      <c r="U1386" s="478"/>
      <c r="V1386" s="470"/>
    </row>
    <row r="1387" spans="7:22" x14ac:dyDescent="0.35">
      <c r="G1387" s="477"/>
      <c r="H1387" s="478"/>
      <c r="I1387" s="478"/>
      <c r="J1387" s="478"/>
      <c r="K1387" s="478"/>
      <c r="L1387" s="478"/>
      <c r="M1387" s="478"/>
      <c r="N1387" s="479"/>
      <c r="O1387" s="479"/>
      <c r="P1387" s="478"/>
      <c r="Q1387" s="478"/>
      <c r="R1387" s="478"/>
      <c r="S1387" s="478"/>
      <c r="T1387" s="478"/>
      <c r="U1387" s="478"/>
      <c r="V1387" s="470"/>
    </row>
    <row r="1388" spans="7:22" x14ac:dyDescent="0.35">
      <c r="G1388" s="477"/>
      <c r="H1388" s="478"/>
      <c r="I1388" s="478"/>
      <c r="J1388" s="478"/>
      <c r="K1388" s="478"/>
      <c r="L1388" s="478"/>
      <c r="M1388" s="478"/>
      <c r="N1388" s="479"/>
      <c r="O1388" s="479"/>
      <c r="P1388" s="478"/>
      <c r="Q1388" s="478"/>
      <c r="R1388" s="478"/>
      <c r="S1388" s="478"/>
      <c r="T1388" s="478"/>
      <c r="U1388" s="478"/>
      <c r="V1388" s="470"/>
    </row>
    <row r="1389" spans="7:22" x14ac:dyDescent="0.35">
      <c r="G1389" s="477"/>
      <c r="H1389" s="478"/>
      <c r="I1389" s="478"/>
      <c r="J1389" s="478"/>
      <c r="K1389" s="478"/>
      <c r="L1389" s="478"/>
      <c r="M1389" s="478"/>
      <c r="N1389" s="479"/>
      <c r="O1389" s="479"/>
      <c r="P1389" s="478"/>
      <c r="Q1389" s="478"/>
      <c r="R1389" s="478"/>
      <c r="S1389" s="478"/>
      <c r="T1389" s="478"/>
      <c r="U1389" s="478"/>
      <c r="V1389" s="470"/>
    </row>
    <row r="1390" spans="7:22" x14ac:dyDescent="0.35">
      <c r="G1390" s="477"/>
      <c r="H1390" s="478"/>
      <c r="I1390" s="478"/>
      <c r="J1390" s="478"/>
      <c r="K1390" s="478"/>
      <c r="L1390" s="478"/>
      <c r="M1390" s="478"/>
      <c r="N1390" s="479"/>
      <c r="O1390" s="479"/>
      <c r="P1390" s="478"/>
      <c r="Q1390" s="478"/>
      <c r="R1390" s="478"/>
      <c r="S1390" s="478"/>
      <c r="T1390" s="478"/>
      <c r="U1390" s="478"/>
      <c r="V1390" s="470"/>
    </row>
    <row r="1391" spans="7:22" x14ac:dyDescent="0.35">
      <c r="G1391" s="477"/>
      <c r="H1391" s="478"/>
      <c r="I1391" s="478"/>
      <c r="J1391" s="478"/>
      <c r="K1391" s="478"/>
      <c r="L1391" s="478"/>
      <c r="M1391" s="478"/>
      <c r="N1391" s="479"/>
      <c r="O1391" s="479"/>
      <c r="P1391" s="478"/>
      <c r="Q1391" s="478"/>
      <c r="R1391" s="478"/>
      <c r="S1391" s="478"/>
      <c r="T1391" s="478"/>
      <c r="U1391" s="478"/>
      <c r="V1391" s="470"/>
    </row>
    <row r="1392" spans="7:22" x14ac:dyDescent="0.35">
      <c r="G1392" s="477"/>
      <c r="H1392" s="478"/>
      <c r="I1392" s="478"/>
      <c r="J1392" s="478"/>
      <c r="K1392" s="478"/>
      <c r="L1392" s="478"/>
      <c r="M1392" s="478"/>
      <c r="N1392" s="479"/>
      <c r="O1392" s="479"/>
      <c r="P1392" s="478"/>
      <c r="Q1392" s="478"/>
      <c r="R1392" s="478"/>
      <c r="S1392" s="478"/>
      <c r="T1392" s="478"/>
      <c r="U1392" s="478"/>
      <c r="V1392" s="470"/>
    </row>
    <row r="1393" spans="7:22" x14ac:dyDescent="0.35">
      <c r="G1393" s="477"/>
      <c r="H1393" s="478"/>
      <c r="I1393" s="478"/>
      <c r="J1393" s="478"/>
      <c r="K1393" s="478"/>
      <c r="L1393" s="478"/>
      <c r="M1393" s="478"/>
      <c r="N1393" s="479"/>
      <c r="O1393" s="479"/>
      <c r="P1393" s="478"/>
      <c r="Q1393" s="478"/>
      <c r="R1393" s="478"/>
      <c r="S1393" s="478"/>
      <c r="T1393" s="478"/>
      <c r="U1393" s="478"/>
      <c r="V1393" s="470"/>
    </row>
    <row r="1394" spans="7:22" x14ac:dyDescent="0.35">
      <c r="G1394" s="477"/>
      <c r="H1394" s="478"/>
      <c r="I1394" s="478"/>
      <c r="J1394" s="478"/>
      <c r="K1394" s="478"/>
      <c r="L1394" s="478"/>
      <c r="M1394" s="478"/>
      <c r="N1394" s="479"/>
      <c r="O1394" s="479"/>
      <c r="P1394" s="478"/>
      <c r="Q1394" s="478"/>
      <c r="R1394" s="478"/>
      <c r="S1394" s="478"/>
      <c r="T1394" s="478"/>
      <c r="U1394" s="478"/>
      <c r="V1394" s="470"/>
    </row>
    <row r="1395" spans="7:22" x14ac:dyDescent="0.35">
      <c r="G1395" s="477"/>
      <c r="H1395" s="478"/>
      <c r="I1395" s="478"/>
      <c r="J1395" s="478"/>
      <c r="K1395" s="478"/>
      <c r="L1395" s="478"/>
      <c r="M1395" s="478"/>
      <c r="N1395" s="479"/>
      <c r="O1395" s="479"/>
      <c r="P1395" s="478"/>
      <c r="Q1395" s="478"/>
      <c r="R1395" s="478"/>
      <c r="S1395" s="478"/>
      <c r="T1395" s="478"/>
      <c r="U1395" s="478"/>
      <c r="V1395" s="470"/>
    </row>
    <row r="1396" spans="7:22" x14ac:dyDescent="0.35">
      <c r="G1396" s="477"/>
      <c r="H1396" s="478"/>
      <c r="I1396" s="478"/>
      <c r="J1396" s="478"/>
      <c r="K1396" s="478"/>
      <c r="L1396" s="478"/>
      <c r="M1396" s="478"/>
      <c r="N1396" s="479"/>
      <c r="O1396" s="479"/>
      <c r="P1396" s="478"/>
      <c r="Q1396" s="478"/>
      <c r="R1396" s="478"/>
      <c r="S1396" s="478"/>
      <c r="T1396" s="478"/>
      <c r="U1396" s="478"/>
      <c r="V1396" s="470"/>
    </row>
    <row r="1397" spans="7:22" x14ac:dyDescent="0.35">
      <c r="G1397" s="477"/>
      <c r="H1397" s="478"/>
      <c r="I1397" s="478"/>
      <c r="J1397" s="478"/>
      <c r="K1397" s="478"/>
      <c r="L1397" s="478"/>
      <c r="M1397" s="478"/>
      <c r="N1397" s="479"/>
      <c r="O1397" s="479"/>
      <c r="P1397" s="478"/>
      <c r="Q1397" s="478"/>
      <c r="R1397" s="478"/>
      <c r="S1397" s="478"/>
      <c r="T1397" s="478"/>
      <c r="U1397" s="478"/>
      <c r="V1397" s="470"/>
    </row>
    <row r="1398" spans="7:22" x14ac:dyDescent="0.35">
      <c r="G1398" s="477"/>
      <c r="H1398" s="478"/>
      <c r="I1398" s="478"/>
      <c r="J1398" s="478"/>
      <c r="K1398" s="478"/>
      <c r="L1398" s="478"/>
      <c r="M1398" s="478"/>
      <c r="N1398" s="479"/>
      <c r="O1398" s="479"/>
      <c r="P1398" s="478"/>
      <c r="Q1398" s="478"/>
      <c r="R1398" s="478"/>
      <c r="S1398" s="478"/>
      <c r="T1398" s="478"/>
      <c r="U1398" s="478"/>
      <c r="V1398" s="470"/>
    </row>
    <row r="1399" spans="7:22" x14ac:dyDescent="0.35">
      <c r="G1399" s="477"/>
      <c r="H1399" s="478"/>
      <c r="I1399" s="478"/>
      <c r="J1399" s="478"/>
      <c r="K1399" s="478"/>
      <c r="L1399" s="478"/>
      <c r="M1399" s="478"/>
      <c r="N1399" s="479"/>
      <c r="O1399" s="479"/>
      <c r="P1399" s="478"/>
      <c r="Q1399" s="478"/>
      <c r="R1399" s="478"/>
      <c r="S1399" s="478"/>
      <c r="T1399" s="478"/>
      <c r="U1399" s="478"/>
      <c r="V1399" s="470"/>
    </row>
    <row r="1400" spans="7:22" x14ac:dyDescent="0.35">
      <c r="G1400" s="477"/>
      <c r="H1400" s="478"/>
      <c r="I1400" s="478"/>
      <c r="J1400" s="478"/>
      <c r="K1400" s="478"/>
      <c r="L1400" s="478"/>
      <c r="M1400" s="478"/>
      <c r="N1400" s="479"/>
      <c r="O1400" s="479"/>
      <c r="P1400" s="478"/>
      <c r="Q1400" s="478"/>
      <c r="R1400" s="478"/>
      <c r="S1400" s="478"/>
      <c r="T1400" s="478"/>
      <c r="U1400" s="478"/>
      <c r="V1400" s="470"/>
    </row>
    <row r="1401" spans="7:22" x14ac:dyDescent="0.35">
      <c r="G1401" s="477"/>
      <c r="H1401" s="478"/>
      <c r="I1401" s="478"/>
      <c r="J1401" s="478"/>
      <c r="K1401" s="478"/>
      <c r="L1401" s="478"/>
      <c r="M1401" s="478"/>
      <c r="N1401" s="479"/>
      <c r="O1401" s="479"/>
      <c r="P1401" s="478"/>
      <c r="Q1401" s="478"/>
      <c r="R1401" s="478"/>
      <c r="S1401" s="478"/>
      <c r="T1401" s="478"/>
      <c r="U1401" s="478"/>
      <c r="V1401" s="470"/>
    </row>
    <row r="1402" spans="7:22" x14ac:dyDescent="0.35">
      <c r="G1402" s="477"/>
      <c r="H1402" s="478"/>
      <c r="I1402" s="478"/>
      <c r="J1402" s="478"/>
      <c r="K1402" s="478"/>
      <c r="L1402" s="478"/>
      <c r="M1402" s="478"/>
      <c r="N1402" s="479"/>
      <c r="O1402" s="479"/>
      <c r="P1402" s="478"/>
      <c r="Q1402" s="478"/>
      <c r="R1402" s="478"/>
      <c r="S1402" s="478"/>
      <c r="T1402" s="478"/>
      <c r="U1402" s="478"/>
      <c r="V1402" s="470"/>
    </row>
    <row r="1403" spans="7:22" x14ac:dyDescent="0.35">
      <c r="G1403" s="477"/>
      <c r="H1403" s="478"/>
      <c r="I1403" s="478"/>
      <c r="J1403" s="478"/>
      <c r="K1403" s="478"/>
      <c r="L1403" s="478"/>
      <c r="M1403" s="478"/>
      <c r="N1403" s="479"/>
      <c r="O1403" s="479"/>
      <c r="P1403" s="478"/>
      <c r="Q1403" s="478"/>
      <c r="R1403" s="478"/>
      <c r="S1403" s="478"/>
      <c r="T1403" s="478"/>
      <c r="U1403" s="478"/>
      <c r="V1403" s="470"/>
    </row>
    <row r="1404" spans="7:22" x14ac:dyDescent="0.35">
      <c r="G1404" s="477"/>
      <c r="H1404" s="478"/>
      <c r="I1404" s="478"/>
      <c r="J1404" s="478"/>
      <c r="K1404" s="478"/>
      <c r="L1404" s="478"/>
      <c r="M1404" s="478"/>
      <c r="N1404" s="479"/>
      <c r="O1404" s="479"/>
      <c r="P1404" s="478"/>
      <c r="Q1404" s="478"/>
      <c r="R1404" s="478"/>
      <c r="S1404" s="478"/>
      <c r="T1404" s="478"/>
      <c r="U1404" s="478"/>
      <c r="V1404" s="470"/>
    </row>
    <row r="1405" spans="7:22" x14ac:dyDescent="0.35">
      <c r="G1405" s="477"/>
      <c r="H1405" s="478"/>
      <c r="I1405" s="478"/>
      <c r="J1405" s="478"/>
      <c r="K1405" s="478"/>
      <c r="L1405" s="478"/>
      <c r="M1405" s="478"/>
      <c r="N1405" s="479"/>
      <c r="O1405" s="479"/>
      <c r="P1405" s="478"/>
      <c r="Q1405" s="478"/>
      <c r="R1405" s="478"/>
      <c r="S1405" s="478"/>
      <c r="T1405" s="478"/>
      <c r="U1405" s="478"/>
      <c r="V1405" s="470"/>
    </row>
    <row r="1406" spans="7:22" x14ac:dyDescent="0.35">
      <c r="G1406" s="477"/>
      <c r="H1406" s="478"/>
      <c r="I1406" s="478"/>
      <c r="J1406" s="478"/>
      <c r="K1406" s="478"/>
      <c r="L1406" s="478"/>
      <c r="M1406" s="478"/>
      <c r="N1406" s="479"/>
      <c r="O1406" s="479"/>
      <c r="P1406" s="478"/>
      <c r="Q1406" s="478"/>
      <c r="R1406" s="478"/>
      <c r="S1406" s="478"/>
      <c r="T1406" s="478"/>
      <c r="U1406" s="478"/>
      <c r="V1406" s="470"/>
    </row>
    <row r="1407" spans="7:22" x14ac:dyDescent="0.35">
      <c r="G1407" s="477"/>
      <c r="H1407" s="478"/>
      <c r="I1407" s="478"/>
      <c r="J1407" s="478"/>
      <c r="K1407" s="478"/>
      <c r="L1407" s="478"/>
      <c r="M1407" s="478"/>
      <c r="N1407" s="479"/>
      <c r="O1407" s="479"/>
      <c r="P1407" s="478"/>
      <c r="Q1407" s="478"/>
      <c r="R1407" s="478"/>
      <c r="S1407" s="478"/>
      <c r="T1407" s="478"/>
      <c r="U1407" s="478"/>
      <c r="V1407" s="470"/>
    </row>
    <row r="1408" spans="7:22" x14ac:dyDescent="0.35">
      <c r="G1408" s="477"/>
      <c r="H1408" s="478"/>
      <c r="I1408" s="478"/>
      <c r="J1408" s="478"/>
      <c r="K1408" s="478"/>
      <c r="L1408" s="478"/>
      <c r="M1408" s="478"/>
      <c r="N1408" s="479"/>
      <c r="O1408" s="479"/>
      <c r="P1408" s="478"/>
      <c r="Q1408" s="478"/>
      <c r="R1408" s="478"/>
      <c r="S1408" s="478"/>
      <c r="T1408" s="478"/>
      <c r="U1408" s="478"/>
      <c r="V1408" s="470"/>
    </row>
    <row r="1409" spans="7:22" x14ac:dyDescent="0.35">
      <c r="G1409" s="477"/>
      <c r="H1409" s="478"/>
      <c r="I1409" s="478"/>
      <c r="J1409" s="478"/>
      <c r="K1409" s="478"/>
      <c r="L1409" s="478"/>
      <c r="M1409" s="478"/>
      <c r="N1409" s="479"/>
      <c r="O1409" s="479"/>
      <c r="P1409" s="478"/>
      <c r="Q1409" s="478"/>
      <c r="R1409" s="478"/>
      <c r="S1409" s="478"/>
      <c r="T1409" s="478"/>
      <c r="U1409" s="478"/>
      <c r="V1409" s="470"/>
    </row>
    <row r="1410" spans="7:22" x14ac:dyDescent="0.35">
      <c r="G1410" s="477"/>
      <c r="H1410" s="478"/>
      <c r="I1410" s="478"/>
      <c r="J1410" s="478"/>
      <c r="K1410" s="478"/>
      <c r="L1410" s="478"/>
      <c r="M1410" s="478"/>
      <c r="N1410" s="479"/>
      <c r="O1410" s="479"/>
      <c r="P1410" s="478"/>
      <c r="Q1410" s="478"/>
      <c r="R1410" s="478"/>
      <c r="S1410" s="478"/>
      <c r="T1410" s="478"/>
      <c r="U1410" s="478"/>
      <c r="V1410" s="470"/>
    </row>
    <row r="1411" spans="7:22" x14ac:dyDescent="0.35">
      <c r="G1411" s="477"/>
      <c r="H1411" s="478"/>
      <c r="I1411" s="478"/>
      <c r="J1411" s="478"/>
      <c r="K1411" s="478"/>
      <c r="L1411" s="478"/>
      <c r="M1411" s="478"/>
      <c r="N1411" s="479"/>
      <c r="O1411" s="479"/>
      <c r="P1411" s="478"/>
      <c r="Q1411" s="478"/>
      <c r="R1411" s="478"/>
      <c r="S1411" s="478"/>
      <c r="T1411" s="478"/>
      <c r="U1411" s="478"/>
      <c r="V1411" s="470"/>
    </row>
    <row r="1412" spans="7:22" x14ac:dyDescent="0.35">
      <c r="G1412" s="477"/>
      <c r="H1412" s="478"/>
      <c r="I1412" s="478"/>
      <c r="J1412" s="478"/>
      <c r="K1412" s="478"/>
      <c r="L1412" s="478"/>
      <c r="M1412" s="478"/>
      <c r="N1412" s="479"/>
      <c r="O1412" s="479"/>
      <c r="P1412" s="478"/>
      <c r="Q1412" s="478"/>
      <c r="R1412" s="478"/>
      <c r="S1412" s="478"/>
      <c r="T1412" s="478"/>
      <c r="U1412" s="478"/>
      <c r="V1412" s="470"/>
    </row>
    <row r="1413" spans="7:22" x14ac:dyDescent="0.35">
      <c r="G1413" s="477"/>
      <c r="H1413" s="478"/>
      <c r="I1413" s="478"/>
      <c r="J1413" s="478"/>
      <c r="K1413" s="478"/>
      <c r="L1413" s="478"/>
      <c r="M1413" s="478"/>
      <c r="N1413" s="479"/>
      <c r="O1413" s="479"/>
      <c r="P1413" s="478"/>
      <c r="Q1413" s="478"/>
      <c r="R1413" s="478"/>
      <c r="S1413" s="478"/>
      <c r="T1413" s="478"/>
      <c r="U1413" s="478"/>
      <c r="V1413" s="470"/>
    </row>
    <row r="1414" spans="7:22" x14ac:dyDescent="0.35">
      <c r="G1414" s="477"/>
      <c r="H1414" s="478"/>
      <c r="I1414" s="478"/>
      <c r="J1414" s="478"/>
      <c r="K1414" s="478"/>
      <c r="L1414" s="478"/>
      <c r="M1414" s="478"/>
      <c r="N1414" s="479"/>
      <c r="O1414" s="479"/>
      <c r="P1414" s="478"/>
      <c r="Q1414" s="478"/>
      <c r="R1414" s="478"/>
      <c r="S1414" s="478"/>
      <c r="T1414" s="478"/>
      <c r="U1414" s="478"/>
      <c r="V1414" s="470"/>
    </row>
    <row r="1415" spans="7:22" x14ac:dyDescent="0.35">
      <c r="G1415" s="477"/>
      <c r="H1415" s="478"/>
      <c r="I1415" s="478"/>
      <c r="J1415" s="478"/>
      <c r="K1415" s="478"/>
      <c r="L1415" s="478"/>
      <c r="M1415" s="478"/>
      <c r="N1415" s="479"/>
      <c r="O1415" s="479"/>
      <c r="P1415" s="478"/>
      <c r="Q1415" s="478"/>
      <c r="R1415" s="478"/>
      <c r="S1415" s="478"/>
      <c r="T1415" s="478"/>
      <c r="U1415" s="478"/>
      <c r="V1415" s="470"/>
    </row>
    <row r="1416" spans="7:22" x14ac:dyDescent="0.35">
      <c r="G1416" s="477"/>
      <c r="H1416" s="478"/>
      <c r="I1416" s="478"/>
      <c r="J1416" s="478"/>
      <c r="K1416" s="478"/>
      <c r="L1416" s="478"/>
      <c r="M1416" s="478"/>
      <c r="N1416" s="479"/>
      <c r="O1416" s="479"/>
      <c r="P1416" s="478"/>
      <c r="Q1416" s="478"/>
      <c r="R1416" s="478"/>
      <c r="S1416" s="478"/>
      <c r="T1416" s="478"/>
      <c r="U1416" s="478"/>
      <c r="V1416" s="470"/>
    </row>
    <row r="1417" spans="7:22" x14ac:dyDescent="0.35">
      <c r="G1417" s="477"/>
      <c r="H1417" s="478"/>
      <c r="I1417" s="478"/>
      <c r="J1417" s="478"/>
      <c r="K1417" s="478"/>
      <c r="L1417" s="478"/>
      <c r="M1417" s="478"/>
      <c r="N1417" s="479"/>
      <c r="O1417" s="479"/>
      <c r="P1417" s="478"/>
      <c r="Q1417" s="478"/>
      <c r="R1417" s="478"/>
      <c r="S1417" s="478"/>
      <c r="T1417" s="478"/>
      <c r="U1417" s="478"/>
      <c r="V1417" s="470"/>
    </row>
    <row r="1418" spans="7:22" x14ac:dyDescent="0.35">
      <c r="G1418" s="477"/>
      <c r="H1418" s="478"/>
      <c r="I1418" s="478"/>
      <c r="J1418" s="478"/>
      <c r="K1418" s="478"/>
      <c r="L1418" s="478"/>
      <c r="M1418" s="478"/>
      <c r="N1418" s="479"/>
      <c r="O1418" s="479"/>
      <c r="P1418" s="478"/>
      <c r="Q1418" s="478"/>
      <c r="R1418" s="478"/>
      <c r="S1418" s="478"/>
      <c r="T1418" s="478"/>
      <c r="U1418" s="478"/>
      <c r="V1418" s="470"/>
    </row>
    <row r="1419" spans="7:22" x14ac:dyDescent="0.35">
      <c r="G1419" s="477"/>
      <c r="H1419" s="478"/>
      <c r="I1419" s="478"/>
      <c r="J1419" s="478"/>
      <c r="K1419" s="478"/>
      <c r="L1419" s="478"/>
      <c r="M1419" s="478"/>
      <c r="N1419" s="479"/>
      <c r="O1419" s="479"/>
      <c r="P1419" s="478"/>
      <c r="Q1419" s="478"/>
      <c r="R1419" s="478"/>
      <c r="S1419" s="478"/>
      <c r="T1419" s="478"/>
      <c r="U1419" s="478"/>
      <c r="V1419" s="470"/>
    </row>
    <row r="1420" spans="7:22" x14ac:dyDescent="0.35">
      <c r="G1420" s="477"/>
      <c r="H1420" s="478"/>
      <c r="I1420" s="478"/>
      <c r="J1420" s="478"/>
      <c r="K1420" s="478"/>
      <c r="L1420" s="478"/>
      <c r="M1420" s="478"/>
      <c r="N1420" s="479"/>
      <c r="O1420" s="479"/>
      <c r="P1420" s="478"/>
      <c r="Q1420" s="478"/>
      <c r="R1420" s="478"/>
      <c r="S1420" s="478"/>
      <c r="T1420" s="478"/>
      <c r="U1420" s="478"/>
      <c r="V1420" s="470"/>
    </row>
    <row r="1421" spans="7:22" x14ac:dyDescent="0.35">
      <c r="G1421" s="477"/>
      <c r="H1421" s="478"/>
      <c r="I1421" s="478"/>
      <c r="J1421" s="478"/>
      <c r="K1421" s="478"/>
      <c r="L1421" s="478"/>
      <c r="M1421" s="478"/>
      <c r="N1421" s="479"/>
      <c r="O1421" s="479"/>
      <c r="P1421" s="478"/>
      <c r="Q1421" s="478"/>
      <c r="R1421" s="478"/>
      <c r="S1421" s="478"/>
      <c r="T1421" s="478"/>
      <c r="U1421" s="478"/>
      <c r="V1421" s="470"/>
    </row>
    <row r="1422" spans="7:22" x14ac:dyDescent="0.35">
      <c r="G1422" s="477"/>
      <c r="H1422" s="478"/>
      <c r="I1422" s="478"/>
      <c r="J1422" s="478"/>
      <c r="K1422" s="478"/>
      <c r="L1422" s="478"/>
      <c r="M1422" s="478"/>
      <c r="N1422" s="479"/>
      <c r="O1422" s="479"/>
      <c r="P1422" s="478"/>
      <c r="Q1422" s="478"/>
      <c r="R1422" s="478"/>
      <c r="S1422" s="478"/>
      <c r="T1422" s="478"/>
      <c r="U1422" s="478"/>
      <c r="V1422" s="470"/>
    </row>
    <row r="1423" spans="7:22" x14ac:dyDescent="0.35">
      <c r="G1423" s="477"/>
      <c r="H1423" s="478"/>
      <c r="I1423" s="478"/>
      <c r="J1423" s="478"/>
      <c r="K1423" s="478"/>
      <c r="L1423" s="478"/>
      <c r="M1423" s="478"/>
      <c r="N1423" s="479"/>
      <c r="O1423" s="479"/>
      <c r="P1423" s="478"/>
      <c r="Q1423" s="478"/>
      <c r="R1423" s="478"/>
      <c r="S1423" s="478"/>
      <c r="T1423" s="478"/>
      <c r="U1423" s="478"/>
      <c r="V1423" s="470"/>
    </row>
    <row r="1424" spans="7:22" x14ac:dyDescent="0.35">
      <c r="G1424" s="477"/>
      <c r="H1424" s="478"/>
      <c r="I1424" s="478"/>
      <c r="J1424" s="478"/>
      <c r="K1424" s="478"/>
      <c r="L1424" s="478"/>
      <c r="M1424" s="478"/>
      <c r="N1424" s="479"/>
      <c r="O1424" s="479"/>
      <c r="P1424" s="478"/>
      <c r="Q1424" s="478"/>
      <c r="R1424" s="478"/>
      <c r="S1424" s="478"/>
      <c r="T1424" s="478"/>
      <c r="U1424" s="478"/>
      <c r="V1424" s="470"/>
    </row>
    <row r="1425" spans="7:22" x14ac:dyDescent="0.35">
      <c r="G1425" s="477"/>
      <c r="H1425" s="478"/>
      <c r="I1425" s="478"/>
      <c r="J1425" s="478"/>
      <c r="K1425" s="478"/>
      <c r="L1425" s="478"/>
      <c r="M1425" s="478"/>
      <c r="N1425" s="479"/>
      <c r="O1425" s="479"/>
      <c r="P1425" s="478"/>
      <c r="Q1425" s="478"/>
      <c r="R1425" s="478"/>
      <c r="S1425" s="478"/>
      <c r="T1425" s="478"/>
      <c r="U1425" s="478"/>
      <c r="V1425" s="470"/>
    </row>
    <row r="1426" spans="7:22" x14ac:dyDescent="0.35">
      <c r="G1426" s="477"/>
      <c r="H1426" s="478"/>
      <c r="I1426" s="478"/>
      <c r="J1426" s="478"/>
      <c r="K1426" s="478"/>
      <c r="L1426" s="478"/>
      <c r="M1426" s="478"/>
      <c r="N1426" s="479"/>
      <c r="O1426" s="479"/>
      <c r="P1426" s="478"/>
      <c r="Q1426" s="478"/>
      <c r="R1426" s="478"/>
      <c r="S1426" s="478"/>
      <c r="T1426" s="478"/>
      <c r="U1426" s="478"/>
      <c r="V1426" s="470"/>
    </row>
    <row r="1427" spans="7:22" x14ac:dyDescent="0.35">
      <c r="G1427" s="477"/>
      <c r="H1427" s="478"/>
      <c r="I1427" s="478"/>
      <c r="J1427" s="478"/>
      <c r="K1427" s="478"/>
      <c r="L1427" s="478"/>
      <c r="M1427" s="478"/>
      <c r="N1427" s="479"/>
      <c r="O1427" s="479"/>
      <c r="P1427" s="478"/>
      <c r="Q1427" s="478"/>
      <c r="R1427" s="478"/>
      <c r="S1427" s="478"/>
      <c r="T1427" s="478"/>
      <c r="U1427" s="478"/>
      <c r="V1427" s="470"/>
    </row>
    <row r="1428" spans="7:22" x14ac:dyDescent="0.35">
      <c r="G1428" s="477"/>
      <c r="H1428" s="478"/>
      <c r="I1428" s="478"/>
      <c r="J1428" s="478"/>
      <c r="K1428" s="478"/>
      <c r="L1428" s="478"/>
      <c r="M1428" s="478"/>
      <c r="N1428" s="479"/>
      <c r="O1428" s="479"/>
      <c r="P1428" s="478"/>
      <c r="Q1428" s="478"/>
      <c r="R1428" s="478"/>
      <c r="S1428" s="478"/>
      <c r="T1428" s="478"/>
      <c r="U1428" s="478"/>
      <c r="V1428" s="470"/>
    </row>
    <row r="1429" spans="7:22" x14ac:dyDescent="0.35">
      <c r="G1429" s="477"/>
      <c r="H1429" s="478"/>
      <c r="I1429" s="478"/>
      <c r="J1429" s="478"/>
      <c r="K1429" s="478"/>
      <c r="L1429" s="478"/>
      <c r="M1429" s="478"/>
      <c r="N1429" s="479"/>
      <c r="O1429" s="479"/>
      <c r="P1429" s="478"/>
      <c r="Q1429" s="478"/>
      <c r="R1429" s="478"/>
      <c r="S1429" s="478"/>
      <c r="T1429" s="478"/>
      <c r="U1429" s="478"/>
      <c r="V1429" s="470"/>
    </row>
    <row r="1430" spans="7:22" x14ac:dyDescent="0.35">
      <c r="G1430" s="477"/>
      <c r="H1430" s="478"/>
      <c r="I1430" s="478"/>
      <c r="J1430" s="478"/>
      <c r="K1430" s="478"/>
      <c r="L1430" s="478"/>
      <c r="M1430" s="478"/>
      <c r="N1430" s="479"/>
      <c r="O1430" s="479"/>
      <c r="P1430" s="478"/>
      <c r="Q1430" s="478"/>
      <c r="R1430" s="478"/>
      <c r="S1430" s="478"/>
      <c r="T1430" s="478"/>
      <c r="U1430" s="478"/>
      <c r="V1430" s="470"/>
    </row>
    <row r="1431" spans="7:22" x14ac:dyDescent="0.35">
      <c r="G1431" s="477"/>
      <c r="H1431" s="478"/>
      <c r="I1431" s="478"/>
      <c r="J1431" s="478"/>
      <c r="K1431" s="478"/>
      <c r="L1431" s="478"/>
      <c r="M1431" s="478"/>
      <c r="N1431" s="479"/>
      <c r="O1431" s="479"/>
      <c r="P1431" s="478"/>
      <c r="Q1431" s="478"/>
      <c r="R1431" s="478"/>
      <c r="S1431" s="478"/>
      <c r="T1431" s="478"/>
      <c r="U1431" s="478"/>
      <c r="V1431" s="470"/>
    </row>
    <row r="1432" spans="7:22" x14ac:dyDescent="0.35">
      <c r="G1432" s="477"/>
      <c r="H1432" s="478"/>
      <c r="I1432" s="478"/>
      <c r="J1432" s="478"/>
      <c r="K1432" s="478"/>
      <c r="L1432" s="478"/>
      <c r="M1432" s="478"/>
      <c r="N1432" s="479"/>
      <c r="O1432" s="479"/>
      <c r="P1432" s="478"/>
      <c r="Q1432" s="478"/>
      <c r="R1432" s="478"/>
      <c r="S1432" s="478"/>
      <c r="T1432" s="478"/>
      <c r="U1432" s="478"/>
      <c r="V1432" s="470"/>
    </row>
    <row r="1433" spans="7:22" x14ac:dyDescent="0.35">
      <c r="G1433" s="477"/>
      <c r="H1433" s="478"/>
      <c r="I1433" s="478"/>
      <c r="J1433" s="478"/>
      <c r="K1433" s="478"/>
      <c r="L1433" s="478"/>
      <c r="M1433" s="478"/>
      <c r="N1433" s="479"/>
      <c r="O1433" s="479"/>
      <c r="P1433" s="478"/>
      <c r="Q1433" s="478"/>
      <c r="R1433" s="478"/>
      <c r="S1433" s="478"/>
      <c r="T1433" s="478"/>
      <c r="U1433" s="478"/>
      <c r="V1433" s="470"/>
    </row>
    <row r="1434" spans="7:22" x14ac:dyDescent="0.35">
      <c r="G1434" s="477"/>
      <c r="H1434" s="478"/>
      <c r="I1434" s="478"/>
      <c r="J1434" s="478"/>
      <c r="K1434" s="478"/>
      <c r="L1434" s="478"/>
      <c r="M1434" s="478"/>
      <c r="N1434" s="479"/>
      <c r="O1434" s="479"/>
      <c r="P1434" s="478"/>
      <c r="Q1434" s="478"/>
      <c r="R1434" s="478"/>
      <c r="S1434" s="478"/>
      <c r="T1434" s="478"/>
      <c r="U1434" s="478"/>
      <c r="V1434" s="470"/>
    </row>
    <row r="1435" spans="7:22" x14ac:dyDescent="0.35">
      <c r="G1435" s="477"/>
      <c r="H1435" s="478"/>
      <c r="I1435" s="478"/>
      <c r="J1435" s="478"/>
      <c r="K1435" s="478"/>
      <c r="L1435" s="478"/>
      <c r="M1435" s="478"/>
      <c r="N1435" s="479"/>
      <c r="O1435" s="479"/>
      <c r="P1435" s="478"/>
      <c r="Q1435" s="478"/>
      <c r="R1435" s="478"/>
      <c r="S1435" s="478"/>
      <c r="T1435" s="478"/>
      <c r="U1435" s="478"/>
      <c r="V1435" s="470"/>
    </row>
    <row r="1436" spans="7:22" x14ac:dyDescent="0.35">
      <c r="G1436" s="477"/>
      <c r="H1436" s="478"/>
      <c r="I1436" s="478"/>
      <c r="J1436" s="478"/>
      <c r="K1436" s="478"/>
      <c r="L1436" s="478"/>
      <c r="M1436" s="478"/>
      <c r="N1436" s="479"/>
      <c r="O1436" s="479"/>
      <c r="P1436" s="478"/>
      <c r="Q1436" s="478"/>
      <c r="R1436" s="478"/>
      <c r="S1436" s="478"/>
      <c r="T1436" s="478"/>
      <c r="U1436" s="478"/>
      <c r="V1436" s="470"/>
    </row>
    <row r="1437" spans="7:22" x14ac:dyDescent="0.35">
      <c r="G1437" s="477"/>
      <c r="H1437" s="478"/>
      <c r="I1437" s="478"/>
      <c r="J1437" s="478"/>
      <c r="K1437" s="478"/>
      <c r="L1437" s="478"/>
      <c r="M1437" s="478"/>
      <c r="N1437" s="479"/>
      <c r="O1437" s="479"/>
      <c r="P1437" s="478"/>
      <c r="Q1437" s="478"/>
      <c r="R1437" s="478"/>
      <c r="S1437" s="478"/>
      <c r="T1437" s="478"/>
      <c r="U1437" s="478"/>
      <c r="V1437" s="470"/>
    </row>
    <row r="1438" spans="7:22" x14ac:dyDescent="0.35">
      <c r="G1438" s="477"/>
      <c r="H1438" s="478"/>
      <c r="I1438" s="478"/>
      <c r="J1438" s="478"/>
      <c r="K1438" s="478"/>
      <c r="L1438" s="478"/>
      <c r="M1438" s="478"/>
      <c r="N1438" s="479"/>
      <c r="O1438" s="479"/>
      <c r="P1438" s="478"/>
      <c r="Q1438" s="478"/>
      <c r="R1438" s="478"/>
      <c r="S1438" s="478"/>
      <c r="T1438" s="478"/>
      <c r="U1438" s="478"/>
      <c r="V1438" s="470"/>
    </row>
    <row r="1439" spans="7:22" x14ac:dyDescent="0.35">
      <c r="G1439" s="477"/>
      <c r="H1439" s="478"/>
      <c r="I1439" s="478"/>
      <c r="J1439" s="478"/>
      <c r="K1439" s="478"/>
      <c r="L1439" s="478"/>
      <c r="M1439" s="478"/>
      <c r="N1439" s="479"/>
      <c r="O1439" s="479"/>
      <c r="P1439" s="478"/>
      <c r="Q1439" s="478"/>
      <c r="R1439" s="478"/>
      <c r="S1439" s="478"/>
      <c r="T1439" s="478"/>
      <c r="U1439" s="478"/>
      <c r="V1439" s="470"/>
    </row>
    <row r="1440" spans="7:22" x14ac:dyDescent="0.35">
      <c r="G1440" s="477"/>
      <c r="H1440" s="478"/>
      <c r="I1440" s="478"/>
      <c r="J1440" s="478"/>
      <c r="K1440" s="478"/>
      <c r="L1440" s="478"/>
      <c r="M1440" s="478"/>
      <c r="N1440" s="479"/>
      <c r="O1440" s="479"/>
      <c r="P1440" s="478"/>
      <c r="Q1440" s="478"/>
      <c r="R1440" s="478"/>
      <c r="S1440" s="478"/>
      <c r="T1440" s="478"/>
      <c r="U1440" s="478"/>
      <c r="V1440" s="470"/>
    </row>
    <row r="1441" spans="7:22" x14ac:dyDescent="0.35">
      <c r="G1441" s="477"/>
      <c r="H1441" s="478"/>
      <c r="I1441" s="478"/>
      <c r="J1441" s="478"/>
      <c r="K1441" s="478"/>
      <c r="L1441" s="478"/>
      <c r="M1441" s="478"/>
      <c r="N1441" s="479"/>
      <c r="O1441" s="479"/>
      <c r="P1441" s="478"/>
      <c r="Q1441" s="478"/>
      <c r="R1441" s="478"/>
      <c r="S1441" s="478"/>
      <c r="T1441" s="478"/>
      <c r="U1441" s="478"/>
      <c r="V1441" s="470"/>
    </row>
    <row r="1442" spans="7:22" x14ac:dyDescent="0.35">
      <c r="G1442" s="477"/>
      <c r="H1442" s="478"/>
      <c r="I1442" s="478"/>
      <c r="J1442" s="478"/>
      <c r="K1442" s="478"/>
      <c r="L1442" s="478"/>
      <c r="M1442" s="478"/>
      <c r="N1442" s="479"/>
      <c r="O1442" s="479"/>
      <c r="P1442" s="478"/>
      <c r="Q1442" s="478"/>
      <c r="R1442" s="478"/>
      <c r="S1442" s="478"/>
      <c r="T1442" s="478"/>
      <c r="U1442" s="478"/>
      <c r="V1442" s="470"/>
    </row>
    <row r="1443" spans="7:22" x14ac:dyDescent="0.35">
      <c r="G1443" s="477"/>
      <c r="H1443" s="478"/>
      <c r="I1443" s="478"/>
      <c r="J1443" s="478"/>
      <c r="K1443" s="478"/>
      <c r="L1443" s="478"/>
      <c r="M1443" s="478"/>
      <c r="N1443" s="479"/>
      <c r="O1443" s="479"/>
      <c r="P1443" s="478"/>
      <c r="Q1443" s="478"/>
      <c r="R1443" s="478"/>
      <c r="S1443" s="478"/>
      <c r="T1443" s="478"/>
      <c r="U1443" s="478"/>
      <c r="V1443" s="470"/>
    </row>
    <row r="1444" spans="7:22" x14ac:dyDescent="0.35">
      <c r="G1444" s="477"/>
      <c r="H1444" s="478"/>
      <c r="I1444" s="478"/>
      <c r="J1444" s="478"/>
      <c r="K1444" s="478"/>
      <c r="L1444" s="478"/>
      <c r="M1444" s="478"/>
      <c r="N1444" s="479"/>
      <c r="O1444" s="479"/>
      <c r="P1444" s="478"/>
      <c r="Q1444" s="478"/>
      <c r="R1444" s="478"/>
      <c r="S1444" s="478"/>
      <c r="T1444" s="478"/>
      <c r="U1444" s="478"/>
      <c r="V1444" s="470"/>
    </row>
    <row r="1445" spans="7:22" x14ac:dyDescent="0.35">
      <c r="G1445" s="477"/>
      <c r="H1445" s="478"/>
      <c r="I1445" s="478"/>
      <c r="J1445" s="478"/>
      <c r="K1445" s="478"/>
      <c r="L1445" s="478"/>
      <c r="M1445" s="478"/>
      <c r="N1445" s="479"/>
      <c r="O1445" s="479"/>
      <c r="P1445" s="478"/>
      <c r="Q1445" s="478"/>
      <c r="R1445" s="478"/>
      <c r="S1445" s="478"/>
      <c r="T1445" s="478"/>
      <c r="U1445" s="478"/>
      <c r="V1445" s="470"/>
    </row>
    <row r="1446" spans="7:22" x14ac:dyDescent="0.35">
      <c r="G1446" s="477"/>
      <c r="H1446" s="478"/>
      <c r="I1446" s="478"/>
      <c r="J1446" s="478"/>
      <c r="K1446" s="478"/>
      <c r="L1446" s="478"/>
      <c r="M1446" s="478"/>
      <c r="N1446" s="479"/>
      <c r="O1446" s="479"/>
      <c r="P1446" s="478"/>
      <c r="Q1446" s="478"/>
      <c r="R1446" s="478"/>
      <c r="S1446" s="478"/>
      <c r="T1446" s="478"/>
      <c r="U1446" s="478"/>
      <c r="V1446" s="470"/>
    </row>
    <row r="1447" spans="7:22" x14ac:dyDescent="0.35">
      <c r="G1447" s="477"/>
      <c r="H1447" s="478"/>
      <c r="I1447" s="478"/>
      <c r="J1447" s="478"/>
      <c r="K1447" s="478"/>
      <c r="L1447" s="478"/>
      <c r="M1447" s="478"/>
      <c r="N1447" s="479"/>
      <c r="O1447" s="479"/>
      <c r="P1447" s="478"/>
      <c r="Q1447" s="478"/>
      <c r="R1447" s="478"/>
      <c r="S1447" s="478"/>
      <c r="T1447" s="478"/>
      <c r="U1447" s="478"/>
      <c r="V1447" s="470"/>
    </row>
    <row r="1448" spans="7:22" x14ac:dyDescent="0.35">
      <c r="G1448" s="477"/>
      <c r="H1448" s="478"/>
      <c r="I1448" s="478"/>
      <c r="J1448" s="478"/>
      <c r="K1448" s="478"/>
      <c r="L1448" s="478"/>
      <c r="M1448" s="478"/>
      <c r="N1448" s="479"/>
      <c r="O1448" s="479"/>
      <c r="P1448" s="478"/>
      <c r="Q1448" s="478"/>
      <c r="R1448" s="478"/>
      <c r="S1448" s="478"/>
      <c r="T1448" s="478"/>
      <c r="U1448" s="478"/>
      <c r="V1448" s="470"/>
    </row>
    <row r="1449" spans="7:22" x14ac:dyDescent="0.35">
      <c r="G1449" s="477"/>
      <c r="H1449" s="478"/>
      <c r="I1449" s="478"/>
      <c r="J1449" s="478"/>
      <c r="K1449" s="478"/>
      <c r="L1449" s="478"/>
      <c r="M1449" s="478"/>
      <c r="N1449" s="479"/>
      <c r="O1449" s="479"/>
      <c r="P1449" s="478"/>
      <c r="Q1449" s="478"/>
      <c r="R1449" s="478"/>
      <c r="S1449" s="478"/>
      <c r="T1449" s="478"/>
      <c r="U1449" s="478"/>
      <c r="V1449" s="470"/>
    </row>
    <row r="1450" spans="7:22" x14ac:dyDescent="0.35">
      <c r="G1450" s="477"/>
      <c r="H1450" s="478"/>
      <c r="I1450" s="478"/>
      <c r="J1450" s="478"/>
      <c r="K1450" s="478"/>
      <c r="L1450" s="478"/>
      <c r="M1450" s="478"/>
      <c r="N1450" s="479"/>
      <c r="O1450" s="479"/>
      <c r="P1450" s="478"/>
      <c r="Q1450" s="478"/>
      <c r="R1450" s="478"/>
      <c r="S1450" s="478"/>
      <c r="T1450" s="478"/>
      <c r="U1450" s="478"/>
      <c r="V1450" s="470"/>
    </row>
    <row r="1451" spans="7:22" x14ac:dyDescent="0.35">
      <c r="G1451" s="477"/>
      <c r="H1451" s="478"/>
      <c r="I1451" s="478"/>
      <c r="J1451" s="478"/>
      <c r="K1451" s="478"/>
      <c r="L1451" s="478"/>
      <c r="M1451" s="478"/>
      <c r="N1451" s="479"/>
      <c r="O1451" s="479"/>
      <c r="P1451" s="478"/>
      <c r="Q1451" s="478"/>
      <c r="R1451" s="478"/>
      <c r="S1451" s="478"/>
      <c r="T1451" s="478"/>
      <c r="U1451" s="478"/>
      <c r="V1451" s="470"/>
    </row>
    <row r="1452" spans="7:22" x14ac:dyDescent="0.35">
      <c r="G1452" s="477"/>
      <c r="H1452" s="478"/>
      <c r="I1452" s="478"/>
      <c r="J1452" s="478"/>
      <c r="K1452" s="478"/>
      <c r="L1452" s="478"/>
      <c r="M1452" s="478"/>
      <c r="N1452" s="479"/>
      <c r="O1452" s="479"/>
      <c r="P1452" s="478"/>
      <c r="Q1452" s="478"/>
      <c r="R1452" s="478"/>
      <c r="S1452" s="478"/>
      <c r="T1452" s="478"/>
      <c r="U1452" s="478"/>
      <c r="V1452" s="470"/>
    </row>
    <row r="1453" spans="7:22" x14ac:dyDescent="0.35">
      <c r="G1453" s="477"/>
      <c r="H1453" s="478"/>
      <c r="I1453" s="478"/>
      <c r="J1453" s="478"/>
      <c r="K1453" s="478"/>
      <c r="L1453" s="478"/>
      <c r="M1453" s="478"/>
      <c r="N1453" s="479"/>
      <c r="O1453" s="479"/>
      <c r="P1453" s="478"/>
      <c r="Q1453" s="478"/>
      <c r="R1453" s="478"/>
      <c r="S1453" s="478"/>
      <c r="T1453" s="478"/>
      <c r="U1453" s="478"/>
      <c r="V1453" s="470"/>
    </row>
    <row r="1454" spans="7:22" x14ac:dyDescent="0.35">
      <c r="G1454" s="477"/>
      <c r="H1454" s="478"/>
      <c r="I1454" s="478"/>
      <c r="J1454" s="478"/>
      <c r="K1454" s="478"/>
      <c r="L1454" s="478"/>
      <c r="M1454" s="478"/>
      <c r="N1454" s="479"/>
      <c r="O1454" s="479"/>
      <c r="P1454" s="478"/>
      <c r="Q1454" s="478"/>
      <c r="R1454" s="478"/>
      <c r="S1454" s="478"/>
      <c r="T1454" s="478"/>
      <c r="U1454" s="478"/>
      <c r="V1454" s="470"/>
    </row>
    <row r="1455" spans="7:22" x14ac:dyDescent="0.35">
      <c r="G1455" s="477"/>
      <c r="H1455" s="478"/>
      <c r="I1455" s="478"/>
      <c r="J1455" s="478"/>
      <c r="K1455" s="478"/>
      <c r="L1455" s="478"/>
      <c r="M1455" s="478"/>
      <c r="N1455" s="479"/>
      <c r="O1455" s="479"/>
      <c r="P1455" s="478"/>
      <c r="Q1455" s="478"/>
      <c r="R1455" s="478"/>
      <c r="S1455" s="478"/>
      <c r="T1455" s="478"/>
      <c r="U1455" s="478"/>
      <c r="V1455" s="470"/>
    </row>
    <row r="1456" spans="7:22" x14ac:dyDescent="0.35">
      <c r="G1456" s="477"/>
      <c r="H1456" s="478"/>
      <c r="I1456" s="478"/>
      <c r="J1456" s="478"/>
      <c r="K1456" s="478"/>
      <c r="L1456" s="478"/>
      <c r="M1456" s="478"/>
      <c r="N1456" s="479"/>
      <c r="O1456" s="479"/>
      <c r="P1456" s="478"/>
      <c r="Q1456" s="478"/>
      <c r="R1456" s="478"/>
      <c r="S1456" s="478"/>
      <c r="T1456" s="478"/>
      <c r="U1456" s="478"/>
      <c r="V1456" s="470"/>
    </row>
    <row r="1457" spans="7:22" x14ac:dyDescent="0.35">
      <c r="G1457" s="477"/>
      <c r="H1457" s="478"/>
      <c r="I1457" s="478"/>
      <c r="J1457" s="478"/>
      <c r="K1457" s="478"/>
      <c r="L1457" s="478"/>
      <c r="M1457" s="478"/>
      <c r="N1457" s="479"/>
      <c r="O1457" s="479"/>
      <c r="P1457" s="478"/>
      <c r="Q1457" s="478"/>
      <c r="R1457" s="478"/>
      <c r="S1457" s="478"/>
      <c r="T1457" s="478"/>
      <c r="U1457" s="478"/>
      <c r="V1457" s="470"/>
    </row>
    <row r="1458" spans="7:22" x14ac:dyDescent="0.35">
      <c r="G1458" s="477"/>
      <c r="H1458" s="478"/>
      <c r="I1458" s="478"/>
      <c r="J1458" s="478"/>
      <c r="K1458" s="478"/>
      <c r="L1458" s="478"/>
      <c r="M1458" s="478"/>
      <c r="N1458" s="479"/>
      <c r="O1458" s="479"/>
      <c r="P1458" s="478"/>
      <c r="Q1458" s="478"/>
      <c r="R1458" s="478"/>
      <c r="S1458" s="478"/>
      <c r="T1458" s="478"/>
      <c r="U1458" s="478"/>
      <c r="V1458" s="470"/>
    </row>
    <row r="1459" spans="7:22" x14ac:dyDescent="0.35">
      <c r="G1459" s="477"/>
      <c r="H1459" s="478"/>
      <c r="I1459" s="478"/>
      <c r="J1459" s="478"/>
      <c r="K1459" s="478"/>
      <c r="L1459" s="478"/>
      <c r="M1459" s="478"/>
      <c r="N1459" s="479"/>
      <c r="O1459" s="479"/>
      <c r="P1459" s="478"/>
      <c r="Q1459" s="478"/>
      <c r="R1459" s="478"/>
      <c r="S1459" s="478"/>
      <c r="T1459" s="478"/>
      <c r="U1459" s="478"/>
      <c r="V1459" s="470"/>
    </row>
    <row r="1460" spans="7:22" x14ac:dyDescent="0.35">
      <c r="G1460" s="477"/>
      <c r="H1460" s="478"/>
      <c r="I1460" s="478"/>
      <c r="J1460" s="478"/>
      <c r="K1460" s="478"/>
      <c r="L1460" s="478"/>
      <c r="M1460" s="478"/>
      <c r="N1460" s="479"/>
      <c r="O1460" s="479"/>
      <c r="P1460" s="478"/>
      <c r="Q1460" s="478"/>
      <c r="R1460" s="478"/>
      <c r="S1460" s="478"/>
      <c r="T1460" s="478"/>
      <c r="U1460" s="478"/>
      <c r="V1460" s="470"/>
    </row>
    <row r="1461" spans="7:22" x14ac:dyDescent="0.35">
      <c r="G1461" s="477"/>
      <c r="H1461" s="478"/>
      <c r="I1461" s="478"/>
      <c r="J1461" s="478"/>
      <c r="K1461" s="478"/>
      <c r="L1461" s="478"/>
      <c r="M1461" s="478"/>
      <c r="N1461" s="479"/>
      <c r="O1461" s="479"/>
      <c r="P1461" s="478"/>
      <c r="Q1461" s="478"/>
      <c r="R1461" s="478"/>
      <c r="S1461" s="478"/>
      <c r="T1461" s="478"/>
      <c r="U1461" s="478"/>
      <c r="V1461" s="470"/>
    </row>
    <row r="1462" spans="7:22" x14ac:dyDescent="0.35">
      <c r="G1462" s="477"/>
      <c r="H1462" s="478"/>
      <c r="I1462" s="478"/>
      <c r="J1462" s="478"/>
      <c r="K1462" s="478"/>
      <c r="L1462" s="478"/>
      <c r="M1462" s="478"/>
      <c r="N1462" s="479"/>
      <c r="O1462" s="479"/>
      <c r="P1462" s="478"/>
      <c r="Q1462" s="478"/>
      <c r="R1462" s="478"/>
      <c r="S1462" s="478"/>
      <c r="T1462" s="478"/>
      <c r="U1462" s="478"/>
      <c r="V1462" s="470"/>
    </row>
    <row r="1463" spans="7:22" x14ac:dyDescent="0.35">
      <c r="G1463" s="477"/>
      <c r="H1463" s="478"/>
      <c r="I1463" s="478"/>
      <c r="J1463" s="478"/>
      <c r="K1463" s="478"/>
      <c r="L1463" s="478"/>
      <c r="M1463" s="478"/>
      <c r="N1463" s="479"/>
      <c r="O1463" s="479"/>
      <c r="P1463" s="478"/>
      <c r="Q1463" s="478"/>
      <c r="R1463" s="478"/>
      <c r="S1463" s="478"/>
      <c r="T1463" s="478"/>
      <c r="U1463" s="478"/>
      <c r="V1463" s="470"/>
    </row>
    <row r="1464" spans="7:22" x14ac:dyDescent="0.35">
      <c r="G1464" s="477"/>
      <c r="H1464" s="478"/>
      <c r="I1464" s="478"/>
      <c r="J1464" s="478"/>
      <c r="K1464" s="478"/>
      <c r="L1464" s="478"/>
      <c r="M1464" s="478"/>
      <c r="N1464" s="479"/>
      <c r="O1464" s="479"/>
      <c r="P1464" s="478"/>
      <c r="Q1464" s="478"/>
      <c r="R1464" s="478"/>
      <c r="S1464" s="478"/>
      <c r="T1464" s="478"/>
      <c r="U1464" s="478"/>
      <c r="V1464" s="470"/>
    </row>
    <row r="1465" spans="7:22" x14ac:dyDescent="0.35">
      <c r="G1465" s="477"/>
      <c r="H1465" s="478"/>
      <c r="I1465" s="478"/>
      <c r="J1465" s="478"/>
      <c r="K1465" s="478"/>
      <c r="L1465" s="478"/>
      <c r="M1465" s="478"/>
      <c r="N1465" s="479"/>
      <c r="O1465" s="479"/>
      <c r="P1465" s="478"/>
      <c r="Q1465" s="478"/>
      <c r="R1465" s="478"/>
      <c r="S1465" s="478"/>
      <c r="T1465" s="478"/>
      <c r="U1465" s="478"/>
      <c r="V1465" s="470"/>
    </row>
    <row r="1466" spans="7:22" x14ac:dyDescent="0.35">
      <c r="G1466" s="477"/>
      <c r="H1466" s="478"/>
      <c r="I1466" s="478"/>
      <c r="J1466" s="478"/>
      <c r="K1466" s="478"/>
      <c r="L1466" s="478"/>
      <c r="M1466" s="478"/>
      <c r="N1466" s="479"/>
      <c r="O1466" s="479"/>
      <c r="P1466" s="478"/>
      <c r="Q1466" s="478"/>
      <c r="R1466" s="478"/>
      <c r="S1466" s="478"/>
      <c r="T1466" s="478"/>
      <c r="U1466" s="478"/>
      <c r="V1466" s="470"/>
    </row>
    <row r="1467" spans="7:22" x14ac:dyDescent="0.35">
      <c r="G1467" s="477"/>
      <c r="H1467" s="478"/>
      <c r="I1467" s="478"/>
      <c r="J1467" s="478"/>
      <c r="K1467" s="478"/>
      <c r="L1467" s="478"/>
      <c r="M1467" s="478"/>
      <c r="N1467" s="479"/>
      <c r="O1467" s="479"/>
      <c r="P1467" s="478"/>
      <c r="Q1467" s="478"/>
      <c r="R1467" s="478"/>
      <c r="S1467" s="478"/>
      <c r="T1467" s="478"/>
      <c r="U1467" s="478"/>
      <c r="V1467" s="470"/>
    </row>
    <row r="1468" spans="7:22" x14ac:dyDescent="0.35">
      <c r="G1468" s="477"/>
      <c r="H1468" s="478"/>
      <c r="I1468" s="478"/>
      <c r="J1468" s="478"/>
      <c r="K1468" s="478"/>
      <c r="L1468" s="478"/>
      <c r="M1468" s="478"/>
      <c r="N1468" s="479"/>
      <c r="O1468" s="479"/>
      <c r="P1468" s="478"/>
      <c r="Q1468" s="478"/>
      <c r="R1468" s="478"/>
      <c r="S1468" s="478"/>
      <c r="T1468" s="478"/>
      <c r="U1468" s="478"/>
      <c r="V1468" s="470"/>
    </row>
    <row r="1469" spans="7:22" x14ac:dyDescent="0.35">
      <c r="G1469" s="477"/>
      <c r="H1469" s="478"/>
      <c r="I1469" s="478"/>
      <c r="J1469" s="478"/>
      <c r="K1469" s="478"/>
      <c r="L1469" s="478"/>
      <c r="M1469" s="478"/>
      <c r="N1469" s="479"/>
      <c r="O1469" s="479"/>
      <c r="P1469" s="478"/>
      <c r="Q1469" s="478"/>
      <c r="R1469" s="478"/>
      <c r="S1469" s="478"/>
      <c r="T1469" s="478"/>
      <c r="U1469" s="478"/>
      <c r="V1469" s="470"/>
    </row>
    <row r="1470" spans="7:22" x14ac:dyDescent="0.35">
      <c r="G1470" s="477"/>
      <c r="H1470" s="478"/>
      <c r="I1470" s="478"/>
      <c r="J1470" s="478"/>
      <c r="K1470" s="478"/>
      <c r="L1470" s="478"/>
      <c r="M1470" s="478"/>
      <c r="N1470" s="479"/>
      <c r="O1470" s="479"/>
      <c r="P1470" s="478"/>
      <c r="Q1470" s="478"/>
      <c r="R1470" s="478"/>
      <c r="S1470" s="478"/>
      <c r="T1470" s="478"/>
      <c r="U1470" s="478"/>
      <c r="V1470" s="470"/>
    </row>
    <row r="1471" spans="7:22" x14ac:dyDescent="0.35">
      <c r="G1471" s="477"/>
      <c r="H1471" s="478"/>
      <c r="I1471" s="478"/>
      <c r="J1471" s="478"/>
      <c r="K1471" s="478"/>
      <c r="L1471" s="478"/>
      <c r="M1471" s="478"/>
      <c r="N1471" s="479"/>
      <c r="O1471" s="479"/>
      <c r="P1471" s="478"/>
      <c r="Q1471" s="478"/>
      <c r="R1471" s="478"/>
      <c r="S1471" s="478"/>
      <c r="T1471" s="478"/>
      <c r="U1471" s="478"/>
      <c r="V1471" s="470"/>
    </row>
    <row r="1472" spans="7:22" x14ac:dyDescent="0.35">
      <c r="G1472" s="477"/>
      <c r="H1472" s="478"/>
      <c r="I1472" s="478"/>
      <c r="J1472" s="478"/>
      <c r="K1472" s="478"/>
      <c r="L1472" s="478"/>
      <c r="M1472" s="478"/>
      <c r="N1472" s="479"/>
      <c r="O1472" s="479"/>
      <c r="P1472" s="478"/>
      <c r="Q1472" s="478"/>
      <c r="R1472" s="478"/>
      <c r="S1472" s="478"/>
      <c r="T1472" s="478"/>
      <c r="U1472" s="478"/>
      <c r="V1472" s="470"/>
    </row>
    <row r="1473" spans="7:22" x14ac:dyDescent="0.35">
      <c r="G1473" s="477"/>
      <c r="H1473" s="478"/>
      <c r="I1473" s="478"/>
      <c r="J1473" s="478"/>
      <c r="K1473" s="478"/>
      <c r="L1473" s="478"/>
      <c r="M1473" s="478"/>
      <c r="N1473" s="479"/>
      <c r="O1473" s="479"/>
      <c r="P1473" s="478"/>
      <c r="Q1473" s="478"/>
      <c r="R1473" s="478"/>
      <c r="S1473" s="478"/>
      <c r="T1473" s="478"/>
      <c r="U1473" s="478"/>
      <c r="V1473" s="470"/>
    </row>
    <row r="1474" spans="7:22" x14ac:dyDescent="0.35">
      <c r="G1474" s="477"/>
      <c r="H1474" s="478"/>
      <c r="I1474" s="478"/>
      <c r="J1474" s="478"/>
      <c r="K1474" s="478"/>
      <c r="L1474" s="478"/>
      <c r="M1474" s="478"/>
      <c r="N1474" s="479"/>
      <c r="O1474" s="479"/>
      <c r="P1474" s="478"/>
      <c r="Q1474" s="478"/>
      <c r="R1474" s="478"/>
      <c r="S1474" s="478"/>
      <c r="T1474" s="478"/>
      <c r="U1474" s="478"/>
      <c r="V1474" s="470"/>
    </row>
    <row r="1475" spans="7:22" x14ac:dyDescent="0.35">
      <c r="G1475" s="477"/>
      <c r="H1475" s="478"/>
      <c r="I1475" s="478"/>
      <c r="J1475" s="478"/>
      <c r="K1475" s="478"/>
      <c r="L1475" s="478"/>
      <c r="M1475" s="478"/>
      <c r="N1475" s="479"/>
      <c r="O1475" s="479"/>
      <c r="P1475" s="478"/>
      <c r="Q1475" s="478"/>
      <c r="R1475" s="478"/>
      <c r="S1475" s="478"/>
      <c r="T1475" s="478"/>
      <c r="U1475" s="478"/>
      <c r="V1475" s="470"/>
    </row>
    <row r="1476" spans="7:22" x14ac:dyDescent="0.35">
      <c r="G1476" s="477"/>
      <c r="H1476" s="478"/>
      <c r="I1476" s="478"/>
      <c r="J1476" s="478"/>
      <c r="K1476" s="478"/>
      <c r="L1476" s="478"/>
      <c r="M1476" s="478"/>
      <c r="N1476" s="479"/>
      <c r="O1476" s="479"/>
      <c r="P1476" s="478"/>
      <c r="Q1476" s="478"/>
      <c r="R1476" s="478"/>
      <c r="S1476" s="478"/>
      <c r="T1476" s="478"/>
      <c r="U1476" s="478"/>
      <c r="V1476" s="470"/>
    </row>
    <row r="1477" spans="7:22" x14ac:dyDescent="0.35">
      <c r="G1477" s="477"/>
      <c r="H1477" s="478"/>
      <c r="I1477" s="478"/>
      <c r="J1477" s="478"/>
      <c r="K1477" s="478"/>
      <c r="L1477" s="478"/>
      <c r="M1477" s="478"/>
      <c r="N1477" s="479"/>
      <c r="O1477" s="479"/>
      <c r="P1477" s="478"/>
      <c r="Q1477" s="478"/>
      <c r="R1477" s="478"/>
      <c r="S1477" s="478"/>
      <c r="T1477" s="478"/>
      <c r="U1477" s="478"/>
      <c r="V1477" s="470"/>
    </row>
    <row r="1478" spans="7:22" x14ac:dyDescent="0.35">
      <c r="G1478" s="477"/>
      <c r="H1478" s="478"/>
      <c r="I1478" s="478"/>
      <c r="J1478" s="478"/>
      <c r="K1478" s="478"/>
      <c r="L1478" s="478"/>
      <c r="M1478" s="478"/>
      <c r="N1478" s="479"/>
      <c r="O1478" s="479"/>
      <c r="P1478" s="478"/>
      <c r="Q1478" s="478"/>
      <c r="R1478" s="478"/>
      <c r="S1478" s="478"/>
      <c r="T1478" s="478"/>
      <c r="U1478" s="478"/>
      <c r="V1478" s="470"/>
    </row>
    <row r="1479" spans="7:22" x14ac:dyDescent="0.35">
      <c r="G1479" s="477"/>
      <c r="H1479" s="478"/>
      <c r="I1479" s="478"/>
      <c r="J1479" s="478"/>
      <c r="K1479" s="478"/>
      <c r="L1479" s="478"/>
      <c r="M1479" s="478"/>
      <c r="N1479" s="479"/>
      <c r="O1479" s="479"/>
      <c r="P1479" s="478"/>
      <c r="Q1479" s="478"/>
      <c r="R1479" s="478"/>
      <c r="S1479" s="478"/>
      <c r="T1479" s="478"/>
      <c r="U1479" s="478"/>
      <c r="V1479" s="470"/>
    </row>
    <row r="1480" spans="7:22" x14ac:dyDescent="0.35">
      <c r="G1480" s="477"/>
      <c r="H1480" s="478"/>
      <c r="I1480" s="478"/>
      <c r="J1480" s="478"/>
      <c r="K1480" s="478"/>
      <c r="L1480" s="478"/>
      <c r="M1480" s="478"/>
      <c r="N1480" s="479"/>
      <c r="O1480" s="479"/>
      <c r="P1480" s="478"/>
      <c r="Q1480" s="478"/>
      <c r="R1480" s="478"/>
      <c r="S1480" s="478"/>
      <c r="T1480" s="478"/>
      <c r="U1480" s="478"/>
      <c r="V1480" s="470"/>
    </row>
    <row r="1481" spans="7:22" x14ac:dyDescent="0.35">
      <c r="G1481" s="477"/>
      <c r="H1481" s="478"/>
      <c r="I1481" s="478"/>
      <c r="J1481" s="478"/>
      <c r="K1481" s="478"/>
      <c r="L1481" s="478"/>
      <c r="M1481" s="478"/>
      <c r="N1481" s="479"/>
      <c r="O1481" s="479"/>
      <c r="P1481" s="478"/>
      <c r="Q1481" s="478"/>
      <c r="R1481" s="478"/>
      <c r="S1481" s="478"/>
      <c r="T1481" s="478"/>
      <c r="U1481" s="478"/>
      <c r="V1481" s="470"/>
    </row>
    <row r="1482" spans="7:22" x14ac:dyDescent="0.35">
      <c r="G1482" s="477"/>
      <c r="H1482" s="478"/>
      <c r="I1482" s="478"/>
      <c r="J1482" s="478"/>
      <c r="K1482" s="478"/>
      <c r="L1482" s="478"/>
      <c r="M1482" s="478"/>
      <c r="N1482" s="479"/>
      <c r="O1482" s="479"/>
      <c r="P1482" s="478"/>
      <c r="Q1482" s="478"/>
      <c r="R1482" s="478"/>
      <c r="S1482" s="478"/>
      <c r="T1482" s="478"/>
      <c r="U1482" s="478"/>
      <c r="V1482" s="470"/>
    </row>
    <row r="1483" spans="7:22" x14ac:dyDescent="0.35">
      <c r="G1483" s="477"/>
      <c r="H1483" s="478"/>
      <c r="I1483" s="478"/>
      <c r="J1483" s="478"/>
      <c r="K1483" s="478"/>
      <c r="L1483" s="478"/>
      <c r="M1483" s="478"/>
      <c r="N1483" s="479"/>
      <c r="O1483" s="479"/>
      <c r="P1483" s="478"/>
      <c r="Q1483" s="478"/>
      <c r="R1483" s="478"/>
      <c r="S1483" s="478"/>
      <c r="T1483" s="478"/>
      <c r="U1483" s="478"/>
      <c r="V1483" s="470"/>
    </row>
    <row r="1484" spans="7:22" x14ac:dyDescent="0.35">
      <c r="G1484" s="477"/>
      <c r="H1484" s="478"/>
      <c r="I1484" s="478"/>
      <c r="J1484" s="478"/>
      <c r="K1484" s="478"/>
      <c r="L1484" s="478"/>
      <c r="M1484" s="478"/>
      <c r="N1484" s="479"/>
      <c r="O1484" s="479"/>
      <c r="P1484" s="478"/>
      <c r="Q1484" s="478"/>
      <c r="R1484" s="478"/>
      <c r="S1484" s="478"/>
      <c r="T1484" s="478"/>
      <c r="U1484" s="478"/>
      <c r="V1484" s="470"/>
    </row>
    <row r="1485" spans="7:22" x14ac:dyDescent="0.35">
      <c r="G1485" s="477"/>
      <c r="H1485" s="478"/>
      <c r="I1485" s="478"/>
      <c r="J1485" s="478"/>
      <c r="K1485" s="478"/>
      <c r="L1485" s="478"/>
      <c r="M1485" s="478"/>
      <c r="N1485" s="479"/>
      <c r="O1485" s="479"/>
      <c r="P1485" s="478"/>
      <c r="Q1485" s="478"/>
      <c r="R1485" s="478"/>
      <c r="S1485" s="478"/>
      <c r="T1485" s="478"/>
      <c r="U1485" s="478"/>
      <c r="V1485" s="470"/>
    </row>
    <row r="1486" spans="7:22" x14ac:dyDescent="0.35">
      <c r="G1486" s="477"/>
      <c r="H1486" s="478"/>
      <c r="I1486" s="478"/>
      <c r="J1486" s="478"/>
      <c r="K1486" s="478"/>
      <c r="L1486" s="478"/>
      <c r="M1486" s="478"/>
      <c r="N1486" s="479"/>
      <c r="O1486" s="479"/>
      <c r="P1486" s="478"/>
      <c r="Q1486" s="478"/>
      <c r="R1486" s="478"/>
      <c r="S1486" s="478"/>
      <c r="T1486" s="478"/>
      <c r="U1486" s="478"/>
      <c r="V1486" s="470"/>
    </row>
    <row r="1487" spans="7:22" x14ac:dyDescent="0.35">
      <c r="G1487" s="477"/>
      <c r="H1487" s="478"/>
      <c r="I1487" s="478"/>
      <c r="J1487" s="478"/>
      <c r="K1487" s="478"/>
      <c r="L1487" s="478"/>
      <c r="M1487" s="478"/>
      <c r="N1487" s="479"/>
      <c r="O1487" s="479"/>
      <c r="P1487" s="478"/>
      <c r="Q1487" s="478"/>
      <c r="R1487" s="478"/>
      <c r="S1487" s="478"/>
      <c r="T1487" s="478"/>
      <c r="U1487" s="478"/>
      <c r="V1487" s="470"/>
    </row>
    <row r="1488" spans="7:22" x14ac:dyDescent="0.35">
      <c r="G1488" s="477"/>
      <c r="H1488" s="478"/>
      <c r="I1488" s="478"/>
      <c r="J1488" s="478"/>
      <c r="K1488" s="478"/>
      <c r="L1488" s="478"/>
      <c r="M1488" s="478"/>
      <c r="N1488" s="479"/>
      <c r="O1488" s="479"/>
      <c r="P1488" s="478"/>
      <c r="Q1488" s="478"/>
      <c r="R1488" s="478"/>
      <c r="S1488" s="478"/>
      <c r="T1488" s="478"/>
      <c r="U1488" s="478"/>
      <c r="V1488" s="470"/>
    </row>
    <row r="1489" spans="7:22" x14ac:dyDescent="0.35">
      <c r="G1489" s="477"/>
      <c r="H1489" s="478"/>
      <c r="I1489" s="478"/>
      <c r="J1489" s="478"/>
      <c r="K1489" s="478"/>
      <c r="L1489" s="478"/>
      <c r="M1489" s="478"/>
      <c r="N1489" s="479"/>
      <c r="O1489" s="479"/>
      <c r="P1489" s="478"/>
      <c r="Q1489" s="478"/>
      <c r="R1489" s="478"/>
      <c r="S1489" s="478"/>
      <c r="T1489" s="478"/>
      <c r="U1489" s="478"/>
      <c r="V1489" s="470"/>
    </row>
    <row r="1490" spans="7:22" x14ac:dyDescent="0.35">
      <c r="G1490" s="477"/>
      <c r="H1490" s="478"/>
      <c r="I1490" s="478"/>
      <c r="J1490" s="478"/>
      <c r="K1490" s="478"/>
      <c r="L1490" s="478"/>
      <c r="M1490" s="478"/>
      <c r="N1490" s="479"/>
      <c r="O1490" s="479"/>
      <c r="P1490" s="478"/>
      <c r="Q1490" s="478"/>
      <c r="R1490" s="478"/>
      <c r="S1490" s="478"/>
      <c r="T1490" s="478"/>
      <c r="U1490" s="478"/>
      <c r="V1490" s="470"/>
    </row>
    <row r="1491" spans="7:22" x14ac:dyDescent="0.35">
      <c r="G1491" s="477"/>
      <c r="H1491" s="478"/>
      <c r="I1491" s="478"/>
      <c r="J1491" s="478"/>
      <c r="K1491" s="478"/>
      <c r="L1491" s="478"/>
      <c r="M1491" s="478"/>
      <c r="N1491" s="479"/>
      <c r="O1491" s="479"/>
      <c r="P1491" s="478"/>
      <c r="Q1491" s="478"/>
      <c r="R1491" s="478"/>
      <c r="S1491" s="478"/>
      <c r="T1491" s="478"/>
      <c r="U1491" s="478"/>
      <c r="V1491" s="470"/>
    </row>
    <row r="1492" spans="7:22" x14ac:dyDescent="0.35">
      <c r="G1492" s="477"/>
      <c r="H1492" s="478"/>
      <c r="I1492" s="478"/>
      <c r="J1492" s="478"/>
      <c r="K1492" s="478"/>
      <c r="L1492" s="478"/>
      <c r="M1492" s="478"/>
      <c r="N1492" s="479"/>
      <c r="O1492" s="479"/>
      <c r="P1492" s="478"/>
      <c r="Q1492" s="478"/>
      <c r="R1492" s="478"/>
      <c r="S1492" s="478"/>
      <c r="T1492" s="478"/>
      <c r="U1492" s="478"/>
      <c r="V1492" s="470"/>
    </row>
    <row r="1493" spans="7:22" x14ac:dyDescent="0.35">
      <c r="G1493" s="477"/>
      <c r="H1493" s="478"/>
      <c r="I1493" s="478"/>
      <c r="J1493" s="478"/>
      <c r="K1493" s="478"/>
      <c r="L1493" s="478"/>
      <c r="M1493" s="478"/>
      <c r="N1493" s="479"/>
      <c r="O1493" s="479"/>
      <c r="P1493" s="478"/>
      <c r="Q1493" s="478"/>
      <c r="R1493" s="478"/>
      <c r="S1493" s="478"/>
      <c r="T1493" s="478"/>
      <c r="U1493" s="478"/>
      <c r="V1493" s="470"/>
    </row>
    <row r="1494" spans="7:22" x14ac:dyDescent="0.35">
      <c r="G1494" s="477"/>
      <c r="H1494" s="478"/>
      <c r="I1494" s="478"/>
      <c r="J1494" s="478"/>
      <c r="K1494" s="478"/>
      <c r="L1494" s="478"/>
      <c r="M1494" s="478"/>
      <c r="N1494" s="479"/>
      <c r="O1494" s="479"/>
      <c r="P1494" s="478"/>
      <c r="Q1494" s="478"/>
      <c r="R1494" s="478"/>
      <c r="S1494" s="478"/>
      <c r="T1494" s="478"/>
      <c r="U1494" s="478"/>
      <c r="V1494" s="470"/>
    </row>
    <row r="1495" spans="7:22" x14ac:dyDescent="0.35">
      <c r="G1495" s="477"/>
      <c r="H1495" s="478"/>
      <c r="I1495" s="478"/>
      <c r="J1495" s="478"/>
      <c r="K1495" s="478"/>
      <c r="L1495" s="478"/>
      <c r="M1495" s="478"/>
      <c r="N1495" s="479"/>
      <c r="O1495" s="479"/>
      <c r="P1495" s="478"/>
      <c r="Q1495" s="478"/>
      <c r="R1495" s="478"/>
      <c r="S1495" s="478"/>
      <c r="T1495" s="478"/>
      <c r="U1495" s="478"/>
      <c r="V1495" s="470"/>
    </row>
    <row r="1496" spans="7:22" x14ac:dyDescent="0.35">
      <c r="G1496" s="477"/>
      <c r="H1496" s="478"/>
      <c r="I1496" s="478"/>
      <c r="J1496" s="478"/>
      <c r="K1496" s="478"/>
      <c r="L1496" s="478"/>
      <c r="M1496" s="478"/>
      <c r="N1496" s="479"/>
      <c r="O1496" s="479"/>
      <c r="P1496" s="478"/>
      <c r="Q1496" s="478"/>
      <c r="R1496" s="478"/>
      <c r="S1496" s="478"/>
      <c r="T1496" s="478"/>
      <c r="U1496" s="478"/>
      <c r="V1496" s="470"/>
    </row>
    <row r="1497" spans="7:22" x14ac:dyDescent="0.35">
      <c r="G1497" s="477"/>
      <c r="H1497" s="478"/>
      <c r="I1497" s="478"/>
      <c r="J1497" s="478"/>
      <c r="K1497" s="478"/>
      <c r="L1497" s="478"/>
      <c r="M1497" s="478"/>
      <c r="N1497" s="479"/>
      <c r="O1497" s="479"/>
      <c r="P1497" s="478"/>
      <c r="Q1497" s="478"/>
      <c r="R1497" s="478"/>
      <c r="S1497" s="478"/>
      <c r="T1497" s="478"/>
      <c r="U1497" s="478"/>
      <c r="V1497" s="470"/>
    </row>
    <row r="1498" spans="7:22" x14ac:dyDescent="0.35">
      <c r="G1498" s="477"/>
      <c r="H1498" s="478"/>
      <c r="I1498" s="478"/>
      <c r="J1498" s="478"/>
      <c r="K1498" s="478"/>
      <c r="L1498" s="478"/>
      <c r="M1498" s="478"/>
      <c r="N1498" s="479"/>
      <c r="O1498" s="479"/>
      <c r="P1498" s="478"/>
      <c r="Q1498" s="478"/>
      <c r="R1498" s="478"/>
      <c r="S1498" s="478"/>
      <c r="T1498" s="478"/>
      <c r="U1498" s="478"/>
      <c r="V1498" s="470"/>
    </row>
    <row r="1499" spans="7:22" x14ac:dyDescent="0.35">
      <c r="G1499" s="477"/>
      <c r="H1499" s="478"/>
      <c r="I1499" s="478"/>
      <c r="J1499" s="478"/>
      <c r="K1499" s="478"/>
      <c r="L1499" s="478"/>
      <c r="M1499" s="478"/>
      <c r="N1499" s="479"/>
      <c r="O1499" s="479"/>
      <c r="P1499" s="478"/>
      <c r="Q1499" s="478"/>
      <c r="R1499" s="478"/>
      <c r="S1499" s="478"/>
      <c r="T1499" s="478"/>
      <c r="U1499" s="478"/>
      <c r="V1499" s="470"/>
    </row>
    <row r="1500" spans="7:22" x14ac:dyDescent="0.35">
      <c r="G1500" s="477"/>
      <c r="H1500" s="478"/>
      <c r="I1500" s="478"/>
      <c r="J1500" s="478"/>
      <c r="K1500" s="478"/>
      <c r="L1500" s="478"/>
      <c r="M1500" s="478"/>
      <c r="N1500" s="479"/>
      <c r="O1500" s="479"/>
      <c r="P1500" s="478"/>
      <c r="Q1500" s="478"/>
      <c r="R1500" s="478"/>
      <c r="S1500" s="478"/>
      <c r="T1500" s="478"/>
      <c r="U1500" s="478"/>
      <c r="V1500" s="470"/>
    </row>
    <row r="1501" spans="7:22" x14ac:dyDescent="0.35">
      <c r="G1501" s="477"/>
      <c r="H1501" s="478"/>
      <c r="I1501" s="478"/>
      <c r="J1501" s="478"/>
      <c r="K1501" s="478"/>
      <c r="L1501" s="478"/>
      <c r="M1501" s="478"/>
      <c r="N1501" s="479"/>
      <c r="O1501" s="479"/>
      <c r="P1501" s="478"/>
      <c r="Q1501" s="478"/>
      <c r="R1501" s="478"/>
      <c r="S1501" s="478"/>
      <c r="T1501" s="478"/>
      <c r="U1501" s="478"/>
      <c r="V1501" s="470"/>
    </row>
    <row r="1502" spans="7:22" x14ac:dyDescent="0.35">
      <c r="G1502" s="477"/>
      <c r="H1502" s="478"/>
      <c r="I1502" s="478"/>
      <c r="J1502" s="478"/>
      <c r="K1502" s="478"/>
      <c r="L1502" s="478"/>
      <c r="M1502" s="478"/>
      <c r="N1502" s="479"/>
      <c r="O1502" s="479"/>
      <c r="P1502" s="478"/>
      <c r="Q1502" s="478"/>
      <c r="R1502" s="478"/>
      <c r="S1502" s="478"/>
      <c r="T1502" s="478"/>
      <c r="U1502" s="478"/>
      <c r="V1502" s="470"/>
    </row>
    <row r="1503" spans="7:22" x14ac:dyDescent="0.35">
      <c r="G1503" s="477"/>
      <c r="H1503" s="478"/>
      <c r="I1503" s="478"/>
      <c r="J1503" s="478"/>
      <c r="K1503" s="478"/>
      <c r="L1503" s="478"/>
      <c r="M1503" s="478"/>
      <c r="N1503" s="479"/>
      <c r="O1503" s="479"/>
      <c r="P1503" s="478"/>
      <c r="Q1503" s="478"/>
      <c r="R1503" s="478"/>
      <c r="S1503" s="478"/>
      <c r="T1503" s="478"/>
      <c r="U1503" s="478"/>
      <c r="V1503" s="470"/>
    </row>
    <row r="1504" spans="7:22" x14ac:dyDescent="0.35">
      <c r="G1504" s="477"/>
      <c r="H1504" s="478"/>
      <c r="I1504" s="478"/>
      <c r="J1504" s="478"/>
      <c r="K1504" s="478"/>
      <c r="L1504" s="478"/>
      <c r="M1504" s="478"/>
      <c r="N1504" s="479"/>
      <c r="O1504" s="479"/>
      <c r="P1504" s="478"/>
      <c r="Q1504" s="478"/>
      <c r="R1504" s="478"/>
      <c r="S1504" s="478"/>
      <c r="T1504" s="478"/>
      <c r="U1504" s="478"/>
      <c r="V1504" s="470"/>
    </row>
    <row r="1505" spans="7:22" x14ac:dyDescent="0.35">
      <c r="G1505" s="477"/>
      <c r="H1505" s="478"/>
      <c r="I1505" s="478"/>
      <c r="J1505" s="478"/>
      <c r="K1505" s="478"/>
      <c r="L1505" s="478"/>
      <c r="M1505" s="478"/>
      <c r="N1505" s="479"/>
      <c r="O1505" s="479"/>
      <c r="P1505" s="478"/>
      <c r="Q1505" s="478"/>
      <c r="R1505" s="478"/>
      <c r="S1505" s="478"/>
      <c r="T1505" s="478"/>
      <c r="U1505" s="478"/>
      <c r="V1505" s="470"/>
    </row>
    <row r="1506" spans="7:22" x14ac:dyDescent="0.35">
      <c r="G1506" s="477"/>
      <c r="H1506" s="478"/>
      <c r="I1506" s="478"/>
      <c r="J1506" s="478"/>
      <c r="K1506" s="478"/>
      <c r="L1506" s="478"/>
      <c r="M1506" s="478"/>
      <c r="N1506" s="479"/>
      <c r="O1506" s="479"/>
      <c r="P1506" s="478"/>
      <c r="Q1506" s="478"/>
      <c r="R1506" s="478"/>
      <c r="S1506" s="478"/>
      <c r="T1506" s="478"/>
      <c r="U1506" s="478"/>
      <c r="V1506" s="470"/>
    </row>
    <row r="1507" spans="7:22" x14ac:dyDescent="0.35">
      <c r="G1507" s="477"/>
      <c r="H1507" s="478"/>
      <c r="I1507" s="478"/>
      <c r="J1507" s="478"/>
      <c r="K1507" s="478"/>
      <c r="L1507" s="478"/>
      <c r="M1507" s="478"/>
      <c r="N1507" s="479"/>
      <c r="O1507" s="479"/>
      <c r="P1507" s="478"/>
      <c r="Q1507" s="478"/>
      <c r="R1507" s="478"/>
      <c r="S1507" s="478"/>
      <c r="T1507" s="478"/>
      <c r="U1507" s="478"/>
      <c r="V1507" s="470"/>
    </row>
    <row r="1508" spans="7:22" x14ac:dyDescent="0.35">
      <c r="G1508" s="477"/>
      <c r="H1508" s="478"/>
      <c r="I1508" s="478"/>
      <c r="J1508" s="478"/>
      <c r="K1508" s="478"/>
      <c r="L1508" s="478"/>
      <c r="M1508" s="478"/>
      <c r="N1508" s="479"/>
      <c r="O1508" s="479"/>
      <c r="P1508" s="478"/>
      <c r="Q1508" s="478"/>
      <c r="R1508" s="478"/>
      <c r="S1508" s="478"/>
      <c r="T1508" s="478"/>
      <c r="U1508" s="478"/>
      <c r="V1508" s="470"/>
    </row>
    <row r="1509" spans="7:22" x14ac:dyDescent="0.35">
      <c r="G1509" s="477"/>
      <c r="H1509" s="478"/>
      <c r="I1509" s="478"/>
      <c r="J1509" s="478"/>
      <c r="K1509" s="478"/>
      <c r="L1509" s="478"/>
      <c r="M1509" s="478"/>
      <c r="N1509" s="479"/>
      <c r="O1509" s="479"/>
      <c r="P1509" s="478"/>
      <c r="Q1509" s="478"/>
      <c r="R1509" s="478"/>
      <c r="S1509" s="478"/>
      <c r="T1509" s="478"/>
      <c r="U1509" s="478"/>
      <c r="V1509" s="470"/>
    </row>
    <row r="1510" spans="7:22" x14ac:dyDescent="0.35">
      <c r="G1510" s="477"/>
      <c r="H1510" s="478"/>
      <c r="I1510" s="478"/>
      <c r="J1510" s="478"/>
      <c r="K1510" s="478"/>
      <c r="L1510" s="478"/>
      <c r="M1510" s="478"/>
      <c r="N1510" s="479"/>
      <c r="O1510" s="479"/>
      <c r="P1510" s="478"/>
      <c r="Q1510" s="478"/>
      <c r="R1510" s="478"/>
      <c r="S1510" s="478"/>
      <c r="T1510" s="478"/>
      <c r="U1510" s="478"/>
      <c r="V1510" s="470"/>
    </row>
    <row r="1511" spans="7:22" x14ac:dyDescent="0.35">
      <c r="G1511" s="477"/>
      <c r="H1511" s="478"/>
      <c r="I1511" s="478"/>
      <c r="J1511" s="478"/>
      <c r="K1511" s="478"/>
      <c r="L1511" s="478"/>
      <c r="M1511" s="478"/>
      <c r="N1511" s="479"/>
      <c r="O1511" s="479"/>
      <c r="P1511" s="478"/>
      <c r="Q1511" s="478"/>
      <c r="R1511" s="478"/>
      <c r="S1511" s="478"/>
      <c r="T1511" s="478"/>
      <c r="U1511" s="478"/>
      <c r="V1511" s="470"/>
    </row>
    <row r="1512" spans="7:22" x14ac:dyDescent="0.35">
      <c r="G1512" s="477"/>
      <c r="H1512" s="478"/>
      <c r="I1512" s="478"/>
      <c r="J1512" s="478"/>
      <c r="K1512" s="478"/>
      <c r="L1512" s="478"/>
      <c r="M1512" s="478"/>
      <c r="N1512" s="479"/>
      <c r="O1512" s="479"/>
      <c r="P1512" s="478"/>
      <c r="Q1512" s="478"/>
      <c r="R1512" s="478"/>
      <c r="S1512" s="478"/>
      <c r="T1512" s="478"/>
      <c r="U1512" s="478"/>
      <c r="V1512" s="470"/>
    </row>
    <row r="1513" spans="7:22" x14ac:dyDescent="0.35">
      <c r="G1513" s="477"/>
      <c r="H1513" s="478"/>
      <c r="I1513" s="478"/>
      <c r="J1513" s="478"/>
      <c r="K1513" s="478"/>
      <c r="L1513" s="478"/>
      <c r="M1513" s="478"/>
      <c r="N1513" s="479"/>
      <c r="O1513" s="479"/>
      <c r="P1513" s="478"/>
      <c r="Q1513" s="478"/>
      <c r="R1513" s="478"/>
      <c r="S1513" s="478"/>
      <c r="T1513" s="478"/>
      <c r="U1513" s="478"/>
      <c r="V1513" s="470"/>
    </row>
    <row r="1514" spans="7:22" x14ac:dyDescent="0.35">
      <c r="G1514" s="477"/>
      <c r="H1514" s="478"/>
      <c r="I1514" s="478"/>
      <c r="J1514" s="478"/>
      <c r="K1514" s="478"/>
      <c r="L1514" s="478"/>
      <c r="M1514" s="478"/>
      <c r="N1514" s="479"/>
      <c r="O1514" s="479"/>
      <c r="P1514" s="478"/>
      <c r="Q1514" s="478"/>
      <c r="R1514" s="478"/>
      <c r="S1514" s="478"/>
      <c r="T1514" s="478"/>
      <c r="U1514" s="478"/>
      <c r="V1514" s="470"/>
    </row>
    <row r="1515" spans="7:22" x14ac:dyDescent="0.35">
      <c r="G1515" s="477"/>
      <c r="H1515" s="478"/>
      <c r="I1515" s="478"/>
      <c r="J1515" s="478"/>
      <c r="K1515" s="478"/>
      <c r="L1515" s="478"/>
      <c r="M1515" s="478"/>
      <c r="N1515" s="479"/>
      <c r="O1515" s="479"/>
      <c r="P1515" s="478"/>
      <c r="Q1515" s="478"/>
      <c r="R1515" s="478"/>
      <c r="S1515" s="478"/>
      <c r="T1515" s="478"/>
      <c r="U1515" s="478"/>
      <c r="V1515" s="470"/>
    </row>
    <row r="1516" spans="7:22" x14ac:dyDescent="0.35">
      <c r="G1516" s="477"/>
      <c r="H1516" s="478"/>
      <c r="I1516" s="478"/>
      <c r="J1516" s="478"/>
      <c r="K1516" s="478"/>
      <c r="L1516" s="478"/>
      <c r="M1516" s="478"/>
      <c r="N1516" s="479"/>
      <c r="O1516" s="479"/>
      <c r="P1516" s="478"/>
      <c r="Q1516" s="478"/>
      <c r="R1516" s="478"/>
      <c r="S1516" s="478"/>
      <c r="T1516" s="478"/>
      <c r="U1516" s="478"/>
      <c r="V1516" s="470"/>
    </row>
    <row r="1517" spans="7:22" x14ac:dyDescent="0.35">
      <c r="G1517" s="477"/>
      <c r="H1517" s="478"/>
      <c r="I1517" s="478"/>
      <c r="J1517" s="478"/>
      <c r="K1517" s="478"/>
      <c r="L1517" s="478"/>
      <c r="M1517" s="478"/>
      <c r="N1517" s="479"/>
      <c r="O1517" s="479"/>
      <c r="P1517" s="478"/>
      <c r="Q1517" s="478"/>
      <c r="R1517" s="478"/>
      <c r="S1517" s="478"/>
      <c r="T1517" s="478"/>
      <c r="U1517" s="478"/>
      <c r="V1517" s="470"/>
    </row>
    <row r="1518" spans="7:22" x14ac:dyDescent="0.35">
      <c r="G1518" s="477"/>
      <c r="H1518" s="478"/>
      <c r="I1518" s="478"/>
      <c r="J1518" s="478"/>
      <c r="K1518" s="478"/>
      <c r="L1518" s="478"/>
      <c r="M1518" s="478"/>
      <c r="N1518" s="479"/>
      <c r="O1518" s="479"/>
      <c r="P1518" s="478"/>
      <c r="Q1518" s="478"/>
      <c r="R1518" s="478"/>
      <c r="S1518" s="478"/>
      <c r="T1518" s="478"/>
      <c r="U1518" s="478"/>
      <c r="V1518" s="470"/>
    </row>
    <row r="1519" spans="7:22" x14ac:dyDescent="0.35">
      <c r="G1519" s="477"/>
      <c r="H1519" s="478"/>
      <c r="I1519" s="478"/>
      <c r="J1519" s="478"/>
      <c r="K1519" s="478"/>
      <c r="L1519" s="478"/>
      <c r="M1519" s="478"/>
      <c r="N1519" s="479"/>
      <c r="O1519" s="479"/>
      <c r="P1519" s="478"/>
      <c r="Q1519" s="478"/>
      <c r="R1519" s="478"/>
      <c r="S1519" s="478"/>
      <c r="T1519" s="478"/>
      <c r="U1519" s="478"/>
      <c r="V1519" s="470"/>
    </row>
    <row r="1520" spans="7:22" x14ac:dyDescent="0.35">
      <c r="G1520" s="477"/>
      <c r="H1520" s="478"/>
      <c r="I1520" s="478"/>
      <c r="J1520" s="478"/>
      <c r="K1520" s="478"/>
      <c r="L1520" s="478"/>
      <c r="M1520" s="478"/>
      <c r="N1520" s="479"/>
      <c r="O1520" s="479"/>
      <c r="P1520" s="478"/>
      <c r="Q1520" s="478"/>
      <c r="R1520" s="478"/>
      <c r="S1520" s="478"/>
      <c r="T1520" s="478"/>
      <c r="U1520" s="478"/>
      <c r="V1520" s="470"/>
    </row>
    <row r="1521" spans="7:22" x14ac:dyDescent="0.35">
      <c r="G1521" s="477"/>
      <c r="H1521" s="478"/>
      <c r="I1521" s="478"/>
      <c r="J1521" s="478"/>
      <c r="K1521" s="478"/>
      <c r="L1521" s="478"/>
      <c r="M1521" s="478"/>
      <c r="N1521" s="479"/>
      <c r="O1521" s="479"/>
      <c r="P1521" s="478"/>
      <c r="Q1521" s="478"/>
      <c r="R1521" s="478"/>
      <c r="S1521" s="478"/>
      <c r="T1521" s="478"/>
      <c r="U1521" s="478"/>
      <c r="V1521" s="470"/>
    </row>
    <row r="1522" spans="7:22" x14ac:dyDescent="0.35">
      <c r="G1522" s="477"/>
      <c r="H1522" s="478"/>
      <c r="I1522" s="478"/>
      <c r="J1522" s="478"/>
      <c r="K1522" s="478"/>
      <c r="L1522" s="478"/>
      <c r="M1522" s="478"/>
      <c r="N1522" s="479"/>
      <c r="O1522" s="479"/>
      <c r="P1522" s="478"/>
      <c r="Q1522" s="478"/>
      <c r="R1522" s="478"/>
      <c r="S1522" s="478"/>
      <c r="T1522" s="478"/>
      <c r="U1522" s="478"/>
      <c r="V1522" s="470"/>
    </row>
    <row r="1523" spans="7:22" x14ac:dyDescent="0.35">
      <c r="G1523" s="477"/>
      <c r="H1523" s="478"/>
      <c r="I1523" s="478"/>
      <c r="J1523" s="478"/>
      <c r="K1523" s="478"/>
      <c r="L1523" s="478"/>
      <c r="M1523" s="478"/>
      <c r="N1523" s="479"/>
      <c r="O1523" s="479"/>
      <c r="P1523" s="478"/>
      <c r="Q1523" s="478"/>
      <c r="R1523" s="478"/>
      <c r="S1523" s="478"/>
      <c r="T1523" s="478"/>
      <c r="U1523" s="478"/>
      <c r="V1523" s="470"/>
    </row>
    <row r="1524" spans="7:22" x14ac:dyDescent="0.35">
      <c r="G1524" s="477"/>
      <c r="H1524" s="478"/>
      <c r="I1524" s="478"/>
      <c r="J1524" s="478"/>
      <c r="K1524" s="478"/>
      <c r="L1524" s="478"/>
      <c r="M1524" s="478"/>
      <c r="N1524" s="479"/>
      <c r="O1524" s="479"/>
      <c r="P1524" s="478"/>
      <c r="Q1524" s="478"/>
      <c r="R1524" s="478"/>
      <c r="S1524" s="478"/>
      <c r="T1524" s="478"/>
      <c r="U1524" s="478"/>
      <c r="V1524" s="470"/>
    </row>
    <row r="1525" spans="7:22" x14ac:dyDescent="0.35">
      <c r="G1525" s="477"/>
      <c r="H1525" s="478"/>
      <c r="I1525" s="478"/>
      <c r="J1525" s="478"/>
      <c r="K1525" s="478"/>
      <c r="L1525" s="478"/>
      <c r="M1525" s="478"/>
      <c r="N1525" s="479"/>
      <c r="O1525" s="479"/>
      <c r="P1525" s="478"/>
      <c r="Q1525" s="478"/>
      <c r="R1525" s="478"/>
      <c r="S1525" s="478"/>
      <c r="T1525" s="478"/>
      <c r="U1525" s="478"/>
      <c r="V1525" s="470"/>
    </row>
    <row r="1526" spans="7:22" x14ac:dyDescent="0.35">
      <c r="G1526" s="477"/>
      <c r="H1526" s="478"/>
      <c r="I1526" s="478"/>
      <c r="J1526" s="478"/>
      <c r="K1526" s="478"/>
      <c r="L1526" s="478"/>
      <c r="M1526" s="478"/>
      <c r="N1526" s="479"/>
      <c r="O1526" s="479"/>
      <c r="P1526" s="478"/>
      <c r="Q1526" s="478"/>
      <c r="R1526" s="478"/>
      <c r="S1526" s="478"/>
      <c r="T1526" s="478"/>
      <c r="U1526" s="478"/>
      <c r="V1526" s="470"/>
    </row>
    <row r="1527" spans="7:22" x14ac:dyDescent="0.35">
      <c r="G1527" s="477"/>
      <c r="H1527" s="478"/>
      <c r="I1527" s="478"/>
      <c r="J1527" s="478"/>
      <c r="K1527" s="478"/>
      <c r="L1527" s="478"/>
      <c r="M1527" s="478"/>
      <c r="N1527" s="479"/>
      <c r="O1527" s="479"/>
      <c r="P1527" s="478"/>
      <c r="Q1527" s="478"/>
      <c r="R1527" s="478"/>
      <c r="S1527" s="478"/>
      <c r="T1527" s="478"/>
      <c r="U1527" s="478"/>
      <c r="V1527" s="470"/>
    </row>
    <row r="1528" spans="7:22" x14ac:dyDescent="0.35">
      <c r="G1528" s="477"/>
      <c r="H1528" s="478"/>
      <c r="I1528" s="478"/>
      <c r="J1528" s="478"/>
      <c r="K1528" s="478"/>
      <c r="L1528" s="478"/>
      <c r="M1528" s="478"/>
      <c r="N1528" s="479"/>
      <c r="O1528" s="479"/>
      <c r="P1528" s="478"/>
      <c r="Q1528" s="478"/>
      <c r="R1528" s="478"/>
      <c r="S1528" s="478"/>
      <c r="T1528" s="478"/>
      <c r="U1528" s="478"/>
      <c r="V1528" s="470"/>
    </row>
    <row r="1529" spans="7:22" x14ac:dyDescent="0.35">
      <c r="G1529" s="477"/>
      <c r="H1529" s="478"/>
      <c r="I1529" s="478"/>
      <c r="J1529" s="478"/>
      <c r="K1529" s="478"/>
      <c r="L1529" s="478"/>
      <c r="M1529" s="478"/>
      <c r="N1529" s="479"/>
      <c r="O1529" s="479"/>
      <c r="P1529" s="478"/>
      <c r="Q1529" s="478"/>
      <c r="R1529" s="478"/>
      <c r="S1529" s="478"/>
      <c r="T1529" s="478"/>
      <c r="U1529" s="478"/>
      <c r="V1529" s="470"/>
    </row>
    <row r="1530" spans="7:22" x14ac:dyDescent="0.35">
      <c r="G1530" s="477"/>
      <c r="H1530" s="478"/>
      <c r="I1530" s="478"/>
      <c r="J1530" s="478"/>
      <c r="K1530" s="478"/>
      <c r="L1530" s="478"/>
      <c r="M1530" s="478"/>
      <c r="N1530" s="479"/>
      <c r="O1530" s="479"/>
      <c r="P1530" s="478"/>
      <c r="Q1530" s="478"/>
      <c r="R1530" s="478"/>
      <c r="S1530" s="478"/>
      <c r="T1530" s="478"/>
      <c r="U1530" s="478"/>
      <c r="V1530" s="470"/>
    </row>
    <row r="1531" spans="7:22" x14ac:dyDescent="0.35">
      <c r="G1531" s="477"/>
      <c r="H1531" s="478"/>
      <c r="I1531" s="478"/>
      <c r="J1531" s="478"/>
      <c r="K1531" s="478"/>
      <c r="L1531" s="478"/>
      <c r="M1531" s="478"/>
      <c r="N1531" s="479"/>
      <c r="O1531" s="479"/>
      <c r="P1531" s="478"/>
      <c r="Q1531" s="478"/>
      <c r="R1531" s="478"/>
      <c r="S1531" s="478"/>
      <c r="T1531" s="478"/>
      <c r="U1531" s="478"/>
      <c r="V1531" s="470"/>
    </row>
    <row r="1532" spans="7:22" x14ac:dyDescent="0.35">
      <c r="G1532" s="477"/>
      <c r="H1532" s="478"/>
      <c r="I1532" s="478"/>
      <c r="J1532" s="478"/>
      <c r="K1532" s="478"/>
      <c r="L1532" s="478"/>
      <c r="M1532" s="478"/>
      <c r="N1532" s="479"/>
      <c r="O1532" s="479"/>
      <c r="P1532" s="478"/>
      <c r="Q1532" s="478"/>
      <c r="R1532" s="478"/>
      <c r="S1532" s="478"/>
      <c r="T1532" s="478"/>
      <c r="U1532" s="478"/>
      <c r="V1532" s="470"/>
    </row>
    <row r="1533" spans="7:22" x14ac:dyDescent="0.35">
      <c r="G1533" s="477"/>
      <c r="H1533" s="478"/>
      <c r="I1533" s="478"/>
      <c r="J1533" s="478"/>
      <c r="K1533" s="478"/>
      <c r="L1533" s="478"/>
      <c r="M1533" s="478"/>
      <c r="N1533" s="479"/>
      <c r="O1533" s="479"/>
      <c r="P1533" s="478"/>
      <c r="Q1533" s="478"/>
      <c r="R1533" s="478"/>
      <c r="S1533" s="478"/>
      <c r="T1533" s="478"/>
      <c r="U1533" s="478"/>
      <c r="V1533" s="470"/>
    </row>
    <row r="1534" spans="7:22" x14ac:dyDescent="0.35">
      <c r="G1534" s="477"/>
      <c r="H1534" s="478"/>
      <c r="I1534" s="478"/>
      <c r="J1534" s="478"/>
      <c r="K1534" s="478"/>
      <c r="L1534" s="478"/>
      <c r="M1534" s="478"/>
      <c r="N1534" s="479"/>
      <c r="O1534" s="479"/>
      <c r="P1534" s="478"/>
      <c r="Q1534" s="478"/>
      <c r="R1534" s="478"/>
      <c r="S1534" s="478"/>
      <c r="T1534" s="478"/>
      <c r="U1534" s="478"/>
      <c r="V1534" s="470"/>
    </row>
    <row r="1535" spans="7:22" x14ac:dyDescent="0.35">
      <c r="G1535" s="477"/>
      <c r="H1535" s="478"/>
      <c r="I1535" s="478"/>
      <c r="J1535" s="478"/>
      <c r="K1535" s="478"/>
      <c r="L1535" s="478"/>
      <c r="M1535" s="478"/>
      <c r="N1535" s="479"/>
      <c r="O1535" s="479"/>
      <c r="P1535" s="478"/>
      <c r="Q1535" s="478"/>
      <c r="R1535" s="478"/>
      <c r="S1535" s="478"/>
      <c r="T1535" s="478"/>
      <c r="U1535" s="478"/>
      <c r="V1535" s="470"/>
    </row>
    <row r="1536" spans="7:22" x14ac:dyDescent="0.35">
      <c r="G1536" s="477"/>
      <c r="H1536" s="478"/>
      <c r="I1536" s="478"/>
      <c r="J1536" s="478"/>
      <c r="K1536" s="478"/>
      <c r="L1536" s="478"/>
      <c r="M1536" s="478"/>
      <c r="N1536" s="479"/>
      <c r="O1536" s="479"/>
      <c r="P1536" s="478"/>
      <c r="Q1536" s="478"/>
      <c r="R1536" s="478"/>
      <c r="S1536" s="478"/>
      <c r="T1536" s="478"/>
      <c r="U1536" s="478"/>
      <c r="V1536" s="470"/>
    </row>
    <row r="1537" spans="7:22" x14ac:dyDescent="0.35">
      <c r="G1537" s="477"/>
      <c r="H1537" s="478"/>
      <c r="I1537" s="478"/>
      <c r="J1537" s="478"/>
      <c r="K1537" s="478"/>
      <c r="L1537" s="478"/>
      <c r="M1537" s="478"/>
      <c r="N1537" s="479"/>
      <c r="O1537" s="479"/>
      <c r="P1537" s="478"/>
      <c r="Q1537" s="478"/>
      <c r="R1537" s="478"/>
      <c r="S1537" s="478"/>
      <c r="T1537" s="478"/>
      <c r="U1537" s="478"/>
      <c r="V1537" s="470"/>
    </row>
    <row r="1538" spans="7:22" x14ac:dyDescent="0.35">
      <c r="G1538" s="477"/>
      <c r="H1538" s="478"/>
      <c r="I1538" s="478"/>
      <c r="J1538" s="478"/>
      <c r="K1538" s="478"/>
      <c r="L1538" s="478"/>
      <c r="M1538" s="478"/>
      <c r="N1538" s="479"/>
      <c r="O1538" s="479"/>
      <c r="P1538" s="478"/>
      <c r="Q1538" s="478"/>
      <c r="R1538" s="478"/>
      <c r="S1538" s="478"/>
      <c r="T1538" s="478"/>
      <c r="U1538" s="478"/>
      <c r="V1538" s="470"/>
    </row>
    <row r="1539" spans="7:22" x14ac:dyDescent="0.35">
      <c r="G1539" s="477"/>
      <c r="H1539" s="478"/>
      <c r="I1539" s="478"/>
      <c r="J1539" s="478"/>
      <c r="K1539" s="478"/>
      <c r="L1539" s="478"/>
      <c r="M1539" s="478"/>
      <c r="N1539" s="479"/>
      <c r="O1539" s="479"/>
      <c r="P1539" s="478"/>
      <c r="Q1539" s="478"/>
      <c r="R1539" s="478"/>
      <c r="S1539" s="478"/>
      <c r="T1539" s="478"/>
      <c r="U1539" s="478"/>
      <c r="V1539" s="470"/>
    </row>
    <row r="1540" spans="7:22" x14ac:dyDescent="0.35">
      <c r="G1540" s="477"/>
      <c r="H1540" s="478"/>
      <c r="I1540" s="478"/>
      <c r="J1540" s="478"/>
      <c r="K1540" s="478"/>
      <c r="L1540" s="478"/>
      <c r="M1540" s="478"/>
      <c r="N1540" s="479"/>
      <c r="O1540" s="479"/>
      <c r="P1540" s="478"/>
      <c r="Q1540" s="478"/>
      <c r="R1540" s="478"/>
      <c r="S1540" s="478"/>
      <c r="T1540" s="478"/>
      <c r="U1540" s="478"/>
      <c r="V1540" s="470"/>
    </row>
    <row r="1541" spans="7:22" x14ac:dyDescent="0.35">
      <c r="G1541" s="477"/>
      <c r="H1541" s="478"/>
      <c r="I1541" s="478"/>
      <c r="J1541" s="478"/>
      <c r="K1541" s="478"/>
      <c r="L1541" s="478"/>
      <c r="M1541" s="478"/>
      <c r="N1541" s="479"/>
      <c r="O1541" s="479"/>
      <c r="P1541" s="478"/>
      <c r="Q1541" s="478"/>
      <c r="R1541" s="478"/>
      <c r="S1541" s="478"/>
      <c r="T1541" s="478"/>
      <c r="U1541" s="478"/>
      <c r="V1541" s="470"/>
    </row>
    <row r="1542" spans="7:22" x14ac:dyDescent="0.35">
      <c r="G1542" s="477"/>
      <c r="H1542" s="478"/>
      <c r="I1542" s="478"/>
      <c r="J1542" s="478"/>
      <c r="K1542" s="478"/>
      <c r="L1542" s="478"/>
      <c r="M1542" s="478"/>
      <c r="N1542" s="479"/>
      <c r="O1542" s="479"/>
      <c r="P1542" s="478"/>
      <c r="Q1542" s="478"/>
      <c r="R1542" s="478"/>
      <c r="S1542" s="478"/>
      <c r="T1542" s="478"/>
      <c r="U1542" s="478"/>
      <c r="V1542" s="470"/>
    </row>
    <row r="1543" spans="7:22" x14ac:dyDescent="0.35">
      <c r="G1543" s="477"/>
      <c r="H1543" s="478"/>
      <c r="I1543" s="478"/>
      <c r="J1543" s="478"/>
      <c r="K1543" s="478"/>
      <c r="L1543" s="478"/>
      <c r="M1543" s="478"/>
      <c r="N1543" s="479"/>
      <c r="O1543" s="479"/>
      <c r="P1543" s="478"/>
      <c r="Q1543" s="478"/>
      <c r="R1543" s="478"/>
      <c r="S1543" s="478"/>
      <c r="T1543" s="478"/>
      <c r="U1543" s="478"/>
      <c r="V1543" s="470"/>
    </row>
    <row r="1544" spans="7:22" x14ac:dyDescent="0.35">
      <c r="G1544" s="477"/>
      <c r="H1544" s="478"/>
      <c r="I1544" s="478"/>
      <c r="J1544" s="478"/>
      <c r="K1544" s="478"/>
      <c r="L1544" s="478"/>
      <c r="M1544" s="478"/>
      <c r="N1544" s="479"/>
      <c r="O1544" s="479"/>
      <c r="P1544" s="478"/>
      <c r="Q1544" s="478"/>
      <c r="R1544" s="478"/>
      <c r="S1544" s="478"/>
      <c r="T1544" s="478"/>
      <c r="U1544" s="478"/>
      <c r="V1544" s="470"/>
    </row>
    <row r="1545" spans="7:22" x14ac:dyDescent="0.35">
      <c r="G1545" s="477"/>
      <c r="H1545" s="478"/>
      <c r="I1545" s="478"/>
      <c r="J1545" s="478"/>
      <c r="K1545" s="478"/>
      <c r="L1545" s="478"/>
      <c r="M1545" s="478"/>
      <c r="N1545" s="479"/>
      <c r="O1545" s="479"/>
      <c r="P1545" s="478"/>
      <c r="Q1545" s="478"/>
      <c r="R1545" s="478"/>
      <c r="S1545" s="478"/>
      <c r="T1545" s="478"/>
      <c r="U1545" s="478"/>
      <c r="V1545" s="470"/>
    </row>
    <row r="1546" spans="7:22" x14ac:dyDescent="0.35">
      <c r="G1546" s="477"/>
      <c r="H1546" s="478"/>
      <c r="I1546" s="478"/>
      <c r="J1546" s="478"/>
      <c r="K1546" s="478"/>
      <c r="L1546" s="478"/>
      <c r="M1546" s="478"/>
      <c r="N1546" s="479"/>
      <c r="O1546" s="479"/>
      <c r="P1546" s="478"/>
      <c r="Q1546" s="478"/>
      <c r="R1546" s="478"/>
      <c r="S1546" s="478"/>
      <c r="T1546" s="478"/>
      <c r="U1546" s="478"/>
      <c r="V1546" s="470"/>
    </row>
    <row r="1547" spans="7:22" x14ac:dyDescent="0.35">
      <c r="G1547" s="477"/>
      <c r="H1547" s="478"/>
      <c r="I1547" s="478"/>
      <c r="J1547" s="478"/>
      <c r="K1547" s="478"/>
      <c r="L1547" s="478"/>
      <c r="M1547" s="478"/>
      <c r="N1547" s="479"/>
      <c r="O1547" s="479"/>
      <c r="P1547" s="478"/>
      <c r="Q1547" s="478"/>
      <c r="R1547" s="478"/>
      <c r="S1547" s="478"/>
      <c r="T1547" s="478"/>
      <c r="U1547" s="478"/>
      <c r="V1547" s="470"/>
    </row>
    <row r="1548" spans="7:22" x14ac:dyDescent="0.35">
      <c r="G1548" s="477"/>
      <c r="H1548" s="478"/>
      <c r="I1548" s="478"/>
      <c r="J1548" s="478"/>
      <c r="K1548" s="478"/>
      <c r="L1548" s="478"/>
      <c r="M1548" s="478"/>
      <c r="N1548" s="479"/>
      <c r="O1548" s="479"/>
      <c r="P1548" s="478"/>
      <c r="Q1548" s="478"/>
      <c r="R1548" s="478"/>
      <c r="S1548" s="478"/>
      <c r="T1548" s="478"/>
      <c r="U1548" s="478"/>
      <c r="V1548" s="470"/>
    </row>
    <row r="1549" spans="7:22" x14ac:dyDescent="0.35">
      <c r="G1549" s="477"/>
      <c r="H1549" s="478"/>
      <c r="I1549" s="478"/>
      <c r="J1549" s="478"/>
      <c r="K1549" s="478"/>
      <c r="L1549" s="478"/>
      <c r="M1549" s="478"/>
      <c r="N1549" s="479"/>
      <c r="O1549" s="479"/>
      <c r="P1549" s="478"/>
      <c r="Q1549" s="478"/>
      <c r="R1549" s="478"/>
      <c r="S1549" s="478"/>
      <c r="T1549" s="478"/>
      <c r="U1549" s="478"/>
      <c r="V1549" s="470"/>
    </row>
    <row r="1550" spans="7:22" x14ac:dyDescent="0.35">
      <c r="G1550" s="477"/>
      <c r="H1550" s="478"/>
      <c r="I1550" s="478"/>
      <c r="J1550" s="478"/>
      <c r="K1550" s="478"/>
      <c r="L1550" s="478"/>
      <c r="M1550" s="478"/>
      <c r="N1550" s="479"/>
      <c r="O1550" s="479"/>
      <c r="P1550" s="478"/>
      <c r="Q1550" s="478"/>
      <c r="R1550" s="478"/>
      <c r="S1550" s="478"/>
      <c r="T1550" s="478"/>
      <c r="U1550" s="478"/>
      <c r="V1550" s="470"/>
    </row>
    <row r="1551" spans="7:22" x14ac:dyDescent="0.35">
      <c r="G1551" s="477"/>
      <c r="H1551" s="478"/>
      <c r="I1551" s="478"/>
      <c r="J1551" s="478"/>
      <c r="K1551" s="478"/>
      <c r="L1551" s="478"/>
      <c r="M1551" s="478"/>
      <c r="N1551" s="479"/>
      <c r="O1551" s="479"/>
      <c r="P1551" s="478"/>
      <c r="Q1551" s="478"/>
      <c r="R1551" s="478"/>
      <c r="S1551" s="478"/>
      <c r="T1551" s="478"/>
      <c r="U1551" s="478"/>
      <c r="V1551" s="470"/>
    </row>
    <row r="1552" spans="7:22" x14ac:dyDescent="0.35">
      <c r="G1552" s="477"/>
      <c r="H1552" s="478"/>
      <c r="I1552" s="478"/>
      <c r="J1552" s="478"/>
      <c r="K1552" s="478"/>
      <c r="L1552" s="478"/>
      <c r="M1552" s="478"/>
      <c r="N1552" s="479"/>
      <c r="O1552" s="479"/>
      <c r="P1552" s="478"/>
      <c r="Q1552" s="478"/>
      <c r="R1552" s="478"/>
      <c r="S1552" s="478"/>
      <c r="T1552" s="478"/>
      <c r="U1552" s="478"/>
      <c r="V1552" s="470"/>
    </row>
    <row r="1553" spans="7:22" x14ac:dyDescent="0.35">
      <c r="G1553" s="477"/>
      <c r="H1553" s="478"/>
      <c r="I1553" s="478"/>
      <c r="J1553" s="478"/>
      <c r="K1553" s="478"/>
      <c r="L1553" s="478"/>
      <c r="M1553" s="478"/>
      <c r="N1553" s="479"/>
      <c r="O1553" s="479"/>
      <c r="P1553" s="478"/>
      <c r="Q1553" s="478"/>
      <c r="R1553" s="478"/>
      <c r="S1553" s="478"/>
      <c r="T1553" s="478"/>
      <c r="U1553" s="478"/>
      <c r="V1553" s="470"/>
    </row>
    <row r="1554" spans="7:22" x14ac:dyDescent="0.35">
      <c r="G1554" s="477"/>
      <c r="H1554" s="478"/>
      <c r="I1554" s="478"/>
      <c r="J1554" s="478"/>
      <c r="K1554" s="478"/>
      <c r="L1554" s="478"/>
      <c r="M1554" s="478"/>
      <c r="N1554" s="479"/>
      <c r="O1554" s="479"/>
      <c r="P1554" s="478"/>
      <c r="Q1554" s="478"/>
      <c r="R1554" s="478"/>
      <c r="S1554" s="478"/>
      <c r="T1554" s="478"/>
      <c r="U1554" s="478"/>
      <c r="V1554" s="470"/>
    </row>
    <row r="1555" spans="7:22" x14ac:dyDescent="0.35">
      <c r="G1555" s="477"/>
      <c r="H1555" s="478"/>
      <c r="I1555" s="478"/>
      <c r="J1555" s="478"/>
      <c r="K1555" s="478"/>
      <c r="L1555" s="478"/>
      <c r="M1555" s="478"/>
      <c r="N1555" s="479"/>
      <c r="O1555" s="479"/>
      <c r="P1555" s="478"/>
      <c r="Q1555" s="478"/>
      <c r="R1555" s="478"/>
      <c r="S1555" s="478"/>
      <c r="T1555" s="478"/>
      <c r="U1555" s="478"/>
      <c r="V1555" s="470"/>
    </row>
    <row r="1556" spans="7:22" x14ac:dyDescent="0.35">
      <c r="G1556" s="477"/>
      <c r="H1556" s="478"/>
      <c r="I1556" s="478"/>
      <c r="J1556" s="478"/>
      <c r="K1556" s="478"/>
      <c r="L1556" s="478"/>
      <c r="M1556" s="478"/>
      <c r="N1556" s="479"/>
      <c r="O1556" s="479"/>
      <c r="P1556" s="478"/>
      <c r="Q1556" s="478"/>
      <c r="R1556" s="478"/>
      <c r="S1556" s="478"/>
      <c r="T1556" s="478"/>
      <c r="U1556" s="478"/>
      <c r="V1556" s="470"/>
    </row>
    <row r="1557" spans="7:22" x14ac:dyDescent="0.35">
      <c r="G1557" s="477"/>
      <c r="H1557" s="478"/>
      <c r="I1557" s="478"/>
      <c r="J1557" s="478"/>
      <c r="K1557" s="478"/>
      <c r="L1557" s="478"/>
      <c r="M1557" s="478"/>
      <c r="N1557" s="479"/>
      <c r="O1557" s="479"/>
      <c r="P1557" s="478"/>
      <c r="Q1557" s="478"/>
      <c r="R1557" s="478"/>
      <c r="S1557" s="478"/>
      <c r="T1557" s="478"/>
      <c r="U1557" s="478"/>
      <c r="V1557" s="470"/>
    </row>
    <row r="1558" spans="7:22" x14ac:dyDescent="0.35">
      <c r="G1558" s="477"/>
      <c r="H1558" s="478"/>
      <c r="I1558" s="478"/>
      <c r="J1558" s="478"/>
      <c r="K1558" s="478"/>
      <c r="L1558" s="478"/>
      <c r="M1558" s="478"/>
      <c r="N1558" s="479"/>
      <c r="O1558" s="479"/>
      <c r="P1558" s="478"/>
      <c r="Q1558" s="478"/>
      <c r="R1558" s="478"/>
      <c r="S1558" s="478"/>
      <c r="T1558" s="478"/>
      <c r="U1558" s="478"/>
      <c r="V1558" s="470"/>
    </row>
    <row r="1559" spans="7:22" x14ac:dyDescent="0.35">
      <c r="G1559" s="477"/>
      <c r="H1559" s="478"/>
      <c r="I1559" s="478"/>
      <c r="J1559" s="478"/>
      <c r="K1559" s="478"/>
      <c r="L1559" s="478"/>
      <c r="M1559" s="478"/>
      <c r="N1559" s="479"/>
      <c r="O1559" s="479"/>
      <c r="P1559" s="478"/>
      <c r="Q1559" s="478"/>
      <c r="R1559" s="478"/>
      <c r="S1559" s="478"/>
      <c r="T1559" s="478"/>
      <c r="U1559" s="478"/>
      <c r="V1559" s="470"/>
    </row>
    <row r="1560" spans="7:22" x14ac:dyDescent="0.35">
      <c r="G1560" s="477"/>
      <c r="H1560" s="478"/>
      <c r="I1560" s="478"/>
      <c r="J1560" s="478"/>
      <c r="K1560" s="478"/>
      <c r="L1560" s="478"/>
      <c r="M1560" s="478"/>
      <c r="N1560" s="479"/>
      <c r="O1560" s="479"/>
      <c r="P1560" s="478"/>
      <c r="Q1560" s="478"/>
      <c r="R1560" s="478"/>
      <c r="S1560" s="478"/>
      <c r="T1560" s="478"/>
      <c r="U1560" s="478"/>
      <c r="V1560" s="470"/>
    </row>
    <row r="1561" spans="7:22" x14ac:dyDescent="0.35">
      <c r="G1561" s="477"/>
      <c r="H1561" s="478"/>
      <c r="I1561" s="478"/>
      <c r="J1561" s="478"/>
      <c r="K1561" s="478"/>
      <c r="L1561" s="478"/>
      <c r="M1561" s="478"/>
      <c r="N1561" s="479"/>
      <c r="O1561" s="479"/>
      <c r="P1561" s="478"/>
      <c r="Q1561" s="478"/>
      <c r="R1561" s="478"/>
      <c r="S1561" s="478"/>
      <c r="T1561" s="478"/>
      <c r="U1561" s="478"/>
      <c r="V1561" s="470"/>
    </row>
    <row r="1562" spans="7:22" x14ac:dyDescent="0.35">
      <c r="G1562" s="477"/>
      <c r="H1562" s="478"/>
      <c r="I1562" s="478"/>
      <c r="J1562" s="478"/>
      <c r="K1562" s="478"/>
      <c r="L1562" s="478"/>
      <c r="M1562" s="478"/>
      <c r="N1562" s="479"/>
      <c r="O1562" s="479"/>
      <c r="P1562" s="478"/>
      <c r="Q1562" s="478"/>
      <c r="R1562" s="478"/>
      <c r="S1562" s="478"/>
      <c r="T1562" s="478"/>
      <c r="U1562" s="478"/>
      <c r="V1562" s="470"/>
    </row>
    <row r="1563" spans="7:22" x14ac:dyDescent="0.35">
      <c r="G1563" s="477"/>
      <c r="H1563" s="478"/>
      <c r="I1563" s="478"/>
      <c r="J1563" s="478"/>
      <c r="K1563" s="478"/>
      <c r="L1563" s="478"/>
      <c r="M1563" s="478"/>
      <c r="N1563" s="479"/>
      <c r="O1563" s="479"/>
      <c r="P1563" s="478"/>
      <c r="Q1563" s="478"/>
      <c r="R1563" s="478"/>
      <c r="S1563" s="478"/>
      <c r="T1563" s="478"/>
      <c r="U1563" s="478"/>
      <c r="V1563" s="470"/>
    </row>
    <row r="1564" spans="7:22" x14ac:dyDescent="0.35">
      <c r="G1564" s="477"/>
      <c r="H1564" s="478"/>
      <c r="I1564" s="478"/>
      <c r="J1564" s="478"/>
      <c r="K1564" s="478"/>
      <c r="L1564" s="478"/>
      <c r="M1564" s="478"/>
      <c r="N1564" s="479"/>
      <c r="O1564" s="479"/>
      <c r="P1564" s="478"/>
      <c r="Q1564" s="478"/>
      <c r="R1564" s="478"/>
      <c r="S1564" s="478"/>
      <c r="T1564" s="478"/>
      <c r="U1564" s="478"/>
      <c r="V1564" s="470"/>
    </row>
    <row r="1565" spans="7:22" x14ac:dyDescent="0.35">
      <c r="G1565" s="477"/>
      <c r="H1565" s="478"/>
      <c r="I1565" s="478"/>
      <c r="J1565" s="478"/>
      <c r="K1565" s="478"/>
      <c r="L1565" s="478"/>
      <c r="M1565" s="478"/>
      <c r="N1565" s="479"/>
      <c r="O1565" s="479"/>
      <c r="P1565" s="478"/>
      <c r="Q1565" s="478"/>
      <c r="R1565" s="478"/>
      <c r="S1565" s="478"/>
      <c r="T1565" s="478"/>
      <c r="U1565" s="478"/>
      <c r="V1565" s="470"/>
    </row>
    <row r="1566" spans="7:22" x14ac:dyDescent="0.35">
      <c r="G1566" s="477"/>
      <c r="H1566" s="478"/>
      <c r="I1566" s="478"/>
      <c r="J1566" s="478"/>
      <c r="K1566" s="478"/>
      <c r="L1566" s="478"/>
      <c r="M1566" s="478"/>
      <c r="N1566" s="479"/>
      <c r="O1566" s="479"/>
      <c r="P1566" s="478"/>
      <c r="Q1566" s="478"/>
      <c r="R1566" s="478"/>
      <c r="S1566" s="478"/>
      <c r="T1566" s="478"/>
      <c r="U1566" s="478"/>
      <c r="V1566" s="470"/>
    </row>
    <row r="1567" spans="7:22" x14ac:dyDescent="0.35">
      <c r="G1567" s="477"/>
      <c r="H1567" s="478"/>
      <c r="I1567" s="478"/>
      <c r="J1567" s="478"/>
      <c r="K1567" s="478"/>
      <c r="L1567" s="478"/>
      <c r="M1567" s="478"/>
      <c r="N1567" s="479"/>
      <c r="O1567" s="479"/>
      <c r="P1567" s="478"/>
      <c r="Q1567" s="478"/>
      <c r="R1567" s="478"/>
      <c r="S1567" s="478"/>
      <c r="T1567" s="478"/>
      <c r="U1567" s="478"/>
      <c r="V1567" s="470"/>
    </row>
    <row r="1568" spans="7:22" x14ac:dyDescent="0.35">
      <c r="G1568" s="477"/>
      <c r="H1568" s="478"/>
      <c r="I1568" s="478"/>
      <c r="J1568" s="478"/>
      <c r="K1568" s="478"/>
      <c r="L1568" s="478"/>
      <c r="M1568" s="478"/>
      <c r="N1568" s="479"/>
      <c r="O1568" s="479"/>
      <c r="P1568" s="478"/>
      <c r="Q1568" s="478"/>
      <c r="R1568" s="478"/>
      <c r="S1568" s="478"/>
      <c r="T1568" s="478"/>
      <c r="U1568" s="478"/>
      <c r="V1568" s="470"/>
    </row>
    <row r="1569" spans="7:22" x14ac:dyDescent="0.35">
      <c r="G1569" s="477"/>
      <c r="H1569" s="478"/>
      <c r="I1569" s="478"/>
      <c r="J1569" s="478"/>
      <c r="K1569" s="478"/>
      <c r="L1569" s="478"/>
      <c r="M1569" s="478"/>
      <c r="N1569" s="479"/>
      <c r="O1569" s="479"/>
      <c r="P1569" s="478"/>
      <c r="Q1569" s="478"/>
      <c r="R1569" s="478"/>
      <c r="S1569" s="478"/>
      <c r="T1569" s="478"/>
      <c r="U1569" s="478"/>
      <c r="V1569" s="470"/>
    </row>
    <row r="1570" spans="7:22" x14ac:dyDescent="0.35">
      <c r="G1570" s="477"/>
      <c r="H1570" s="478"/>
      <c r="I1570" s="478"/>
      <c r="J1570" s="478"/>
      <c r="K1570" s="478"/>
      <c r="L1570" s="478"/>
      <c r="M1570" s="478"/>
      <c r="N1570" s="479"/>
      <c r="O1570" s="479"/>
      <c r="P1570" s="478"/>
      <c r="Q1570" s="478"/>
      <c r="R1570" s="478"/>
      <c r="S1570" s="478"/>
      <c r="T1570" s="478"/>
      <c r="U1570" s="478"/>
      <c r="V1570" s="470"/>
    </row>
    <row r="1571" spans="7:22" x14ac:dyDescent="0.35">
      <c r="G1571" s="477"/>
      <c r="H1571" s="478"/>
      <c r="I1571" s="478"/>
      <c r="J1571" s="478"/>
      <c r="K1571" s="478"/>
      <c r="L1571" s="478"/>
      <c r="M1571" s="478"/>
      <c r="N1571" s="479"/>
      <c r="O1571" s="479"/>
      <c r="P1571" s="478"/>
      <c r="Q1571" s="478"/>
      <c r="R1571" s="478"/>
      <c r="S1571" s="478"/>
      <c r="T1571" s="478"/>
      <c r="U1571" s="478"/>
      <c r="V1571" s="470"/>
    </row>
    <row r="1572" spans="7:22" x14ac:dyDescent="0.35">
      <c r="G1572" s="477"/>
      <c r="H1572" s="478"/>
      <c r="I1572" s="478"/>
      <c r="J1572" s="478"/>
      <c r="K1572" s="478"/>
      <c r="L1572" s="478"/>
      <c r="M1572" s="478"/>
      <c r="N1572" s="479"/>
      <c r="O1572" s="479"/>
      <c r="P1572" s="478"/>
      <c r="Q1572" s="478"/>
      <c r="R1572" s="478"/>
      <c r="S1572" s="478"/>
      <c r="T1572" s="478"/>
      <c r="U1572" s="478"/>
      <c r="V1572" s="470"/>
    </row>
    <row r="1573" spans="7:22" x14ac:dyDescent="0.35">
      <c r="G1573" s="477"/>
      <c r="H1573" s="478"/>
      <c r="I1573" s="478"/>
      <c r="J1573" s="478"/>
      <c r="K1573" s="478"/>
      <c r="L1573" s="478"/>
      <c r="M1573" s="478"/>
      <c r="N1573" s="479"/>
      <c r="O1573" s="479"/>
      <c r="P1573" s="478"/>
      <c r="Q1573" s="478"/>
      <c r="R1573" s="478"/>
      <c r="S1573" s="478"/>
      <c r="T1573" s="478"/>
      <c r="U1573" s="478"/>
      <c r="V1573" s="470"/>
    </row>
    <row r="1574" spans="7:22" x14ac:dyDescent="0.35">
      <c r="G1574" s="477"/>
      <c r="H1574" s="478"/>
      <c r="I1574" s="478"/>
      <c r="J1574" s="478"/>
      <c r="K1574" s="478"/>
      <c r="L1574" s="478"/>
      <c r="M1574" s="478"/>
      <c r="N1574" s="479"/>
      <c r="O1574" s="479"/>
      <c r="P1574" s="478"/>
      <c r="Q1574" s="478"/>
      <c r="R1574" s="478"/>
      <c r="S1574" s="478"/>
      <c r="T1574" s="478"/>
      <c r="U1574" s="478"/>
      <c r="V1574" s="470"/>
    </row>
    <row r="1575" spans="7:22" x14ac:dyDescent="0.35">
      <c r="G1575" s="477"/>
      <c r="H1575" s="478"/>
      <c r="I1575" s="478"/>
      <c r="J1575" s="478"/>
      <c r="K1575" s="478"/>
      <c r="L1575" s="478"/>
      <c r="M1575" s="478"/>
      <c r="N1575" s="479"/>
      <c r="O1575" s="479"/>
      <c r="P1575" s="478"/>
      <c r="Q1575" s="478"/>
      <c r="R1575" s="478"/>
      <c r="S1575" s="478"/>
      <c r="T1575" s="478"/>
      <c r="U1575" s="478"/>
      <c r="V1575" s="470"/>
    </row>
    <row r="1576" spans="7:22" x14ac:dyDescent="0.35">
      <c r="G1576" s="477"/>
      <c r="H1576" s="478"/>
      <c r="I1576" s="478"/>
      <c r="J1576" s="478"/>
      <c r="K1576" s="478"/>
      <c r="L1576" s="478"/>
      <c r="M1576" s="478"/>
      <c r="N1576" s="479"/>
      <c r="O1576" s="479"/>
      <c r="P1576" s="478"/>
      <c r="Q1576" s="478"/>
      <c r="R1576" s="478"/>
      <c r="S1576" s="478"/>
      <c r="T1576" s="478"/>
      <c r="U1576" s="478"/>
      <c r="V1576" s="470"/>
    </row>
    <row r="1577" spans="7:22" x14ac:dyDescent="0.35">
      <c r="G1577" s="477"/>
      <c r="H1577" s="478"/>
      <c r="I1577" s="478"/>
      <c r="J1577" s="478"/>
      <c r="K1577" s="478"/>
      <c r="L1577" s="478"/>
      <c r="M1577" s="478"/>
      <c r="N1577" s="479"/>
      <c r="O1577" s="479"/>
      <c r="P1577" s="478"/>
      <c r="Q1577" s="478"/>
      <c r="R1577" s="478"/>
      <c r="S1577" s="478"/>
      <c r="T1577" s="478"/>
      <c r="U1577" s="478"/>
      <c r="V1577" s="470"/>
    </row>
    <row r="1578" spans="7:22" x14ac:dyDescent="0.35">
      <c r="G1578" s="477"/>
      <c r="H1578" s="478"/>
      <c r="I1578" s="478"/>
      <c r="J1578" s="478"/>
      <c r="K1578" s="478"/>
      <c r="L1578" s="478"/>
      <c r="M1578" s="478"/>
      <c r="N1578" s="479"/>
      <c r="O1578" s="479"/>
      <c r="P1578" s="478"/>
      <c r="Q1578" s="478"/>
      <c r="R1578" s="478"/>
      <c r="S1578" s="478"/>
      <c r="T1578" s="478"/>
      <c r="U1578" s="478"/>
      <c r="V1578" s="470"/>
    </row>
    <row r="1579" spans="7:22" x14ac:dyDescent="0.35">
      <c r="G1579" s="477"/>
      <c r="H1579" s="478"/>
      <c r="I1579" s="478"/>
      <c r="J1579" s="478"/>
      <c r="K1579" s="478"/>
      <c r="L1579" s="478"/>
      <c r="M1579" s="478"/>
      <c r="N1579" s="479"/>
      <c r="O1579" s="479"/>
      <c r="P1579" s="478"/>
      <c r="Q1579" s="478"/>
      <c r="R1579" s="478"/>
      <c r="S1579" s="478"/>
      <c r="T1579" s="478"/>
      <c r="U1579" s="478"/>
      <c r="V1579" s="470"/>
    </row>
    <row r="1580" spans="7:22" x14ac:dyDescent="0.35">
      <c r="G1580" s="477"/>
      <c r="H1580" s="478"/>
      <c r="I1580" s="478"/>
      <c r="J1580" s="478"/>
      <c r="K1580" s="478"/>
      <c r="L1580" s="478"/>
      <c r="M1580" s="478"/>
      <c r="N1580" s="479"/>
      <c r="O1580" s="479"/>
      <c r="P1580" s="478"/>
      <c r="Q1580" s="478"/>
      <c r="R1580" s="478"/>
      <c r="S1580" s="478"/>
      <c r="T1580" s="478"/>
      <c r="U1580" s="478"/>
      <c r="V1580" s="470"/>
    </row>
    <row r="1581" spans="7:22" x14ac:dyDescent="0.35">
      <c r="G1581" s="477"/>
      <c r="H1581" s="478"/>
      <c r="I1581" s="478"/>
      <c r="J1581" s="478"/>
      <c r="K1581" s="478"/>
      <c r="L1581" s="478"/>
      <c r="M1581" s="478"/>
      <c r="N1581" s="479"/>
      <c r="O1581" s="479"/>
      <c r="P1581" s="478"/>
      <c r="Q1581" s="478"/>
      <c r="R1581" s="478"/>
      <c r="S1581" s="478"/>
      <c r="T1581" s="478"/>
      <c r="U1581" s="478"/>
      <c r="V1581" s="470"/>
    </row>
    <row r="1582" spans="7:22" x14ac:dyDescent="0.35">
      <c r="G1582" s="477"/>
      <c r="H1582" s="478"/>
      <c r="I1582" s="478"/>
      <c r="J1582" s="478"/>
      <c r="K1582" s="478"/>
      <c r="L1582" s="478"/>
      <c r="M1582" s="478"/>
      <c r="N1582" s="479"/>
      <c r="O1582" s="479"/>
      <c r="P1582" s="478"/>
      <c r="Q1582" s="478"/>
      <c r="R1582" s="478"/>
      <c r="S1582" s="478"/>
      <c r="T1582" s="478"/>
      <c r="U1582" s="478"/>
      <c r="V1582" s="470"/>
    </row>
    <row r="1583" spans="7:22" x14ac:dyDescent="0.35">
      <c r="G1583" s="477"/>
      <c r="H1583" s="478"/>
      <c r="I1583" s="478"/>
      <c r="J1583" s="478"/>
      <c r="K1583" s="478"/>
      <c r="L1583" s="478"/>
      <c r="M1583" s="478"/>
      <c r="N1583" s="479"/>
      <c r="O1583" s="479"/>
      <c r="P1583" s="478"/>
      <c r="Q1583" s="478"/>
      <c r="R1583" s="478"/>
      <c r="S1583" s="478"/>
      <c r="T1583" s="478"/>
      <c r="U1583" s="478"/>
      <c r="V1583" s="470"/>
    </row>
    <row r="1584" spans="7:22" x14ac:dyDescent="0.35">
      <c r="G1584" s="477"/>
      <c r="H1584" s="478"/>
      <c r="I1584" s="478"/>
      <c r="J1584" s="478"/>
      <c r="K1584" s="478"/>
      <c r="L1584" s="478"/>
      <c r="M1584" s="478"/>
      <c r="N1584" s="479"/>
      <c r="O1584" s="479"/>
      <c r="P1584" s="478"/>
      <c r="Q1584" s="478"/>
      <c r="R1584" s="478"/>
      <c r="S1584" s="478"/>
      <c r="T1584" s="478"/>
      <c r="U1584" s="478"/>
      <c r="V1584" s="470"/>
    </row>
    <row r="1585" spans="7:22" x14ac:dyDescent="0.35">
      <c r="G1585" s="477"/>
      <c r="H1585" s="478"/>
      <c r="I1585" s="478"/>
      <c r="J1585" s="478"/>
      <c r="K1585" s="478"/>
      <c r="L1585" s="478"/>
      <c r="M1585" s="478"/>
      <c r="N1585" s="479"/>
      <c r="O1585" s="479"/>
      <c r="P1585" s="478"/>
      <c r="Q1585" s="478"/>
      <c r="R1585" s="478"/>
      <c r="S1585" s="478"/>
      <c r="T1585" s="478"/>
      <c r="U1585" s="478"/>
      <c r="V1585" s="470"/>
    </row>
    <row r="1586" spans="7:22" x14ac:dyDescent="0.35">
      <c r="G1586" s="477"/>
      <c r="H1586" s="478"/>
      <c r="I1586" s="478"/>
      <c r="J1586" s="478"/>
      <c r="K1586" s="478"/>
      <c r="L1586" s="478"/>
      <c r="M1586" s="478"/>
      <c r="N1586" s="479"/>
      <c r="O1586" s="479"/>
      <c r="P1586" s="478"/>
      <c r="Q1586" s="478"/>
      <c r="R1586" s="478"/>
      <c r="S1586" s="478"/>
      <c r="T1586" s="478"/>
      <c r="U1586" s="478"/>
      <c r="V1586" s="470"/>
    </row>
    <row r="1587" spans="7:22" x14ac:dyDescent="0.35">
      <c r="G1587" s="477"/>
      <c r="H1587" s="478"/>
      <c r="I1587" s="478"/>
      <c r="J1587" s="478"/>
      <c r="K1587" s="478"/>
      <c r="L1587" s="478"/>
      <c r="M1587" s="478"/>
      <c r="N1587" s="479"/>
      <c r="O1587" s="479"/>
      <c r="P1587" s="478"/>
      <c r="Q1587" s="478"/>
      <c r="R1587" s="478"/>
      <c r="S1587" s="478"/>
      <c r="T1587" s="478"/>
      <c r="U1587" s="478"/>
      <c r="V1587" s="470"/>
    </row>
    <row r="1588" spans="7:22" x14ac:dyDescent="0.35">
      <c r="G1588" s="477"/>
      <c r="H1588" s="478"/>
      <c r="I1588" s="478"/>
      <c r="J1588" s="478"/>
      <c r="K1588" s="478"/>
      <c r="L1588" s="478"/>
      <c r="M1588" s="478"/>
      <c r="N1588" s="479"/>
      <c r="O1588" s="479"/>
      <c r="P1588" s="478"/>
      <c r="Q1588" s="478"/>
      <c r="R1588" s="478"/>
      <c r="S1588" s="478"/>
      <c r="T1588" s="478"/>
      <c r="U1588" s="478"/>
      <c r="V1588" s="470"/>
    </row>
    <row r="1589" spans="7:22" x14ac:dyDescent="0.35">
      <c r="G1589" s="477"/>
      <c r="H1589" s="478"/>
      <c r="I1589" s="478"/>
      <c r="J1589" s="478"/>
      <c r="K1589" s="478"/>
      <c r="L1589" s="478"/>
      <c r="M1589" s="478"/>
      <c r="N1589" s="479"/>
      <c r="O1589" s="479"/>
      <c r="P1589" s="478"/>
      <c r="Q1589" s="478"/>
      <c r="R1589" s="478"/>
      <c r="S1589" s="478"/>
      <c r="T1589" s="478"/>
      <c r="U1589" s="478"/>
      <c r="V1589" s="470"/>
    </row>
    <row r="1590" spans="7:22" x14ac:dyDescent="0.35">
      <c r="G1590" s="477"/>
      <c r="H1590" s="478"/>
      <c r="I1590" s="478"/>
      <c r="J1590" s="478"/>
      <c r="K1590" s="478"/>
      <c r="L1590" s="478"/>
      <c r="M1590" s="478"/>
      <c r="N1590" s="479"/>
      <c r="O1590" s="479"/>
      <c r="P1590" s="478"/>
      <c r="Q1590" s="478"/>
      <c r="R1590" s="478"/>
      <c r="S1590" s="478"/>
      <c r="T1590" s="478"/>
      <c r="U1590" s="478"/>
      <c r="V1590" s="470"/>
    </row>
    <row r="1591" spans="7:22" x14ac:dyDescent="0.35">
      <c r="G1591" s="477"/>
      <c r="H1591" s="478"/>
      <c r="I1591" s="478"/>
      <c r="J1591" s="478"/>
      <c r="K1591" s="478"/>
      <c r="L1591" s="478"/>
      <c r="M1591" s="478"/>
      <c r="N1591" s="479"/>
      <c r="O1591" s="479"/>
      <c r="P1591" s="478"/>
      <c r="Q1591" s="478"/>
      <c r="R1591" s="478"/>
      <c r="S1591" s="478"/>
      <c r="T1591" s="478"/>
      <c r="U1591" s="478"/>
      <c r="V1591" s="470"/>
    </row>
    <row r="1592" spans="7:22" x14ac:dyDescent="0.35">
      <c r="G1592" s="477"/>
      <c r="H1592" s="478"/>
      <c r="I1592" s="478"/>
      <c r="J1592" s="478"/>
      <c r="K1592" s="478"/>
      <c r="L1592" s="478"/>
      <c r="M1592" s="478"/>
      <c r="N1592" s="479"/>
      <c r="O1592" s="479"/>
      <c r="P1592" s="478"/>
      <c r="Q1592" s="478"/>
      <c r="R1592" s="478"/>
      <c r="S1592" s="478"/>
      <c r="T1592" s="478"/>
      <c r="U1592" s="478"/>
      <c r="V1592" s="470"/>
    </row>
    <row r="1593" spans="7:22" x14ac:dyDescent="0.35">
      <c r="G1593" s="477"/>
      <c r="H1593" s="478"/>
      <c r="I1593" s="478"/>
      <c r="J1593" s="478"/>
      <c r="K1593" s="478"/>
      <c r="L1593" s="478"/>
      <c r="M1593" s="478"/>
      <c r="N1593" s="479"/>
      <c r="O1593" s="479"/>
      <c r="P1593" s="478"/>
      <c r="Q1593" s="478"/>
      <c r="R1593" s="478"/>
      <c r="S1593" s="478"/>
      <c r="T1593" s="478"/>
      <c r="U1593" s="478"/>
      <c r="V1593" s="470"/>
    </row>
    <row r="1594" spans="7:22" x14ac:dyDescent="0.35">
      <c r="G1594" s="477"/>
      <c r="H1594" s="478"/>
      <c r="I1594" s="478"/>
      <c r="J1594" s="478"/>
      <c r="K1594" s="478"/>
      <c r="L1594" s="478"/>
      <c r="M1594" s="478"/>
      <c r="N1594" s="479"/>
      <c r="O1594" s="479"/>
      <c r="P1594" s="478"/>
      <c r="Q1594" s="478"/>
      <c r="R1594" s="478"/>
      <c r="S1594" s="478"/>
      <c r="T1594" s="478"/>
      <c r="U1594" s="478"/>
      <c r="V1594" s="470"/>
    </row>
    <row r="1595" spans="7:22" x14ac:dyDescent="0.35">
      <c r="G1595" s="477"/>
      <c r="H1595" s="478"/>
      <c r="I1595" s="478"/>
      <c r="J1595" s="478"/>
      <c r="K1595" s="478"/>
      <c r="L1595" s="478"/>
      <c r="M1595" s="478"/>
      <c r="N1595" s="479"/>
      <c r="O1595" s="479"/>
      <c r="P1595" s="478"/>
      <c r="Q1595" s="478"/>
      <c r="R1595" s="478"/>
      <c r="S1595" s="478"/>
      <c r="T1595" s="478"/>
      <c r="U1595" s="478"/>
      <c r="V1595" s="470"/>
    </row>
    <row r="1596" spans="7:22" x14ac:dyDescent="0.35">
      <c r="G1596" s="477"/>
      <c r="H1596" s="478"/>
      <c r="I1596" s="478"/>
      <c r="J1596" s="478"/>
      <c r="K1596" s="478"/>
      <c r="L1596" s="478"/>
      <c r="M1596" s="478"/>
      <c r="N1596" s="479"/>
      <c r="O1596" s="479"/>
      <c r="P1596" s="478"/>
      <c r="Q1596" s="478"/>
      <c r="R1596" s="478"/>
      <c r="S1596" s="478"/>
      <c r="T1596" s="478"/>
      <c r="U1596" s="478"/>
      <c r="V1596" s="470"/>
    </row>
    <row r="1597" spans="7:22" x14ac:dyDescent="0.35">
      <c r="G1597" s="477"/>
      <c r="H1597" s="478"/>
      <c r="I1597" s="478"/>
      <c r="J1597" s="478"/>
      <c r="K1597" s="478"/>
      <c r="L1597" s="478"/>
      <c r="M1597" s="478"/>
      <c r="N1597" s="479"/>
      <c r="O1597" s="479"/>
      <c r="P1597" s="478"/>
      <c r="Q1597" s="478"/>
      <c r="R1597" s="478"/>
      <c r="S1597" s="478"/>
      <c r="T1597" s="478"/>
      <c r="U1597" s="478"/>
      <c r="V1597" s="470"/>
    </row>
    <row r="1598" spans="7:22" x14ac:dyDescent="0.35">
      <c r="G1598" s="477"/>
      <c r="H1598" s="478"/>
      <c r="I1598" s="478"/>
      <c r="J1598" s="478"/>
      <c r="K1598" s="478"/>
      <c r="L1598" s="478"/>
      <c r="M1598" s="478"/>
      <c r="N1598" s="479"/>
      <c r="O1598" s="479"/>
      <c r="P1598" s="478"/>
      <c r="Q1598" s="478"/>
      <c r="R1598" s="478"/>
      <c r="S1598" s="478"/>
      <c r="T1598" s="478"/>
      <c r="U1598" s="478"/>
      <c r="V1598" s="470"/>
    </row>
    <row r="1599" spans="7:22" x14ac:dyDescent="0.35">
      <c r="G1599" s="477"/>
      <c r="H1599" s="478"/>
      <c r="I1599" s="478"/>
      <c r="J1599" s="478"/>
      <c r="K1599" s="478"/>
      <c r="L1599" s="478"/>
      <c r="M1599" s="478"/>
      <c r="N1599" s="479"/>
      <c r="O1599" s="479"/>
      <c r="P1599" s="478"/>
      <c r="Q1599" s="478"/>
      <c r="R1599" s="478"/>
      <c r="S1599" s="478"/>
      <c r="T1599" s="478"/>
      <c r="U1599" s="478"/>
      <c r="V1599" s="470"/>
    </row>
    <row r="1600" spans="7:22" x14ac:dyDescent="0.35">
      <c r="G1600" s="477"/>
      <c r="H1600" s="478"/>
      <c r="I1600" s="478"/>
      <c r="J1600" s="478"/>
      <c r="K1600" s="478"/>
      <c r="L1600" s="478"/>
      <c r="M1600" s="478"/>
      <c r="N1600" s="479"/>
      <c r="O1600" s="479"/>
      <c r="P1600" s="478"/>
      <c r="Q1600" s="478"/>
      <c r="R1600" s="478"/>
      <c r="S1600" s="478"/>
      <c r="T1600" s="478"/>
      <c r="U1600" s="478"/>
      <c r="V1600" s="470"/>
    </row>
    <row r="1601" spans="7:22" x14ac:dyDescent="0.35">
      <c r="G1601" s="477"/>
      <c r="H1601" s="478"/>
      <c r="I1601" s="478"/>
      <c r="J1601" s="478"/>
      <c r="K1601" s="478"/>
      <c r="L1601" s="478"/>
      <c r="M1601" s="478"/>
      <c r="N1601" s="479"/>
      <c r="O1601" s="479"/>
      <c r="P1601" s="478"/>
      <c r="Q1601" s="478"/>
      <c r="R1601" s="478"/>
      <c r="S1601" s="478"/>
      <c r="T1601" s="478"/>
      <c r="U1601" s="478"/>
      <c r="V1601" s="470"/>
    </row>
    <row r="1602" spans="7:22" x14ac:dyDescent="0.35">
      <c r="G1602" s="477"/>
      <c r="H1602" s="478"/>
      <c r="I1602" s="478"/>
      <c r="J1602" s="478"/>
      <c r="K1602" s="478"/>
      <c r="L1602" s="478"/>
      <c r="M1602" s="478"/>
      <c r="N1602" s="479"/>
      <c r="O1602" s="479"/>
      <c r="P1602" s="478"/>
      <c r="Q1602" s="478"/>
      <c r="R1602" s="478"/>
      <c r="S1602" s="478"/>
      <c r="T1602" s="478"/>
      <c r="U1602" s="478"/>
      <c r="V1602" s="470"/>
    </row>
    <row r="1603" spans="7:22" x14ac:dyDescent="0.35">
      <c r="G1603" s="477"/>
      <c r="H1603" s="478"/>
      <c r="I1603" s="478"/>
      <c r="J1603" s="478"/>
      <c r="K1603" s="478"/>
      <c r="L1603" s="478"/>
      <c r="M1603" s="478"/>
      <c r="N1603" s="479"/>
      <c r="O1603" s="479"/>
      <c r="P1603" s="478"/>
      <c r="Q1603" s="478"/>
      <c r="R1603" s="478"/>
      <c r="S1603" s="478"/>
      <c r="T1603" s="478"/>
      <c r="U1603" s="478"/>
      <c r="V1603" s="470"/>
    </row>
    <row r="1604" spans="7:22" x14ac:dyDescent="0.35">
      <c r="G1604" s="477"/>
      <c r="H1604" s="478"/>
      <c r="I1604" s="478"/>
      <c r="J1604" s="478"/>
      <c r="K1604" s="478"/>
      <c r="L1604" s="478"/>
      <c r="M1604" s="478"/>
      <c r="N1604" s="479"/>
      <c r="O1604" s="479"/>
      <c r="P1604" s="478"/>
      <c r="Q1604" s="478"/>
      <c r="R1604" s="478"/>
      <c r="S1604" s="478"/>
      <c r="T1604" s="478"/>
      <c r="U1604" s="478"/>
      <c r="V1604" s="470"/>
    </row>
    <row r="1605" spans="7:22" x14ac:dyDescent="0.35">
      <c r="G1605" s="477"/>
      <c r="H1605" s="478"/>
      <c r="I1605" s="478"/>
      <c r="J1605" s="478"/>
      <c r="K1605" s="478"/>
      <c r="L1605" s="478"/>
      <c r="M1605" s="478"/>
      <c r="N1605" s="479"/>
      <c r="O1605" s="479"/>
      <c r="P1605" s="478"/>
      <c r="Q1605" s="478"/>
      <c r="R1605" s="478"/>
      <c r="S1605" s="478"/>
      <c r="T1605" s="478"/>
      <c r="U1605" s="478"/>
      <c r="V1605" s="470"/>
    </row>
    <row r="1606" spans="7:22" x14ac:dyDescent="0.35">
      <c r="G1606" s="477"/>
      <c r="H1606" s="478"/>
      <c r="I1606" s="478"/>
      <c r="J1606" s="478"/>
      <c r="K1606" s="478"/>
      <c r="L1606" s="478"/>
      <c r="M1606" s="478"/>
      <c r="N1606" s="479"/>
      <c r="O1606" s="479"/>
      <c r="P1606" s="478"/>
      <c r="Q1606" s="478"/>
      <c r="R1606" s="478"/>
      <c r="S1606" s="478"/>
      <c r="T1606" s="478"/>
      <c r="U1606" s="478"/>
      <c r="V1606" s="470"/>
    </row>
    <row r="1607" spans="7:22" x14ac:dyDescent="0.35">
      <c r="G1607" s="477"/>
      <c r="H1607" s="478"/>
      <c r="I1607" s="478"/>
      <c r="J1607" s="478"/>
      <c r="K1607" s="478"/>
      <c r="L1607" s="478"/>
      <c r="M1607" s="478"/>
      <c r="N1607" s="479"/>
      <c r="O1607" s="479"/>
      <c r="P1607" s="478"/>
      <c r="Q1607" s="478"/>
      <c r="R1607" s="478"/>
      <c r="S1607" s="478"/>
      <c r="T1607" s="478"/>
      <c r="U1607" s="478"/>
      <c r="V1607" s="470"/>
    </row>
    <row r="1608" spans="7:22" x14ac:dyDescent="0.35">
      <c r="G1608" s="477"/>
      <c r="H1608" s="478"/>
      <c r="I1608" s="478"/>
      <c r="J1608" s="478"/>
      <c r="K1608" s="478"/>
      <c r="L1608" s="478"/>
      <c r="M1608" s="478"/>
      <c r="N1608" s="479"/>
      <c r="O1608" s="479"/>
      <c r="P1608" s="478"/>
      <c r="Q1608" s="478"/>
      <c r="R1608" s="478"/>
      <c r="S1608" s="478"/>
      <c r="T1608" s="478"/>
      <c r="U1608" s="478"/>
      <c r="V1608" s="470"/>
    </row>
    <row r="1609" spans="7:22" x14ac:dyDescent="0.35">
      <c r="G1609" s="477"/>
      <c r="H1609" s="478"/>
      <c r="I1609" s="478"/>
      <c r="J1609" s="478"/>
      <c r="K1609" s="478"/>
      <c r="L1609" s="478"/>
      <c r="M1609" s="478"/>
      <c r="N1609" s="479"/>
      <c r="O1609" s="479"/>
      <c r="P1609" s="478"/>
      <c r="Q1609" s="478"/>
      <c r="R1609" s="478"/>
      <c r="S1609" s="478"/>
      <c r="T1609" s="478"/>
      <c r="U1609" s="478"/>
      <c r="V1609" s="470"/>
    </row>
    <row r="1610" spans="7:22" x14ac:dyDescent="0.35">
      <c r="G1610" s="477"/>
      <c r="H1610" s="478"/>
      <c r="I1610" s="478"/>
      <c r="J1610" s="478"/>
      <c r="K1610" s="478"/>
      <c r="L1610" s="478"/>
      <c r="M1610" s="478"/>
      <c r="N1610" s="479"/>
      <c r="O1610" s="479"/>
      <c r="P1610" s="478"/>
      <c r="Q1610" s="478"/>
      <c r="R1610" s="478"/>
      <c r="S1610" s="478"/>
      <c r="T1610" s="478"/>
      <c r="U1610" s="478"/>
      <c r="V1610" s="470"/>
    </row>
    <row r="1611" spans="7:22" x14ac:dyDescent="0.35">
      <c r="G1611" s="477"/>
      <c r="H1611" s="478"/>
      <c r="I1611" s="478"/>
      <c r="J1611" s="478"/>
      <c r="K1611" s="478"/>
      <c r="L1611" s="478"/>
      <c r="M1611" s="478"/>
      <c r="N1611" s="479"/>
      <c r="O1611" s="479"/>
      <c r="P1611" s="478"/>
      <c r="Q1611" s="478"/>
      <c r="R1611" s="478"/>
      <c r="S1611" s="478"/>
      <c r="T1611" s="478"/>
      <c r="U1611" s="478"/>
      <c r="V1611" s="470"/>
    </row>
    <row r="1612" spans="7:22" x14ac:dyDescent="0.35">
      <c r="G1612" s="477"/>
      <c r="H1612" s="478"/>
      <c r="I1612" s="478"/>
      <c r="J1612" s="478"/>
      <c r="K1612" s="478"/>
      <c r="L1612" s="478"/>
      <c r="M1612" s="478"/>
      <c r="N1612" s="479"/>
      <c r="O1612" s="479"/>
      <c r="P1612" s="478"/>
      <c r="Q1612" s="478"/>
      <c r="R1612" s="478"/>
      <c r="S1612" s="478"/>
      <c r="T1612" s="478"/>
      <c r="U1612" s="478"/>
      <c r="V1612" s="470"/>
    </row>
    <row r="1613" spans="7:22" x14ac:dyDescent="0.35">
      <c r="G1613" s="477"/>
      <c r="H1613" s="478"/>
      <c r="I1613" s="478"/>
      <c r="J1613" s="478"/>
      <c r="K1613" s="478"/>
      <c r="L1613" s="478"/>
      <c r="M1613" s="478"/>
      <c r="N1613" s="479"/>
      <c r="O1613" s="479"/>
      <c r="P1613" s="478"/>
      <c r="Q1613" s="478"/>
      <c r="R1613" s="478"/>
      <c r="S1613" s="478"/>
      <c r="T1613" s="478"/>
      <c r="U1613" s="478"/>
      <c r="V1613" s="470"/>
    </row>
    <row r="1614" spans="7:22" x14ac:dyDescent="0.35">
      <c r="G1614" s="477"/>
      <c r="H1614" s="478"/>
      <c r="I1614" s="478"/>
      <c r="J1614" s="478"/>
      <c r="K1614" s="478"/>
      <c r="L1614" s="478"/>
      <c r="M1614" s="478"/>
      <c r="N1614" s="479"/>
      <c r="O1614" s="479"/>
      <c r="P1614" s="478"/>
      <c r="Q1614" s="478"/>
      <c r="R1614" s="478"/>
      <c r="S1614" s="478"/>
      <c r="T1614" s="478"/>
      <c r="U1614" s="478"/>
      <c r="V1614" s="470"/>
    </row>
    <row r="1615" spans="7:22" x14ac:dyDescent="0.35">
      <c r="G1615" s="477"/>
      <c r="H1615" s="478"/>
      <c r="I1615" s="478"/>
      <c r="J1615" s="478"/>
      <c r="K1615" s="478"/>
      <c r="L1615" s="478"/>
      <c r="M1615" s="478"/>
      <c r="N1615" s="479"/>
      <c r="O1615" s="479"/>
      <c r="P1615" s="478"/>
      <c r="Q1615" s="478"/>
      <c r="R1615" s="478"/>
      <c r="S1615" s="478"/>
      <c r="T1615" s="478"/>
      <c r="U1615" s="478"/>
      <c r="V1615" s="470"/>
    </row>
    <row r="1616" spans="7:22" x14ac:dyDescent="0.35">
      <c r="G1616" s="477"/>
      <c r="H1616" s="478"/>
      <c r="I1616" s="478"/>
      <c r="J1616" s="478"/>
      <c r="K1616" s="478"/>
      <c r="L1616" s="478"/>
      <c r="M1616" s="478"/>
      <c r="N1616" s="479"/>
      <c r="O1616" s="479"/>
      <c r="P1616" s="478"/>
      <c r="Q1616" s="478"/>
      <c r="R1616" s="478"/>
      <c r="S1616" s="478"/>
      <c r="T1616" s="478"/>
      <c r="U1616" s="478"/>
      <c r="V1616" s="470"/>
    </row>
    <row r="1617" spans="7:22" x14ac:dyDescent="0.35">
      <c r="G1617" s="477"/>
      <c r="H1617" s="478"/>
      <c r="I1617" s="478"/>
      <c r="J1617" s="478"/>
      <c r="K1617" s="478"/>
      <c r="L1617" s="478"/>
      <c r="M1617" s="478"/>
      <c r="N1617" s="479"/>
      <c r="O1617" s="479"/>
      <c r="P1617" s="478"/>
      <c r="Q1617" s="478"/>
      <c r="R1617" s="478"/>
      <c r="S1617" s="478"/>
      <c r="T1617" s="478"/>
      <c r="U1617" s="478"/>
      <c r="V1617" s="470"/>
    </row>
    <row r="1618" spans="7:22" x14ac:dyDescent="0.35">
      <c r="G1618" s="477"/>
      <c r="H1618" s="478"/>
      <c r="I1618" s="478"/>
      <c r="J1618" s="478"/>
      <c r="K1618" s="478"/>
      <c r="L1618" s="478"/>
      <c r="M1618" s="478"/>
      <c r="N1618" s="479"/>
      <c r="O1618" s="479"/>
      <c r="P1618" s="478"/>
      <c r="Q1618" s="478"/>
      <c r="R1618" s="478"/>
      <c r="S1618" s="478"/>
      <c r="T1618" s="478"/>
      <c r="U1618" s="478"/>
      <c r="V1618" s="470"/>
    </row>
    <row r="1619" spans="7:22" x14ac:dyDescent="0.35">
      <c r="G1619" s="477"/>
      <c r="H1619" s="478"/>
      <c r="I1619" s="478"/>
      <c r="J1619" s="478"/>
      <c r="K1619" s="478"/>
      <c r="L1619" s="478"/>
      <c r="M1619" s="478"/>
      <c r="N1619" s="479"/>
      <c r="O1619" s="479"/>
      <c r="P1619" s="478"/>
      <c r="Q1619" s="478"/>
      <c r="R1619" s="478"/>
      <c r="S1619" s="478"/>
      <c r="T1619" s="478"/>
      <c r="U1619" s="478"/>
      <c r="V1619" s="470"/>
    </row>
    <row r="1620" spans="7:22" x14ac:dyDescent="0.35">
      <c r="G1620" s="477"/>
      <c r="H1620" s="478"/>
      <c r="I1620" s="478"/>
      <c r="J1620" s="478"/>
      <c r="K1620" s="478"/>
      <c r="L1620" s="478"/>
      <c r="M1620" s="478"/>
      <c r="N1620" s="479"/>
      <c r="O1620" s="479"/>
      <c r="P1620" s="478"/>
      <c r="Q1620" s="478"/>
      <c r="R1620" s="478"/>
      <c r="S1620" s="478"/>
      <c r="T1620" s="478"/>
      <c r="U1620" s="478"/>
      <c r="V1620" s="470"/>
    </row>
    <row r="1621" spans="7:22" x14ac:dyDescent="0.35">
      <c r="G1621" s="477"/>
      <c r="H1621" s="478"/>
      <c r="I1621" s="478"/>
      <c r="J1621" s="478"/>
      <c r="K1621" s="478"/>
      <c r="L1621" s="478"/>
      <c r="M1621" s="478"/>
      <c r="N1621" s="479"/>
      <c r="O1621" s="479"/>
      <c r="P1621" s="478"/>
      <c r="Q1621" s="478"/>
      <c r="R1621" s="478"/>
      <c r="S1621" s="478"/>
      <c r="T1621" s="478"/>
      <c r="U1621" s="478"/>
      <c r="V1621" s="470"/>
    </row>
    <row r="1622" spans="7:22" x14ac:dyDescent="0.35">
      <c r="G1622" s="477"/>
      <c r="H1622" s="478"/>
      <c r="I1622" s="478"/>
      <c r="J1622" s="478"/>
      <c r="K1622" s="478"/>
      <c r="L1622" s="478"/>
      <c r="M1622" s="478"/>
      <c r="N1622" s="479"/>
      <c r="O1622" s="479"/>
      <c r="P1622" s="478"/>
      <c r="Q1622" s="478"/>
      <c r="R1622" s="478"/>
      <c r="S1622" s="478"/>
      <c r="T1622" s="478"/>
      <c r="U1622" s="478"/>
      <c r="V1622" s="470"/>
    </row>
    <row r="1623" spans="7:22" x14ac:dyDescent="0.35">
      <c r="G1623" s="477"/>
      <c r="H1623" s="478"/>
      <c r="I1623" s="478"/>
      <c r="J1623" s="478"/>
      <c r="K1623" s="478"/>
      <c r="L1623" s="478"/>
      <c r="M1623" s="478"/>
      <c r="N1623" s="479"/>
      <c r="O1623" s="479"/>
      <c r="P1623" s="478"/>
      <c r="Q1623" s="478"/>
      <c r="R1623" s="478"/>
      <c r="S1623" s="478"/>
      <c r="T1623" s="478"/>
      <c r="U1623" s="478"/>
      <c r="V1623" s="470"/>
    </row>
    <row r="1624" spans="7:22" x14ac:dyDescent="0.35">
      <c r="G1624" s="477"/>
      <c r="H1624" s="478"/>
      <c r="I1624" s="478"/>
      <c r="J1624" s="478"/>
      <c r="K1624" s="478"/>
      <c r="L1624" s="478"/>
      <c r="M1624" s="478"/>
      <c r="N1624" s="479"/>
      <c r="O1624" s="479"/>
      <c r="P1624" s="478"/>
      <c r="Q1624" s="478"/>
      <c r="R1624" s="478"/>
      <c r="S1624" s="478"/>
      <c r="T1624" s="478"/>
      <c r="U1624" s="478"/>
      <c r="V1624" s="470"/>
    </row>
    <row r="1625" spans="7:22" x14ac:dyDescent="0.35">
      <c r="G1625" s="477"/>
      <c r="H1625" s="478"/>
      <c r="I1625" s="478"/>
      <c r="J1625" s="478"/>
      <c r="K1625" s="478"/>
      <c r="L1625" s="478"/>
      <c r="M1625" s="478"/>
      <c r="N1625" s="479"/>
      <c r="O1625" s="479"/>
      <c r="P1625" s="478"/>
      <c r="Q1625" s="478"/>
      <c r="R1625" s="478"/>
      <c r="S1625" s="478"/>
      <c r="T1625" s="478"/>
      <c r="U1625" s="478"/>
      <c r="V1625" s="470"/>
    </row>
    <row r="1626" spans="7:22" x14ac:dyDescent="0.35">
      <c r="G1626" s="477"/>
      <c r="H1626" s="478"/>
      <c r="I1626" s="478"/>
      <c r="J1626" s="478"/>
      <c r="K1626" s="478"/>
      <c r="L1626" s="478"/>
      <c r="M1626" s="478"/>
      <c r="N1626" s="479"/>
      <c r="O1626" s="479"/>
      <c r="P1626" s="478"/>
      <c r="Q1626" s="478"/>
      <c r="R1626" s="478"/>
      <c r="S1626" s="478"/>
      <c r="T1626" s="478"/>
      <c r="U1626" s="478"/>
      <c r="V1626" s="470"/>
    </row>
    <row r="1627" spans="7:22" x14ac:dyDescent="0.35">
      <c r="G1627" s="477"/>
      <c r="H1627" s="478"/>
      <c r="I1627" s="478"/>
      <c r="J1627" s="478"/>
      <c r="K1627" s="478"/>
      <c r="L1627" s="478"/>
      <c r="M1627" s="478"/>
      <c r="N1627" s="479"/>
      <c r="O1627" s="479"/>
      <c r="P1627" s="478"/>
      <c r="Q1627" s="478"/>
      <c r="R1627" s="478"/>
      <c r="S1627" s="478"/>
      <c r="T1627" s="478"/>
      <c r="U1627" s="478"/>
      <c r="V1627" s="470"/>
    </row>
    <row r="1628" spans="7:22" x14ac:dyDescent="0.35">
      <c r="G1628" s="477"/>
      <c r="H1628" s="478"/>
      <c r="I1628" s="478"/>
      <c r="J1628" s="478"/>
      <c r="K1628" s="478"/>
      <c r="L1628" s="478"/>
      <c r="M1628" s="478"/>
      <c r="N1628" s="479"/>
      <c r="O1628" s="479"/>
      <c r="P1628" s="478"/>
      <c r="Q1628" s="478"/>
      <c r="R1628" s="478"/>
      <c r="S1628" s="478"/>
      <c r="T1628" s="478"/>
      <c r="U1628" s="478"/>
      <c r="V1628" s="470"/>
    </row>
    <row r="1629" spans="7:22" x14ac:dyDescent="0.35">
      <c r="G1629" s="477"/>
      <c r="H1629" s="478"/>
      <c r="I1629" s="478"/>
      <c r="J1629" s="478"/>
      <c r="K1629" s="478"/>
      <c r="L1629" s="478"/>
      <c r="M1629" s="478"/>
      <c r="N1629" s="479"/>
      <c r="O1629" s="479"/>
      <c r="P1629" s="478"/>
      <c r="Q1629" s="478"/>
      <c r="R1629" s="478"/>
      <c r="S1629" s="478"/>
      <c r="T1629" s="478"/>
      <c r="U1629" s="478"/>
      <c r="V1629" s="470"/>
    </row>
    <row r="1630" spans="7:22" x14ac:dyDescent="0.35">
      <c r="G1630" s="477"/>
      <c r="H1630" s="478"/>
      <c r="I1630" s="478"/>
      <c r="J1630" s="478"/>
      <c r="K1630" s="478"/>
      <c r="L1630" s="478"/>
      <c r="M1630" s="478"/>
      <c r="N1630" s="479"/>
      <c r="O1630" s="479"/>
      <c r="P1630" s="478"/>
      <c r="Q1630" s="478"/>
      <c r="R1630" s="478"/>
      <c r="S1630" s="478"/>
      <c r="T1630" s="478"/>
      <c r="U1630" s="478"/>
      <c r="V1630" s="470"/>
    </row>
    <row r="1631" spans="7:22" x14ac:dyDescent="0.35">
      <c r="G1631" s="477"/>
      <c r="H1631" s="478"/>
      <c r="I1631" s="478"/>
      <c r="J1631" s="478"/>
      <c r="K1631" s="478"/>
      <c r="L1631" s="478"/>
      <c r="M1631" s="478"/>
      <c r="N1631" s="479"/>
      <c r="O1631" s="479"/>
      <c r="P1631" s="478"/>
      <c r="Q1631" s="478"/>
      <c r="R1631" s="478"/>
      <c r="S1631" s="478"/>
      <c r="T1631" s="478"/>
      <c r="U1631" s="478"/>
      <c r="V1631" s="470"/>
    </row>
    <row r="1632" spans="7:22" x14ac:dyDescent="0.35">
      <c r="G1632" s="477"/>
      <c r="H1632" s="478"/>
      <c r="I1632" s="478"/>
      <c r="J1632" s="478"/>
      <c r="K1632" s="478"/>
      <c r="L1632" s="478"/>
      <c r="M1632" s="478"/>
      <c r="N1632" s="479"/>
      <c r="O1632" s="479"/>
      <c r="P1632" s="478"/>
      <c r="Q1632" s="478"/>
      <c r="R1632" s="478"/>
      <c r="S1632" s="478"/>
      <c r="T1632" s="478"/>
      <c r="U1632" s="478"/>
      <c r="V1632" s="470"/>
    </row>
    <row r="1633" spans="7:22" x14ac:dyDescent="0.35">
      <c r="G1633" s="477"/>
      <c r="H1633" s="478"/>
      <c r="I1633" s="478"/>
      <c r="J1633" s="478"/>
      <c r="K1633" s="478"/>
      <c r="L1633" s="478"/>
      <c r="M1633" s="478"/>
      <c r="N1633" s="479"/>
      <c r="O1633" s="479"/>
      <c r="P1633" s="478"/>
      <c r="Q1633" s="478"/>
      <c r="R1633" s="478"/>
      <c r="S1633" s="478"/>
      <c r="T1633" s="478"/>
      <c r="U1633" s="478"/>
      <c r="V1633" s="470"/>
    </row>
    <row r="1634" spans="7:22" x14ac:dyDescent="0.35">
      <c r="G1634" s="477"/>
      <c r="H1634" s="478"/>
      <c r="I1634" s="478"/>
      <c r="J1634" s="478"/>
      <c r="K1634" s="478"/>
      <c r="L1634" s="478"/>
      <c r="M1634" s="478"/>
      <c r="N1634" s="479"/>
      <c r="O1634" s="479"/>
      <c r="P1634" s="478"/>
      <c r="Q1634" s="478"/>
      <c r="R1634" s="478"/>
      <c r="S1634" s="478"/>
      <c r="T1634" s="478"/>
      <c r="U1634" s="478"/>
      <c r="V1634" s="470"/>
    </row>
    <row r="1635" spans="7:22" x14ac:dyDescent="0.35">
      <c r="G1635" s="477"/>
      <c r="H1635" s="478"/>
      <c r="I1635" s="478"/>
      <c r="J1635" s="478"/>
      <c r="K1635" s="478"/>
      <c r="L1635" s="478"/>
      <c r="M1635" s="478"/>
      <c r="N1635" s="479"/>
      <c r="O1635" s="479"/>
      <c r="P1635" s="478"/>
      <c r="Q1635" s="478"/>
      <c r="R1635" s="478"/>
      <c r="S1635" s="478"/>
      <c r="T1635" s="478"/>
      <c r="U1635" s="478"/>
      <c r="V1635" s="470"/>
    </row>
    <row r="1636" spans="7:22" x14ac:dyDescent="0.35">
      <c r="G1636" s="477"/>
      <c r="H1636" s="478"/>
      <c r="I1636" s="478"/>
      <c r="J1636" s="478"/>
      <c r="K1636" s="478"/>
      <c r="L1636" s="478"/>
      <c r="M1636" s="478"/>
      <c r="N1636" s="479"/>
      <c r="O1636" s="479"/>
      <c r="P1636" s="478"/>
      <c r="Q1636" s="478"/>
      <c r="R1636" s="478"/>
      <c r="S1636" s="478"/>
      <c r="T1636" s="478"/>
      <c r="U1636" s="478"/>
      <c r="V1636" s="470"/>
    </row>
    <row r="1637" spans="7:22" x14ac:dyDescent="0.35">
      <c r="G1637" s="477"/>
      <c r="H1637" s="478"/>
      <c r="I1637" s="478"/>
      <c r="J1637" s="478"/>
      <c r="K1637" s="478"/>
      <c r="L1637" s="478"/>
      <c r="M1637" s="478"/>
      <c r="N1637" s="479"/>
      <c r="O1637" s="479"/>
      <c r="P1637" s="478"/>
      <c r="Q1637" s="478"/>
      <c r="R1637" s="478"/>
      <c r="S1637" s="478"/>
      <c r="T1637" s="478"/>
      <c r="U1637" s="478"/>
      <c r="V1637" s="470"/>
    </row>
    <row r="1638" spans="7:22" x14ac:dyDescent="0.35">
      <c r="G1638" s="477"/>
      <c r="H1638" s="478"/>
      <c r="I1638" s="478"/>
      <c r="J1638" s="478"/>
      <c r="K1638" s="478"/>
      <c r="L1638" s="478"/>
      <c r="M1638" s="478"/>
      <c r="N1638" s="479"/>
      <c r="O1638" s="479"/>
      <c r="P1638" s="478"/>
      <c r="Q1638" s="478"/>
      <c r="R1638" s="478"/>
      <c r="S1638" s="478"/>
      <c r="T1638" s="478"/>
      <c r="U1638" s="478"/>
      <c r="V1638" s="470"/>
    </row>
    <row r="1639" spans="7:22" x14ac:dyDescent="0.35">
      <c r="G1639" s="477"/>
      <c r="H1639" s="478"/>
      <c r="I1639" s="478"/>
      <c r="J1639" s="478"/>
      <c r="K1639" s="478"/>
      <c r="L1639" s="478"/>
      <c r="M1639" s="478"/>
      <c r="N1639" s="479"/>
      <c r="O1639" s="479"/>
      <c r="P1639" s="478"/>
      <c r="Q1639" s="478"/>
      <c r="R1639" s="478"/>
      <c r="S1639" s="478"/>
      <c r="T1639" s="478"/>
      <c r="U1639" s="478"/>
      <c r="V1639" s="470"/>
    </row>
    <row r="1640" spans="7:22" x14ac:dyDescent="0.35">
      <c r="G1640" s="477"/>
      <c r="H1640" s="478"/>
      <c r="I1640" s="478"/>
      <c r="J1640" s="478"/>
      <c r="K1640" s="478"/>
      <c r="L1640" s="478"/>
      <c r="M1640" s="478"/>
      <c r="N1640" s="479"/>
      <c r="O1640" s="479"/>
      <c r="P1640" s="478"/>
      <c r="Q1640" s="478"/>
      <c r="R1640" s="478"/>
      <c r="S1640" s="478"/>
      <c r="T1640" s="478"/>
      <c r="U1640" s="478"/>
      <c r="V1640" s="470"/>
    </row>
    <row r="1641" spans="7:22" x14ac:dyDescent="0.35">
      <c r="G1641" s="477"/>
      <c r="H1641" s="478"/>
      <c r="I1641" s="478"/>
      <c r="J1641" s="478"/>
      <c r="K1641" s="478"/>
      <c r="L1641" s="478"/>
      <c r="M1641" s="478"/>
      <c r="N1641" s="479"/>
      <c r="O1641" s="479"/>
      <c r="P1641" s="478"/>
      <c r="Q1641" s="478"/>
      <c r="R1641" s="478"/>
      <c r="S1641" s="478"/>
      <c r="T1641" s="478"/>
      <c r="U1641" s="478"/>
      <c r="V1641" s="470"/>
    </row>
    <row r="1642" spans="7:22" x14ac:dyDescent="0.35">
      <c r="G1642" s="477"/>
      <c r="H1642" s="478"/>
      <c r="I1642" s="478"/>
      <c r="J1642" s="478"/>
      <c r="K1642" s="478"/>
      <c r="L1642" s="478"/>
      <c r="M1642" s="478"/>
      <c r="N1642" s="479"/>
      <c r="O1642" s="479"/>
      <c r="P1642" s="478"/>
      <c r="Q1642" s="478"/>
      <c r="R1642" s="478"/>
      <c r="S1642" s="478"/>
      <c r="T1642" s="478"/>
      <c r="U1642" s="478"/>
      <c r="V1642" s="470"/>
    </row>
    <row r="1643" spans="7:22" x14ac:dyDescent="0.35">
      <c r="G1643" s="477"/>
      <c r="H1643" s="478"/>
      <c r="I1643" s="478"/>
      <c r="J1643" s="478"/>
      <c r="K1643" s="478"/>
      <c r="L1643" s="478"/>
      <c r="M1643" s="478"/>
      <c r="N1643" s="479"/>
      <c r="O1643" s="479"/>
      <c r="P1643" s="478"/>
      <c r="Q1643" s="478"/>
      <c r="R1643" s="478"/>
      <c r="S1643" s="478"/>
      <c r="T1643" s="478"/>
      <c r="U1643" s="478"/>
      <c r="V1643" s="470"/>
    </row>
    <row r="1644" spans="7:22" x14ac:dyDescent="0.35">
      <c r="G1644" s="477"/>
      <c r="H1644" s="478"/>
      <c r="I1644" s="478"/>
      <c r="J1644" s="478"/>
      <c r="K1644" s="478"/>
      <c r="L1644" s="478"/>
      <c r="M1644" s="478"/>
      <c r="N1644" s="479"/>
      <c r="O1644" s="479"/>
      <c r="P1644" s="478"/>
      <c r="Q1644" s="478"/>
      <c r="R1644" s="478"/>
      <c r="S1644" s="478"/>
      <c r="T1644" s="478"/>
      <c r="U1644" s="478"/>
      <c r="V1644" s="470"/>
    </row>
    <row r="1645" spans="7:22" x14ac:dyDescent="0.35">
      <c r="G1645" s="477"/>
      <c r="H1645" s="478"/>
      <c r="I1645" s="478"/>
      <c r="J1645" s="478"/>
      <c r="K1645" s="478"/>
      <c r="L1645" s="478"/>
      <c r="M1645" s="478"/>
      <c r="N1645" s="479"/>
      <c r="O1645" s="479"/>
      <c r="P1645" s="478"/>
      <c r="Q1645" s="478"/>
      <c r="R1645" s="478"/>
      <c r="S1645" s="478"/>
      <c r="T1645" s="478"/>
      <c r="U1645" s="478"/>
      <c r="V1645" s="470"/>
    </row>
    <row r="1646" spans="7:22" x14ac:dyDescent="0.35">
      <c r="G1646" s="477"/>
      <c r="H1646" s="478"/>
      <c r="I1646" s="478"/>
      <c r="J1646" s="478"/>
      <c r="K1646" s="478"/>
      <c r="L1646" s="478"/>
      <c r="M1646" s="478"/>
      <c r="N1646" s="479"/>
      <c r="O1646" s="479"/>
      <c r="P1646" s="478"/>
      <c r="Q1646" s="478"/>
      <c r="R1646" s="478"/>
      <c r="S1646" s="478"/>
      <c r="T1646" s="478"/>
      <c r="U1646" s="478"/>
      <c r="V1646" s="470"/>
    </row>
    <row r="1647" spans="7:22" x14ac:dyDescent="0.35">
      <c r="G1647" s="477"/>
      <c r="H1647" s="478"/>
      <c r="I1647" s="478"/>
      <c r="J1647" s="478"/>
      <c r="K1647" s="478"/>
      <c r="L1647" s="478"/>
      <c r="M1647" s="478"/>
      <c r="N1647" s="479"/>
      <c r="O1647" s="479"/>
      <c r="P1647" s="478"/>
      <c r="Q1647" s="478"/>
      <c r="R1647" s="478"/>
      <c r="S1647" s="478"/>
      <c r="T1647" s="478"/>
      <c r="U1647" s="478"/>
      <c r="V1647" s="470"/>
    </row>
    <row r="1648" spans="7:22" x14ac:dyDescent="0.35">
      <c r="G1648" s="477"/>
      <c r="H1648" s="478"/>
      <c r="I1648" s="478"/>
      <c r="J1648" s="478"/>
      <c r="K1648" s="478"/>
      <c r="L1648" s="478"/>
      <c r="M1648" s="478"/>
      <c r="N1648" s="479"/>
      <c r="O1648" s="479"/>
      <c r="P1648" s="478"/>
      <c r="Q1648" s="478"/>
      <c r="R1648" s="478"/>
      <c r="S1648" s="478"/>
      <c r="T1648" s="478"/>
      <c r="U1648" s="478"/>
      <c r="V1648" s="470"/>
    </row>
    <row r="1649" spans="7:22" x14ac:dyDescent="0.35">
      <c r="G1649" s="477"/>
      <c r="H1649" s="478"/>
      <c r="I1649" s="478"/>
      <c r="J1649" s="478"/>
      <c r="K1649" s="478"/>
      <c r="L1649" s="478"/>
      <c r="M1649" s="478"/>
      <c r="N1649" s="479"/>
      <c r="O1649" s="479"/>
      <c r="P1649" s="478"/>
      <c r="Q1649" s="478"/>
      <c r="R1649" s="478"/>
      <c r="S1649" s="478"/>
      <c r="T1649" s="478"/>
      <c r="U1649" s="478"/>
      <c r="V1649" s="470"/>
    </row>
    <row r="1650" spans="7:22" x14ac:dyDescent="0.35">
      <c r="G1650" s="477"/>
      <c r="H1650" s="478"/>
      <c r="I1650" s="478"/>
      <c r="J1650" s="478"/>
      <c r="K1650" s="478"/>
      <c r="L1650" s="478"/>
      <c r="M1650" s="478"/>
      <c r="N1650" s="479"/>
      <c r="O1650" s="479"/>
      <c r="P1650" s="478"/>
      <c r="Q1650" s="478"/>
      <c r="R1650" s="478"/>
      <c r="S1650" s="478"/>
      <c r="T1650" s="478"/>
      <c r="U1650" s="478"/>
      <c r="V1650" s="470"/>
    </row>
    <row r="1651" spans="7:22" x14ac:dyDescent="0.35">
      <c r="G1651" s="477"/>
      <c r="H1651" s="478"/>
      <c r="I1651" s="478"/>
      <c r="J1651" s="478"/>
      <c r="K1651" s="478"/>
      <c r="L1651" s="478"/>
      <c r="M1651" s="478"/>
      <c r="N1651" s="479"/>
      <c r="O1651" s="479"/>
      <c r="P1651" s="478"/>
      <c r="Q1651" s="478"/>
      <c r="R1651" s="478"/>
      <c r="S1651" s="478"/>
      <c r="T1651" s="478"/>
      <c r="U1651" s="478"/>
      <c r="V1651" s="470"/>
    </row>
    <row r="1652" spans="7:22" x14ac:dyDescent="0.35">
      <c r="G1652" s="477"/>
      <c r="H1652" s="478"/>
      <c r="I1652" s="478"/>
      <c r="J1652" s="478"/>
      <c r="K1652" s="478"/>
      <c r="L1652" s="478"/>
      <c r="M1652" s="478"/>
      <c r="N1652" s="479"/>
      <c r="O1652" s="479"/>
      <c r="P1652" s="478"/>
      <c r="Q1652" s="478"/>
      <c r="R1652" s="478"/>
      <c r="S1652" s="478"/>
      <c r="T1652" s="478"/>
      <c r="U1652" s="478"/>
      <c r="V1652" s="470"/>
    </row>
    <row r="1653" spans="7:22" x14ac:dyDescent="0.35">
      <c r="G1653" s="477"/>
      <c r="H1653" s="478"/>
      <c r="I1653" s="478"/>
      <c r="J1653" s="478"/>
      <c r="K1653" s="478"/>
      <c r="L1653" s="478"/>
      <c r="M1653" s="478"/>
      <c r="N1653" s="479"/>
      <c r="O1653" s="479"/>
      <c r="P1653" s="478"/>
      <c r="Q1653" s="478"/>
      <c r="R1653" s="478"/>
      <c r="S1653" s="478"/>
      <c r="T1653" s="478"/>
      <c r="U1653" s="478"/>
      <c r="V1653" s="470"/>
    </row>
    <row r="1654" spans="7:22" x14ac:dyDescent="0.35">
      <c r="G1654" s="477"/>
      <c r="H1654" s="478"/>
      <c r="I1654" s="478"/>
      <c r="J1654" s="478"/>
      <c r="K1654" s="478"/>
      <c r="L1654" s="478"/>
      <c r="M1654" s="478"/>
      <c r="N1654" s="479"/>
      <c r="O1654" s="479"/>
      <c r="P1654" s="478"/>
      <c r="Q1654" s="478"/>
      <c r="R1654" s="478"/>
      <c r="S1654" s="478"/>
      <c r="T1654" s="478"/>
      <c r="U1654" s="478"/>
      <c r="V1654" s="470"/>
    </row>
    <row r="1655" spans="7:22" x14ac:dyDescent="0.35">
      <c r="G1655" s="477"/>
      <c r="H1655" s="478"/>
      <c r="I1655" s="478"/>
      <c r="J1655" s="478"/>
      <c r="K1655" s="478"/>
      <c r="L1655" s="478"/>
      <c r="M1655" s="478"/>
      <c r="N1655" s="479"/>
      <c r="O1655" s="479"/>
      <c r="P1655" s="478"/>
      <c r="Q1655" s="478"/>
      <c r="R1655" s="478"/>
      <c r="S1655" s="478"/>
      <c r="T1655" s="478"/>
      <c r="U1655" s="478"/>
      <c r="V1655" s="470"/>
    </row>
    <row r="1656" spans="7:22" x14ac:dyDescent="0.35">
      <c r="G1656" s="477"/>
      <c r="H1656" s="478"/>
      <c r="I1656" s="478"/>
      <c r="J1656" s="478"/>
      <c r="K1656" s="478"/>
      <c r="L1656" s="478"/>
      <c r="M1656" s="478"/>
      <c r="N1656" s="479"/>
      <c r="O1656" s="479"/>
      <c r="P1656" s="478"/>
      <c r="Q1656" s="478"/>
      <c r="R1656" s="478"/>
      <c r="S1656" s="478"/>
      <c r="T1656" s="478"/>
      <c r="U1656" s="478"/>
      <c r="V1656" s="470"/>
    </row>
    <row r="1657" spans="7:22" x14ac:dyDescent="0.35">
      <c r="G1657" s="477"/>
      <c r="H1657" s="478"/>
      <c r="I1657" s="478"/>
      <c r="J1657" s="478"/>
      <c r="K1657" s="478"/>
      <c r="L1657" s="478"/>
      <c r="M1657" s="478"/>
      <c r="N1657" s="479"/>
      <c r="O1657" s="479"/>
      <c r="P1657" s="478"/>
      <c r="Q1657" s="478"/>
      <c r="R1657" s="478"/>
      <c r="S1657" s="478"/>
      <c r="T1657" s="478"/>
      <c r="U1657" s="478"/>
      <c r="V1657" s="470"/>
    </row>
    <row r="1658" spans="7:22" x14ac:dyDescent="0.35">
      <c r="G1658" s="477"/>
      <c r="H1658" s="478"/>
      <c r="I1658" s="478"/>
      <c r="J1658" s="478"/>
      <c r="K1658" s="478"/>
      <c r="L1658" s="478"/>
      <c r="M1658" s="478"/>
      <c r="N1658" s="479"/>
      <c r="O1658" s="479"/>
      <c r="P1658" s="478"/>
      <c r="Q1658" s="478"/>
      <c r="R1658" s="478"/>
      <c r="S1658" s="478"/>
      <c r="T1658" s="478"/>
      <c r="U1658" s="478"/>
      <c r="V1658" s="470"/>
    </row>
    <row r="1659" spans="7:22" x14ac:dyDescent="0.35">
      <c r="G1659" s="477"/>
      <c r="H1659" s="478"/>
      <c r="I1659" s="478"/>
      <c r="J1659" s="478"/>
      <c r="K1659" s="478"/>
      <c r="L1659" s="478"/>
      <c r="M1659" s="478"/>
      <c r="N1659" s="479"/>
      <c r="O1659" s="479"/>
      <c r="P1659" s="478"/>
      <c r="Q1659" s="478"/>
      <c r="R1659" s="478"/>
      <c r="S1659" s="478"/>
      <c r="T1659" s="478"/>
      <c r="U1659" s="478"/>
      <c r="V1659" s="470"/>
    </row>
    <row r="1660" spans="7:22" x14ac:dyDescent="0.35">
      <c r="G1660" s="477"/>
      <c r="H1660" s="478"/>
      <c r="I1660" s="478"/>
      <c r="J1660" s="478"/>
      <c r="K1660" s="478"/>
      <c r="L1660" s="478"/>
      <c r="M1660" s="478"/>
      <c r="N1660" s="479"/>
      <c r="O1660" s="479"/>
      <c r="P1660" s="478"/>
      <c r="Q1660" s="478"/>
      <c r="R1660" s="478"/>
      <c r="S1660" s="478"/>
      <c r="T1660" s="478"/>
      <c r="U1660" s="478"/>
      <c r="V1660" s="470"/>
    </row>
    <row r="1661" spans="7:22" x14ac:dyDescent="0.35">
      <c r="G1661" s="477"/>
      <c r="H1661" s="478"/>
      <c r="I1661" s="478"/>
      <c r="J1661" s="478"/>
      <c r="K1661" s="478"/>
      <c r="L1661" s="478"/>
      <c r="M1661" s="478"/>
      <c r="N1661" s="479"/>
      <c r="O1661" s="479"/>
      <c r="P1661" s="478"/>
      <c r="Q1661" s="478"/>
      <c r="R1661" s="478"/>
      <c r="S1661" s="478"/>
      <c r="T1661" s="478"/>
      <c r="U1661" s="478"/>
      <c r="V1661" s="470"/>
    </row>
    <row r="1662" spans="7:22" x14ac:dyDescent="0.35">
      <c r="G1662" s="477"/>
      <c r="H1662" s="478"/>
      <c r="I1662" s="478"/>
      <c r="J1662" s="478"/>
      <c r="K1662" s="478"/>
      <c r="L1662" s="478"/>
      <c r="M1662" s="478"/>
      <c r="N1662" s="479"/>
      <c r="O1662" s="479"/>
      <c r="P1662" s="478"/>
      <c r="Q1662" s="478"/>
      <c r="R1662" s="478"/>
      <c r="S1662" s="478"/>
      <c r="T1662" s="478"/>
      <c r="U1662" s="478"/>
      <c r="V1662" s="470"/>
    </row>
    <row r="1663" spans="7:22" x14ac:dyDescent="0.35">
      <c r="G1663" s="477"/>
      <c r="H1663" s="478"/>
      <c r="I1663" s="478"/>
      <c r="J1663" s="478"/>
      <c r="K1663" s="478"/>
      <c r="L1663" s="478"/>
      <c r="M1663" s="478"/>
      <c r="N1663" s="479"/>
      <c r="O1663" s="479"/>
      <c r="P1663" s="478"/>
      <c r="Q1663" s="478"/>
      <c r="R1663" s="478"/>
      <c r="S1663" s="478"/>
      <c r="T1663" s="478"/>
      <c r="U1663" s="478"/>
      <c r="V1663" s="470"/>
    </row>
    <row r="1664" spans="7:22" x14ac:dyDescent="0.35">
      <c r="G1664" s="477"/>
      <c r="H1664" s="478"/>
      <c r="I1664" s="478"/>
      <c r="J1664" s="478"/>
      <c r="K1664" s="478"/>
      <c r="L1664" s="478"/>
      <c r="M1664" s="478"/>
      <c r="N1664" s="479"/>
      <c r="O1664" s="479"/>
      <c r="P1664" s="478"/>
      <c r="Q1664" s="478"/>
      <c r="R1664" s="478"/>
      <c r="S1664" s="478"/>
      <c r="T1664" s="478"/>
      <c r="U1664" s="478"/>
      <c r="V1664" s="470"/>
    </row>
    <row r="1665" spans="7:22" x14ac:dyDescent="0.35">
      <c r="G1665" s="477"/>
      <c r="H1665" s="478"/>
      <c r="I1665" s="478"/>
      <c r="J1665" s="478"/>
      <c r="K1665" s="478"/>
      <c r="L1665" s="478"/>
      <c r="M1665" s="478"/>
      <c r="N1665" s="479"/>
      <c r="O1665" s="479"/>
      <c r="P1665" s="478"/>
      <c r="Q1665" s="478"/>
      <c r="R1665" s="478"/>
      <c r="S1665" s="478"/>
      <c r="T1665" s="478"/>
      <c r="U1665" s="478"/>
      <c r="V1665" s="470"/>
    </row>
    <row r="1666" spans="7:22" x14ac:dyDescent="0.35">
      <c r="G1666" s="477"/>
      <c r="H1666" s="478"/>
      <c r="I1666" s="478"/>
      <c r="J1666" s="478"/>
      <c r="K1666" s="478"/>
      <c r="L1666" s="478"/>
      <c r="M1666" s="478"/>
      <c r="N1666" s="479"/>
      <c r="O1666" s="479"/>
      <c r="P1666" s="478"/>
      <c r="Q1666" s="478"/>
      <c r="R1666" s="478"/>
      <c r="S1666" s="478"/>
      <c r="T1666" s="478"/>
      <c r="U1666" s="478"/>
      <c r="V1666" s="470"/>
    </row>
    <row r="1667" spans="7:22" x14ac:dyDescent="0.35">
      <c r="G1667" s="477"/>
      <c r="H1667" s="478"/>
      <c r="I1667" s="478"/>
      <c r="J1667" s="478"/>
      <c r="K1667" s="478"/>
      <c r="L1667" s="478"/>
      <c r="M1667" s="478"/>
      <c r="N1667" s="479"/>
      <c r="O1667" s="479"/>
      <c r="P1667" s="478"/>
      <c r="Q1667" s="478"/>
      <c r="R1667" s="478"/>
      <c r="S1667" s="478"/>
      <c r="T1667" s="478"/>
      <c r="U1667" s="478"/>
      <c r="V1667" s="470"/>
    </row>
    <row r="1668" spans="7:22" x14ac:dyDescent="0.35">
      <c r="G1668" s="477"/>
      <c r="H1668" s="478"/>
      <c r="I1668" s="478"/>
      <c r="J1668" s="478"/>
      <c r="K1668" s="478"/>
      <c r="L1668" s="478"/>
      <c r="M1668" s="478"/>
      <c r="N1668" s="479"/>
      <c r="O1668" s="479"/>
      <c r="P1668" s="478"/>
      <c r="Q1668" s="478"/>
      <c r="R1668" s="478"/>
      <c r="S1668" s="478"/>
      <c r="T1668" s="478"/>
      <c r="U1668" s="478"/>
      <c r="V1668" s="470"/>
    </row>
    <row r="1669" spans="7:22" x14ac:dyDescent="0.35">
      <c r="G1669" s="477"/>
      <c r="H1669" s="478"/>
      <c r="I1669" s="478"/>
      <c r="J1669" s="478"/>
      <c r="K1669" s="478"/>
      <c r="L1669" s="478"/>
      <c r="M1669" s="478"/>
      <c r="N1669" s="479"/>
      <c r="O1669" s="479"/>
      <c r="P1669" s="478"/>
      <c r="Q1669" s="478"/>
      <c r="R1669" s="478"/>
      <c r="S1669" s="478"/>
      <c r="T1669" s="478"/>
      <c r="U1669" s="478"/>
      <c r="V1669" s="470"/>
    </row>
    <row r="1670" spans="7:22" x14ac:dyDescent="0.35">
      <c r="G1670" s="477"/>
      <c r="H1670" s="478"/>
      <c r="I1670" s="478"/>
      <c r="J1670" s="478"/>
      <c r="K1670" s="478"/>
      <c r="L1670" s="478"/>
      <c r="M1670" s="478"/>
      <c r="N1670" s="479"/>
      <c r="O1670" s="479"/>
      <c r="P1670" s="478"/>
      <c r="Q1670" s="478"/>
      <c r="R1670" s="478"/>
      <c r="S1670" s="478"/>
      <c r="T1670" s="478"/>
      <c r="U1670" s="478"/>
      <c r="V1670" s="470"/>
    </row>
    <row r="1671" spans="7:22" x14ac:dyDescent="0.35">
      <c r="G1671" s="477"/>
      <c r="H1671" s="478"/>
      <c r="I1671" s="478"/>
      <c r="J1671" s="478"/>
      <c r="K1671" s="478"/>
      <c r="L1671" s="478"/>
      <c r="M1671" s="478"/>
      <c r="N1671" s="479"/>
      <c r="O1671" s="479"/>
      <c r="P1671" s="478"/>
      <c r="Q1671" s="478"/>
      <c r="R1671" s="478"/>
      <c r="S1671" s="478"/>
      <c r="T1671" s="478"/>
      <c r="U1671" s="478"/>
      <c r="V1671" s="470"/>
    </row>
    <row r="1672" spans="7:22" x14ac:dyDescent="0.35">
      <c r="G1672" s="477"/>
      <c r="H1672" s="478"/>
      <c r="I1672" s="478"/>
      <c r="J1672" s="478"/>
      <c r="K1672" s="478"/>
      <c r="L1672" s="478"/>
      <c r="M1672" s="478"/>
      <c r="N1672" s="479"/>
      <c r="O1672" s="479"/>
      <c r="P1672" s="478"/>
      <c r="Q1672" s="478"/>
      <c r="R1672" s="478"/>
      <c r="S1672" s="478"/>
      <c r="T1672" s="478"/>
      <c r="U1672" s="478"/>
      <c r="V1672" s="470"/>
    </row>
    <row r="1673" spans="7:22" x14ac:dyDescent="0.35">
      <c r="G1673" s="477"/>
      <c r="H1673" s="478"/>
      <c r="I1673" s="478"/>
      <c r="J1673" s="478"/>
      <c r="K1673" s="478"/>
      <c r="L1673" s="478"/>
      <c r="M1673" s="478"/>
      <c r="N1673" s="479"/>
      <c r="O1673" s="479"/>
      <c r="P1673" s="478"/>
      <c r="Q1673" s="478"/>
      <c r="R1673" s="478"/>
      <c r="S1673" s="478"/>
      <c r="T1673" s="478"/>
      <c r="U1673" s="478"/>
      <c r="V1673" s="470"/>
    </row>
    <row r="1674" spans="7:22" x14ac:dyDescent="0.35">
      <c r="G1674" s="477"/>
      <c r="H1674" s="478"/>
      <c r="I1674" s="478"/>
      <c r="J1674" s="478"/>
      <c r="K1674" s="478"/>
      <c r="L1674" s="478"/>
      <c r="M1674" s="478"/>
      <c r="N1674" s="479"/>
      <c r="O1674" s="479"/>
      <c r="P1674" s="478"/>
      <c r="Q1674" s="478"/>
      <c r="R1674" s="478"/>
      <c r="S1674" s="478"/>
      <c r="T1674" s="478"/>
      <c r="U1674" s="478"/>
      <c r="V1674" s="470"/>
    </row>
    <row r="1675" spans="7:22" x14ac:dyDescent="0.35">
      <c r="G1675" s="477"/>
      <c r="H1675" s="478"/>
      <c r="I1675" s="478"/>
      <c r="J1675" s="478"/>
      <c r="K1675" s="478"/>
      <c r="L1675" s="478"/>
      <c r="M1675" s="478"/>
      <c r="N1675" s="479"/>
      <c r="O1675" s="479"/>
      <c r="P1675" s="478"/>
      <c r="Q1675" s="478"/>
      <c r="R1675" s="478"/>
      <c r="S1675" s="478"/>
      <c r="T1675" s="478"/>
      <c r="U1675" s="478"/>
      <c r="V1675" s="470"/>
    </row>
    <row r="1676" spans="7:22" x14ac:dyDescent="0.35">
      <c r="G1676" s="477"/>
      <c r="H1676" s="478"/>
      <c r="I1676" s="478"/>
      <c r="J1676" s="478"/>
      <c r="K1676" s="478"/>
      <c r="L1676" s="478"/>
      <c r="M1676" s="478"/>
      <c r="N1676" s="479"/>
      <c r="O1676" s="479"/>
      <c r="P1676" s="478"/>
      <c r="Q1676" s="478"/>
      <c r="R1676" s="478"/>
      <c r="S1676" s="478"/>
      <c r="T1676" s="478"/>
      <c r="U1676" s="478"/>
      <c r="V1676" s="470"/>
    </row>
    <row r="1677" spans="7:22" x14ac:dyDescent="0.35">
      <c r="G1677" s="477"/>
      <c r="H1677" s="478"/>
      <c r="I1677" s="478"/>
      <c r="J1677" s="478"/>
      <c r="K1677" s="478"/>
      <c r="L1677" s="478"/>
      <c r="M1677" s="478"/>
      <c r="N1677" s="479"/>
      <c r="O1677" s="479"/>
      <c r="P1677" s="478"/>
      <c r="Q1677" s="478"/>
      <c r="R1677" s="478"/>
      <c r="S1677" s="478"/>
      <c r="T1677" s="478"/>
      <c r="U1677" s="478"/>
      <c r="V1677" s="470"/>
    </row>
    <row r="1678" spans="7:22" x14ac:dyDescent="0.35">
      <c r="G1678" s="477"/>
      <c r="H1678" s="478"/>
      <c r="I1678" s="478"/>
      <c r="J1678" s="478"/>
      <c r="K1678" s="478"/>
      <c r="L1678" s="478"/>
      <c r="M1678" s="478"/>
      <c r="N1678" s="479"/>
      <c r="O1678" s="479"/>
      <c r="P1678" s="478"/>
      <c r="Q1678" s="478"/>
      <c r="R1678" s="478"/>
      <c r="S1678" s="478"/>
      <c r="T1678" s="478"/>
      <c r="U1678" s="478"/>
      <c r="V1678" s="470"/>
    </row>
    <row r="1679" spans="7:22" x14ac:dyDescent="0.35">
      <c r="G1679" s="477"/>
      <c r="H1679" s="478"/>
      <c r="I1679" s="478"/>
      <c r="J1679" s="478"/>
      <c r="K1679" s="478"/>
      <c r="L1679" s="478"/>
      <c r="M1679" s="478"/>
      <c r="N1679" s="479"/>
      <c r="O1679" s="479"/>
      <c r="P1679" s="478"/>
      <c r="Q1679" s="478"/>
      <c r="R1679" s="478"/>
      <c r="S1679" s="478"/>
      <c r="T1679" s="478"/>
      <c r="U1679" s="478"/>
      <c r="V1679" s="470"/>
    </row>
    <row r="1680" spans="7:22" x14ac:dyDescent="0.35">
      <c r="G1680" s="477"/>
      <c r="H1680" s="478"/>
      <c r="I1680" s="478"/>
      <c r="J1680" s="478"/>
      <c r="K1680" s="478"/>
      <c r="L1680" s="478"/>
      <c r="M1680" s="478"/>
      <c r="N1680" s="479"/>
      <c r="O1680" s="479"/>
      <c r="P1680" s="478"/>
      <c r="Q1680" s="478"/>
      <c r="R1680" s="478"/>
      <c r="S1680" s="478"/>
      <c r="T1680" s="478"/>
      <c r="U1680" s="478"/>
      <c r="V1680" s="470"/>
    </row>
    <row r="1681" spans="7:22" x14ac:dyDescent="0.35">
      <c r="G1681" s="477"/>
      <c r="H1681" s="478"/>
      <c r="I1681" s="478"/>
      <c r="J1681" s="478"/>
      <c r="K1681" s="478"/>
      <c r="L1681" s="478"/>
      <c r="M1681" s="478"/>
      <c r="N1681" s="479"/>
      <c r="O1681" s="479"/>
      <c r="P1681" s="478"/>
      <c r="Q1681" s="478"/>
      <c r="R1681" s="478"/>
      <c r="S1681" s="478"/>
      <c r="T1681" s="478"/>
      <c r="U1681" s="478"/>
      <c r="V1681" s="470"/>
    </row>
    <row r="1682" spans="7:22" x14ac:dyDescent="0.35">
      <c r="G1682" s="477"/>
      <c r="H1682" s="478"/>
      <c r="I1682" s="478"/>
      <c r="J1682" s="478"/>
      <c r="K1682" s="478"/>
      <c r="L1682" s="478"/>
      <c r="M1682" s="478"/>
      <c r="N1682" s="479"/>
      <c r="O1682" s="479"/>
      <c r="P1682" s="478"/>
      <c r="Q1682" s="478"/>
      <c r="R1682" s="478"/>
      <c r="S1682" s="478"/>
      <c r="T1682" s="478"/>
      <c r="U1682" s="478"/>
      <c r="V1682" s="470"/>
    </row>
    <row r="1683" spans="7:22" x14ac:dyDescent="0.35">
      <c r="G1683" s="477"/>
      <c r="H1683" s="478"/>
      <c r="I1683" s="478"/>
      <c r="J1683" s="478"/>
      <c r="K1683" s="478"/>
      <c r="L1683" s="478"/>
      <c r="M1683" s="478"/>
      <c r="N1683" s="479"/>
      <c r="O1683" s="479"/>
      <c r="P1683" s="478"/>
      <c r="Q1683" s="478"/>
      <c r="R1683" s="478"/>
      <c r="S1683" s="478"/>
      <c r="T1683" s="478"/>
      <c r="U1683" s="478"/>
      <c r="V1683" s="470"/>
    </row>
    <row r="1684" spans="7:22" x14ac:dyDescent="0.35">
      <c r="G1684" s="477"/>
      <c r="H1684" s="478"/>
      <c r="I1684" s="478"/>
      <c r="J1684" s="478"/>
      <c r="K1684" s="478"/>
      <c r="L1684" s="478"/>
      <c r="M1684" s="478"/>
      <c r="N1684" s="479"/>
      <c r="O1684" s="479"/>
      <c r="P1684" s="478"/>
      <c r="Q1684" s="478"/>
      <c r="R1684" s="478"/>
      <c r="S1684" s="478"/>
      <c r="T1684" s="478"/>
      <c r="U1684" s="478"/>
      <c r="V1684" s="470"/>
    </row>
    <row r="1685" spans="7:22" x14ac:dyDescent="0.35">
      <c r="G1685" s="477"/>
      <c r="H1685" s="478"/>
      <c r="I1685" s="478"/>
      <c r="J1685" s="478"/>
      <c r="K1685" s="478"/>
      <c r="L1685" s="478"/>
      <c r="M1685" s="478"/>
      <c r="N1685" s="479"/>
      <c r="O1685" s="479"/>
      <c r="P1685" s="478"/>
      <c r="Q1685" s="478"/>
      <c r="R1685" s="478"/>
      <c r="S1685" s="478"/>
      <c r="T1685" s="478"/>
      <c r="U1685" s="478"/>
      <c r="V1685" s="470"/>
    </row>
    <row r="1686" spans="7:22" x14ac:dyDescent="0.35">
      <c r="G1686" s="477"/>
      <c r="H1686" s="478"/>
      <c r="I1686" s="478"/>
      <c r="J1686" s="478"/>
      <c r="K1686" s="478"/>
      <c r="L1686" s="478"/>
      <c r="M1686" s="478"/>
      <c r="N1686" s="479"/>
      <c r="O1686" s="479"/>
      <c r="P1686" s="478"/>
      <c r="Q1686" s="478"/>
      <c r="R1686" s="478"/>
      <c r="S1686" s="478"/>
      <c r="T1686" s="478"/>
      <c r="U1686" s="478"/>
      <c r="V1686" s="470"/>
    </row>
    <row r="1687" spans="7:22" x14ac:dyDescent="0.35">
      <c r="G1687" s="477"/>
      <c r="H1687" s="478"/>
      <c r="I1687" s="478"/>
      <c r="J1687" s="478"/>
      <c r="K1687" s="478"/>
      <c r="L1687" s="478"/>
      <c r="M1687" s="478"/>
      <c r="N1687" s="479"/>
      <c r="O1687" s="479"/>
      <c r="P1687" s="478"/>
      <c r="Q1687" s="478"/>
      <c r="R1687" s="478"/>
      <c r="S1687" s="478"/>
      <c r="T1687" s="478"/>
      <c r="U1687" s="478"/>
      <c r="V1687" s="470"/>
    </row>
    <row r="1688" spans="7:22" x14ac:dyDescent="0.35">
      <c r="G1688" s="477"/>
      <c r="H1688" s="478"/>
      <c r="I1688" s="478"/>
      <c r="J1688" s="478"/>
      <c r="K1688" s="478"/>
      <c r="L1688" s="478"/>
      <c r="M1688" s="478"/>
      <c r="N1688" s="479"/>
      <c r="O1688" s="479"/>
      <c r="P1688" s="478"/>
      <c r="Q1688" s="478"/>
      <c r="R1688" s="478"/>
      <c r="S1688" s="478"/>
      <c r="T1688" s="478"/>
      <c r="U1688" s="478"/>
      <c r="V1688" s="470"/>
    </row>
    <row r="1689" spans="7:22" x14ac:dyDescent="0.35">
      <c r="G1689" s="477"/>
      <c r="H1689" s="478"/>
      <c r="I1689" s="478"/>
      <c r="J1689" s="478"/>
      <c r="K1689" s="478"/>
      <c r="L1689" s="478"/>
      <c r="M1689" s="478"/>
      <c r="N1689" s="479"/>
      <c r="O1689" s="479"/>
      <c r="P1689" s="478"/>
      <c r="Q1689" s="478"/>
      <c r="R1689" s="478"/>
      <c r="S1689" s="478"/>
      <c r="T1689" s="478"/>
      <c r="U1689" s="478"/>
      <c r="V1689" s="470"/>
    </row>
    <row r="1690" spans="7:22" x14ac:dyDescent="0.35">
      <c r="G1690" s="477"/>
      <c r="H1690" s="478"/>
      <c r="I1690" s="478"/>
      <c r="J1690" s="478"/>
      <c r="K1690" s="478"/>
      <c r="L1690" s="478"/>
      <c r="M1690" s="478"/>
      <c r="N1690" s="479"/>
      <c r="O1690" s="479"/>
      <c r="P1690" s="478"/>
      <c r="Q1690" s="478"/>
      <c r="R1690" s="478"/>
      <c r="S1690" s="478"/>
      <c r="T1690" s="478"/>
      <c r="U1690" s="478"/>
      <c r="V1690" s="470"/>
    </row>
    <row r="1691" spans="7:22" x14ac:dyDescent="0.35">
      <c r="G1691" s="477"/>
      <c r="H1691" s="478"/>
      <c r="I1691" s="478"/>
      <c r="J1691" s="478"/>
      <c r="K1691" s="478"/>
      <c r="L1691" s="478"/>
      <c r="M1691" s="478"/>
      <c r="N1691" s="479"/>
      <c r="O1691" s="479"/>
      <c r="P1691" s="478"/>
      <c r="Q1691" s="478"/>
      <c r="R1691" s="478"/>
      <c r="S1691" s="478"/>
      <c r="T1691" s="478"/>
      <c r="U1691" s="478"/>
      <c r="V1691" s="470"/>
    </row>
    <row r="1692" spans="7:22" x14ac:dyDescent="0.35">
      <c r="G1692" s="477"/>
      <c r="H1692" s="478"/>
      <c r="I1692" s="478"/>
      <c r="J1692" s="478"/>
      <c r="K1692" s="478"/>
      <c r="L1692" s="478"/>
      <c r="M1692" s="478"/>
      <c r="N1692" s="479"/>
      <c r="O1692" s="479"/>
      <c r="P1692" s="478"/>
      <c r="Q1692" s="478"/>
      <c r="R1692" s="478"/>
      <c r="S1692" s="478"/>
      <c r="T1692" s="478"/>
      <c r="U1692" s="478"/>
      <c r="V1692" s="470"/>
    </row>
    <row r="1693" spans="7:22" x14ac:dyDescent="0.35">
      <c r="G1693" s="477"/>
      <c r="H1693" s="478"/>
      <c r="I1693" s="478"/>
      <c r="J1693" s="478"/>
      <c r="K1693" s="478"/>
      <c r="L1693" s="478"/>
      <c r="M1693" s="478"/>
      <c r="N1693" s="479"/>
      <c r="O1693" s="479"/>
      <c r="P1693" s="478"/>
      <c r="Q1693" s="478"/>
      <c r="R1693" s="478"/>
      <c r="S1693" s="478"/>
      <c r="T1693" s="478"/>
      <c r="U1693" s="478"/>
      <c r="V1693" s="470"/>
    </row>
    <row r="1694" spans="7:22" x14ac:dyDescent="0.35">
      <c r="G1694" s="477"/>
      <c r="H1694" s="478"/>
      <c r="I1694" s="478"/>
      <c r="J1694" s="478"/>
      <c r="K1694" s="478"/>
      <c r="L1694" s="478"/>
      <c r="M1694" s="478"/>
      <c r="N1694" s="479"/>
      <c r="O1694" s="479"/>
      <c r="P1694" s="478"/>
      <c r="Q1694" s="478"/>
      <c r="R1694" s="478"/>
      <c r="S1694" s="478"/>
      <c r="T1694" s="478"/>
      <c r="U1694" s="478"/>
      <c r="V1694" s="470"/>
    </row>
    <row r="1695" spans="7:22" x14ac:dyDescent="0.35">
      <c r="G1695" s="477"/>
      <c r="H1695" s="478"/>
      <c r="I1695" s="478"/>
      <c r="J1695" s="478"/>
      <c r="K1695" s="478"/>
      <c r="L1695" s="478"/>
      <c r="M1695" s="478"/>
      <c r="N1695" s="479"/>
      <c r="O1695" s="479"/>
      <c r="P1695" s="478"/>
      <c r="Q1695" s="478"/>
      <c r="R1695" s="478"/>
      <c r="S1695" s="478"/>
      <c r="T1695" s="478"/>
      <c r="U1695" s="478"/>
      <c r="V1695" s="470"/>
    </row>
    <row r="1696" spans="7:22" x14ac:dyDescent="0.35">
      <c r="G1696" s="477"/>
      <c r="H1696" s="478"/>
      <c r="I1696" s="478"/>
      <c r="J1696" s="478"/>
      <c r="K1696" s="478"/>
      <c r="L1696" s="478"/>
      <c r="M1696" s="478"/>
      <c r="N1696" s="479"/>
      <c r="O1696" s="479"/>
      <c r="P1696" s="478"/>
      <c r="Q1696" s="478"/>
      <c r="R1696" s="478"/>
      <c r="S1696" s="478"/>
      <c r="T1696" s="478"/>
      <c r="U1696" s="478"/>
      <c r="V1696" s="470"/>
    </row>
    <row r="1697" spans="7:22" x14ac:dyDescent="0.35">
      <c r="G1697" s="477"/>
      <c r="H1697" s="478"/>
      <c r="I1697" s="478"/>
      <c r="J1697" s="478"/>
      <c r="K1697" s="478"/>
      <c r="L1697" s="478"/>
      <c r="M1697" s="478"/>
      <c r="N1697" s="479"/>
      <c r="O1697" s="479"/>
      <c r="P1697" s="478"/>
      <c r="Q1697" s="478"/>
      <c r="R1697" s="478"/>
      <c r="S1697" s="478"/>
      <c r="T1697" s="478"/>
      <c r="U1697" s="478"/>
      <c r="V1697" s="470"/>
    </row>
    <row r="1698" spans="7:22" x14ac:dyDescent="0.35">
      <c r="G1698" s="477"/>
      <c r="H1698" s="478"/>
      <c r="I1698" s="478"/>
      <c r="J1698" s="478"/>
      <c r="K1698" s="478"/>
      <c r="L1698" s="478"/>
      <c r="M1698" s="478"/>
      <c r="N1698" s="479"/>
      <c r="O1698" s="479"/>
      <c r="P1698" s="478"/>
      <c r="Q1698" s="478"/>
      <c r="R1698" s="478"/>
      <c r="S1698" s="478"/>
      <c r="T1698" s="478"/>
      <c r="U1698" s="478"/>
      <c r="V1698" s="470"/>
    </row>
    <row r="1699" spans="7:22" x14ac:dyDescent="0.35">
      <c r="G1699" s="477"/>
      <c r="H1699" s="478"/>
      <c r="I1699" s="478"/>
      <c r="J1699" s="478"/>
      <c r="K1699" s="478"/>
      <c r="L1699" s="478"/>
      <c r="M1699" s="478"/>
      <c r="N1699" s="479"/>
      <c r="O1699" s="479"/>
      <c r="P1699" s="478"/>
      <c r="Q1699" s="478"/>
      <c r="R1699" s="478"/>
      <c r="S1699" s="478"/>
      <c r="T1699" s="478"/>
      <c r="U1699" s="478"/>
      <c r="V1699" s="470"/>
    </row>
    <row r="1700" spans="7:22" x14ac:dyDescent="0.35">
      <c r="G1700" s="477"/>
      <c r="H1700" s="478"/>
      <c r="I1700" s="478"/>
      <c r="J1700" s="478"/>
      <c r="K1700" s="478"/>
      <c r="L1700" s="478"/>
      <c r="M1700" s="478"/>
      <c r="N1700" s="479"/>
      <c r="O1700" s="479"/>
      <c r="P1700" s="478"/>
      <c r="Q1700" s="478"/>
      <c r="R1700" s="478"/>
      <c r="S1700" s="478"/>
      <c r="T1700" s="478"/>
      <c r="U1700" s="478"/>
      <c r="V1700" s="470"/>
    </row>
    <row r="1701" spans="7:22" x14ac:dyDescent="0.35">
      <c r="G1701" s="477"/>
      <c r="H1701" s="478"/>
      <c r="I1701" s="478"/>
      <c r="J1701" s="478"/>
      <c r="K1701" s="478"/>
      <c r="L1701" s="478"/>
      <c r="M1701" s="478"/>
      <c r="N1701" s="479"/>
      <c r="O1701" s="479"/>
      <c r="P1701" s="478"/>
      <c r="Q1701" s="478"/>
      <c r="R1701" s="478"/>
      <c r="S1701" s="478"/>
      <c r="T1701" s="478"/>
      <c r="U1701" s="478"/>
      <c r="V1701" s="470"/>
    </row>
    <row r="1702" spans="7:22" x14ac:dyDescent="0.35">
      <c r="G1702" s="477"/>
      <c r="H1702" s="478"/>
      <c r="I1702" s="478"/>
      <c r="J1702" s="478"/>
      <c r="K1702" s="478"/>
      <c r="L1702" s="478"/>
      <c r="M1702" s="478"/>
      <c r="N1702" s="479"/>
      <c r="O1702" s="479"/>
      <c r="P1702" s="478"/>
      <c r="Q1702" s="478"/>
      <c r="R1702" s="478"/>
      <c r="S1702" s="478"/>
      <c r="T1702" s="478"/>
      <c r="U1702" s="478"/>
      <c r="V1702" s="470"/>
    </row>
    <row r="1703" spans="7:22" x14ac:dyDescent="0.35">
      <c r="G1703" s="477"/>
      <c r="H1703" s="478"/>
      <c r="I1703" s="478"/>
      <c r="J1703" s="478"/>
      <c r="K1703" s="478"/>
      <c r="L1703" s="478"/>
      <c r="M1703" s="478"/>
      <c r="N1703" s="479"/>
      <c r="O1703" s="479"/>
      <c r="P1703" s="478"/>
      <c r="Q1703" s="478"/>
      <c r="R1703" s="478"/>
      <c r="S1703" s="478"/>
      <c r="T1703" s="478"/>
      <c r="U1703" s="478"/>
      <c r="V1703" s="470"/>
    </row>
    <row r="1704" spans="7:22" x14ac:dyDescent="0.35">
      <c r="G1704" s="477"/>
      <c r="H1704" s="478"/>
      <c r="I1704" s="478"/>
      <c r="J1704" s="478"/>
      <c r="K1704" s="478"/>
      <c r="L1704" s="478"/>
      <c r="M1704" s="478"/>
      <c r="N1704" s="479"/>
      <c r="O1704" s="479"/>
      <c r="P1704" s="478"/>
      <c r="Q1704" s="478"/>
      <c r="R1704" s="478"/>
      <c r="S1704" s="478"/>
      <c r="T1704" s="478"/>
      <c r="U1704" s="478"/>
      <c r="V1704" s="470"/>
    </row>
    <row r="1705" spans="7:22" x14ac:dyDescent="0.35">
      <c r="G1705" s="477"/>
      <c r="H1705" s="478"/>
      <c r="I1705" s="478"/>
      <c r="J1705" s="478"/>
      <c r="K1705" s="478"/>
      <c r="L1705" s="478"/>
      <c r="M1705" s="478"/>
      <c r="N1705" s="479"/>
      <c r="O1705" s="479"/>
      <c r="P1705" s="478"/>
      <c r="Q1705" s="478"/>
      <c r="R1705" s="478"/>
      <c r="S1705" s="478"/>
      <c r="T1705" s="478"/>
      <c r="U1705" s="478"/>
      <c r="V1705" s="470"/>
    </row>
    <row r="1706" spans="7:22" x14ac:dyDescent="0.35">
      <c r="G1706" s="477"/>
      <c r="H1706" s="478"/>
      <c r="I1706" s="478"/>
      <c r="J1706" s="478"/>
      <c r="K1706" s="478"/>
      <c r="L1706" s="478"/>
      <c r="M1706" s="478"/>
      <c r="N1706" s="479"/>
      <c r="O1706" s="479"/>
      <c r="P1706" s="478"/>
      <c r="Q1706" s="478"/>
      <c r="R1706" s="478"/>
      <c r="S1706" s="478"/>
      <c r="T1706" s="478"/>
      <c r="U1706" s="478"/>
      <c r="V1706" s="470"/>
    </row>
    <row r="1707" spans="7:22" x14ac:dyDescent="0.35">
      <c r="G1707" s="477"/>
      <c r="H1707" s="478"/>
      <c r="I1707" s="478"/>
      <c r="J1707" s="478"/>
      <c r="K1707" s="478"/>
      <c r="L1707" s="478"/>
      <c r="M1707" s="478"/>
      <c r="N1707" s="479"/>
      <c r="O1707" s="479"/>
      <c r="P1707" s="478"/>
      <c r="Q1707" s="478"/>
      <c r="R1707" s="478"/>
      <c r="S1707" s="478"/>
      <c r="T1707" s="478"/>
      <c r="U1707" s="478"/>
      <c r="V1707" s="470"/>
    </row>
    <row r="1708" spans="7:22" x14ac:dyDescent="0.35">
      <c r="G1708" s="477"/>
      <c r="H1708" s="478"/>
      <c r="I1708" s="478"/>
      <c r="J1708" s="478"/>
      <c r="K1708" s="478"/>
      <c r="L1708" s="478"/>
      <c r="M1708" s="478"/>
      <c r="N1708" s="479"/>
      <c r="O1708" s="479"/>
      <c r="P1708" s="478"/>
      <c r="Q1708" s="478"/>
      <c r="R1708" s="478"/>
      <c r="S1708" s="478"/>
      <c r="T1708" s="478"/>
      <c r="U1708" s="478"/>
      <c r="V1708" s="470"/>
    </row>
    <row r="1709" spans="7:22" x14ac:dyDescent="0.35">
      <c r="G1709" s="477"/>
      <c r="H1709" s="478"/>
      <c r="I1709" s="478"/>
      <c r="J1709" s="478"/>
      <c r="K1709" s="478"/>
      <c r="L1709" s="478"/>
      <c r="M1709" s="478"/>
      <c r="N1709" s="479"/>
      <c r="O1709" s="479"/>
      <c r="P1709" s="478"/>
      <c r="Q1709" s="478"/>
      <c r="R1709" s="478"/>
      <c r="S1709" s="478"/>
      <c r="T1709" s="478"/>
      <c r="U1709" s="478"/>
      <c r="V1709" s="470"/>
    </row>
    <row r="1710" spans="7:22" x14ac:dyDescent="0.35">
      <c r="G1710" s="477"/>
      <c r="H1710" s="478"/>
      <c r="I1710" s="478"/>
      <c r="J1710" s="478"/>
      <c r="K1710" s="478"/>
      <c r="L1710" s="478"/>
      <c r="M1710" s="478"/>
      <c r="N1710" s="479"/>
      <c r="O1710" s="479"/>
      <c r="P1710" s="478"/>
      <c r="Q1710" s="478"/>
      <c r="R1710" s="478"/>
      <c r="S1710" s="478"/>
      <c r="T1710" s="478"/>
      <c r="U1710" s="478"/>
      <c r="V1710" s="470"/>
    </row>
    <row r="1711" spans="7:22" x14ac:dyDescent="0.35">
      <c r="G1711" s="477"/>
      <c r="H1711" s="478"/>
      <c r="I1711" s="478"/>
      <c r="J1711" s="478"/>
      <c r="K1711" s="478"/>
      <c r="L1711" s="478"/>
      <c r="M1711" s="478"/>
      <c r="N1711" s="479"/>
      <c r="O1711" s="479"/>
      <c r="P1711" s="478"/>
      <c r="Q1711" s="478"/>
      <c r="R1711" s="478"/>
      <c r="S1711" s="478"/>
      <c r="T1711" s="478"/>
      <c r="U1711" s="478"/>
      <c r="V1711" s="470"/>
    </row>
    <row r="1712" spans="7:22" x14ac:dyDescent="0.35">
      <c r="G1712" s="477"/>
      <c r="H1712" s="478"/>
      <c r="I1712" s="478"/>
      <c r="J1712" s="478"/>
      <c r="K1712" s="478"/>
      <c r="L1712" s="478"/>
      <c r="M1712" s="478"/>
      <c r="N1712" s="479"/>
      <c r="O1712" s="479"/>
      <c r="P1712" s="478"/>
      <c r="Q1712" s="478"/>
      <c r="R1712" s="478"/>
      <c r="S1712" s="478"/>
      <c r="T1712" s="478"/>
      <c r="U1712" s="478"/>
      <c r="V1712" s="470"/>
    </row>
    <row r="1713" spans="7:22" x14ac:dyDescent="0.35">
      <c r="G1713" s="477"/>
      <c r="H1713" s="478"/>
      <c r="I1713" s="478"/>
      <c r="J1713" s="478"/>
      <c r="K1713" s="478"/>
      <c r="L1713" s="478"/>
      <c r="M1713" s="478"/>
      <c r="N1713" s="479"/>
      <c r="O1713" s="479"/>
      <c r="P1713" s="478"/>
      <c r="Q1713" s="478"/>
      <c r="R1713" s="478"/>
      <c r="S1713" s="478"/>
      <c r="T1713" s="478"/>
      <c r="U1713" s="478"/>
      <c r="V1713" s="470"/>
    </row>
    <row r="1714" spans="7:22" x14ac:dyDescent="0.35">
      <c r="G1714" s="477"/>
      <c r="H1714" s="478"/>
      <c r="I1714" s="478"/>
      <c r="J1714" s="478"/>
      <c r="K1714" s="478"/>
      <c r="L1714" s="478"/>
      <c r="M1714" s="478"/>
      <c r="N1714" s="479"/>
      <c r="O1714" s="479"/>
      <c r="P1714" s="478"/>
      <c r="Q1714" s="478"/>
      <c r="R1714" s="478"/>
      <c r="S1714" s="478"/>
      <c r="T1714" s="478"/>
      <c r="U1714" s="478"/>
      <c r="V1714" s="470"/>
    </row>
    <row r="1715" spans="7:22" x14ac:dyDescent="0.35">
      <c r="G1715" s="477"/>
      <c r="H1715" s="478"/>
      <c r="I1715" s="478"/>
      <c r="J1715" s="478"/>
      <c r="K1715" s="478"/>
      <c r="L1715" s="478"/>
      <c r="M1715" s="478"/>
      <c r="N1715" s="479"/>
      <c r="O1715" s="479"/>
      <c r="P1715" s="478"/>
      <c r="Q1715" s="478"/>
      <c r="R1715" s="478"/>
      <c r="S1715" s="478"/>
      <c r="T1715" s="478"/>
      <c r="U1715" s="478"/>
      <c r="V1715" s="470"/>
    </row>
    <row r="1716" spans="7:22" x14ac:dyDescent="0.35">
      <c r="G1716" s="477"/>
      <c r="H1716" s="478"/>
      <c r="I1716" s="478"/>
      <c r="J1716" s="478"/>
      <c r="K1716" s="478"/>
      <c r="L1716" s="478"/>
      <c r="M1716" s="478"/>
      <c r="N1716" s="479"/>
      <c r="O1716" s="479"/>
      <c r="P1716" s="478"/>
      <c r="Q1716" s="478"/>
      <c r="R1716" s="478"/>
      <c r="S1716" s="478"/>
      <c r="T1716" s="478"/>
      <c r="U1716" s="478"/>
      <c r="V1716" s="470"/>
    </row>
    <row r="1717" spans="7:22" x14ac:dyDescent="0.35">
      <c r="G1717" s="477"/>
      <c r="H1717" s="478"/>
      <c r="I1717" s="478"/>
      <c r="J1717" s="478"/>
      <c r="K1717" s="478"/>
      <c r="L1717" s="478"/>
      <c r="M1717" s="478"/>
      <c r="N1717" s="479"/>
      <c r="O1717" s="479"/>
      <c r="P1717" s="478"/>
      <c r="Q1717" s="478"/>
      <c r="R1717" s="478"/>
      <c r="S1717" s="478"/>
      <c r="T1717" s="478"/>
      <c r="U1717" s="478"/>
      <c r="V1717" s="470"/>
    </row>
    <row r="1718" spans="7:22" x14ac:dyDescent="0.35">
      <c r="G1718" s="477"/>
      <c r="H1718" s="478"/>
      <c r="I1718" s="478"/>
      <c r="J1718" s="478"/>
      <c r="K1718" s="478"/>
      <c r="L1718" s="478"/>
      <c r="M1718" s="478"/>
      <c r="N1718" s="479"/>
      <c r="O1718" s="479"/>
      <c r="P1718" s="478"/>
      <c r="Q1718" s="478"/>
      <c r="R1718" s="478"/>
      <c r="S1718" s="478"/>
      <c r="T1718" s="478"/>
      <c r="U1718" s="478"/>
      <c r="V1718" s="470"/>
    </row>
    <row r="1719" spans="7:22" x14ac:dyDescent="0.35">
      <c r="G1719" s="477"/>
      <c r="H1719" s="478"/>
      <c r="I1719" s="478"/>
      <c r="J1719" s="478"/>
      <c r="K1719" s="478"/>
      <c r="L1719" s="478"/>
      <c r="M1719" s="478"/>
      <c r="N1719" s="479"/>
      <c r="O1719" s="479"/>
      <c r="P1719" s="478"/>
      <c r="Q1719" s="478"/>
      <c r="R1719" s="478"/>
      <c r="S1719" s="478"/>
      <c r="T1719" s="478"/>
      <c r="U1719" s="478"/>
      <c r="V1719" s="470"/>
    </row>
    <row r="1720" spans="7:22" x14ac:dyDescent="0.35">
      <c r="G1720" s="477"/>
      <c r="H1720" s="478"/>
      <c r="I1720" s="478"/>
      <c r="J1720" s="478"/>
      <c r="K1720" s="478"/>
      <c r="L1720" s="478"/>
      <c r="M1720" s="478"/>
      <c r="N1720" s="479"/>
      <c r="O1720" s="479"/>
      <c r="P1720" s="478"/>
      <c r="Q1720" s="478"/>
      <c r="R1720" s="478"/>
      <c r="S1720" s="478"/>
      <c r="T1720" s="478"/>
      <c r="U1720" s="478"/>
      <c r="V1720" s="470"/>
    </row>
    <row r="1721" spans="7:22" x14ac:dyDescent="0.35">
      <c r="G1721" s="477"/>
      <c r="H1721" s="478"/>
      <c r="I1721" s="478"/>
      <c r="J1721" s="478"/>
      <c r="K1721" s="478"/>
      <c r="L1721" s="478"/>
      <c r="M1721" s="478"/>
      <c r="N1721" s="479"/>
      <c r="O1721" s="479"/>
      <c r="P1721" s="478"/>
      <c r="Q1721" s="478"/>
      <c r="R1721" s="478"/>
      <c r="S1721" s="478"/>
      <c r="T1721" s="478"/>
      <c r="U1721" s="478"/>
      <c r="V1721" s="470"/>
    </row>
    <row r="1722" spans="7:22" x14ac:dyDescent="0.35">
      <c r="G1722" s="477"/>
      <c r="H1722" s="478"/>
      <c r="I1722" s="478"/>
      <c r="J1722" s="478"/>
      <c r="K1722" s="478"/>
      <c r="L1722" s="478"/>
      <c r="M1722" s="478"/>
      <c r="N1722" s="479"/>
      <c r="O1722" s="479"/>
      <c r="P1722" s="478"/>
      <c r="Q1722" s="478"/>
      <c r="R1722" s="478"/>
      <c r="S1722" s="478"/>
      <c r="T1722" s="478"/>
      <c r="U1722" s="478"/>
      <c r="V1722" s="470"/>
    </row>
    <row r="1723" spans="7:22" x14ac:dyDescent="0.35">
      <c r="G1723" s="477"/>
      <c r="H1723" s="478"/>
      <c r="I1723" s="478"/>
      <c r="J1723" s="478"/>
      <c r="K1723" s="478"/>
      <c r="L1723" s="478"/>
      <c r="M1723" s="478"/>
      <c r="N1723" s="479"/>
      <c r="O1723" s="479"/>
      <c r="P1723" s="478"/>
      <c r="Q1723" s="478"/>
      <c r="R1723" s="478"/>
      <c r="S1723" s="478"/>
      <c r="T1723" s="478"/>
      <c r="U1723" s="478"/>
      <c r="V1723" s="470"/>
    </row>
    <row r="1724" spans="7:22" x14ac:dyDescent="0.35">
      <c r="G1724" s="477"/>
      <c r="H1724" s="478"/>
      <c r="I1724" s="478"/>
      <c r="J1724" s="478"/>
      <c r="K1724" s="478"/>
      <c r="L1724" s="478"/>
      <c r="M1724" s="478"/>
      <c r="N1724" s="479"/>
      <c r="O1724" s="479"/>
      <c r="P1724" s="478"/>
      <c r="Q1724" s="478"/>
      <c r="R1724" s="478"/>
      <c r="S1724" s="478"/>
      <c r="T1724" s="478"/>
      <c r="U1724" s="478"/>
      <c r="V1724" s="470"/>
    </row>
    <row r="1725" spans="7:22" x14ac:dyDescent="0.35">
      <c r="G1725" s="477"/>
      <c r="H1725" s="478"/>
      <c r="I1725" s="478"/>
      <c r="J1725" s="478"/>
      <c r="K1725" s="478"/>
      <c r="L1725" s="478"/>
      <c r="M1725" s="478"/>
      <c r="N1725" s="479"/>
      <c r="O1725" s="479"/>
      <c r="P1725" s="478"/>
      <c r="Q1725" s="478"/>
      <c r="R1725" s="478"/>
      <c r="S1725" s="478"/>
      <c r="T1725" s="478"/>
      <c r="U1725" s="478"/>
      <c r="V1725" s="470"/>
    </row>
    <row r="1726" spans="7:22" x14ac:dyDescent="0.35">
      <c r="G1726" s="477"/>
      <c r="H1726" s="478"/>
      <c r="I1726" s="478"/>
      <c r="J1726" s="478"/>
      <c r="K1726" s="478"/>
      <c r="L1726" s="478"/>
      <c r="M1726" s="478"/>
      <c r="N1726" s="479"/>
      <c r="O1726" s="479"/>
      <c r="P1726" s="478"/>
      <c r="Q1726" s="478"/>
      <c r="R1726" s="478"/>
      <c r="S1726" s="478"/>
      <c r="T1726" s="478"/>
      <c r="U1726" s="478"/>
      <c r="V1726" s="470"/>
    </row>
    <row r="1727" spans="7:22" x14ac:dyDescent="0.35">
      <c r="G1727" s="477"/>
      <c r="H1727" s="478"/>
      <c r="I1727" s="478"/>
      <c r="J1727" s="478"/>
      <c r="K1727" s="478"/>
      <c r="L1727" s="478"/>
      <c r="M1727" s="478"/>
      <c r="N1727" s="479"/>
      <c r="O1727" s="479"/>
      <c r="P1727" s="478"/>
      <c r="Q1727" s="478"/>
      <c r="R1727" s="478"/>
      <c r="S1727" s="478"/>
      <c r="T1727" s="478"/>
      <c r="U1727" s="478"/>
      <c r="V1727" s="470"/>
    </row>
    <row r="1728" spans="7:22" x14ac:dyDescent="0.35">
      <c r="G1728" s="477"/>
      <c r="H1728" s="478"/>
      <c r="I1728" s="478"/>
      <c r="J1728" s="478"/>
      <c r="K1728" s="478"/>
      <c r="L1728" s="478"/>
      <c r="M1728" s="478"/>
      <c r="N1728" s="479"/>
      <c r="O1728" s="479"/>
      <c r="P1728" s="478"/>
      <c r="Q1728" s="478"/>
      <c r="R1728" s="478"/>
      <c r="S1728" s="478"/>
      <c r="T1728" s="478"/>
      <c r="U1728" s="478"/>
      <c r="V1728" s="470"/>
    </row>
    <row r="1729" spans="7:22" x14ac:dyDescent="0.35">
      <c r="G1729" s="477"/>
      <c r="H1729" s="478"/>
      <c r="I1729" s="478"/>
      <c r="J1729" s="478"/>
      <c r="K1729" s="478"/>
      <c r="L1729" s="478"/>
      <c r="M1729" s="478"/>
      <c r="N1729" s="479"/>
      <c r="O1729" s="479"/>
      <c r="P1729" s="478"/>
      <c r="Q1729" s="478"/>
      <c r="R1729" s="478"/>
      <c r="S1729" s="478"/>
      <c r="T1729" s="478"/>
      <c r="U1729" s="478"/>
      <c r="V1729" s="470"/>
    </row>
    <row r="1730" spans="7:22" x14ac:dyDescent="0.35">
      <c r="G1730" s="477"/>
      <c r="H1730" s="478"/>
      <c r="I1730" s="478"/>
      <c r="J1730" s="478"/>
      <c r="K1730" s="478"/>
      <c r="L1730" s="478"/>
      <c r="M1730" s="478"/>
      <c r="N1730" s="479"/>
      <c r="O1730" s="479"/>
      <c r="P1730" s="478"/>
      <c r="Q1730" s="478"/>
      <c r="R1730" s="478"/>
      <c r="S1730" s="478"/>
      <c r="T1730" s="478"/>
      <c r="U1730" s="478"/>
      <c r="V1730" s="470"/>
    </row>
    <row r="1731" spans="7:22" x14ac:dyDescent="0.35">
      <c r="G1731" s="477"/>
      <c r="H1731" s="478"/>
      <c r="I1731" s="478"/>
      <c r="J1731" s="478"/>
      <c r="K1731" s="478"/>
      <c r="L1731" s="478"/>
      <c r="M1731" s="478"/>
      <c r="N1731" s="479"/>
      <c r="O1731" s="479"/>
      <c r="P1731" s="478"/>
      <c r="Q1731" s="478"/>
      <c r="R1731" s="478"/>
      <c r="S1731" s="478"/>
      <c r="T1731" s="478"/>
      <c r="U1731" s="478"/>
      <c r="V1731" s="470"/>
    </row>
    <row r="1732" spans="7:22" x14ac:dyDescent="0.35">
      <c r="G1732" s="477"/>
      <c r="H1732" s="478"/>
      <c r="I1732" s="478"/>
      <c r="J1732" s="478"/>
      <c r="K1732" s="478"/>
      <c r="L1732" s="478"/>
      <c r="M1732" s="478"/>
      <c r="N1732" s="479"/>
      <c r="O1732" s="479"/>
      <c r="P1732" s="478"/>
      <c r="Q1732" s="478"/>
      <c r="R1732" s="478"/>
      <c r="S1732" s="478"/>
      <c r="T1732" s="478"/>
      <c r="U1732" s="478"/>
      <c r="V1732" s="470"/>
    </row>
    <row r="1733" spans="7:22" x14ac:dyDescent="0.35">
      <c r="G1733" s="477"/>
      <c r="H1733" s="478"/>
      <c r="I1733" s="478"/>
      <c r="J1733" s="478"/>
      <c r="K1733" s="478"/>
      <c r="L1733" s="478"/>
      <c r="M1733" s="478"/>
      <c r="N1733" s="479"/>
      <c r="O1733" s="479"/>
      <c r="P1733" s="478"/>
      <c r="Q1733" s="478"/>
      <c r="R1733" s="478"/>
      <c r="S1733" s="478"/>
      <c r="T1733" s="478"/>
      <c r="U1733" s="478"/>
      <c r="V1733" s="470"/>
    </row>
    <row r="1734" spans="7:22" x14ac:dyDescent="0.35">
      <c r="G1734" s="477"/>
      <c r="H1734" s="478"/>
      <c r="I1734" s="478"/>
      <c r="J1734" s="478"/>
      <c r="K1734" s="478"/>
      <c r="L1734" s="478"/>
      <c r="M1734" s="478"/>
      <c r="N1734" s="479"/>
      <c r="O1734" s="479"/>
      <c r="P1734" s="478"/>
      <c r="Q1734" s="478"/>
      <c r="R1734" s="478"/>
      <c r="S1734" s="478"/>
      <c r="T1734" s="478"/>
      <c r="U1734" s="478"/>
      <c r="V1734" s="470"/>
    </row>
    <row r="1735" spans="7:22" x14ac:dyDescent="0.35">
      <c r="G1735" s="477"/>
      <c r="H1735" s="478"/>
      <c r="I1735" s="478"/>
      <c r="J1735" s="478"/>
      <c r="K1735" s="478"/>
      <c r="L1735" s="478"/>
      <c r="M1735" s="478"/>
      <c r="N1735" s="479"/>
      <c r="O1735" s="479"/>
      <c r="P1735" s="478"/>
      <c r="Q1735" s="478"/>
      <c r="R1735" s="478"/>
      <c r="S1735" s="478"/>
      <c r="T1735" s="478"/>
      <c r="U1735" s="478"/>
      <c r="V1735" s="470"/>
    </row>
    <row r="1736" spans="7:22" x14ac:dyDescent="0.35">
      <c r="G1736" s="477"/>
      <c r="H1736" s="478"/>
      <c r="I1736" s="478"/>
      <c r="J1736" s="478"/>
      <c r="K1736" s="478"/>
      <c r="L1736" s="478"/>
      <c r="M1736" s="478"/>
      <c r="N1736" s="479"/>
      <c r="O1736" s="479"/>
      <c r="P1736" s="478"/>
      <c r="Q1736" s="478"/>
      <c r="R1736" s="478"/>
      <c r="S1736" s="478"/>
      <c r="T1736" s="478"/>
      <c r="U1736" s="478"/>
      <c r="V1736" s="470"/>
    </row>
    <row r="1737" spans="7:22" x14ac:dyDescent="0.35">
      <c r="G1737" s="477"/>
      <c r="H1737" s="478"/>
      <c r="I1737" s="478"/>
      <c r="J1737" s="478"/>
      <c r="K1737" s="478"/>
      <c r="L1737" s="478"/>
      <c r="M1737" s="478"/>
      <c r="N1737" s="479"/>
      <c r="O1737" s="479"/>
      <c r="P1737" s="478"/>
      <c r="Q1737" s="478"/>
      <c r="R1737" s="478"/>
      <c r="S1737" s="478"/>
      <c r="T1737" s="478"/>
      <c r="U1737" s="478"/>
      <c r="V1737" s="470"/>
    </row>
    <row r="1738" spans="7:22" x14ac:dyDescent="0.35">
      <c r="G1738" s="477"/>
      <c r="H1738" s="478"/>
      <c r="I1738" s="478"/>
      <c r="J1738" s="478"/>
      <c r="K1738" s="478"/>
      <c r="L1738" s="478"/>
      <c r="M1738" s="478"/>
      <c r="N1738" s="479"/>
      <c r="O1738" s="479"/>
      <c r="P1738" s="478"/>
      <c r="Q1738" s="478"/>
      <c r="R1738" s="478"/>
      <c r="S1738" s="478"/>
      <c r="T1738" s="478"/>
      <c r="U1738" s="478"/>
      <c r="V1738" s="470"/>
    </row>
    <row r="1739" spans="7:22" x14ac:dyDescent="0.35">
      <c r="G1739" s="477"/>
      <c r="H1739" s="478"/>
      <c r="I1739" s="478"/>
      <c r="J1739" s="478"/>
      <c r="K1739" s="478"/>
      <c r="L1739" s="478"/>
      <c r="M1739" s="478"/>
      <c r="N1739" s="479"/>
      <c r="O1739" s="479"/>
      <c r="P1739" s="478"/>
      <c r="Q1739" s="478"/>
      <c r="R1739" s="478"/>
      <c r="S1739" s="478"/>
      <c r="T1739" s="478"/>
      <c r="U1739" s="478"/>
      <c r="V1739" s="470"/>
    </row>
    <row r="1740" spans="7:22" x14ac:dyDescent="0.35">
      <c r="G1740" s="477"/>
      <c r="H1740" s="478"/>
      <c r="I1740" s="478"/>
      <c r="J1740" s="478"/>
      <c r="K1740" s="478"/>
      <c r="L1740" s="478"/>
      <c r="M1740" s="478"/>
      <c r="N1740" s="479"/>
      <c r="O1740" s="479"/>
      <c r="P1740" s="478"/>
      <c r="Q1740" s="478"/>
      <c r="R1740" s="478"/>
      <c r="S1740" s="478"/>
      <c r="T1740" s="478"/>
      <c r="U1740" s="478"/>
      <c r="V1740" s="470"/>
    </row>
    <row r="1741" spans="7:22" x14ac:dyDescent="0.35">
      <c r="G1741" s="477"/>
      <c r="H1741" s="478"/>
      <c r="I1741" s="478"/>
      <c r="J1741" s="478"/>
      <c r="K1741" s="478"/>
      <c r="L1741" s="478"/>
      <c r="M1741" s="478"/>
      <c r="N1741" s="479"/>
      <c r="O1741" s="479"/>
      <c r="P1741" s="478"/>
      <c r="Q1741" s="478"/>
      <c r="R1741" s="478"/>
      <c r="S1741" s="478"/>
      <c r="T1741" s="478"/>
      <c r="U1741" s="478"/>
      <c r="V1741" s="470"/>
    </row>
    <row r="1742" spans="7:22" x14ac:dyDescent="0.35">
      <c r="G1742" s="477"/>
      <c r="H1742" s="478"/>
      <c r="I1742" s="478"/>
      <c r="J1742" s="478"/>
      <c r="K1742" s="478"/>
      <c r="L1742" s="478"/>
      <c r="M1742" s="478"/>
      <c r="N1742" s="479"/>
      <c r="O1742" s="479"/>
      <c r="P1742" s="478"/>
      <c r="Q1742" s="478"/>
      <c r="R1742" s="478"/>
      <c r="S1742" s="478"/>
      <c r="T1742" s="478"/>
      <c r="U1742" s="478"/>
      <c r="V1742" s="470"/>
    </row>
    <row r="1743" spans="7:22" x14ac:dyDescent="0.35">
      <c r="G1743" s="477"/>
      <c r="H1743" s="478"/>
      <c r="I1743" s="478"/>
      <c r="J1743" s="478"/>
      <c r="K1743" s="478"/>
      <c r="L1743" s="478"/>
      <c r="M1743" s="478"/>
      <c r="N1743" s="479"/>
      <c r="O1743" s="479"/>
      <c r="P1743" s="478"/>
      <c r="Q1743" s="478"/>
      <c r="R1743" s="478"/>
      <c r="S1743" s="478"/>
      <c r="T1743" s="478"/>
      <c r="U1743" s="478"/>
      <c r="V1743" s="470"/>
    </row>
    <row r="1744" spans="7:22" x14ac:dyDescent="0.35">
      <c r="G1744" s="477"/>
      <c r="H1744" s="478"/>
      <c r="I1744" s="478"/>
      <c r="J1744" s="478"/>
      <c r="K1744" s="478"/>
      <c r="L1744" s="478"/>
      <c r="M1744" s="478"/>
      <c r="N1744" s="479"/>
      <c r="O1744" s="479"/>
      <c r="P1744" s="478"/>
      <c r="Q1744" s="478"/>
      <c r="R1744" s="478"/>
      <c r="S1744" s="478"/>
      <c r="T1744" s="478"/>
      <c r="U1744" s="478"/>
      <c r="V1744" s="470"/>
    </row>
    <row r="1745" spans="7:22" x14ac:dyDescent="0.35">
      <c r="G1745" s="477"/>
      <c r="H1745" s="478"/>
      <c r="I1745" s="478"/>
      <c r="J1745" s="478"/>
      <c r="K1745" s="478"/>
      <c r="L1745" s="478"/>
      <c r="M1745" s="478"/>
      <c r="N1745" s="479"/>
      <c r="O1745" s="479"/>
      <c r="P1745" s="478"/>
      <c r="Q1745" s="478"/>
      <c r="R1745" s="478"/>
      <c r="S1745" s="478"/>
      <c r="T1745" s="478"/>
      <c r="U1745" s="478"/>
      <c r="V1745" s="470"/>
    </row>
    <row r="1746" spans="7:22" x14ac:dyDescent="0.35">
      <c r="G1746" s="477"/>
      <c r="H1746" s="478"/>
      <c r="I1746" s="478"/>
      <c r="J1746" s="478"/>
      <c r="K1746" s="478"/>
      <c r="L1746" s="478"/>
      <c r="M1746" s="478"/>
      <c r="N1746" s="479"/>
      <c r="O1746" s="479"/>
      <c r="P1746" s="478"/>
      <c r="Q1746" s="478"/>
      <c r="R1746" s="478"/>
      <c r="S1746" s="478"/>
      <c r="T1746" s="478"/>
      <c r="U1746" s="478"/>
      <c r="V1746" s="470"/>
    </row>
    <row r="1747" spans="7:22" x14ac:dyDescent="0.35">
      <c r="G1747" s="477"/>
      <c r="H1747" s="478"/>
      <c r="I1747" s="478"/>
      <c r="J1747" s="478"/>
      <c r="K1747" s="478"/>
      <c r="L1747" s="478"/>
      <c r="M1747" s="478"/>
      <c r="N1747" s="479"/>
      <c r="O1747" s="479"/>
      <c r="P1747" s="478"/>
      <c r="Q1747" s="478"/>
      <c r="R1747" s="478"/>
      <c r="S1747" s="478"/>
      <c r="T1747" s="478"/>
      <c r="U1747" s="478"/>
      <c r="V1747" s="470"/>
    </row>
    <row r="1748" spans="7:22" x14ac:dyDescent="0.35">
      <c r="G1748" s="477"/>
      <c r="H1748" s="478"/>
      <c r="I1748" s="478"/>
      <c r="J1748" s="478"/>
      <c r="K1748" s="478"/>
      <c r="L1748" s="478"/>
      <c r="M1748" s="478"/>
      <c r="N1748" s="479"/>
      <c r="O1748" s="479"/>
      <c r="P1748" s="478"/>
      <c r="Q1748" s="478"/>
      <c r="R1748" s="478"/>
      <c r="S1748" s="478"/>
      <c r="T1748" s="478"/>
      <c r="U1748" s="478"/>
      <c r="V1748" s="470"/>
    </row>
    <row r="1749" spans="7:22" x14ac:dyDescent="0.35">
      <c r="G1749" s="477"/>
      <c r="H1749" s="478"/>
      <c r="I1749" s="478"/>
      <c r="J1749" s="478"/>
      <c r="K1749" s="478"/>
      <c r="L1749" s="478"/>
      <c r="M1749" s="478"/>
      <c r="N1749" s="479"/>
      <c r="O1749" s="479"/>
      <c r="P1749" s="478"/>
      <c r="Q1749" s="478"/>
      <c r="R1749" s="478"/>
      <c r="S1749" s="478"/>
      <c r="T1749" s="478"/>
      <c r="U1749" s="478"/>
      <c r="V1749" s="470"/>
    </row>
    <row r="1750" spans="7:22" x14ac:dyDescent="0.35">
      <c r="G1750" s="477"/>
      <c r="H1750" s="478"/>
      <c r="I1750" s="478"/>
      <c r="J1750" s="478"/>
      <c r="K1750" s="478"/>
      <c r="L1750" s="478"/>
      <c r="M1750" s="478"/>
      <c r="N1750" s="479"/>
      <c r="O1750" s="479"/>
      <c r="P1750" s="478"/>
      <c r="Q1750" s="478"/>
      <c r="R1750" s="478"/>
      <c r="S1750" s="478"/>
      <c r="T1750" s="478"/>
      <c r="U1750" s="478"/>
      <c r="V1750" s="470"/>
    </row>
    <row r="1751" spans="7:22" x14ac:dyDescent="0.35">
      <c r="G1751" s="477"/>
      <c r="H1751" s="478"/>
      <c r="I1751" s="478"/>
      <c r="J1751" s="478"/>
      <c r="K1751" s="478"/>
      <c r="L1751" s="478"/>
      <c r="M1751" s="478"/>
      <c r="N1751" s="479"/>
      <c r="O1751" s="479"/>
      <c r="P1751" s="478"/>
      <c r="Q1751" s="478"/>
      <c r="R1751" s="478"/>
      <c r="S1751" s="478"/>
      <c r="T1751" s="478"/>
      <c r="U1751" s="478"/>
      <c r="V1751" s="470"/>
    </row>
    <row r="1752" spans="7:22" x14ac:dyDescent="0.35">
      <c r="G1752" s="477"/>
      <c r="H1752" s="478"/>
      <c r="I1752" s="478"/>
      <c r="J1752" s="478"/>
      <c r="K1752" s="478"/>
      <c r="L1752" s="478"/>
      <c r="M1752" s="478"/>
      <c r="N1752" s="479"/>
      <c r="O1752" s="479"/>
      <c r="P1752" s="478"/>
      <c r="Q1752" s="478"/>
      <c r="R1752" s="478"/>
      <c r="S1752" s="478"/>
      <c r="T1752" s="478"/>
      <c r="U1752" s="478"/>
      <c r="V1752" s="470"/>
    </row>
    <row r="1753" spans="7:22" x14ac:dyDescent="0.35">
      <c r="G1753" s="477"/>
      <c r="H1753" s="478"/>
      <c r="I1753" s="478"/>
      <c r="J1753" s="478"/>
      <c r="K1753" s="478"/>
      <c r="L1753" s="478"/>
      <c r="M1753" s="478"/>
      <c r="N1753" s="479"/>
      <c r="O1753" s="479"/>
      <c r="P1753" s="478"/>
      <c r="Q1753" s="478"/>
      <c r="R1753" s="478"/>
      <c r="S1753" s="478"/>
      <c r="T1753" s="478"/>
      <c r="U1753" s="478"/>
      <c r="V1753" s="470"/>
    </row>
    <row r="1754" spans="7:22" x14ac:dyDescent="0.35">
      <c r="G1754" s="477"/>
      <c r="H1754" s="478"/>
      <c r="I1754" s="478"/>
      <c r="J1754" s="478"/>
      <c r="K1754" s="478"/>
      <c r="L1754" s="478"/>
      <c r="M1754" s="478"/>
      <c r="N1754" s="479"/>
      <c r="O1754" s="479"/>
      <c r="P1754" s="478"/>
      <c r="Q1754" s="478"/>
      <c r="R1754" s="478"/>
      <c r="S1754" s="478"/>
      <c r="T1754" s="478"/>
      <c r="U1754" s="478"/>
      <c r="V1754" s="470"/>
    </row>
    <row r="1755" spans="7:22" x14ac:dyDescent="0.35">
      <c r="G1755" s="477"/>
      <c r="H1755" s="478"/>
      <c r="I1755" s="478"/>
      <c r="J1755" s="478"/>
      <c r="K1755" s="478"/>
      <c r="L1755" s="478"/>
      <c r="M1755" s="478"/>
      <c r="N1755" s="479"/>
      <c r="O1755" s="479"/>
      <c r="P1755" s="478"/>
      <c r="Q1755" s="478"/>
      <c r="R1755" s="478"/>
      <c r="S1755" s="478"/>
      <c r="T1755" s="478"/>
      <c r="U1755" s="478"/>
      <c r="V1755" s="470"/>
    </row>
    <row r="1756" spans="7:22" x14ac:dyDescent="0.35">
      <c r="G1756" s="477"/>
      <c r="H1756" s="478"/>
      <c r="I1756" s="478"/>
      <c r="J1756" s="478"/>
      <c r="K1756" s="478"/>
      <c r="L1756" s="478"/>
      <c r="M1756" s="478"/>
      <c r="N1756" s="479"/>
      <c r="O1756" s="479"/>
      <c r="P1756" s="478"/>
      <c r="Q1756" s="478"/>
      <c r="R1756" s="478"/>
      <c r="S1756" s="478"/>
      <c r="T1756" s="478"/>
      <c r="U1756" s="478"/>
      <c r="V1756" s="470"/>
    </row>
    <row r="1757" spans="7:22" x14ac:dyDescent="0.35">
      <c r="G1757" s="477"/>
      <c r="H1757" s="478"/>
      <c r="I1757" s="478"/>
      <c r="J1757" s="478"/>
      <c r="K1757" s="478"/>
      <c r="L1757" s="478"/>
      <c r="M1757" s="478"/>
      <c r="N1757" s="479"/>
      <c r="O1757" s="479"/>
      <c r="P1757" s="478"/>
      <c r="Q1757" s="478"/>
      <c r="R1757" s="478"/>
      <c r="S1757" s="478"/>
      <c r="T1757" s="478"/>
      <c r="U1757" s="478"/>
      <c r="V1757" s="470"/>
    </row>
    <row r="1758" spans="7:22" x14ac:dyDescent="0.35">
      <c r="G1758" s="477"/>
      <c r="H1758" s="478"/>
      <c r="I1758" s="478"/>
      <c r="J1758" s="478"/>
      <c r="K1758" s="478"/>
      <c r="L1758" s="478"/>
      <c r="M1758" s="478"/>
      <c r="N1758" s="479"/>
      <c r="O1758" s="479"/>
      <c r="P1758" s="478"/>
      <c r="Q1758" s="478"/>
      <c r="R1758" s="478"/>
      <c r="S1758" s="478"/>
      <c r="T1758" s="478"/>
      <c r="U1758" s="478"/>
      <c r="V1758" s="470"/>
    </row>
    <row r="1759" spans="7:22" x14ac:dyDescent="0.35">
      <c r="G1759" s="477"/>
      <c r="H1759" s="478"/>
      <c r="I1759" s="478"/>
      <c r="J1759" s="478"/>
      <c r="K1759" s="478"/>
      <c r="L1759" s="478"/>
      <c r="M1759" s="478"/>
      <c r="N1759" s="479"/>
      <c r="O1759" s="479"/>
      <c r="P1759" s="478"/>
      <c r="Q1759" s="478"/>
      <c r="R1759" s="478"/>
      <c r="S1759" s="478"/>
      <c r="T1759" s="478"/>
      <c r="U1759" s="478"/>
      <c r="V1759" s="470"/>
    </row>
    <row r="1760" spans="7:22" x14ac:dyDescent="0.35">
      <c r="G1760" s="477"/>
      <c r="H1760" s="478"/>
      <c r="I1760" s="478"/>
      <c r="J1760" s="478"/>
      <c r="K1760" s="478"/>
      <c r="L1760" s="478"/>
      <c r="M1760" s="478"/>
      <c r="N1760" s="479"/>
      <c r="O1760" s="479"/>
      <c r="P1760" s="478"/>
      <c r="Q1760" s="478"/>
      <c r="R1760" s="478"/>
      <c r="S1760" s="478"/>
      <c r="T1760" s="478"/>
      <c r="U1760" s="478"/>
      <c r="V1760" s="470"/>
    </row>
    <row r="1761" spans="7:22" x14ac:dyDescent="0.35">
      <c r="G1761" s="477"/>
      <c r="H1761" s="478"/>
      <c r="I1761" s="478"/>
      <c r="J1761" s="478"/>
      <c r="K1761" s="478"/>
      <c r="L1761" s="478"/>
      <c r="M1761" s="478"/>
      <c r="N1761" s="479"/>
      <c r="O1761" s="479"/>
      <c r="P1761" s="478"/>
      <c r="Q1761" s="478"/>
      <c r="R1761" s="478"/>
      <c r="S1761" s="478"/>
      <c r="T1761" s="478"/>
      <c r="U1761" s="478"/>
      <c r="V1761" s="470"/>
    </row>
    <row r="1762" spans="7:22" x14ac:dyDescent="0.35">
      <c r="G1762" s="477"/>
      <c r="H1762" s="478"/>
      <c r="I1762" s="478"/>
      <c r="J1762" s="478"/>
      <c r="K1762" s="478"/>
      <c r="L1762" s="478"/>
      <c r="M1762" s="478"/>
      <c r="N1762" s="479"/>
      <c r="O1762" s="479"/>
      <c r="P1762" s="478"/>
      <c r="Q1762" s="478"/>
      <c r="R1762" s="478"/>
      <c r="S1762" s="478"/>
      <c r="T1762" s="478"/>
      <c r="U1762" s="478"/>
      <c r="V1762" s="470"/>
    </row>
    <row r="1763" spans="7:22" x14ac:dyDescent="0.35">
      <c r="G1763" s="477"/>
      <c r="H1763" s="478"/>
      <c r="I1763" s="478"/>
      <c r="J1763" s="478"/>
      <c r="K1763" s="478"/>
      <c r="L1763" s="478"/>
      <c r="M1763" s="478"/>
      <c r="N1763" s="479"/>
      <c r="O1763" s="479"/>
      <c r="P1763" s="478"/>
      <c r="Q1763" s="478"/>
      <c r="R1763" s="478"/>
      <c r="S1763" s="478"/>
      <c r="T1763" s="478"/>
      <c r="U1763" s="478"/>
      <c r="V1763" s="470"/>
    </row>
    <row r="1764" spans="7:22" x14ac:dyDescent="0.35">
      <c r="G1764" s="477"/>
      <c r="H1764" s="478"/>
      <c r="I1764" s="478"/>
      <c r="J1764" s="478"/>
      <c r="K1764" s="478"/>
      <c r="L1764" s="478"/>
      <c r="M1764" s="478"/>
      <c r="N1764" s="479"/>
      <c r="O1764" s="479"/>
      <c r="P1764" s="478"/>
      <c r="Q1764" s="478"/>
      <c r="R1764" s="478"/>
      <c r="S1764" s="478"/>
      <c r="T1764" s="478"/>
      <c r="U1764" s="478"/>
      <c r="V1764" s="470"/>
    </row>
    <row r="1765" spans="7:22" x14ac:dyDescent="0.35">
      <c r="G1765" s="477"/>
      <c r="H1765" s="478"/>
      <c r="I1765" s="478"/>
      <c r="J1765" s="478"/>
      <c r="K1765" s="478"/>
      <c r="L1765" s="478"/>
      <c r="M1765" s="478"/>
      <c r="N1765" s="479"/>
      <c r="O1765" s="479"/>
      <c r="P1765" s="478"/>
      <c r="Q1765" s="478"/>
      <c r="R1765" s="478"/>
      <c r="S1765" s="478"/>
      <c r="T1765" s="478"/>
      <c r="U1765" s="478"/>
      <c r="V1765" s="470"/>
    </row>
    <row r="1766" spans="7:22" x14ac:dyDescent="0.35">
      <c r="G1766" s="477"/>
      <c r="H1766" s="478"/>
      <c r="I1766" s="478"/>
      <c r="J1766" s="478"/>
      <c r="K1766" s="478"/>
      <c r="L1766" s="478"/>
      <c r="M1766" s="478"/>
      <c r="N1766" s="479"/>
      <c r="O1766" s="479"/>
      <c r="P1766" s="478"/>
      <c r="Q1766" s="478"/>
      <c r="R1766" s="478"/>
      <c r="S1766" s="478"/>
      <c r="T1766" s="478"/>
      <c r="U1766" s="478"/>
      <c r="V1766" s="470"/>
    </row>
    <row r="1767" spans="7:22" x14ac:dyDescent="0.35">
      <c r="G1767" s="477"/>
      <c r="H1767" s="478"/>
      <c r="I1767" s="478"/>
      <c r="J1767" s="478"/>
      <c r="K1767" s="478"/>
      <c r="L1767" s="478"/>
      <c r="M1767" s="478"/>
      <c r="N1767" s="479"/>
      <c r="O1767" s="479"/>
      <c r="P1767" s="478"/>
      <c r="Q1767" s="478"/>
      <c r="R1767" s="478"/>
      <c r="S1767" s="478"/>
      <c r="T1767" s="478"/>
      <c r="U1767" s="478"/>
      <c r="V1767" s="470"/>
    </row>
    <row r="1768" spans="7:22" x14ac:dyDescent="0.35">
      <c r="G1768" s="477"/>
      <c r="H1768" s="478"/>
      <c r="I1768" s="478"/>
      <c r="J1768" s="478"/>
      <c r="K1768" s="478"/>
      <c r="L1768" s="478"/>
      <c r="M1768" s="478"/>
      <c r="N1768" s="479"/>
      <c r="O1768" s="479"/>
      <c r="P1768" s="478"/>
      <c r="Q1768" s="478"/>
      <c r="R1768" s="478"/>
      <c r="S1768" s="478"/>
      <c r="T1768" s="478"/>
      <c r="U1768" s="478"/>
      <c r="V1768" s="470"/>
    </row>
    <row r="1769" spans="7:22" x14ac:dyDescent="0.35">
      <c r="G1769" s="477"/>
      <c r="H1769" s="478"/>
      <c r="I1769" s="478"/>
      <c r="J1769" s="478"/>
      <c r="K1769" s="478"/>
      <c r="L1769" s="478"/>
      <c r="M1769" s="478"/>
      <c r="N1769" s="479"/>
      <c r="O1769" s="479"/>
      <c r="P1769" s="478"/>
      <c r="Q1769" s="478"/>
      <c r="R1769" s="478"/>
      <c r="S1769" s="478"/>
      <c r="T1769" s="478"/>
      <c r="U1769" s="478"/>
      <c r="V1769" s="470"/>
    </row>
    <row r="1770" spans="7:22" x14ac:dyDescent="0.35">
      <c r="G1770" s="477"/>
      <c r="H1770" s="478"/>
      <c r="I1770" s="478"/>
      <c r="J1770" s="478"/>
      <c r="K1770" s="478"/>
      <c r="L1770" s="478"/>
      <c r="M1770" s="478"/>
      <c r="N1770" s="479"/>
      <c r="O1770" s="479"/>
      <c r="P1770" s="478"/>
      <c r="Q1770" s="478"/>
      <c r="R1770" s="478"/>
      <c r="S1770" s="478"/>
      <c r="T1770" s="478"/>
      <c r="U1770" s="478"/>
      <c r="V1770" s="470"/>
    </row>
    <row r="1771" spans="7:22" x14ac:dyDescent="0.35">
      <c r="G1771" s="477"/>
      <c r="H1771" s="478"/>
      <c r="I1771" s="478"/>
      <c r="J1771" s="478"/>
      <c r="K1771" s="478"/>
      <c r="L1771" s="478"/>
      <c r="M1771" s="478"/>
      <c r="N1771" s="479"/>
      <c r="O1771" s="479"/>
      <c r="P1771" s="478"/>
      <c r="Q1771" s="478"/>
      <c r="R1771" s="478"/>
      <c r="S1771" s="478"/>
      <c r="T1771" s="478"/>
      <c r="U1771" s="478"/>
      <c r="V1771" s="470"/>
    </row>
    <row r="1772" spans="7:22" x14ac:dyDescent="0.35">
      <c r="G1772" s="477"/>
      <c r="H1772" s="478"/>
      <c r="I1772" s="478"/>
      <c r="J1772" s="478"/>
      <c r="K1772" s="478"/>
      <c r="L1772" s="478"/>
      <c r="M1772" s="478"/>
      <c r="N1772" s="479"/>
      <c r="O1772" s="479"/>
      <c r="P1772" s="478"/>
      <c r="Q1772" s="478"/>
      <c r="R1772" s="478"/>
      <c r="S1772" s="478"/>
      <c r="T1772" s="478"/>
      <c r="U1772" s="478"/>
      <c r="V1772" s="470"/>
    </row>
    <row r="1773" spans="7:22" x14ac:dyDescent="0.35">
      <c r="G1773" s="477"/>
      <c r="H1773" s="478"/>
      <c r="I1773" s="478"/>
      <c r="J1773" s="478"/>
      <c r="K1773" s="478"/>
      <c r="L1773" s="478"/>
      <c r="M1773" s="478"/>
      <c r="N1773" s="479"/>
      <c r="O1773" s="479"/>
      <c r="P1773" s="478"/>
      <c r="Q1773" s="478"/>
      <c r="R1773" s="478"/>
      <c r="S1773" s="478"/>
      <c r="T1773" s="478"/>
      <c r="U1773" s="478"/>
      <c r="V1773" s="470"/>
    </row>
    <row r="1774" spans="7:22" x14ac:dyDescent="0.35">
      <c r="G1774" s="477"/>
      <c r="H1774" s="478"/>
      <c r="I1774" s="478"/>
      <c r="J1774" s="478"/>
      <c r="K1774" s="478"/>
      <c r="L1774" s="478"/>
      <c r="M1774" s="478"/>
      <c r="N1774" s="479"/>
      <c r="O1774" s="479"/>
      <c r="P1774" s="478"/>
      <c r="Q1774" s="478"/>
      <c r="R1774" s="478"/>
      <c r="S1774" s="478"/>
      <c r="T1774" s="478"/>
      <c r="U1774" s="478"/>
      <c r="V1774" s="470"/>
    </row>
    <row r="1775" spans="7:22" x14ac:dyDescent="0.35">
      <c r="G1775" s="477"/>
      <c r="H1775" s="478"/>
      <c r="I1775" s="478"/>
      <c r="J1775" s="478"/>
      <c r="K1775" s="478"/>
      <c r="L1775" s="478"/>
      <c r="M1775" s="478"/>
      <c r="N1775" s="479"/>
      <c r="O1775" s="479"/>
      <c r="P1775" s="478"/>
      <c r="Q1775" s="478"/>
      <c r="R1775" s="478"/>
      <c r="S1775" s="478"/>
      <c r="T1775" s="478"/>
      <c r="U1775" s="478"/>
      <c r="V1775" s="470"/>
    </row>
    <row r="1776" spans="7:22" x14ac:dyDescent="0.35">
      <c r="G1776" s="477"/>
      <c r="H1776" s="478"/>
      <c r="I1776" s="478"/>
      <c r="J1776" s="478"/>
      <c r="K1776" s="478"/>
      <c r="L1776" s="478"/>
      <c r="M1776" s="478"/>
      <c r="N1776" s="479"/>
      <c r="O1776" s="479"/>
      <c r="P1776" s="478"/>
      <c r="Q1776" s="478"/>
      <c r="R1776" s="478"/>
      <c r="S1776" s="478"/>
      <c r="T1776" s="478"/>
      <c r="U1776" s="478"/>
      <c r="V1776" s="470"/>
    </row>
    <row r="1777" spans="7:22" x14ac:dyDescent="0.35">
      <c r="G1777" s="477"/>
      <c r="H1777" s="478"/>
      <c r="I1777" s="478"/>
      <c r="J1777" s="478"/>
      <c r="K1777" s="478"/>
      <c r="L1777" s="478"/>
      <c r="M1777" s="478"/>
      <c r="N1777" s="479"/>
      <c r="O1777" s="479"/>
      <c r="P1777" s="478"/>
      <c r="Q1777" s="478"/>
      <c r="R1777" s="478"/>
      <c r="S1777" s="478"/>
      <c r="T1777" s="478"/>
      <c r="U1777" s="478"/>
      <c r="V1777" s="470"/>
    </row>
    <row r="1778" spans="7:22" x14ac:dyDescent="0.35">
      <c r="G1778" s="477"/>
      <c r="H1778" s="478"/>
      <c r="I1778" s="478"/>
      <c r="J1778" s="478"/>
      <c r="K1778" s="478"/>
      <c r="L1778" s="478"/>
      <c r="M1778" s="478"/>
      <c r="N1778" s="479"/>
      <c r="O1778" s="479"/>
      <c r="P1778" s="478"/>
      <c r="Q1778" s="478"/>
      <c r="R1778" s="478"/>
      <c r="S1778" s="478"/>
      <c r="T1778" s="478"/>
      <c r="U1778" s="478"/>
      <c r="V1778" s="470"/>
    </row>
    <row r="1779" spans="7:22" x14ac:dyDescent="0.35">
      <c r="G1779" s="477"/>
      <c r="H1779" s="478"/>
      <c r="I1779" s="478"/>
      <c r="J1779" s="478"/>
      <c r="K1779" s="478"/>
      <c r="L1779" s="478"/>
      <c r="M1779" s="478"/>
      <c r="N1779" s="479"/>
      <c r="O1779" s="479"/>
      <c r="P1779" s="478"/>
      <c r="Q1779" s="478"/>
      <c r="R1779" s="478"/>
      <c r="S1779" s="478"/>
      <c r="T1779" s="478"/>
      <c r="U1779" s="478"/>
      <c r="V1779" s="470"/>
    </row>
    <row r="1780" spans="7:22" x14ac:dyDescent="0.35">
      <c r="G1780" s="477"/>
      <c r="H1780" s="478"/>
      <c r="I1780" s="478"/>
      <c r="J1780" s="478"/>
      <c r="K1780" s="478"/>
      <c r="L1780" s="478"/>
      <c r="M1780" s="478"/>
      <c r="N1780" s="479"/>
      <c r="O1780" s="479"/>
      <c r="P1780" s="478"/>
      <c r="Q1780" s="478"/>
      <c r="R1780" s="478"/>
      <c r="S1780" s="478"/>
      <c r="T1780" s="478"/>
      <c r="U1780" s="478"/>
      <c r="V1780" s="470"/>
    </row>
    <row r="1781" spans="7:22" x14ac:dyDescent="0.35">
      <c r="G1781" s="477"/>
      <c r="H1781" s="478"/>
      <c r="I1781" s="478"/>
      <c r="J1781" s="478"/>
      <c r="K1781" s="478"/>
      <c r="L1781" s="478"/>
      <c r="M1781" s="478"/>
      <c r="N1781" s="479"/>
      <c r="O1781" s="479"/>
      <c r="P1781" s="478"/>
      <c r="Q1781" s="478"/>
      <c r="R1781" s="478"/>
      <c r="S1781" s="478"/>
      <c r="T1781" s="478"/>
      <c r="U1781" s="478"/>
      <c r="V1781" s="470"/>
    </row>
    <row r="1782" spans="7:22" x14ac:dyDescent="0.35">
      <c r="G1782" s="477"/>
      <c r="H1782" s="478"/>
      <c r="I1782" s="478"/>
      <c r="J1782" s="478"/>
      <c r="K1782" s="478"/>
      <c r="L1782" s="478"/>
      <c r="M1782" s="478"/>
      <c r="N1782" s="479"/>
      <c r="O1782" s="479"/>
      <c r="P1782" s="478"/>
      <c r="Q1782" s="478"/>
      <c r="R1782" s="478"/>
      <c r="S1782" s="478"/>
      <c r="T1782" s="478"/>
      <c r="U1782" s="478"/>
      <c r="V1782" s="470"/>
    </row>
    <row r="1783" spans="7:22" x14ac:dyDescent="0.35">
      <c r="G1783" s="477"/>
      <c r="H1783" s="478"/>
      <c r="I1783" s="478"/>
      <c r="J1783" s="478"/>
      <c r="K1783" s="478"/>
      <c r="L1783" s="478"/>
      <c r="M1783" s="478"/>
      <c r="N1783" s="479"/>
      <c r="O1783" s="479"/>
      <c r="P1783" s="478"/>
      <c r="Q1783" s="478"/>
      <c r="R1783" s="478"/>
      <c r="S1783" s="478"/>
      <c r="T1783" s="478"/>
      <c r="U1783" s="478"/>
      <c r="V1783" s="470"/>
    </row>
    <row r="1784" spans="7:22" x14ac:dyDescent="0.35">
      <c r="G1784" s="477"/>
      <c r="H1784" s="478"/>
      <c r="I1784" s="478"/>
      <c r="J1784" s="478"/>
      <c r="K1784" s="478"/>
      <c r="L1784" s="478"/>
      <c r="M1784" s="478"/>
      <c r="N1784" s="479"/>
      <c r="O1784" s="479"/>
      <c r="P1784" s="478"/>
      <c r="Q1784" s="478"/>
      <c r="R1784" s="478"/>
      <c r="S1784" s="478"/>
      <c r="T1784" s="478"/>
      <c r="U1784" s="478"/>
      <c r="V1784" s="470"/>
    </row>
    <row r="1785" spans="7:22" x14ac:dyDescent="0.35">
      <c r="G1785" s="477"/>
      <c r="H1785" s="478"/>
      <c r="I1785" s="478"/>
      <c r="J1785" s="478"/>
      <c r="K1785" s="478"/>
      <c r="L1785" s="478"/>
      <c r="M1785" s="478"/>
      <c r="N1785" s="479"/>
      <c r="O1785" s="479"/>
      <c r="P1785" s="478"/>
      <c r="Q1785" s="478"/>
      <c r="R1785" s="478"/>
      <c r="S1785" s="478"/>
      <c r="T1785" s="478"/>
      <c r="U1785" s="478"/>
      <c r="V1785" s="470"/>
    </row>
    <row r="1786" spans="7:22" x14ac:dyDescent="0.35">
      <c r="G1786" s="477"/>
      <c r="H1786" s="478"/>
      <c r="I1786" s="478"/>
      <c r="J1786" s="478"/>
      <c r="K1786" s="478"/>
      <c r="L1786" s="478"/>
      <c r="M1786" s="478"/>
      <c r="N1786" s="479"/>
      <c r="O1786" s="479"/>
      <c r="P1786" s="478"/>
      <c r="Q1786" s="478"/>
      <c r="R1786" s="478"/>
      <c r="S1786" s="478"/>
      <c r="T1786" s="478"/>
      <c r="U1786" s="478"/>
      <c r="V1786" s="470"/>
    </row>
    <row r="1787" spans="7:22" x14ac:dyDescent="0.35">
      <c r="G1787" s="477"/>
      <c r="H1787" s="478"/>
      <c r="I1787" s="478"/>
      <c r="J1787" s="478"/>
      <c r="K1787" s="478"/>
      <c r="L1787" s="478"/>
      <c r="M1787" s="478"/>
      <c r="N1787" s="479"/>
      <c r="O1787" s="479"/>
      <c r="P1787" s="478"/>
      <c r="Q1787" s="478"/>
      <c r="R1787" s="478"/>
      <c r="S1787" s="478"/>
      <c r="T1787" s="478"/>
      <c r="U1787" s="478"/>
      <c r="V1787" s="470"/>
    </row>
    <row r="1788" spans="7:22" x14ac:dyDescent="0.35">
      <c r="G1788" s="477"/>
      <c r="H1788" s="478"/>
      <c r="I1788" s="478"/>
      <c r="J1788" s="478"/>
      <c r="K1788" s="478"/>
      <c r="L1788" s="478"/>
      <c r="M1788" s="478"/>
      <c r="N1788" s="479"/>
      <c r="O1788" s="479"/>
      <c r="P1788" s="478"/>
      <c r="Q1788" s="478"/>
      <c r="R1788" s="478"/>
      <c r="S1788" s="478"/>
      <c r="T1788" s="478"/>
      <c r="U1788" s="478"/>
      <c r="V1788" s="470"/>
    </row>
    <row r="1789" spans="7:22" x14ac:dyDescent="0.35">
      <c r="G1789" s="477"/>
      <c r="H1789" s="478"/>
      <c r="I1789" s="478"/>
      <c r="J1789" s="478"/>
      <c r="K1789" s="478"/>
      <c r="L1789" s="478"/>
      <c r="M1789" s="478"/>
      <c r="N1789" s="479"/>
      <c r="O1789" s="479"/>
      <c r="P1789" s="478"/>
      <c r="Q1789" s="478"/>
      <c r="R1789" s="478"/>
      <c r="S1789" s="478"/>
      <c r="T1789" s="478"/>
      <c r="U1789" s="478"/>
      <c r="V1789" s="470"/>
    </row>
    <row r="1790" spans="7:22" x14ac:dyDescent="0.35">
      <c r="G1790" s="477"/>
      <c r="H1790" s="478"/>
      <c r="I1790" s="478"/>
      <c r="J1790" s="478"/>
      <c r="K1790" s="478"/>
      <c r="L1790" s="478"/>
      <c r="M1790" s="478"/>
      <c r="N1790" s="479"/>
      <c r="O1790" s="479"/>
      <c r="P1790" s="478"/>
      <c r="Q1790" s="478"/>
      <c r="R1790" s="478"/>
      <c r="S1790" s="478"/>
      <c r="T1790" s="478"/>
      <c r="U1790" s="478"/>
      <c r="V1790" s="470"/>
    </row>
    <row r="1791" spans="7:22" x14ac:dyDescent="0.35">
      <c r="G1791" s="477"/>
      <c r="H1791" s="478"/>
      <c r="I1791" s="478"/>
      <c r="J1791" s="478"/>
      <c r="K1791" s="478"/>
      <c r="L1791" s="478"/>
      <c r="M1791" s="478"/>
      <c r="N1791" s="479"/>
      <c r="O1791" s="479"/>
      <c r="P1791" s="478"/>
      <c r="Q1791" s="478"/>
      <c r="R1791" s="478"/>
      <c r="S1791" s="478"/>
      <c r="T1791" s="478"/>
      <c r="U1791" s="478"/>
      <c r="V1791" s="470"/>
    </row>
    <row r="1792" spans="7:22" x14ac:dyDescent="0.35">
      <c r="G1792" s="477"/>
      <c r="H1792" s="478"/>
      <c r="I1792" s="478"/>
      <c r="J1792" s="478"/>
      <c r="K1792" s="478"/>
      <c r="L1792" s="478"/>
      <c r="M1792" s="478"/>
      <c r="N1792" s="479"/>
      <c r="O1792" s="479"/>
      <c r="P1792" s="478"/>
      <c r="Q1792" s="478"/>
      <c r="R1792" s="478"/>
      <c r="S1792" s="478"/>
      <c r="T1792" s="478"/>
      <c r="U1792" s="478"/>
      <c r="V1792" s="470"/>
    </row>
    <row r="1793" spans="7:22" x14ac:dyDescent="0.35">
      <c r="G1793" s="477"/>
      <c r="H1793" s="478"/>
      <c r="I1793" s="478"/>
      <c r="J1793" s="478"/>
      <c r="K1793" s="478"/>
      <c r="L1793" s="478"/>
      <c r="M1793" s="478"/>
      <c r="N1793" s="479"/>
      <c r="O1793" s="479"/>
      <c r="P1793" s="478"/>
      <c r="Q1793" s="478"/>
      <c r="R1793" s="478"/>
      <c r="S1793" s="478"/>
      <c r="T1793" s="478"/>
      <c r="U1793" s="478"/>
      <c r="V1793" s="470"/>
    </row>
    <row r="1794" spans="7:22" x14ac:dyDescent="0.35">
      <c r="G1794" s="477"/>
      <c r="H1794" s="478"/>
      <c r="I1794" s="478"/>
      <c r="J1794" s="478"/>
      <c r="K1794" s="478"/>
      <c r="L1794" s="478"/>
      <c r="M1794" s="478"/>
      <c r="N1794" s="479"/>
      <c r="O1794" s="479"/>
      <c r="P1794" s="478"/>
      <c r="Q1794" s="478"/>
      <c r="R1794" s="478"/>
      <c r="S1794" s="478"/>
      <c r="T1794" s="478"/>
      <c r="U1794" s="478"/>
      <c r="V1794" s="470"/>
    </row>
    <row r="1795" spans="7:22" x14ac:dyDescent="0.35">
      <c r="G1795" s="477"/>
      <c r="H1795" s="478"/>
      <c r="I1795" s="478"/>
      <c r="J1795" s="478"/>
      <c r="K1795" s="478"/>
      <c r="L1795" s="478"/>
      <c r="M1795" s="478"/>
      <c r="N1795" s="479"/>
      <c r="O1795" s="479"/>
      <c r="P1795" s="478"/>
      <c r="Q1795" s="478"/>
      <c r="R1795" s="478"/>
      <c r="S1795" s="478"/>
      <c r="T1795" s="478"/>
      <c r="U1795" s="478"/>
      <c r="V1795" s="470"/>
    </row>
    <row r="1796" spans="7:22" x14ac:dyDescent="0.35">
      <c r="G1796" s="477"/>
      <c r="H1796" s="478"/>
      <c r="I1796" s="478"/>
      <c r="J1796" s="478"/>
      <c r="K1796" s="478"/>
      <c r="L1796" s="478"/>
      <c r="M1796" s="478"/>
      <c r="N1796" s="479"/>
      <c r="O1796" s="479"/>
      <c r="P1796" s="478"/>
      <c r="Q1796" s="478"/>
      <c r="R1796" s="478"/>
      <c r="S1796" s="478"/>
      <c r="T1796" s="478"/>
      <c r="U1796" s="478"/>
      <c r="V1796" s="470"/>
    </row>
    <row r="1797" spans="7:22" x14ac:dyDescent="0.35">
      <c r="G1797" s="477"/>
      <c r="H1797" s="478"/>
      <c r="I1797" s="478"/>
      <c r="J1797" s="478"/>
      <c r="K1797" s="478"/>
      <c r="L1797" s="478"/>
      <c r="M1797" s="478"/>
      <c r="N1797" s="479"/>
      <c r="O1797" s="479"/>
      <c r="P1797" s="478"/>
      <c r="Q1797" s="478"/>
      <c r="R1797" s="478"/>
      <c r="S1797" s="478"/>
      <c r="T1797" s="478"/>
      <c r="U1797" s="478"/>
      <c r="V1797" s="470"/>
    </row>
    <row r="1798" spans="7:22" x14ac:dyDescent="0.35">
      <c r="G1798" s="477"/>
      <c r="H1798" s="478"/>
      <c r="I1798" s="478"/>
      <c r="J1798" s="478"/>
      <c r="K1798" s="478"/>
      <c r="L1798" s="478"/>
      <c r="M1798" s="478"/>
      <c r="N1798" s="479"/>
      <c r="O1798" s="479"/>
      <c r="P1798" s="478"/>
      <c r="Q1798" s="478"/>
      <c r="R1798" s="478"/>
      <c r="S1798" s="478"/>
      <c r="T1798" s="478"/>
      <c r="U1798" s="478"/>
      <c r="V1798" s="470"/>
    </row>
    <row r="1799" spans="7:22" x14ac:dyDescent="0.35">
      <c r="G1799" s="477"/>
      <c r="H1799" s="478"/>
      <c r="I1799" s="478"/>
      <c r="J1799" s="478"/>
      <c r="K1799" s="478"/>
      <c r="L1799" s="478"/>
      <c r="M1799" s="478"/>
      <c r="N1799" s="479"/>
      <c r="O1799" s="479"/>
      <c r="P1799" s="478"/>
      <c r="Q1799" s="478"/>
      <c r="R1799" s="478"/>
      <c r="S1799" s="478"/>
      <c r="T1799" s="478"/>
      <c r="U1799" s="478"/>
      <c r="V1799" s="470"/>
    </row>
    <row r="1800" spans="7:22" x14ac:dyDescent="0.35">
      <c r="G1800" s="477"/>
      <c r="H1800" s="478"/>
      <c r="I1800" s="478"/>
      <c r="J1800" s="478"/>
      <c r="K1800" s="478"/>
      <c r="L1800" s="478"/>
      <c r="M1800" s="478"/>
      <c r="N1800" s="479"/>
      <c r="O1800" s="479"/>
      <c r="P1800" s="478"/>
      <c r="Q1800" s="478"/>
      <c r="R1800" s="478"/>
      <c r="S1800" s="478"/>
      <c r="T1800" s="478"/>
      <c r="U1800" s="478"/>
      <c r="V1800" s="470"/>
    </row>
    <row r="1801" spans="7:22" x14ac:dyDescent="0.35">
      <c r="H1801" s="471"/>
      <c r="I1801" s="470"/>
      <c r="J1801" s="470"/>
      <c r="K1801" s="470"/>
      <c r="L1801" s="471"/>
      <c r="M1801" s="470"/>
      <c r="N1801" s="479"/>
      <c r="O1801" s="479"/>
      <c r="P1801" s="470"/>
      <c r="Q1801" s="470"/>
      <c r="R1801" s="470"/>
      <c r="S1801" s="470"/>
      <c r="T1801" s="470"/>
      <c r="U1801" s="470"/>
      <c r="V1801" s="470"/>
    </row>
    <row r="1802" spans="7:22" x14ac:dyDescent="0.35">
      <c r="H1802" s="471"/>
      <c r="I1802" s="470"/>
      <c r="J1802" s="470"/>
      <c r="K1802" s="470"/>
      <c r="L1802" s="471"/>
      <c r="M1802" s="470"/>
      <c r="N1802" s="479"/>
      <c r="O1802" s="479"/>
      <c r="P1802" s="470"/>
      <c r="Q1802" s="470"/>
      <c r="R1802" s="470"/>
      <c r="S1802" s="470"/>
      <c r="T1802" s="470"/>
      <c r="U1802" s="470"/>
      <c r="V1802" s="470"/>
    </row>
    <row r="1803" spans="7:22" x14ac:dyDescent="0.35">
      <c r="H1803" s="471"/>
      <c r="I1803" s="470"/>
      <c r="J1803" s="470"/>
      <c r="K1803" s="470"/>
      <c r="L1803" s="471"/>
      <c r="M1803" s="470"/>
      <c r="N1803" s="479"/>
      <c r="O1803" s="479"/>
      <c r="P1803" s="470"/>
      <c r="Q1803" s="470"/>
      <c r="R1803" s="470"/>
      <c r="S1803" s="470"/>
      <c r="T1803" s="470"/>
      <c r="U1803" s="470"/>
      <c r="V1803" s="470"/>
    </row>
    <row r="1804" spans="7:22" x14ac:dyDescent="0.35">
      <c r="H1804" s="471"/>
      <c r="I1804" s="470"/>
      <c r="J1804" s="470"/>
      <c r="K1804" s="470"/>
      <c r="L1804" s="471"/>
      <c r="M1804" s="470"/>
      <c r="N1804" s="479"/>
      <c r="O1804" s="479"/>
      <c r="P1804" s="470"/>
      <c r="Q1804" s="470"/>
      <c r="R1804" s="470"/>
      <c r="S1804" s="470"/>
      <c r="T1804" s="470"/>
      <c r="U1804" s="470"/>
      <c r="V1804" s="470"/>
    </row>
    <row r="1805" spans="7:22" x14ac:dyDescent="0.35">
      <c r="H1805" s="471"/>
      <c r="I1805" s="470"/>
      <c r="J1805" s="470"/>
      <c r="K1805" s="470"/>
      <c r="L1805" s="471"/>
      <c r="M1805" s="470"/>
      <c r="N1805" s="479"/>
      <c r="O1805" s="479"/>
      <c r="P1805" s="470"/>
      <c r="Q1805" s="470"/>
      <c r="R1805" s="470"/>
      <c r="S1805" s="470"/>
      <c r="T1805" s="470"/>
      <c r="U1805" s="470"/>
      <c r="V1805" s="470"/>
    </row>
    <row r="1806" spans="7:22" x14ac:dyDescent="0.35">
      <c r="H1806" s="471"/>
      <c r="I1806" s="470"/>
      <c r="J1806" s="470"/>
      <c r="K1806" s="470"/>
      <c r="L1806" s="471"/>
      <c r="M1806" s="470"/>
      <c r="N1806" s="479"/>
      <c r="O1806" s="479"/>
      <c r="P1806" s="470"/>
      <c r="Q1806" s="470"/>
      <c r="R1806" s="470"/>
      <c r="S1806" s="470"/>
      <c r="T1806" s="470"/>
      <c r="U1806" s="470"/>
      <c r="V1806" s="470"/>
    </row>
    <row r="1807" spans="7:22" x14ac:dyDescent="0.35">
      <c r="H1807" s="471"/>
      <c r="I1807" s="470"/>
      <c r="J1807" s="470"/>
      <c r="K1807" s="470"/>
      <c r="L1807" s="471"/>
      <c r="M1807" s="470"/>
      <c r="N1807" s="479"/>
      <c r="O1807" s="479"/>
      <c r="P1807" s="470"/>
      <c r="Q1807" s="470"/>
      <c r="R1807" s="470"/>
      <c r="S1807" s="470"/>
      <c r="T1807" s="470"/>
      <c r="U1807" s="470"/>
      <c r="V1807" s="470"/>
    </row>
    <row r="1808" spans="7:22" x14ac:dyDescent="0.35">
      <c r="H1808" s="471"/>
      <c r="I1808" s="470"/>
      <c r="J1808" s="470"/>
      <c r="K1808" s="470"/>
      <c r="L1808" s="471"/>
      <c r="M1808" s="470"/>
      <c r="N1808" s="479"/>
      <c r="O1808" s="479"/>
      <c r="P1808" s="470"/>
      <c r="Q1808" s="470"/>
      <c r="R1808" s="470"/>
      <c r="S1808" s="470"/>
      <c r="T1808" s="470"/>
      <c r="U1808" s="470"/>
      <c r="V1808" s="470"/>
    </row>
    <row r="1809" spans="8:22" x14ac:dyDescent="0.35">
      <c r="H1809" s="471"/>
      <c r="I1809" s="470"/>
      <c r="J1809" s="470"/>
      <c r="K1809" s="470"/>
      <c r="L1809" s="471"/>
      <c r="M1809" s="470"/>
      <c r="N1809" s="479"/>
      <c r="O1809" s="479"/>
      <c r="P1809" s="470"/>
      <c r="Q1809" s="470"/>
      <c r="R1809" s="470"/>
      <c r="S1809" s="470"/>
      <c r="T1809" s="470"/>
      <c r="U1809" s="470"/>
      <c r="V1809" s="470"/>
    </row>
    <row r="1810" spans="8:22" x14ac:dyDescent="0.35">
      <c r="H1810" s="471"/>
      <c r="I1810" s="470"/>
      <c r="J1810" s="470"/>
      <c r="K1810" s="470"/>
      <c r="L1810" s="471"/>
      <c r="M1810" s="470"/>
      <c r="N1810" s="479"/>
      <c r="O1810" s="479"/>
      <c r="P1810" s="470"/>
      <c r="Q1810" s="470"/>
      <c r="R1810" s="470"/>
      <c r="S1810" s="470"/>
      <c r="T1810" s="470"/>
      <c r="U1810" s="470"/>
      <c r="V1810" s="470"/>
    </row>
    <row r="1811" spans="8:22" x14ac:dyDescent="0.35">
      <c r="H1811" s="471"/>
      <c r="I1811" s="470"/>
      <c r="J1811" s="470"/>
      <c r="K1811" s="470"/>
      <c r="L1811" s="471"/>
      <c r="M1811" s="470"/>
      <c r="N1811" s="479"/>
      <c r="O1811" s="479"/>
      <c r="P1811" s="470"/>
      <c r="Q1811" s="470"/>
      <c r="R1811" s="470"/>
      <c r="S1811" s="470"/>
      <c r="T1811" s="470"/>
      <c r="U1811" s="470"/>
      <c r="V1811" s="470"/>
    </row>
    <row r="1812" spans="8:22" x14ac:dyDescent="0.35">
      <c r="H1812" s="471"/>
      <c r="I1812" s="470"/>
      <c r="J1812" s="470"/>
      <c r="K1812" s="470"/>
      <c r="L1812" s="471"/>
      <c r="M1812" s="470"/>
      <c r="N1812" s="479"/>
      <c r="O1812" s="479"/>
      <c r="P1812" s="470"/>
      <c r="Q1812" s="470"/>
      <c r="R1812" s="470"/>
      <c r="S1812" s="470"/>
      <c r="T1812" s="470"/>
      <c r="U1812" s="470"/>
      <c r="V1812" s="470"/>
    </row>
    <row r="1813" spans="8:22" x14ac:dyDescent="0.35">
      <c r="H1813" s="471"/>
      <c r="I1813" s="470"/>
      <c r="J1813" s="470"/>
      <c r="K1813" s="470"/>
      <c r="L1813" s="471"/>
      <c r="M1813" s="470"/>
      <c r="N1813" s="479"/>
      <c r="O1813" s="479"/>
      <c r="P1813" s="470"/>
      <c r="Q1813" s="470"/>
      <c r="R1813" s="470"/>
      <c r="S1813" s="470"/>
      <c r="T1813" s="470"/>
      <c r="U1813" s="470"/>
      <c r="V1813" s="470"/>
    </row>
    <row r="1814" spans="8:22" x14ac:dyDescent="0.35">
      <c r="H1814" s="471"/>
      <c r="I1814" s="470"/>
      <c r="J1814" s="470"/>
      <c r="K1814" s="470"/>
      <c r="L1814" s="471"/>
      <c r="M1814" s="470"/>
      <c r="N1814" s="479"/>
      <c r="O1814" s="479"/>
      <c r="P1814" s="470"/>
      <c r="Q1814" s="470"/>
      <c r="R1814" s="470"/>
      <c r="S1814" s="470"/>
      <c r="T1814" s="470"/>
      <c r="U1814" s="470"/>
      <c r="V1814" s="470"/>
    </row>
    <row r="1815" spans="8:22" x14ac:dyDescent="0.35">
      <c r="H1815" s="471"/>
      <c r="I1815" s="470"/>
      <c r="J1815" s="470"/>
      <c r="K1815" s="470"/>
      <c r="L1815" s="471"/>
      <c r="M1815" s="470"/>
      <c r="N1815" s="479"/>
      <c r="O1815" s="479"/>
      <c r="P1815" s="470"/>
      <c r="Q1815" s="470"/>
      <c r="R1815" s="470"/>
      <c r="S1815" s="470"/>
      <c r="T1815" s="470"/>
      <c r="U1815" s="470"/>
      <c r="V1815" s="470"/>
    </row>
    <row r="1816" spans="8:22" x14ac:dyDescent="0.35">
      <c r="H1816" s="471"/>
      <c r="I1816" s="470"/>
      <c r="J1816" s="470"/>
      <c r="K1816" s="470"/>
      <c r="L1816" s="471"/>
      <c r="M1816" s="470"/>
      <c r="N1816" s="479"/>
      <c r="O1816" s="479"/>
      <c r="P1816" s="470"/>
      <c r="Q1816" s="470"/>
      <c r="R1816" s="470"/>
      <c r="S1816" s="470"/>
      <c r="T1816" s="470"/>
      <c r="U1816" s="470"/>
      <c r="V1816" s="470"/>
    </row>
    <row r="1817" spans="8:22" x14ac:dyDescent="0.35">
      <c r="H1817" s="471"/>
      <c r="I1817" s="470"/>
      <c r="J1817" s="470"/>
      <c r="K1817" s="470"/>
      <c r="L1817" s="471"/>
      <c r="M1817" s="470"/>
      <c r="N1817" s="479"/>
      <c r="O1817" s="479"/>
      <c r="P1817" s="470"/>
      <c r="Q1817" s="470"/>
      <c r="R1817" s="470"/>
      <c r="S1817" s="470"/>
      <c r="T1817" s="470"/>
      <c r="U1817" s="470"/>
      <c r="V1817" s="470"/>
    </row>
    <row r="1818" spans="8:22" x14ac:dyDescent="0.35">
      <c r="H1818" s="471"/>
      <c r="I1818" s="470"/>
      <c r="J1818" s="470"/>
      <c r="K1818" s="470"/>
      <c r="L1818" s="471"/>
      <c r="M1818" s="470"/>
      <c r="N1818" s="479"/>
      <c r="O1818" s="479"/>
      <c r="P1818" s="470"/>
      <c r="Q1818" s="470"/>
      <c r="R1818" s="470"/>
      <c r="S1818" s="470"/>
      <c r="T1818" s="470"/>
      <c r="U1818" s="470"/>
      <c r="V1818" s="470"/>
    </row>
    <row r="1819" spans="8:22" x14ac:dyDescent="0.35">
      <c r="H1819" s="471"/>
      <c r="I1819" s="470"/>
      <c r="J1819" s="470"/>
      <c r="K1819" s="470"/>
      <c r="L1819" s="471"/>
      <c r="M1819" s="470"/>
      <c r="N1819" s="479"/>
      <c r="O1819" s="479"/>
      <c r="P1819" s="470"/>
      <c r="Q1819" s="470"/>
      <c r="R1819" s="470"/>
      <c r="S1819" s="470"/>
      <c r="T1819" s="470"/>
      <c r="U1819" s="470"/>
      <c r="V1819" s="470"/>
    </row>
    <row r="1820" spans="8:22" x14ac:dyDescent="0.35">
      <c r="H1820" s="471"/>
      <c r="I1820" s="470"/>
      <c r="J1820" s="470"/>
      <c r="K1820" s="470"/>
      <c r="L1820" s="471"/>
      <c r="M1820" s="470"/>
      <c r="N1820" s="479"/>
      <c r="O1820" s="479"/>
      <c r="P1820" s="470"/>
      <c r="Q1820" s="470"/>
      <c r="R1820" s="470"/>
      <c r="S1820" s="470"/>
      <c r="T1820" s="470"/>
      <c r="U1820" s="470"/>
      <c r="V1820" s="470"/>
    </row>
    <row r="1821" spans="8:22" x14ac:dyDescent="0.35">
      <c r="H1821" s="471"/>
      <c r="I1821" s="470"/>
      <c r="J1821" s="470"/>
      <c r="K1821" s="470"/>
      <c r="L1821" s="471"/>
      <c r="M1821" s="470"/>
      <c r="N1821" s="479"/>
      <c r="O1821" s="479"/>
      <c r="P1821" s="470"/>
      <c r="Q1821" s="470"/>
      <c r="R1821" s="470"/>
      <c r="S1821" s="470"/>
      <c r="T1821" s="470"/>
      <c r="U1821" s="470"/>
      <c r="V1821" s="470"/>
    </row>
    <row r="1822" spans="8:22" x14ac:dyDescent="0.35">
      <c r="H1822" s="471"/>
      <c r="I1822" s="470"/>
      <c r="J1822" s="470"/>
      <c r="K1822" s="470"/>
      <c r="L1822" s="471"/>
      <c r="M1822" s="470"/>
      <c r="N1822" s="479"/>
      <c r="O1822" s="479"/>
      <c r="P1822" s="470"/>
      <c r="Q1822" s="470"/>
      <c r="R1822" s="470"/>
      <c r="S1822" s="470"/>
      <c r="T1822" s="470"/>
      <c r="U1822" s="470"/>
      <c r="V1822" s="470"/>
    </row>
    <row r="1823" spans="8:22" x14ac:dyDescent="0.35">
      <c r="H1823" s="471"/>
      <c r="I1823" s="470"/>
      <c r="J1823" s="470"/>
      <c r="K1823" s="470"/>
      <c r="L1823" s="471"/>
      <c r="M1823" s="470"/>
      <c r="N1823" s="479"/>
      <c r="O1823" s="479"/>
      <c r="P1823" s="470"/>
      <c r="Q1823" s="470"/>
      <c r="R1823" s="470"/>
      <c r="S1823" s="470"/>
      <c r="T1823" s="470"/>
      <c r="U1823" s="470"/>
      <c r="V1823" s="470"/>
    </row>
    <row r="1824" spans="8:22" x14ac:dyDescent="0.35">
      <c r="H1824" s="471"/>
      <c r="I1824" s="470"/>
      <c r="J1824" s="470"/>
      <c r="K1824" s="470"/>
      <c r="L1824" s="471"/>
      <c r="M1824" s="470"/>
      <c r="N1824" s="479"/>
      <c r="O1824" s="479"/>
      <c r="P1824" s="470"/>
      <c r="Q1824" s="470"/>
      <c r="R1824" s="470"/>
      <c r="S1824" s="470"/>
      <c r="T1824" s="470"/>
      <c r="U1824" s="470"/>
      <c r="V1824" s="470"/>
    </row>
    <row r="1825" spans="8:22" x14ac:dyDescent="0.35">
      <c r="H1825" s="471"/>
      <c r="I1825" s="470"/>
      <c r="J1825" s="470"/>
      <c r="K1825" s="470"/>
      <c r="L1825" s="471"/>
      <c r="M1825" s="470"/>
      <c r="N1825" s="479"/>
      <c r="O1825" s="479"/>
      <c r="P1825" s="470"/>
      <c r="Q1825" s="470"/>
      <c r="R1825" s="470"/>
      <c r="S1825" s="470"/>
      <c r="T1825" s="470"/>
      <c r="U1825" s="470"/>
      <c r="V1825" s="470"/>
    </row>
    <row r="1826" spans="8:22" x14ac:dyDescent="0.35">
      <c r="H1826" s="471"/>
      <c r="I1826" s="470"/>
      <c r="J1826" s="470"/>
      <c r="K1826" s="470"/>
      <c r="L1826" s="471"/>
      <c r="M1826" s="470"/>
      <c r="N1826" s="479"/>
      <c r="O1826" s="479"/>
      <c r="P1826" s="470"/>
      <c r="Q1826" s="470"/>
      <c r="R1826" s="470"/>
      <c r="S1826" s="470"/>
      <c r="T1826" s="470"/>
      <c r="U1826" s="470"/>
      <c r="V1826" s="470"/>
    </row>
    <row r="1827" spans="8:22" x14ac:dyDescent="0.35">
      <c r="H1827" s="471"/>
      <c r="I1827" s="470"/>
      <c r="J1827" s="470"/>
      <c r="K1827" s="470"/>
      <c r="L1827" s="471"/>
      <c r="M1827" s="470"/>
      <c r="N1827" s="479"/>
      <c r="O1827" s="479"/>
      <c r="P1827" s="470"/>
      <c r="Q1827" s="470"/>
      <c r="R1827" s="470"/>
      <c r="S1827" s="470"/>
      <c r="T1827" s="470"/>
      <c r="U1827" s="470"/>
      <c r="V1827" s="470"/>
    </row>
    <row r="1828" spans="8:22" x14ac:dyDescent="0.35">
      <c r="H1828" s="471"/>
      <c r="I1828" s="470"/>
      <c r="J1828" s="470"/>
      <c r="K1828" s="470"/>
      <c r="L1828" s="471"/>
      <c r="M1828" s="470"/>
      <c r="N1828" s="479"/>
      <c r="O1828" s="479"/>
      <c r="P1828" s="470"/>
      <c r="Q1828" s="470"/>
      <c r="R1828" s="470"/>
      <c r="S1828" s="470"/>
      <c r="T1828" s="470"/>
      <c r="U1828" s="470"/>
      <c r="V1828" s="470"/>
    </row>
    <row r="1829" spans="8:22" x14ac:dyDescent="0.35">
      <c r="H1829" s="471"/>
      <c r="I1829" s="470"/>
      <c r="J1829" s="470"/>
      <c r="K1829" s="470"/>
      <c r="L1829" s="471"/>
      <c r="M1829" s="470"/>
      <c r="N1829" s="479"/>
      <c r="O1829" s="479"/>
      <c r="P1829" s="470"/>
      <c r="Q1829" s="470"/>
      <c r="R1829" s="470"/>
      <c r="S1829" s="470"/>
      <c r="T1829" s="470"/>
      <c r="U1829" s="470"/>
      <c r="V1829" s="470"/>
    </row>
    <row r="1830" spans="8:22" x14ac:dyDescent="0.35">
      <c r="H1830" s="471"/>
      <c r="I1830" s="470"/>
      <c r="J1830" s="470"/>
      <c r="K1830" s="470"/>
      <c r="L1830" s="471"/>
      <c r="M1830" s="470"/>
      <c r="N1830" s="479"/>
      <c r="O1830" s="479"/>
      <c r="P1830" s="470"/>
      <c r="Q1830" s="470"/>
      <c r="R1830" s="470"/>
      <c r="S1830" s="470"/>
      <c r="T1830" s="470"/>
      <c r="U1830" s="470"/>
      <c r="V1830" s="470"/>
    </row>
    <row r="1831" spans="8:22" x14ac:dyDescent="0.35">
      <c r="H1831" s="471"/>
      <c r="I1831" s="470"/>
      <c r="J1831" s="470"/>
      <c r="K1831" s="470"/>
      <c r="L1831" s="471"/>
      <c r="M1831" s="470"/>
      <c r="N1831" s="479"/>
      <c r="O1831" s="479"/>
      <c r="P1831" s="470"/>
      <c r="Q1831" s="470"/>
      <c r="R1831" s="470"/>
      <c r="S1831" s="470"/>
      <c r="T1831" s="470"/>
      <c r="U1831" s="470"/>
      <c r="V1831" s="470"/>
    </row>
    <row r="1832" spans="8:22" x14ac:dyDescent="0.35">
      <c r="H1832" s="471"/>
      <c r="I1832" s="470"/>
      <c r="J1832" s="470"/>
      <c r="K1832" s="470"/>
      <c r="L1832" s="471"/>
      <c r="M1832" s="470"/>
      <c r="N1832" s="479"/>
      <c r="O1832" s="479"/>
      <c r="P1832" s="470"/>
      <c r="Q1832" s="470"/>
      <c r="R1832" s="470"/>
      <c r="S1832" s="470"/>
      <c r="T1832" s="470"/>
      <c r="U1832" s="470"/>
      <c r="V1832" s="470"/>
    </row>
    <row r="1833" spans="8:22" x14ac:dyDescent="0.35">
      <c r="H1833" s="471"/>
      <c r="I1833" s="470"/>
      <c r="J1833" s="470"/>
      <c r="K1833" s="470"/>
      <c r="L1833" s="471"/>
      <c r="M1833" s="470"/>
      <c r="N1833" s="479"/>
      <c r="O1833" s="479"/>
      <c r="P1833" s="470"/>
      <c r="Q1833" s="470"/>
      <c r="R1833" s="470"/>
      <c r="S1833" s="470"/>
      <c r="T1833" s="470"/>
      <c r="U1833" s="470"/>
      <c r="V1833" s="470"/>
    </row>
    <row r="1834" spans="8:22" x14ac:dyDescent="0.35">
      <c r="H1834" s="471"/>
      <c r="I1834" s="470"/>
      <c r="J1834" s="470"/>
      <c r="K1834" s="470"/>
      <c r="L1834" s="471"/>
      <c r="M1834" s="470"/>
      <c r="N1834" s="479"/>
      <c r="O1834" s="479"/>
      <c r="P1834" s="470"/>
      <c r="Q1834" s="470"/>
      <c r="R1834" s="470"/>
      <c r="S1834" s="470"/>
      <c r="T1834" s="470"/>
      <c r="U1834" s="470"/>
      <c r="V1834" s="470"/>
    </row>
    <row r="1835" spans="8:22" x14ac:dyDescent="0.35">
      <c r="H1835" s="471"/>
      <c r="I1835" s="470"/>
      <c r="J1835" s="470"/>
      <c r="K1835" s="470"/>
      <c r="L1835" s="471"/>
      <c r="M1835" s="470"/>
      <c r="N1835" s="479"/>
      <c r="O1835" s="479"/>
      <c r="P1835" s="470"/>
      <c r="Q1835" s="470"/>
      <c r="R1835" s="470"/>
      <c r="S1835" s="470"/>
      <c r="T1835" s="470"/>
      <c r="U1835" s="470"/>
      <c r="V1835" s="470"/>
    </row>
    <row r="1836" spans="8:22" x14ac:dyDescent="0.35">
      <c r="H1836" s="471"/>
      <c r="I1836" s="470"/>
      <c r="J1836" s="470"/>
      <c r="K1836" s="470"/>
      <c r="L1836" s="471"/>
      <c r="M1836" s="470"/>
      <c r="N1836" s="479"/>
      <c r="O1836" s="479"/>
      <c r="P1836" s="470"/>
      <c r="Q1836" s="470"/>
      <c r="R1836" s="470"/>
      <c r="S1836" s="470"/>
      <c r="T1836" s="470"/>
      <c r="U1836" s="470"/>
      <c r="V1836" s="470"/>
    </row>
    <row r="1837" spans="8:22" x14ac:dyDescent="0.35">
      <c r="H1837" s="471"/>
      <c r="I1837" s="470"/>
      <c r="J1837" s="470"/>
      <c r="K1837" s="470"/>
      <c r="L1837" s="471"/>
      <c r="M1837" s="470"/>
      <c r="N1837" s="479"/>
      <c r="O1837" s="479"/>
      <c r="P1837" s="470"/>
      <c r="Q1837" s="470"/>
      <c r="R1837" s="470"/>
      <c r="S1837" s="470"/>
      <c r="T1837" s="470"/>
      <c r="U1837" s="470"/>
      <c r="V1837" s="470"/>
    </row>
    <row r="1838" spans="8:22" x14ac:dyDescent="0.35">
      <c r="H1838" s="471"/>
      <c r="I1838" s="470"/>
      <c r="J1838" s="470"/>
      <c r="K1838" s="470"/>
      <c r="L1838" s="471"/>
      <c r="M1838" s="470"/>
      <c r="N1838" s="479"/>
      <c r="O1838" s="479"/>
      <c r="P1838" s="470"/>
      <c r="Q1838" s="470"/>
      <c r="R1838" s="470"/>
      <c r="S1838" s="470"/>
      <c r="T1838" s="470"/>
      <c r="U1838" s="470"/>
      <c r="V1838" s="470"/>
    </row>
    <row r="1839" spans="8:22" x14ac:dyDescent="0.35">
      <c r="H1839" s="471"/>
      <c r="I1839" s="470"/>
      <c r="J1839" s="470"/>
      <c r="K1839" s="470"/>
      <c r="L1839" s="471"/>
      <c r="M1839" s="470"/>
      <c r="N1839" s="479"/>
      <c r="O1839" s="479"/>
      <c r="P1839" s="470"/>
      <c r="Q1839" s="470"/>
      <c r="R1839" s="470"/>
      <c r="S1839" s="470"/>
      <c r="T1839" s="470"/>
      <c r="U1839" s="470"/>
      <c r="V1839" s="470"/>
    </row>
    <row r="1840" spans="8:22" x14ac:dyDescent="0.35">
      <c r="H1840" s="471"/>
      <c r="I1840" s="470"/>
      <c r="J1840" s="470"/>
      <c r="K1840" s="470"/>
      <c r="L1840" s="471"/>
      <c r="M1840" s="470"/>
      <c r="N1840" s="479"/>
      <c r="O1840" s="479"/>
      <c r="P1840" s="470"/>
      <c r="Q1840" s="470"/>
      <c r="R1840" s="470"/>
      <c r="S1840" s="470"/>
      <c r="T1840" s="470"/>
      <c r="U1840" s="470"/>
      <c r="V1840" s="470"/>
    </row>
    <row r="1841" spans="8:22" x14ac:dyDescent="0.35">
      <c r="H1841" s="471"/>
      <c r="I1841" s="470"/>
      <c r="J1841" s="470"/>
      <c r="K1841" s="470"/>
      <c r="L1841" s="471"/>
      <c r="M1841" s="470"/>
      <c r="N1841" s="479"/>
      <c r="O1841" s="479"/>
      <c r="P1841" s="470"/>
      <c r="Q1841" s="470"/>
      <c r="R1841" s="470"/>
      <c r="S1841" s="470"/>
      <c r="T1841" s="470"/>
      <c r="U1841" s="470"/>
      <c r="V1841" s="470"/>
    </row>
    <row r="1842" spans="8:22" x14ac:dyDescent="0.35">
      <c r="H1842" s="471"/>
      <c r="I1842" s="470"/>
      <c r="J1842" s="470"/>
      <c r="K1842" s="470"/>
      <c r="L1842" s="471"/>
      <c r="M1842" s="470"/>
      <c r="N1842" s="479"/>
      <c r="O1842" s="479"/>
      <c r="P1842" s="470"/>
      <c r="Q1842" s="470"/>
      <c r="R1842" s="470"/>
      <c r="S1842" s="470"/>
      <c r="T1842" s="470"/>
      <c r="U1842" s="470"/>
      <c r="V1842" s="470"/>
    </row>
    <row r="1843" spans="8:22" x14ac:dyDescent="0.35">
      <c r="H1843" s="471"/>
      <c r="I1843" s="470"/>
      <c r="J1843" s="470"/>
      <c r="K1843" s="470"/>
      <c r="L1843" s="471"/>
      <c r="M1843" s="470"/>
      <c r="N1843" s="479"/>
      <c r="O1843" s="479"/>
      <c r="P1843" s="470"/>
      <c r="Q1843" s="470"/>
      <c r="R1843" s="470"/>
      <c r="S1843" s="470"/>
      <c r="T1843" s="470"/>
      <c r="U1843" s="470"/>
      <c r="V1843" s="470"/>
    </row>
    <row r="1844" spans="8:22" x14ac:dyDescent="0.35">
      <c r="H1844" s="471"/>
      <c r="I1844" s="470"/>
      <c r="J1844" s="470"/>
      <c r="K1844" s="470"/>
      <c r="L1844" s="471"/>
      <c r="M1844" s="470"/>
      <c r="N1844" s="479"/>
      <c r="O1844" s="479"/>
      <c r="P1844" s="470"/>
      <c r="Q1844" s="470"/>
      <c r="R1844" s="470"/>
      <c r="S1844" s="470"/>
      <c r="T1844" s="470"/>
      <c r="U1844" s="470"/>
      <c r="V1844" s="470"/>
    </row>
    <row r="1845" spans="8:22" x14ac:dyDescent="0.35">
      <c r="H1845" s="471"/>
      <c r="I1845" s="470"/>
      <c r="J1845" s="470"/>
      <c r="K1845" s="470"/>
      <c r="L1845" s="471"/>
      <c r="M1845" s="470"/>
      <c r="N1845" s="479"/>
      <c r="O1845" s="479"/>
      <c r="P1845" s="470"/>
      <c r="Q1845" s="470"/>
      <c r="R1845" s="470"/>
      <c r="S1845" s="470"/>
      <c r="T1845" s="470"/>
      <c r="U1845" s="470"/>
      <c r="V1845" s="470"/>
    </row>
    <row r="1846" spans="8:22" x14ac:dyDescent="0.35">
      <c r="H1846" s="471"/>
      <c r="I1846" s="470"/>
      <c r="J1846" s="470"/>
      <c r="K1846" s="470"/>
      <c r="L1846" s="471"/>
      <c r="M1846" s="470"/>
      <c r="N1846" s="479"/>
      <c r="O1846" s="479"/>
      <c r="P1846" s="470"/>
      <c r="Q1846" s="470"/>
      <c r="R1846" s="470"/>
      <c r="S1846" s="470"/>
      <c r="T1846" s="470"/>
      <c r="U1846" s="470"/>
      <c r="V1846" s="470"/>
    </row>
    <row r="1847" spans="8:22" x14ac:dyDescent="0.35">
      <c r="H1847" s="471"/>
      <c r="I1847" s="470"/>
      <c r="J1847" s="470"/>
      <c r="K1847" s="470"/>
      <c r="L1847" s="471"/>
      <c r="M1847" s="470"/>
      <c r="N1847" s="479"/>
      <c r="O1847" s="479"/>
      <c r="P1847" s="470"/>
      <c r="Q1847" s="470"/>
      <c r="R1847" s="470"/>
      <c r="S1847" s="470"/>
      <c r="T1847" s="470"/>
      <c r="U1847" s="470"/>
      <c r="V1847" s="470"/>
    </row>
    <row r="1848" spans="8:22" x14ac:dyDescent="0.35">
      <c r="H1848" s="471"/>
      <c r="I1848" s="470"/>
      <c r="J1848" s="470"/>
      <c r="K1848" s="470"/>
      <c r="L1848" s="471"/>
      <c r="M1848" s="470"/>
      <c r="N1848" s="479"/>
      <c r="O1848" s="479"/>
      <c r="P1848" s="470"/>
      <c r="Q1848" s="470"/>
      <c r="R1848" s="470"/>
      <c r="S1848" s="470"/>
      <c r="T1848" s="470"/>
      <c r="U1848" s="470"/>
      <c r="V1848" s="470"/>
    </row>
    <row r="1849" spans="8:22" x14ac:dyDescent="0.35">
      <c r="H1849" s="471"/>
      <c r="I1849" s="470"/>
      <c r="J1849" s="470"/>
      <c r="K1849" s="470"/>
      <c r="L1849" s="471"/>
      <c r="M1849" s="470"/>
      <c r="N1849" s="479"/>
      <c r="O1849" s="479"/>
      <c r="P1849" s="470"/>
      <c r="Q1849" s="470"/>
      <c r="R1849" s="470"/>
      <c r="S1849" s="470"/>
      <c r="T1849" s="470"/>
      <c r="U1849" s="470"/>
      <c r="V1849" s="470"/>
    </row>
    <row r="1850" spans="8:22" x14ac:dyDescent="0.35">
      <c r="H1850" s="471"/>
      <c r="I1850" s="470"/>
      <c r="J1850" s="470"/>
      <c r="K1850" s="470"/>
      <c r="L1850" s="471"/>
      <c r="M1850" s="470"/>
      <c r="N1850" s="479"/>
      <c r="O1850" s="479"/>
      <c r="P1850" s="470"/>
      <c r="Q1850" s="470"/>
      <c r="R1850" s="470"/>
      <c r="S1850" s="470"/>
      <c r="T1850" s="470"/>
      <c r="U1850" s="470"/>
      <c r="V1850" s="470"/>
    </row>
    <row r="1851" spans="8:22" x14ac:dyDescent="0.35">
      <c r="H1851" s="471"/>
      <c r="I1851" s="470"/>
      <c r="J1851" s="470"/>
      <c r="K1851" s="470"/>
      <c r="L1851" s="471"/>
      <c r="M1851" s="470"/>
      <c r="N1851" s="479"/>
      <c r="O1851" s="479"/>
      <c r="P1851" s="470"/>
      <c r="Q1851" s="470"/>
      <c r="R1851" s="470"/>
      <c r="S1851" s="470"/>
      <c r="T1851" s="470"/>
      <c r="U1851" s="470"/>
      <c r="V1851" s="470"/>
    </row>
    <row r="1852" spans="8:22" x14ac:dyDescent="0.35">
      <c r="H1852" s="471"/>
      <c r="I1852" s="470"/>
      <c r="J1852" s="470"/>
      <c r="K1852" s="470"/>
      <c r="L1852" s="471"/>
      <c r="M1852" s="470"/>
      <c r="N1852" s="479"/>
      <c r="O1852" s="479"/>
      <c r="P1852" s="470"/>
      <c r="Q1852" s="470"/>
      <c r="R1852" s="470"/>
      <c r="S1852" s="470"/>
      <c r="T1852" s="470"/>
      <c r="U1852" s="470"/>
      <c r="V1852" s="470"/>
    </row>
    <row r="1853" spans="8:22" x14ac:dyDescent="0.35">
      <c r="H1853" s="471"/>
      <c r="I1853" s="470"/>
      <c r="J1853" s="470"/>
      <c r="K1853" s="470"/>
      <c r="L1853" s="471"/>
      <c r="M1853" s="470"/>
      <c r="N1853" s="479"/>
      <c r="O1853" s="479"/>
      <c r="P1853" s="470"/>
      <c r="Q1853" s="470"/>
      <c r="R1853" s="470"/>
      <c r="S1853" s="470"/>
      <c r="T1853" s="470"/>
      <c r="U1853" s="470"/>
      <c r="V1853" s="470"/>
    </row>
    <row r="1854" spans="8:22" x14ac:dyDescent="0.35">
      <c r="H1854" s="471"/>
      <c r="I1854" s="470"/>
      <c r="J1854" s="470"/>
      <c r="K1854" s="470"/>
      <c r="L1854" s="471"/>
      <c r="M1854" s="470"/>
      <c r="N1854" s="479"/>
      <c r="O1854" s="479"/>
      <c r="P1854" s="470"/>
      <c r="Q1854" s="470"/>
      <c r="R1854" s="470"/>
      <c r="S1854" s="470"/>
      <c r="T1854" s="470"/>
      <c r="U1854" s="470"/>
      <c r="V1854" s="470"/>
    </row>
    <row r="1855" spans="8:22" x14ac:dyDescent="0.35">
      <c r="H1855" s="471"/>
      <c r="I1855" s="470"/>
      <c r="J1855" s="470"/>
      <c r="K1855" s="470"/>
      <c r="L1855" s="471"/>
      <c r="M1855" s="470"/>
      <c r="N1855" s="479"/>
      <c r="O1855" s="479"/>
      <c r="P1855" s="470"/>
      <c r="Q1855" s="470"/>
      <c r="R1855" s="470"/>
      <c r="S1855" s="470"/>
      <c r="T1855" s="470"/>
      <c r="U1855" s="470"/>
      <c r="V1855" s="470"/>
    </row>
    <row r="1856" spans="8:22" x14ac:dyDescent="0.35">
      <c r="H1856" s="471"/>
      <c r="I1856" s="470"/>
      <c r="J1856" s="470"/>
      <c r="K1856" s="470"/>
      <c r="L1856" s="471"/>
      <c r="M1856" s="470"/>
      <c r="N1856" s="479"/>
      <c r="O1856" s="479"/>
      <c r="P1856" s="470"/>
      <c r="Q1856" s="470"/>
      <c r="R1856" s="470"/>
      <c r="S1856" s="470"/>
      <c r="T1856" s="470"/>
      <c r="U1856" s="470"/>
      <c r="V1856" s="470"/>
    </row>
    <row r="1857" spans="8:22" x14ac:dyDescent="0.35">
      <c r="H1857" s="471"/>
      <c r="I1857" s="470"/>
      <c r="J1857" s="470"/>
      <c r="K1857" s="470"/>
      <c r="L1857" s="471"/>
      <c r="M1857" s="470"/>
      <c r="N1857" s="479"/>
      <c r="O1857" s="479"/>
      <c r="P1857" s="470"/>
      <c r="Q1857" s="470"/>
      <c r="R1857" s="470"/>
      <c r="S1857" s="470"/>
      <c r="T1857" s="470"/>
      <c r="U1857" s="470"/>
      <c r="V1857" s="470"/>
    </row>
    <row r="1858" spans="8:22" x14ac:dyDescent="0.35">
      <c r="H1858" s="471"/>
      <c r="I1858" s="470"/>
      <c r="J1858" s="470"/>
      <c r="K1858" s="470"/>
      <c r="L1858" s="471"/>
      <c r="M1858" s="470"/>
      <c r="N1858" s="479"/>
      <c r="O1858" s="479"/>
      <c r="P1858" s="470"/>
      <c r="Q1858" s="470"/>
      <c r="R1858" s="470"/>
      <c r="S1858" s="470"/>
      <c r="T1858" s="470"/>
      <c r="U1858" s="470"/>
      <c r="V1858" s="470"/>
    </row>
    <row r="1859" spans="8:22" x14ac:dyDescent="0.35">
      <c r="H1859" s="471"/>
      <c r="I1859" s="470"/>
      <c r="J1859" s="470"/>
      <c r="K1859" s="470"/>
      <c r="L1859" s="471"/>
      <c r="M1859" s="470"/>
      <c r="N1859" s="479"/>
      <c r="O1859" s="479"/>
      <c r="P1859" s="470"/>
      <c r="Q1859" s="470"/>
      <c r="R1859" s="470"/>
      <c r="S1859" s="470"/>
      <c r="T1859" s="470"/>
      <c r="U1859" s="470"/>
      <c r="V1859" s="470"/>
    </row>
    <row r="1860" spans="8:22" x14ac:dyDescent="0.35">
      <c r="H1860" s="471"/>
      <c r="I1860" s="470"/>
      <c r="J1860" s="470"/>
      <c r="K1860" s="470"/>
      <c r="L1860" s="471"/>
      <c r="M1860" s="470"/>
      <c r="N1860" s="479"/>
      <c r="O1860" s="479"/>
      <c r="P1860" s="470"/>
      <c r="Q1860" s="470"/>
      <c r="R1860" s="470"/>
      <c r="S1860" s="470"/>
      <c r="T1860" s="470"/>
      <c r="U1860" s="470"/>
      <c r="V1860" s="470"/>
    </row>
    <row r="1861" spans="8:22" x14ac:dyDescent="0.35">
      <c r="H1861" s="471"/>
      <c r="I1861" s="470"/>
      <c r="J1861" s="470"/>
      <c r="K1861" s="470"/>
      <c r="L1861" s="471"/>
      <c r="M1861" s="470"/>
      <c r="N1861" s="479"/>
      <c r="O1861" s="479"/>
      <c r="P1861" s="470"/>
      <c r="Q1861" s="470"/>
      <c r="R1861" s="470"/>
      <c r="S1861" s="470"/>
      <c r="T1861" s="470"/>
      <c r="U1861" s="470"/>
      <c r="V1861" s="470"/>
    </row>
    <row r="1862" spans="8:22" x14ac:dyDescent="0.35">
      <c r="H1862" s="471"/>
      <c r="I1862" s="470"/>
      <c r="J1862" s="470"/>
      <c r="K1862" s="470"/>
      <c r="L1862" s="471"/>
      <c r="M1862" s="470"/>
      <c r="N1862" s="479"/>
      <c r="O1862" s="479"/>
      <c r="P1862" s="470"/>
      <c r="Q1862" s="470"/>
      <c r="R1862" s="470"/>
      <c r="S1862" s="470"/>
      <c r="T1862" s="470"/>
      <c r="U1862" s="470"/>
      <c r="V1862" s="470"/>
    </row>
    <row r="1863" spans="8:22" x14ac:dyDescent="0.35">
      <c r="H1863" s="471"/>
      <c r="I1863" s="470"/>
      <c r="J1863" s="470"/>
      <c r="K1863" s="470"/>
      <c r="L1863" s="471"/>
      <c r="M1863" s="470"/>
      <c r="N1863" s="479"/>
      <c r="O1863" s="479"/>
      <c r="P1863" s="470"/>
      <c r="Q1863" s="470"/>
      <c r="R1863" s="470"/>
      <c r="S1863" s="470"/>
      <c r="T1863" s="470"/>
      <c r="U1863" s="470"/>
      <c r="V1863" s="470"/>
    </row>
    <row r="1864" spans="8:22" x14ac:dyDescent="0.35">
      <c r="H1864" s="471"/>
      <c r="I1864" s="470"/>
      <c r="J1864" s="470"/>
      <c r="K1864" s="470"/>
      <c r="L1864" s="471"/>
      <c r="M1864" s="470"/>
      <c r="N1864" s="479"/>
      <c r="O1864" s="479"/>
      <c r="P1864" s="470"/>
      <c r="Q1864" s="470"/>
      <c r="R1864" s="470"/>
      <c r="S1864" s="470"/>
      <c r="T1864" s="470"/>
      <c r="U1864" s="470"/>
      <c r="V1864" s="470"/>
    </row>
    <row r="1865" spans="8:22" x14ac:dyDescent="0.35">
      <c r="H1865" s="471"/>
      <c r="I1865" s="470"/>
      <c r="J1865" s="470"/>
      <c r="K1865" s="470"/>
      <c r="L1865" s="471"/>
      <c r="M1865" s="470"/>
      <c r="N1865" s="479"/>
      <c r="O1865" s="479"/>
      <c r="P1865" s="470"/>
      <c r="Q1865" s="470"/>
      <c r="R1865" s="470"/>
      <c r="S1865" s="470"/>
      <c r="T1865" s="470"/>
      <c r="U1865" s="470"/>
      <c r="V1865" s="470"/>
    </row>
    <row r="1866" spans="8:22" x14ac:dyDescent="0.35">
      <c r="H1866" s="471"/>
      <c r="I1866" s="470"/>
      <c r="J1866" s="470"/>
      <c r="K1866" s="470"/>
      <c r="L1866" s="471"/>
      <c r="M1866" s="470"/>
      <c r="N1866" s="479"/>
      <c r="O1866" s="479"/>
      <c r="P1866" s="470"/>
      <c r="Q1866" s="470"/>
      <c r="R1866" s="470"/>
      <c r="S1866" s="470"/>
      <c r="T1866" s="470"/>
      <c r="U1866" s="470"/>
      <c r="V1866" s="470"/>
    </row>
    <row r="1867" spans="8:22" x14ac:dyDescent="0.35">
      <c r="H1867" s="471"/>
      <c r="I1867" s="470"/>
      <c r="J1867" s="470"/>
      <c r="K1867" s="470"/>
      <c r="L1867" s="471"/>
      <c r="M1867" s="470"/>
      <c r="N1867" s="479"/>
      <c r="O1867" s="479"/>
      <c r="P1867" s="470"/>
      <c r="Q1867" s="470"/>
      <c r="R1867" s="470"/>
      <c r="S1867" s="470"/>
      <c r="T1867" s="470"/>
      <c r="U1867" s="470"/>
      <c r="V1867" s="470"/>
    </row>
    <row r="1868" spans="8:22" x14ac:dyDescent="0.35">
      <c r="H1868" s="471"/>
      <c r="I1868" s="470"/>
      <c r="J1868" s="470"/>
      <c r="K1868" s="470"/>
      <c r="L1868" s="471"/>
      <c r="M1868" s="470"/>
      <c r="N1868" s="479"/>
      <c r="O1868" s="479"/>
      <c r="P1868" s="470"/>
      <c r="Q1868" s="470"/>
      <c r="R1868" s="470"/>
      <c r="S1868" s="470"/>
      <c r="T1868" s="470"/>
      <c r="U1868" s="470"/>
      <c r="V1868" s="470"/>
    </row>
    <row r="1869" spans="8:22" x14ac:dyDescent="0.35">
      <c r="H1869" s="471"/>
      <c r="I1869" s="470"/>
      <c r="J1869" s="470"/>
      <c r="K1869" s="470"/>
      <c r="L1869" s="471"/>
      <c r="M1869" s="470"/>
      <c r="N1869" s="479"/>
      <c r="O1869" s="479"/>
      <c r="P1869" s="470"/>
      <c r="Q1869" s="470"/>
      <c r="R1869" s="470"/>
      <c r="S1869" s="470"/>
      <c r="T1869" s="470"/>
      <c r="U1869" s="470"/>
      <c r="V1869" s="470"/>
    </row>
    <row r="1870" spans="8:22" x14ac:dyDescent="0.35">
      <c r="H1870" s="471"/>
      <c r="I1870" s="470"/>
      <c r="J1870" s="470"/>
      <c r="K1870" s="470"/>
      <c r="L1870" s="471"/>
      <c r="M1870" s="470"/>
      <c r="N1870" s="479"/>
      <c r="O1870" s="479"/>
      <c r="P1870" s="470"/>
      <c r="Q1870" s="470"/>
      <c r="R1870" s="470"/>
      <c r="S1870" s="470"/>
      <c r="T1870" s="470"/>
      <c r="U1870" s="470"/>
      <c r="V1870" s="470"/>
    </row>
    <row r="1871" spans="8:22" x14ac:dyDescent="0.35">
      <c r="H1871" s="471"/>
      <c r="I1871" s="470"/>
      <c r="J1871" s="470"/>
      <c r="K1871" s="470"/>
      <c r="L1871" s="471"/>
      <c r="M1871" s="470"/>
      <c r="N1871" s="479"/>
      <c r="O1871" s="479"/>
      <c r="P1871" s="470"/>
      <c r="Q1871" s="470"/>
      <c r="R1871" s="470"/>
      <c r="S1871" s="470"/>
      <c r="T1871" s="470"/>
      <c r="U1871" s="470"/>
      <c r="V1871" s="470"/>
    </row>
    <row r="1872" spans="8:22" x14ac:dyDescent="0.35">
      <c r="H1872" s="471"/>
      <c r="I1872" s="470"/>
      <c r="J1872" s="470"/>
      <c r="K1872" s="470"/>
      <c r="L1872" s="471"/>
      <c r="M1872" s="470"/>
      <c r="N1872" s="479"/>
      <c r="O1872" s="479"/>
      <c r="P1872" s="470"/>
      <c r="Q1872" s="470"/>
      <c r="R1872" s="470"/>
      <c r="S1872" s="470"/>
      <c r="T1872" s="470"/>
      <c r="U1872" s="470"/>
      <c r="V1872" s="470"/>
    </row>
    <row r="1873" spans="8:22" x14ac:dyDescent="0.35">
      <c r="H1873" s="471"/>
      <c r="I1873" s="470"/>
      <c r="J1873" s="470"/>
      <c r="K1873" s="470"/>
      <c r="L1873" s="471"/>
      <c r="M1873" s="470"/>
      <c r="N1873" s="479"/>
      <c r="O1873" s="479"/>
      <c r="P1873" s="470"/>
      <c r="Q1873" s="470"/>
      <c r="R1873" s="470"/>
      <c r="S1873" s="470"/>
      <c r="T1873" s="470"/>
      <c r="U1873" s="470"/>
      <c r="V1873" s="470"/>
    </row>
    <row r="1874" spans="8:22" x14ac:dyDescent="0.35">
      <c r="H1874" s="471"/>
      <c r="I1874" s="470"/>
      <c r="J1874" s="470"/>
      <c r="K1874" s="470"/>
      <c r="L1874" s="471"/>
      <c r="M1874" s="470"/>
      <c r="N1874" s="479"/>
      <c r="O1874" s="479"/>
      <c r="P1874" s="470"/>
      <c r="Q1874" s="470"/>
      <c r="R1874" s="470"/>
      <c r="S1874" s="470"/>
      <c r="T1874" s="470"/>
      <c r="U1874" s="470"/>
      <c r="V1874" s="470"/>
    </row>
    <row r="1875" spans="8:22" x14ac:dyDescent="0.35">
      <c r="H1875" s="471"/>
      <c r="I1875" s="470"/>
      <c r="J1875" s="470"/>
      <c r="K1875" s="470"/>
      <c r="L1875" s="471"/>
      <c r="M1875" s="470"/>
      <c r="N1875" s="479"/>
      <c r="O1875" s="479"/>
      <c r="P1875" s="470"/>
      <c r="Q1875" s="470"/>
      <c r="R1875" s="470"/>
      <c r="S1875" s="470"/>
      <c r="T1875" s="470"/>
      <c r="U1875" s="470"/>
      <c r="V1875" s="470"/>
    </row>
    <row r="1876" spans="8:22" x14ac:dyDescent="0.35">
      <c r="H1876" s="471"/>
      <c r="I1876" s="470"/>
      <c r="J1876" s="470"/>
      <c r="K1876" s="470"/>
      <c r="L1876" s="471"/>
      <c r="M1876" s="470"/>
      <c r="N1876" s="479"/>
      <c r="O1876" s="479"/>
      <c r="P1876" s="470"/>
      <c r="Q1876" s="470"/>
      <c r="R1876" s="470"/>
      <c r="S1876" s="470"/>
      <c r="T1876" s="470"/>
      <c r="U1876" s="470"/>
      <c r="V1876" s="470"/>
    </row>
    <row r="1877" spans="8:22" x14ac:dyDescent="0.35">
      <c r="H1877" s="471"/>
      <c r="I1877" s="470"/>
      <c r="J1877" s="470"/>
      <c r="K1877" s="470"/>
      <c r="L1877" s="471"/>
      <c r="M1877" s="470"/>
      <c r="N1877" s="479"/>
      <c r="O1877" s="479"/>
      <c r="P1877" s="470"/>
      <c r="Q1877" s="470"/>
      <c r="R1877" s="470"/>
      <c r="S1877" s="470"/>
      <c r="T1877" s="470"/>
      <c r="U1877" s="470"/>
      <c r="V1877" s="470"/>
    </row>
    <row r="1878" spans="8:22" x14ac:dyDescent="0.35">
      <c r="H1878" s="471"/>
      <c r="I1878" s="470"/>
      <c r="J1878" s="470"/>
      <c r="K1878" s="470"/>
      <c r="L1878" s="471"/>
      <c r="M1878" s="470"/>
      <c r="N1878" s="479"/>
      <c r="O1878" s="479"/>
      <c r="P1878" s="470"/>
      <c r="Q1878" s="470"/>
      <c r="R1878" s="470"/>
      <c r="S1878" s="470"/>
      <c r="T1878" s="470"/>
      <c r="U1878" s="470"/>
      <c r="V1878" s="470"/>
    </row>
    <row r="1879" spans="8:22" x14ac:dyDescent="0.35">
      <c r="H1879" s="471"/>
      <c r="I1879" s="470"/>
      <c r="J1879" s="470"/>
      <c r="K1879" s="470"/>
      <c r="L1879" s="471"/>
      <c r="M1879" s="470"/>
      <c r="N1879" s="479"/>
      <c r="O1879" s="479"/>
      <c r="P1879" s="470"/>
      <c r="Q1879" s="470"/>
      <c r="R1879" s="470"/>
      <c r="S1879" s="470"/>
      <c r="T1879" s="470"/>
      <c r="U1879" s="470"/>
      <c r="V1879" s="470"/>
    </row>
    <row r="1880" spans="8:22" x14ac:dyDescent="0.35">
      <c r="H1880" s="471"/>
      <c r="I1880" s="470"/>
      <c r="J1880" s="470"/>
      <c r="K1880" s="470"/>
      <c r="L1880" s="471"/>
      <c r="M1880" s="470"/>
      <c r="N1880" s="479"/>
      <c r="O1880" s="479"/>
      <c r="P1880" s="470"/>
      <c r="Q1880" s="470"/>
      <c r="R1880" s="470"/>
      <c r="S1880" s="470"/>
      <c r="T1880" s="470"/>
      <c r="U1880" s="470"/>
      <c r="V1880" s="470"/>
    </row>
    <row r="1881" spans="8:22" x14ac:dyDescent="0.35">
      <c r="H1881" s="471"/>
      <c r="I1881" s="470"/>
      <c r="J1881" s="470"/>
      <c r="K1881" s="470"/>
      <c r="L1881" s="471"/>
      <c r="M1881" s="470"/>
      <c r="N1881" s="479"/>
      <c r="O1881" s="479"/>
      <c r="P1881" s="470"/>
      <c r="Q1881" s="470"/>
      <c r="R1881" s="470"/>
      <c r="S1881" s="470"/>
      <c r="T1881" s="470"/>
      <c r="U1881" s="470"/>
      <c r="V1881" s="470"/>
    </row>
    <row r="1882" spans="8:22" x14ac:dyDescent="0.35">
      <c r="H1882" s="471"/>
      <c r="I1882" s="470"/>
      <c r="J1882" s="470"/>
      <c r="K1882" s="470"/>
      <c r="L1882" s="471"/>
      <c r="M1882" s="470"/>
      <c r="N1882" s="479"/>
      <c r="O1882" s="479"/>
      <c r="P1882" s="470"/>
      <c r="Q1882" s="470"/>
      <c r="R1882" s="470"/>
      <c r="S1882" s="470"/>
      <c r="T1882" s="470"/>
      <c r="U1882" s="470"/>
      <c r="V1882" s="470"/>
    </row>
    <row r="1883" spans="8:22" x14ac:dyDescent="0.35">
      <c r="H1883" s="471"/>
      <c r="I1883" s="470"/>
      <c r="J1883" s="470"/>
      <c r="K1883" s="470"/>
      <c r="L1883" s="471"/>
      <c r="M1883" s="470"/>
      <c r="N1883" s="479"/>
      <c r="O1883" s="479"/>
      <c r="P1883" s="470"/>
      <c r="Q1883" s="470"/>
      <c r="R1883" s="470"/>
      <c r="S1883" s="470"/>
      <c r="T1883" s="470"/>
      <c r="U1883" s="470"/>
      <c r="V1883" s="470"/>
    </row>
    <row r="1884" spans="8:22" x14ac:dyDescent="0.35">
      <c r="H1884" s="471"/>
      <c r="I1884" s="470"/>
      <c r="J1884" s="470"/>
      <c r="K1884" s="470"/>
      <c r="L1884" s="471"/>
      <c r="M1884" s="470"/>
      <c r="N1884" s="479"/>
      <c r="O1884" s="479"/>
      <c r="P1884" s="470"/>
      <c r="Q1884" s="470"/>
      <c r="R1884" s="470"/>
      <c r="S1884" s="470"/>
      <c r="T1884" s="470"/>
      <c r="U1884" s="470"/>
      <c r="V1884" s="470"/>
    </row>
    <row r="1885" spans="8:22" x14ac:dyDescent="0.35">
      <c r="H1885" s="471"/>
      <c r="I1885" s="470"/>
      <c r="J1885" s="470"/>
      <c r="K1885" s="470"/>
      <c r="L1885" s="471"/>
      <c r="M1885" s="470"/>
      <c r="N1885" s="479"/>
      <c r="O1885" s="479"/>
      <c r="P1885" s="470"/>
      <c r="Q1885" s="470"/>
      <c r="R1885" s="470"/>
      <c r="S1885" s="470"/>
      <c r="T1885" s="470"/>
      <c r="U1885" s="470"/>
      <c r="V1885" s="470"/>
    </row>
    <row r="1886" spans="8:22" x14ac:dyDescent="0.35">
      <c r="H1886" s="471"/>
      <c r="I1886" s="470"/>
      <c r="J1886" s="470"/>
      <c r="K1886" s="470"/>
      <c r="L1886" s="471"/>
      <c r="M1886" s="470"/>
      <c r="N1886" s="479"/>
      <c r="O1886" s="479"/>
      <c r="P1886" s="470"/>
      <c r="Q1886" s="470"/>
      <c r="R1886" s="470"/>
      <c r="S1886" s="470"/>
      <c r="T1886" s="470"/>
      <c r="U1886" s="470"/>
      <c r="V1886" s="470"/>
    </row>
    <row r="1887" spans="8:22" x14ac:dyDescent="0.35">
      <c r="H1887" s="471"/>
      <c r="I1887" s="470"/>
      <c r="J1887" s="470"/>
      <c r="K1887" s="470"/>
      <c r="L1887" s="471"/>
      <c r="M1887" s="470"/>
      <c r="N1887" s="479"/>
      <c r="O1887" s="479"/>
      <c r="P1887" s="470"/>
      <c r="Q1887" s="470"/>
      <c r="R1887" s="470"/>
      <c r="S1887" s="470"/>
      <c r="T1887" s="470"/>
      <c r="U1887" s="470"/>
      <c r="V1887" s="470"/>
    </row>
    <row r="1888" spans="8:22" x14ac:dyDescent="0.35">
      <c r="H1888" s="471"/>
      <c r="I1888" s="470"/>
      <c r="J1888" s="470"/>
      <c r="K1888" s="470"/>
      <c r="L1888" s="471"/>
      <c r="M1888" s="470"/>
      <c r="N1888" s="479"/>
      <c r="O1888" s="479"/>
      <c r="P1888" s="470"/>
      <c r="Q1888" s="470"/>
      <c r="R1888" s="470"/>
      <c r="S1888" s="470"/>
      <c r="T1888" s="470"/>
      <c r="U1888" s="470"/>
      <c r="V1888" s="470"/>
    </row>
    <row r="1889" spans="8:22" x14ac:dyDescent="0.35">
      <c r="H1889" s="471"/>
      <c r="I1889" s="470"/>
      <c r="J1889" s="470"/>
      <c r="K1889" s="470"/>
      <c r="L1889" s="471"/>
      <c r="M1889" s="470"/>
      <c r="N1889" s="479"/>
      <c r="O1889" s="479"/>
      <c r="P1889" s="470"/>
      <c r="Q1889" s="470"/>
      <c r="R1889" s="470"/>
      <c r="S1889" s="470"/>
      <c r="T1889" s="470"/>
      <c r="U1889" s="470"/>
      <c r="V1889" s="470"/>
    </row>
    <row r="1890" spans="8:22" x14ac:dyDescent="0.35">
      <c r="H1890" s="471"/>
      <c r="I1890" s="470"/>
      <c r="J1890" s="470"/>
      <c r="K1890" s="470"/>
      <c r="L1890" s="471"/>
      <c r="M1890" s="470"/>
      <c r="N1890" s="479"/>
      <c r="O1890" s="479"/>
      <c r="P1890" s="470"/>
      <c r="Q1890" s="470"/>
      <c r="R1890" s="470"/>
      <c r="S1890" s="470"/>
      <c r="T1890" s="470"/>
      <c r="U1890" s="470"/>
      <c r="V1890" s="470"/>
    </row>
    <row r="1891" spans="8:22" x14ac:dyDescent="0.35">
      <c r="H1891" s="471"/>
      <c r="I1891" s="470"/>
      <c r="J1891" s="470"/>
      <c r="K1891" s="470"/>
      <c r="L1891" s="471"/>
      <c r="M1891" s="470"/>
      <c r="N1891" s="479"/>
      <c r="O1891" s="479"/>
      <c r="P1891" s="470"/>
      <c r="Q1891" s="470"/>
      <c r="R1891" s="470"/>
      <c r="S1891" s="470"/>
      <c r="T1891" s="470"/>
      <c r="U1891" s="470"/>
      <c r="V1891" s="470"/>
    </row>
    <row r="1892" spans="8:22" x14ac:dyDescent="0.35">
      <c r="H1892" s="471"/>
      <c r="I1892" s="470"/>
      <c r="J1892" s="470"/>
      <c r="K1892" s="470"/>
      <c r="L1892" s="471"/>
      <c r="M1892" s="470"/>
      <c r="N1892" s="479"/>
      <c r="O1892" s="479"/>
      <c r="P1892" s="470"/>
      <c r="Q1892" s="470"/>
      <c r="R1892" s="470"/>
      <c r="S1892" s="470"/>
      <c r="T1892" s="470"/>
      <c r="U1892" s="470"/>
      <c r="V1892" s="470"/>
    </row>
    <row r="1893" spans="8:22" x14ac:dyDescent="0.35">
      <c r="H1893" s="471"/>
      <c r="I1893" s="470"/>
      <c r="J1893" s="470"/>
      <c r="K1893" s="470"/>
      <c r="L1893" s="471"/>
      <c r="M1893" s="470"/>
      <c r="N1893" s="479"/>
      <c r="O1893" s="479"/>
      <c r="P1893" s="470"/>
      <c r="Q1893" s="470"/>
      <c r="R1893" s="470"/>
      <c r="S1893" s="470"/>
      <c r="T1893" s="470"/>
      <c r="U1893" s="470"/>
      <c r="V1893" s="470"/>
    </row>
    <row r="1894" spans="8:22" x14ac:dyDescent="0.35">
      <c r="H1894" s="471"/>
      <c r="I1894" s="470"/>
      <c r="J1894" s="470"/>
      <c r="K1894" s="470"/>
      <c r="L1894" s="471"/>
      <c r="M1894" s="470"/>
      <c r="N1894" s="479"/>
      <c r="O1894" s="479"/>
      <c r="P1894" s="470"/>
      <c r="Q1894" s="470"/>
      <c r="R1894" s="470"/>
      <c r="S1894" s="470"/>
      <c r="T1894" s="470"/>
      <c r="U1894" s="470"/>
      <c r="V1894" s="470"/>
    </row>
    <row r="1895" spans="8:22" x14ac:dyDescent="0.35">
      <c r="H1895" s="471"/>
      <c r="I1895" s="470"/>
      <c r="J1895" s="470"/>
      <c r="K1895" s="470"/>
      <c r="L1895" s="471"/>
      <c r="M1895" s="470"/>
      <c r="N1895" s="479"/>
      <c r="O1895" s="479"/>
      <c r="P1895" s="470"/>
      <c r="Q1895" s="470"/>
      <c r="R1895" s="470"/>
      <c r="S1895" s="470"/>
      <c r="T1895" s="470"/>
      <c r="U1895" s="470"/>
      <c r="V1895" s="470"/>
    </row>
    <row r="1896" spans="8:22" x14ac:dyDescent="0.35">
      <c r="H1896" s="471"/>
      <c r="I1896" s="470"/>
      <c r="J1896" s="470"/>
      <c r="K1896" s="470"/>
      <c r="L1896" s="471"/>
      <c r="M1896" s="470"/>
      <c r="N1896" s="479"/>
      <c r="O1896" s="479"/>
      <c r="P1896" s="470"/>
      <c r="Q1896" s="470"/>
      <c r="R1896" s="470"/>
      <c r="S1896" s="470"/>
      <c r="T1896" s="470"/>
      <c r="U1896" s="470"/>
      <c r="V1896" s="470"/>
    </row>
    <row r="1897" spans="8:22" x14ac:dyDescent="0.35">
      <c r="H1897" s="471"/>
      <c r="I1897" s="470"/>
      <c r="J1897" s="470"/>
      <c r="K1897" s="470"/>
      <c r="L1897" s="471"/>
      <c r="M1897" s="470"/>
      <c r="N1897" s="479"/>
      <c r="O1897" s="479"/>
      <c r="P1897" s="470"/>
      <c r="Q1897" s="470"/>
      <c r="R1897" s="470"/>
      <c r="S1897" s="470"/>
      <c r="T1897" s="470"/>
      <c r="U1897" s="470"/>
      <c r="V1897" s="470"/>
    </row>
    <row r="1898" spans="8:22" x14ac:dyDescent="0.35">
      <c r="H1898" s="471"/>
      <c r="I1898" s="470"/>
      <c r="J1898" s="470"/>
      <c r="K1898" s="470"/>
      <c r="L1898" s="471"/>
      <c r="M1898" s="470"/>
      <c r="N1898" s="479"/>
      <c r="O1898" s="479"/>
      <c r="P1898" s="470"/>
      <c r="Q1898" s="470"/>
      <c r="R1898" s="470"/>
      <c r="S1898" s="470"/>
      <c r="T1898" s="470"/>
      <c r="U1898" s="470"/>
      <c r="V1898" s="470"/>
    </row>
    <row r="1899" spans="8:22" x14ac:dyDescent="0.35">
      <c r="H1899" s="471"/>
      <c r="I1899" s="470"/>
      <c r="J1899" s="470"/>
      <c r="K1899" s="470"/>
      <c r="L1899" s="471"/>
      <c r="M1899" s="470"/>
      <c r="N1899" s="479"/>
      <c r="O1899" s="479"/>
      <c r="P1899" s="470"/>
      <c r="Q1899" s="470"/>
      <c r="R1899" s="470"/>
      <c r="S1899" s="470"/>
      <c r="T1899" s="470"/>
      <c r="U1899" s="470"/>
      <c r="V1899" s="470"/>
    </row>
    <row r="1900" spans="8:22" x14ac:dyDescent="0.35">
      <c r="H1900" s="471"/>
      <c r="I1900" s="470"/>
      <c r="J1900" s="470"/>
      <c r="K1900" s="470"/>
      <c r="L1900" s="471"/>
      <c r="M1900" s="470"/>
      <c r="N1900" s="479"/>
      <c r="O1900" s="479"/>
      <c r="P1900" s="470"/>
      <c r="Q1900" s="470"/>
      <c r="R1900" s="470"/>
      <c r="S1900" s="470"/>
      <c r="T1900" s="470"/>
      <c r="U1900" s="470"/>
      <c r="V1900" s="470"/>
    </row>
    <row r="1901" spans="8:22" x14ac:dyDescent="0.35">
      <c r="H1901" s="471"/>
      <c r="I1901" s="470"/>
      <c r="J1901" s="470"/>
      <c r="K1901" s="470"/>
      <c r="L1901" s="471"/>
      <c r="M1901" s="470"/>
      <c r="N1901" s="479"/>
      <c r="O1901" s="479"/>
      <c r="P1901" s="470"/>
      <c r="Q1901" s="470"/>
      <c r="R1901" s="470"/>
      <c r="S1901" s="470"/>
      <c r="T1901" s="470"/>
      <c r="U1901" s="470"/>
      <c r="V1901" s="470"/>
    </row>
    <row r="1902" spans="8:22" x14ac:dyDescent="0.35">
      <c r="H1902" s="471"/>
      <c r="I1902" s="470"/>
      <c r="J1902" s="470"/>
      <c r="K1902" s="470"/>
      <c r="L1902" s="471"/>
      <c r="M1902" s="470"/>
      <c r="N1902" s="479"/>
      <c r="O1902" s="479"/>
      <c r="P1902" s="470"/>
      <c r="Q1902" s="470"/>
      <c r="R1902" s="470"/>
      <c r="S1902" s="470"/>
      <c r="T1902" s="470"/>
      <c r="U1902" s="470"/>
      <c r="V1902" s="470"/>
    </row>
    <row r="1903" spans="8:22" x14ac:dyDescent="0.35">
      <c r="H1903" s="471"/>
      <c r="I1903" s="470"/>
      <c r="J1903" s="470"/>
      <c r="K1903" s="470"/>
      <c r="L1903" s="471"/>
      <c r="M1903" s="470"/>
      <c r="N1903" s="479"/>
      <c r="O1903" s="479"/>
      <c r="P1903" s="470"/>
      <c r="Q1903" s="470"/>
      <c r="R1903" s="470"/>
      <c r="S1903" s="470"/>
      <c r="T1903" s="470"/>
      <c r="U1903" s="470"/>
      <c r="V1903" s="470"/>
    </row>
    <row r="1904" spans="8:22" x14ac:dyDescent="0.35">
      <c r="H1904" s="471"/>
      <c r="I1904" s="470"/>
      <c r="J1904" s="470"/>
      <c r="K1904" s="470"/>
      <c r="L1904" s="471"/>
      <c r="M1904" s="470"/>
      <c r="N1904" s="479"/>
      <c r="O1904" s="479"/>
      <c r="P1904" s="470"/>
      <c r="Q1904" s="470"/>
      <c r="R1904" s="470"/>
      <c r="S1904" s="470"/>
      <c r="T1904" s="470"/>
      <c r="U1904" s="470"/>
      <c r="V1904" s="470"/>
    </row>
    <row r="1905" spans="8:22" x14ac:dyDescent="0.35">
      <c r="H1905" s="471"/>
      <c r="I1905" s="470"/>
      <c r="J1905" s="470"/>
      <c r="K1905" s="470"/>
      <c r="L1905" s="471"/>
      <c r="M1905" s="470"/>
      <c r="N1905" s="479"/>
      <c r="O1905" s="479"/>
      <c r="P1905" s="470"/>
      <c r="Q1905" s="470"/>
      <c r="R1905" s="470"/>
      <c r="S1905" s="470"/>
      <c r="T1905" s="470"/>
      <c r="U1905" s="470"/>
      <c r="V1905" s="470"/>
    </row>
    <row r="1906" spans="8:22" x14ac:dyDescent="0.35">
      <c r="H1906" s="471"/>
      <c r="I1906" s="470"/>
      <c r="J1906" s="470"/>
      <c r="K1906" s="470"/>
      <c r="L1906" s="471"/>
      <c r="M1906" s="470"/>
      <c r="N1906" s="479"/>
      <c r="O1906" s="479"/>
      <c r="P1906" s="470"/>
      <c r="Q1906" s="470"/>
      <c r="R1906" s="470"/>
      <c r="S1906" s="470"/>
      <c r="T1906" s="470"/>
      <c r="U1906" s="470"/>
      <c r="V1906" s="470"/>
    </row>
    <row r="1907" spans="8:22" x14ac:dyDescent="0.35">
      <c r="H1907" s="471"/>
      <c r="I1907" s="470"/>
      <c r="J1907" s="470"/>
      <c r="K1907" s="470"/>
      <c r="L1907" s="471"/>
      <c r="M1907" s="470"/>
      <c r="N1907" s="479"/>
      <c r="O1907" s="479"/>
      <c r="P1907" s="470"/>
      <c r="Q1907" s="470"/>
      <c r="R1907" s="470"/>
      <c r="S1907" s="470"/>
      <c r="T1907" s="470"/>
      <c r="U1907" s="470"/>
      <c r="V1907" s="470"/>
    </row>
    <row r="1908" spans="8:22" x14ac:dyDescent="0.35">
      <c r="H1908" s="471"/>
      <c r="I1908" s="470"/>
      <c r="J1908" s="470"/>
      <c r="K1908" s="470"/>
      <c r="L1908" s="471"/>
      <c r="M1908" s="470"/>
      <c r="N1908" s="479"/>
      <c r="O1908" s="479"/>
      <c r="P1908" s="470"/>
      <c r="Q1908" s="470"/>
      <c r="R1908" s="470"/>
      <c r="S1908" s="470"/>
      <c r="T1908" s="470"/>
      <c r="U1908" s="470"/>
      <c r="V1908" s="470"/>
    </row>
    <row r="1909" spans="8:22" x14ac:dyDescent="0.35">
      <c r="H1909" s="471"/>
      <c r="I1909" s="470"/>
      <c r="J1909" s="470"/>
      <c r="K1909" s="470"/>
      <c r="L1909" s="471"/>
      <c r="M1909" s="470"/>
      <c r="N1909" s="479"/>
      <c r="O1909" s="479"/>
      <c r="P1909" s="470"/>
      <c r="Q1909" s="470"/>
      <c r="R1909" s="470"/>
      <c r="S1909" s="470"/>
      <c r="T1909" s="470"/>
      <c r="U1909" s="470"/>
      <c r="V1909" s="470"/>
    </row>
    <row r="1910" spans="8:22" x14ac:dyDescent="0.35">
      <c r="H1910" s="471"/>
      <c r="I1910" s="470"/>
      <c r="J1910" s="470"/>
      <c r="K1910" s="470"/>
      <c r="L1910" s="471"/>
      <c r="M1910" s="470"/>
      <c r="N1910" s="479"/>
      <c r="O1910" s="479"/>
      <c r="P1910" s="470"/>
      <c r="Q1910" s="470"/>
      <c r="R1910" s="470"/>
      <c r="S1910" s="470"/>
      <c r="T1910" s="470"/>
      <c r="U1910" s="470"/>
      <c r="V1910" s="470"/>
    </row>
    <row r="1911" spans="8:22" x14ac:dyDescent="0.35">
      <c r="H1911" s="471"/>
      <c r="I1911" s="470"/>
      <c r="J1911" s="470"/>
      <c r="K1911" s="470"/>
      <c r="L1911" s="471"/>
      <c r="M1911" s="470"/>
      <c r="N1911" s="479"/>
      <c r="O1911" s="479"/>
      <c r="P1911" s="470"/>
      <c r="Q1911" s="470"/>
      <c r="R1911" s="470"/>
      <c r="S1911" s="470"/>
      <c r="T1911" s="470"/>
      <c r="U1911" s="470"/>
      <c r="V1911" s="470"/>
    </row>
    <row r="1912" spans="8:22" x14ac:dyDescent="0.35">
      <c r="H1912" s="471"/>
      <c r="I1912" s="470"/>
      <c r="J1912" s="470"/>
      <c r="K1912" s="470"/>
      <c r="L1912" s="471"/>
      <c r="M1912" s="470"/>
      <c r="N1912" s="479"/>
      <c r="O1912" s="479"/>
      <c r="P1912" s="470"/>
      <c r="Q1912" s="470"/>
      <c r="R1912" s="470"/>
      <c r="S1912" s="470"/>
      <c r="T1912" s="470"/>
      <c r="U1912" s="470"/>
      <c r="V1912" s="470"/>
    </row>
    <row r="1913" spans="8:22" x14ac:dyDescent="0.35">
      <c r="H1913" s="471"/>
      <c r="I1913" s="470"/>
      <c r="J1913" s="470"/>
      <c r="K1913" s="470"/>
      <c r="L1913" s="471"/>
      <c r="M1913" s="470"/>
      <c r="N1913" s="479"/>
      <c r="O1913" s="479"/>
      <c r="P1913" s="470"/>
      <c r="Q1913" s="470"/>
      <c r="R1913" s="470"/>
      <c r="S1913" s="470"/>
      <c r="T1913" s="470"/>
      <c r="U1913" s="470"/>
      <c r="V1913" s="470"/>
    </row>
    <row r="1914" spans="8:22" x14ac:dyDescent="0.35">
      <c r="H1914" s="471"/>
      <c r="I1914" s="470"/>
      <c r="J1914" s="470"/>
      <c r="K1914" s="470"/>
      <c r="L1914" s="471"/>
      <c r="M1914" s="470"/>
      <c r="N1914" s="479"/>
      <c r="O1914" s="479"/>
      <c r="P1914" s="470"/>
      <c r="Q1914" s="470"/>
      <c r="R1914" s="470"/>
      <c r="S1914" s="470"/>
      <c r="T1914" s="470"/>
      <c r="U1914" s="470"/>
      <c r="V1914" s="470"/>
    </row>
    <row r="1915" spans="8:22" x14ac:dyDescent="0.35">
      <c r="H1915" s="471"/>
      <c r="I1915" s="470"/>
      <c r="J1915" s="470"/>
      <c r="K1915" s="470"/>
      <c r="L1915" s="471"/>
      <c r="M1915" s="470"/>
      <c r="N1915" s="479"/>
      <c r="O1915" s="479"/>
      <c r="P1915" s="470"/>
      <c r="Q1915" s="470"/>
      <c r="R1915" s="470"/>
      <c r="S1915" s="470"/>
      <c r="T1915" s="470"/>
      <c r="U1915" s="470"/>
      <c r="V1915" s="470"/>
    </row>
    <row r="1916" spans="8:22" x14ac:dyDescent="0.35">
      <c r="H1916" s="471"/>
      <c r="I1916" s="470"/>
      <c r="J1916" s="470"/>
      <c r="K1916" s="470"/>
      <c r="L1916" s="471"/>
      <c r="M1916" s="470"/>
      <c r="N1916" s="479"/>
      <c r="O1916" s="479"/>
      <c r="P1916" s="470"/>
      <c r="Q1916" s="470"/>
      <c r="R1916" s="470"/>
      <c r="S1916" s="470"/>
      <c r="T1916" s="470"/>
      <c r="U1916" s="470"/>
      <c r="V1916" s="470"/>
    </row>
    <row r="1917" spans="8:22" x14ac:dyDescent="0.35">
      <c r="H1917" s="471"/>
      <c r="I1917" s="470"/>
      <c r="J1917" s="470"/>
      <c r="K1917" s="470"/>
      <c r="L1917" s="471"/>
      <c r="M1917" s="470"/>
      <c r="N1917" s="479"/>
      <c r="O1917" s="479"/>
      <c r="P1917" s="470"/>
      <c r="Q1917" s="470"/>
      <c r="R1917" s="470"/>
      <c r="S1917" s="470"/>
      <c r="T1917" s="470"/>
      <c r="U1917" s="470"/>
      <c r="V1917" s="470"/>
    </row>
    <row r="1918" spans="8:22" x14ac:dyDescent="0.35">
      <c r="H1918" s="471"/>
      <c r="I1918" s="470"/>
      <c r="J1918" s="470"/>
      <c r="K1918" s="470"/>
      <c r="L1918" s="471"/>
      <c r="M1918" s="470"/>
      <c r="N1918" s="479"/>
      <c r="O1918" s="479"/>
      <c r="P1918" s="470"/>
      <c r="Q1918" s="470"/>
      <c r="R1918" s="470"/>
      <c r="S1918" s="470"/>
      <c r="T1918" s="470"/>
      <c r="U1918" s="470"/>
      <c r="V1918" s="470"/>
    </row>
    <row r="1919" spans="8:22" x14ac:dyDescent="0.35">
      <c r="H1919" s="471"/>
      <c r="I1919" s="470"/>
      <c r="J1919" s="470"/>
      <c r="K1919" s="470"/>
      <c r="L1919" s="471"/>
      <c r="M1919" s="470"/>
      <c r="N1919" s="479"/>
      <c r="O1919" s="479"/>
      <c r="P1919" s="470"/>
      <c r="Q1919" s="470"/>
      <c r="R1919" s="470"/>
      <c r="S1919" s="470"/>
      <c r="T1919" s="470"/>
      <c r="U1919" s="470"/>
      <c r="V1919" s="470"/>
    </row>
    <row r="1920" spans="8:22" x14ac:dyDescent="0.35">
      <c r="H1920" s="471"/>
      <c r="I1920" s="470"/>
      <c r="J1920" s="470"/>
      <c r="K1920" s="470"/>
      <c r="L1920" s="471"/>
      <c r="M1920" s="470"/>
      <c r="N1920" s="479"/>
      <c r="O1920" s="479"/>
      <c r="P1920" s="470"/>
      <c r="Q1920" s="470"/>
      <c r="R1920" s="470"/>
      <c r="S1920" s="470"/>
      <c r="T1920" s="470"/>
      <c r="U1920" s="470"/>
      <c r="V1920" s="470"/>
    </row>
    <row r="1921" spans="8:22" x14ac:dyDescent="0.35">
      <c r="H1921" s="471"/>
      <c r="I1921" s="470"/>
      <c r="J1921" s="470"/>
      <c r="K1921" s="470"/>
      <c r="L1921" s="471"/>
      <c r="M1921" s="470"/>
      <c r="N1921" s="479"/>
      <c r="O1921" s="479"/>
      <c r="P1921" s="470"/>
      <c r="Q1921" s="470"/>
      <c r="R1921" s="470"/>
      <c r="S1921" s="470"/>
      <c r="T1921" s="470"/>
      <c r="U1921" s="470"/>
      <c r="V1921" s="470"/>
    </row>
    <row r="1922" spans="8:22" x14ac:dyDescent="0.35">
      <c r="H1922" s="471"/>
      <c r="I1922" s="470"/>
      <c r="J1922" s="470"/>
      <c r="K1922" s="470"/>
      <c r="L1922" s="471"/>
      <c r="M1922" s="470"/>
      <c r="N1922" s="479"/>
      <c r="O1922" s="479"/>
      <c r="P1922" s="470"/>
      <c r="Q1922" s="470"/>
      <c r="R1922" s="470"/>
      <c r="S1922" s="470"/>
      <c r="T1922" s="470"/>
      <c r="U1922" s="470"/>
      <c r="V1922" s="470"/>
    </row>
    <row r="1923" spans="8:22" x14ac:dyDescent="0.35">
      <c r="H1923" s="471"/>
      <c r="I1923" s="470"/>
      <c r="J1923" s="470"/>
      <c r="K1923" s="470"/>
      <c r="L1923" s="471"/>
      <c r="M1923" s="470"/>
      <c r="N1923" s="479"/>
      <c r="O1923" s="479"/>
      <c r="P1923" s="470"/>
      <c r="Q1923" s="470"/>
      <c r="R1923" s="470"/>
      <c r="S1923" s="470"/>
      <c r="T1923" s="470"/>
      <c r="U1923" s="470"/>
      <c r="V1923" s="470"/>
    </row>
    <row r="1924" spans="8:22" x14ac:dyDescent="0.35">
      <c r="H1924" s="471"/>
      <c r="I1924" s="470"/>
      <c r="J1924" s="470"/>
      <c r="K1924" s="470"/>
      <c r="L1924" s="471"/>
      <c r="M1924" s="470"/>
      <c r="N1924" s="479"/>
      <c r="O1924" s="479"/>
      <c r="P1924" s="470"/>
      <c r="Q1924" s="470"/>
      <c r="R1924" s="470"/>
      <c r="S1924" s="470"/>
      <c r="T1924" s="470"/>
      <c r="U1924" s="470"/>
      <c r="V1924" s="470"/>
    </row>
    <row r="1925" spans="8:22" x14ac:dyDescent="0.35">
      <c r="H1925" s="471"/>
      <c r="I1925" s="470"/>
      <c r="J1925" s="470"/>
      <c r="K1925" s="470"/>
      <c r="L1925" s="471"/>
      <c r="M1925" s="470"/>
      <c r="N1925" s="479"/>
      <c r="O1925" s="479"/>
      <c r="P1925" s="470"/>
      <c r="Q1925" s="470"/>
      <c r="R1925" s="470"/>
      <c r="S1925" s="470"/>
      <c r="T1925" s="470"/>
      <c r="U1925" s="470"/>
      <c r="V1925" s="470"/>
    </row>
    <row r="1926" spans="8:22" x14ac:dyDescent="0.35">
      <c r="H1926" s="471"/>
      <c r="I1926" s="470"/>
      <c r="J1926" s="470"/>
      <c r="K1926" s="470"/>
      <c r="L1926" s="471"/>
      <c r="M1926" s="470"/>
      <c r="N1926" s="479"/>
      <c r="O1926" s="479"/>
      <c r="P1926" s="470"/>
      <c r="Q1926" s="470"/>
      <c r="R1926" s="470"/>
      <c r="S1926" s="470"/>
      <c r="T1926" s="470"/>
      <c r="U1926" s="470"/>
      <c r="V1926" s="470"/>
    </row>
    <row r="1927" spans="8:22" x14ac:dyDescent="0.35">
      <c r="H1927" s="471"/>
      <c r="I1927" s="470"/>
      <c r="J1927" s="470"/>
      <c r="K1927" s="470"/>
      <c r="L1927" s="471"/>
      <c r="M1927" s="470"/>
      <c r="N1927" s="479"/>
      <c r="O1927" s="479"/>
      <c r="P1927" s="470"/>
      <c r="Q1927" s="470"/>
      <c r="R1927" s="470"/>
      <c r="S1927" s="470"/>
      <c r="T1927" s="470"/>
      <c r="U1927" s="470"/>
      <c r="V1927" s="470"/>
    </row>
    <row r="1928" spans="8:22" x14ac:dyDescent="0.35">
      <c r="H1928" s="471"/>
      <c r="I1928" s="470"/>
      <c r="J1928" s="470"/>
      <c r="K1928" s="470"/>
      <c r="L1928" s="471"/>
      <c r="M1928" s="470"/>
      <c r="N1928" s="479"/>
      <c r="O1928" s="479"/>
      <c r="P1928" s="470"/>
      <c r="Q1928" s="470"/>
      <c r="R1928" s="470"/>
      <c r="S1928" s="470"/>
      <c r="T1928" s="470"/>
      <c r="U1928" s="470"/>
      <c r="V1928" s="470"/>
    </row>
    <row r="1929" spans="8:22" x14ac:dyDescent="0.35">
      <c r="H1929" s="471"/>
      <c r="I1929" s="470"/>
      <c r="J1929" s="470"/>
      <c r="K1929" s="470"/>
      <c r="L1929" s="471"/>
      <c r="M1929" s="470"/>
      <c r="N1929" s="479"/>
      <c r="O1929" s="479"/>
      <c r="P1929" s="470"/>
      <c r="Q1929" s="470"/>
      <c r="R1929" s="470"/>
      <c r="S1929" s="470"/>
      <c r="T1929" s="470"/>
      <c r="U1929" s="470"/>
      <c r="V1929" s="470"/>
    </row>
    <row r="1930" spans="8:22" x14ac:dyDescent="0.35">
      <c r="H1930" s="471"/>
      <c r="I1930" s="470"/>
      <c r="J1930" s="470"/>
      <c r="K1930" s="470"/>
      <c r="L1930" s="471"/>
      <c r="M1930" s="470"/>
      <c r="N1930" s="479"/>
      <c r="O1930" s="479"/>
      <c r="P1930" s="470"/>
      <c r="Q1930" s="470"/>
      <c r="R1930" s="470"/>
      <c r="S1930" s="470"/>
      <c r="T1930" s="470"/>
      <c r="U1930" s="470"/>
      <c r="V1930" s="470"/>
    </row>
    <row r="1931" spans="8:22" x14ac:dyDescent="0.35">
      <c r="H1931" s="471"/>
      <c r="I1931" s="470"/>
      <c r="J1931" s="470"/>
      <c r="K1931" s="470"/>
      <c r="L1931" s="471"/>
      <c r="M1931" s="470"/>
      <c r="N1931" s="479"/>
      <c r="O1931" s="479"/>
      <c r="P1931" s="470"/>
      <c r="Q1931" s="470"/>
      <c r="R1931" s="470"/>
      <c r="S1931" s="470"/>
      <c r="T1931" s="470"/>
      <c r="U1931" s="470"/>
      <c r="V1931" s="470"/>
    </row>
    <row r="1932" spans="8:22" x14ac:dyDescent="0.35">
      <c r="H1932" s="471"/>
      <c r="I1932" s="470"/>
      <c r="J1932" s="470"/>
      <c r="K1932" s="470"/>
      <c r="L1932" s="471"/>
      <c r="M1932" s="470"/>
      <c r="N1932" s="479"/>
      <c r="O1932" s="479"/>
      <c r="P1932" s="470"/>
      <c r="Q1932" s="470"/>
      <c r="R1932" s="470"/>
      <c r="S1932" s="470"/>
      <c r="T1932" s="470"/>
      <c r="U1932" s="470"/>
      <c r="V1932" s="470"/>
    </row>
    <row r="1933" spans="8:22" x14ac:dyDescent="0.35">
      <c r="H1933" s="471"/>
      <c r="I1933" s="470"/>
      <c r="J1933" s="470"/>
      <c r="K1933" s="470"/>
      <c r="L1933" s="471"/>
      <c r="M1933" s="470"/>
      <c r="N1933" s="479"/>
      <c r="O1933" s="479"/>
      <c r="P1933" s="470"/>
      <c r="Q1933" s="470"/>
      <c r="R1933" s="470"/>
      <c r="S1933" s="470"/>
      <c r="T1933" s="470"/>
      <c r="U1933" s="470"/>
      <c r="V1933" s="470"/>
    </row>
    <row r="1934" spans="8:22" x14ac:dyDescent="0.35">
      <c r="H1934" s="471"/>
      <c r="I1934" s="470"/>
      <c r="J1934" s="470"/>
      <c r="K1934" s="470"/>
      <c r="L1934" s="471"/>
      <c r="M1934" s="470"/>
      <c r="N1934" s="479"/>
      <c r="O1934" s="479"/>
      <c r="P1934" s="470"/>
      <c r="Q1934" s="470"/>
      <c r="R1934" s="470"/>
      <c r="S1934" s="470"/>
      <c r="T1934" s="470"/>
      <c r="U1934" s="470"/>
      <c r="V1934" s="470"/>
    </row>
    <row r="1935" spans="8:22" x14ac:dyDescent="0.35">
      <c r="H1935" s="471"/>
      <c r="I1935" s="470"/>
      <c r="J1935" s="470"/>
      <c r="K1935" s="470"/>
      <c r="L1935" s="471"/>
      <c r="M1935" s="470"/>
      <c r="N1935" s="479"/>
      <c r="O1935" s="479"/>
      <c r="P1935" s="470"/>
      <c r="Q1935" s="470"/>
      <c r="R1935" s="470"/>
      <c r="S1935" s="470"/>
      <c r="T1935" s="470"/>
      <c r="U1935" s="470"/>
      <c r="V1935" s="470"/>
    </row>
    <row r="1936" spans="8:22" x14ac:dyDescent="0.35">
      <c r="H1936" s="471"/>
      <c r="I1936" s="470"/>
      <c r="J1936" s="470"/>
      <c r="K1936" s="470"/>
      <c r="L1936" s="471"/>
      <c r="M1936" s="470"/>
      <c r="N1936" s="479"/>
      <c r="O1936" s="479"/>
      <c r="P1936" s="470"/>
      <c r="Q1936" s="470"/>
      <c r="R1936" s="470"/>
      <c r="S1936" s="470"/>
      <c r="T1936" s="470"/>
      <c r="U1936" s="470"/>
      <c r="V1936" s="470"/>
    </row>
    <row r="1937" spans="8:22" x14ac:dyDescent="0.35">
      <c r="H1937" s="471"/>
      <c r="I1937" s="470"/>
      <c r="J1937" s="470"/>
      <c r="K1937" s="470"/>
      <c r="L1937" s="471"/>
      <c r="M1937" s="470"/>
      <c r="N1937" s="479"/>
      <c r="O1937" s="479"/>
      <c r="P1937" s="470"/>
      <c r="Q1937" s="470"/>
      <c r="R1937" s="470"/>
      <c r="S1937" s="470"/>
      <c r="T1937" s="470"/>
      <c r="U1937" s="470"/>
      <c r="V1937" s="470"/>
    </row>
    <row r="1938" spans="8:22" x14ac:dyDescent="0.35">
      <c r="H1938" s="471"/>
      <c r="I1938" s="470"/>
      <c r="J1938" s="470"/>
      <c r="K1938" s="470"/>
      <c r="L1938" s="471"/>
      <c r="M1938" s="470"/>
      <c r="N1938" s="479"/>
      <c r="O1938" s="479"/>
      <c r="P1938" s="470"/>
      <c r="Q1938" s="470"/>
      <c r="R1938" s="470"/>
      <c r="S1938" s="470"/>
      <c r="T1938" s="470"/>
      <c r="U1938" s="470"/>
      <c r="V1938" s="470"/>
    </row>
    <row r="1939" spans="8:22" x14ac:dyDescent="0.35">
      <c r="H1939" s="471"/>
      <c r="I1939" s="470"/>
      <c r="J1939" s="470"/>
      <c r="K1939" s="470"/>
      <c r="L1939" s="471"/>
      <c r="M1939" s="470"/>
      <c r="N1939" s="479"/>
      <c r="O1939" s="479"/>
      <c r="P1939" s="470"/>
      <c r="Q1939" s="470"/>
      <c r="R1939" s="470"/>
      <c r="S1939" s="470"/>
      <c r="T1939" s="470"/>
      <c r="U1939" s="470"/>
      <c r="V1939" s="470"/>
    </row>
    <row r="1940" spans="8:22" x14ac:dyDescent="0.35">
      <c r="H1940" s="471"/>
      <c r="I1940" s="470"/>
      <c r="J1940" s="470"/>
      <c r="K1940" s="470"/>
      <c r="L1940" s="471"/>
      <c r="M1940" s="470"/>
      <c r="N1940" s="479"/>
      <c r="O1940" s="479"/>
      <c r="P1940" s="470"/>
      <c r="Q1940" s="470"/>
      <c r="R1940" s="470"/>
      <c r="S1940" s="470"/>
      <c r="T1940" s="470"/>
      <c r="U1940" s="470"/>
      <c r="V1940" s="470"/>
    </row>
    <row r="1941" spans="8:22" x14ac:dyDescent="0.35">
      <c r="H1941" s="471"/>
      <c r="I1941" s="470"/>
      <c r="J1941" s="470"/>
      <c r="K1941" s="470"/>
      <c r="L1941" s="471"/>
      <c r="M1941" s="470"/>
      <c r="N1941" s="479"/>
      <c r="O1941" s="479"/>
      <c r="P1941" s="470"/>
      <c r="Q1941" s="470"/>
      <c r="R1941" s="470"/>
      <c r="S1941" s="470"/>
      <c r="T1941" s="470"/>
      <c r="U1941" s="470"/>
      <c r="V1941" s="470"/>
    </row>
    <row r="1942" spans="8:22" x14ac:dyDescent="0.35">
      <c r="H1942" s="471"/>
      <c r="I1942" s="470"/>
      <c r="J1942" s="470"/>
      <c r="K1942" s="470"/>
      <c r="L1942" s="471"/>
      <c r="M1942" s="470"/>
      <c r="N1942" s="479"/>
      <c r="O1942" s="479"/>
      <c r="P1942" s="470"/>
      <c r="Q1942" s="470"/>
      <c r="R1942" s="470"/>
      <c r="S1942" s="470"/>
      <c r="T1942" s="470"/>
      <c r="U1942" s="470"/>
      <c r="V1942" s="470"/>
    </row>
    <row r="1943" spans="8:22" x14ac:dyDescent="0.35">
      <c r="H1943" s="471"/>
      <c r="I1943" s="470"/>
      <c r="J1943" s="470"/>
      <c r="K1943" s="470"/>
      <c r="L1943" s="471"/>
      <c r="M1943" s="470"/>
      <c r="N1943" s="479"/>
      <c r="O1943" s="479"/>
      <c r="P1943" s="470"/>
      <c r="Q1943" s="470"/>
      <c r="R1943" s="470"/>
      <c r="S1943" s="470"/>
      <c r="T1943" s="470"/>
      <c r="U1943" s="470"/>
      <c r="V1943" s="470"/>
    </row>
    <row r="1944" spans="8:22" x14ac:dyDescent="0.35">
      <c r="H1944" s="471"/>
      <c r="I1944" s="470"/>
      <c r="J1944" s="470"/>
      <c r="K1944" s="470"/>
      <c r="L1944" s="471"/>
      <c r="M1944" s="470"/>
      <c r="N1944" s="479"/>
      <c r="O1944" s="479"/>
      <c r="P1944" s="470"/>
      <c r="Q1944" s="470"/>
      <c r="R1944" s="470"/>
      <c r="S1944" s="470"/>
      <c r="T1944" s="470"/>
      <c r="U1944" s="470"/>
      <c r="V1944" s="470"/>
    </row>
    <row r="1945" spans="8:22" x14ac:dyDescent="0.35">
      <c r="H1945" s="471"/>
      <c r="I1945" s="470"/>
      <c r="J1945" s="470"/>
      <c r="K1945" s="470"/>
      <c r="L1945" s="471"/>
      <c r="M1945" s="470"/>
      <c r="N1945" s="479"/>
      <c r="O1945" s="479"/>
      <c r="P1945" s="470"/>
      <c r="Q1945" s="470"/>
      <c r="R1945" s="470"/>
      <c r="S1945" s="470"/>
      <c r="T1945" s="470"/>
      <c r="U1945" s="470"/>
      <c r="V1945" s="470"/>
    </row>
    <row r="1946" spans="8:22" x14ac:dyDescent="0.35">
      <c r="H1946" s="471"/>
      <c r="I1946" s="470"/>
      <c r="J1946" s="470"/>
      <c r="K1946" s="470"/>
      <c r="L1946" s="471"/>
      <c r="M1946" s="470"/>
      <c r="N1946" s="479"/>
      <c r="O1946" s="479"/>
      <c r="P1946" s="470"/>
      <c r="Q1946" s="470"/>
      <c r="R1946" s="470"/>
      <c r="S1946" s="470"/>
      <c r="T1946" s="470"/>
      <c r="U1946" s="470"/>
      <c r="V1946" s="470"/>
    </row>
    <row r="1947" spans="8:22" x14ac:dyDescent="0.35">
      <c r="H1947" s="471"/>
      <c r="I1947" s="470"/>
      <c r="J1947" s="470"/>
      <c r="K1947" s="470"/>
      <c r="L1947" s="471"/>
      <c r="M1947" s="470"/>
      <c r="N1947" s="479"/>
      <c r="O1947" s="479"/>
      <c r="P1947" s="470"/>
      <c r="Q1947" s="470"/>
      <c r="R1947" s="470"/>
      <c r="S1947" s="470"/>
      <c r="T1947" s="470"/>
      <c r="U1947" s="470"/>
      <c r="V1947" s="470"/>
    </row>
    <row r="1948" spans="8:22" x14ac:dyDescent="0.35">
      <c r="H1948" s="471"/>
      <c r="I1948" s="470"/>
      <c r="J1948" s="470"/>
      <c r="K1948" s="470"/>
      <c r="L1948" s="471"/>
      <c r="M1948" s="470"/>
      <c r="N1948" s="479"/>
      <c r="O1948" s="479"/>
      <c r="P1948" s="470"/>
      <c r="Q1948" s="470"/>
      <c r="R1948" s="470"/>
      <c r="S1948" s="470"/>
      <c r="T1948" s="470"/>
      <c r="U1948" s="470"/>
      <c r="V1948" s="470"/>
    </row>
    <row r="1949" spans="8:22" x14ac:dyDescent="0.35">
      <c r="H1949" s="471"/>
      <c r="I1949" s="470"/>
      <c r="J1949" s="470"/>
      <c r="K1949" s="470"/>
      <c r="L1949" s="471"/>
      <c r="M1949" s="470"/>
      <c r="N1949" s="479"/>
      <c r="O1949" s="479"/>
      <c r="P1949" s="470"/>
      <c r="Q1949" s="470"/>
      <c r="R1949" s="470"/>
      <c r="S1949" s="470"/>
      <c r="T1949" s="470"/>
      <c r="U1949" s="470"/>
      <c r="V1949" s="470"/>
    </row>
    <row r="1950" spans="8:22" x14ac:dyDescent="0.35">
      <c r="H1950" s="471"/>
      <c r="I1950" s="470"/>
      <c r="J1950" s="470"/>
      <c r="K1950" s="470"/>
      <c r="L1950" s="471"/>
      <c r="M1950" s="470"/>
      <c r="N1950" s="479"/>
      <c r="O1950" s="479"/>
      <c r="P1950" s="470"/>
      <c r="Q1950" s="470"/>
      <c r="R1950" s="470"/>
      <c r="S1950" s="470"/>
      <c r="T1950" s="470"/>
      <c r="U1950" s="470"/>
      <c r="V1950" s="470"/>
    </row>
    <row r="1951" spans="8:22" x14ac:dyDescent="0.35">
      <c r="H1951" s="471"/>
      <c r="I1951" s="470"/>
      <c r="J1951" s="470"/>
      <c r="K1951" s="470"/>
      <c r="L1951" s="471"/>
      <c r="M1951" s="470"/>
      <c r="N1951" s="479"/>
      <c r="O1951" s="479"/>
      <c r="P1951" s="470"/>
      <c r="Q1951" s="470"/>
      <c r="R1951" s="470"/>
      <c r="S1951" s="470"/>
      <c r="T1951" s="470"/>
      <c r="U1951" s="470"/>
      <c r="V1951" s="470"/>
    </row>
    <row r="1952" spans="8:22" x14ac:dyDescent="0.35">
      <c r="H1952" s="471"/>
      <c r="I1952" s="470"/>
      <c r="J1952" s="470"/>
      <c r="K1952" s="470"/>
      <c r="L1952" s="471"/>
      <c r="M1952" s="470"/>
      <c r="N1952" s="479"/>
      <c r="O1952" s="479"/>
      <c r="P1952" s="470"/>
      <c r="Q1952" s="470"/>
      <c r="R1952" s="470"/>
      <c r="S1952" s="470"/>
      <c r="T1952" s="470"/>
      <c r="U1952" s="470"/>
      <c r="V1952" s="470"/>
    </row>
    <row r="1953" spans="8:22" x14ac:dyDescent="0.35">
      <c r="H1953" s="471"/>
      <c r="I1953" s="470"/>
      <c r="J1953" s="470"/>
      <c r="K1953" s="470"/>
      <c r="L1953" s="471"/>
      <c r="M1953" s="470"/>
      <c r="N1953" s="479"/>
      <c r="O1953" s="479"/>
      <c r="P1953" s="470"/>
      <c r="Q1953" s="470"/>
      <c r="R1953" s="470"/>
      <c r="S1953" s="470"/>
      <c r="T1953" s="470"/>
      <c r="U1953" s="470"/>
      <c r="V1953" s="470"/>
    </row>
    <row r="1954" spans="8:22" x14ac:dyDescent="0.35">
      <c r="H1954" s="471"/>
      <c r="I1954" s="470"/>
      <c r="J1954" s="470"/>
      <c r="K1954" s="470"/>
      <c r="L1954" s="471"/>
      <c r="M1954" s="470"/>
      <c r="N1954" s="479"/>
      <c r="O1954" s="479"/>
      <c r="P1954" s="470"/>
      <c r="Q1954" s="470"/>
      <c r="R1954" s="470"/>
      <c r="S1954" s="470"/>
      <c r="T1954" s="470"/>
      <c r="U1954" s="470"/>
      <c r="V1954" s="470"/>
    </row>
    <row r="1955" spans="8:22" x14ac:dyDescent="0.35">
      <c r="H1955" s="471"/>
      <c r="I1955" s="470"/>
      <c r="J1955" s="470"/>
      <c r="K1955" s="470"/>
      <c r="L1955" s="471"/>
      <c r="M1955" s="470"/>
      <c r="N1955" s="479"/>
      <c r="O1955" s="479"/>
      <c r="P1955" s="470"/>
      <c r="Q1955" s="470"/>
      <c r="R1955" s="470"/>
      <c r="S1955" s="470"/>
      <c r="T1955" s="470"/>
      <c r="U1955" s="470"/>
      <c r="V1955" s="470"/>
    </row>
    <row r="1956" spans="8:22" x14ac:dyDescent="0.35">
      <c r="H1956" s="471"/>
      <c r="I1956" s="470"/>
      <c r="J1956" s="470"/>
      <c r="K1956" s="470"/>
      <c r="L1956" s="471"/>
      <c r="M1956" s="470"/>
      <c r="N1956" s="479"/>
      <c r="O1956" s="479"/>
      <c r="P1956" s="470"/>
      <c r="Q1956" s="470"/>
      <c r="R1956" s="470"/>
      <c r="S1956" s="470"/>
      <c r="T1956" s="470"/>
      <c r="U1956" s="470"/>
      <c r="V1956" s="470"/>
    </row>
    <row r="1957" spans="8:22" x14ac:dyDescent="0.35">
      <c r="H1957" s="471"/>
      <c r="I1957" s="470"/>
      <c r="J1957" s="470"/>
      <c r="K1957" s="470"/>
      <c r="L1957" s="471"/>
      <c r="M1957" s="470"/>
      <c r="N1957" s="479"/>
      <c r="O1957" s="479"/>
      <c r="P1957" s="470"/>
      <c r="Q1957" s="470"/>
      <c r="R1957" s="470"/>
      <c r="S1957" s="470"/>
      <c r="T1957" s="470"/>
      <c r="U1957" s="470"/>
      <c r="V1957" s="470"/>
    </row>
    <row r="1958" spans="8:22" x14ac:dyDescent="0.35">
      <c r="H1958" s="471"/>
      <c r="I1958" s="470"/>
      <c r="J1958" s="470"/>
      <c r="K1958" s="470"/>
      <c r="L1958" s="471"/>
      <c r="M1958" s="470"/>
      <c r="N1958" s="479"/>
      <c r="O1958" s="479"/>
      <c r="P1958" s="470"/>
      <c r="Q1958" s="470"/>
      <c r="R1958" s="470"/>
      <c r="S1958" s="470"/>
      <c r="T1958" s="470"/>
      <c r="U1958" s="470"/>
      <c r="V1958" s="470"/>
    </row>
    <row r="1959" spans="8:22" x14ac:dyDescent="0.35">
      <c r="H1959" s="471"/>
      <c r="I1959" s="470"/>
      <c r="J1959" s="470"/>
      <c r="K1959" s="470"/>
      <c r="L1959" s="471"/>
      <c r="M1959" s="470"/>
      <c r="N1959" s="479"/>
      <c r="O1959" s="479"/>
      <c r="P1959" s="470"/>
      <c r="Q1959" s="470"/>
      <c r="R1959" s="470"/>
      <c r="S1959" s="470"/>
      <c r="T1959" s="470"/>
      <c r="U1959" s="470"/>
      <c r="V1959" s="470"/>
    </row>
    <row r="1960" spans="8:22" x14ac:dyDescent="0.35">
      <c r="H1960" s="471"/>
      <c r="I1960" s="470"/>
      <c r="J1960" s="470"/>
      <c r="K1960" s="470"/>
      <c r="L1960" s="471"/>
      <c r="M1960" s="470"/>
      <c r="N1960" s="479"/>
      <c r="O1960" s="479"/>
      <c r="P1960" s="470"/>
      <c r="Q1960" s="470"/>
      <c r="R1960" s="470"/>
      <c r="S1960" s="470"/>
      <c r="T1960" s="470"/>
      <c r="U1960" s="470"/>
      <c r="V1960" s="470"/>
    </row>
    <row r="1961" spans="8:22" x14ac:dyDescent="0.35">
      <c r="H1961" s="471"/>
      <c r="I1961" s="470"/>
      <c r="J1961" s="470"/>
      <c r="K1961" s="470"/>
      <c r="L1961" s="471"/>
      <c r="M1961" s="470"/>
      <c r="N1961" s="479"/>
      <c r="O1961" s="479"/>
      <c r="P1961" s="470"/>
      <c r="Q1961" s="470"/>
      <c r="R1961" s="470"/>
      <c r="S1961" s="470"/>
      <c r="T1961" s="470"/>
      <c r="U1961" s="470"/>
      <c r="V1961" s="470"/>
    </row>
    <row r="1962" spans="8:22" x14ac:dyDescent="0.35">
      <c r="H1962" s="471"/>
      <c r="I1962" s="470"/>
      <c r="J1962" s="470"/>
      <c r="K1962" s="470"/>
      <c r="L1962" s="471"/>
      <c r="M1962" s="470"/>
      <c r="N1962" s="479"/>
      <c r="O1962" s="479"/>
      <c r="P1962" s="470"/>
      <c r="Q1962" s="470"/>
      <c r="R1962" s="470"/>
      <c r="S1962" s="470"/>
      <c r="T1962" s="470"/>
      <c r="U1962" s="470"/>
      <c r="V1962" s="470"/>
    </row>
    <row r="1963" spans="8:22" x14ac:dyDescent="0.35">
      <c r="H1963" s="471"/>
      <c r="I1963" s="470"/>
      <c r="J1963" s="470"/>
      <c r="K1963" s="470"/>
      <c r="L1963" s="471"/>
      <c r="M1963" s="470"/>
      <c r="N1963" s="479"/>
      <c r="O1963" s="479"/>
      <c r="P1963" s="470"/>
      <c r="Q1963" s="470"/>
      <c r="R1963" s="470"/>
      <c r="S1963" s="470"/>
      <c r="T1963" s="470"/>
      <c r="U1963" s="470"/>
      <c r="V1963" s="470"/>
    </row>
    <row r="1964" spans="8:22" x14ac:dyDescent="0.35">
      <c r="H1964" s="471"/>
      <c r="I1964" s="470"/>
      <c r="J1964" s="470"/>
      <c r="K1964" s="470"/>
      <c r="L1964" s="471"/>
      <c r="M1964" s="470"/>
      <c r="N1964" s="479"/>
      <c r="O1964" s="479"/>
      <c r="P1964" s="470"/>
      <c r="Q1964" s="470"/>
      <c r="R1964" s="470"/>
      <c r="S1964" s="470"/>
      <c r="T1964" s="470"/>
      <c r="U1964" s="470"/>
      <c r="V1964" s="470"/>
    </row>
    <row r="1965" spans="8:22" x14ac:dyDescent="0.35">
      <c r="H1965" s="471"/>
      <c r="I1965" s="470"/>
      <c r="J1965" s="470"/>
      <c r="K1965" s="470"/>
      <c r="L1965" s="471"/>
      <c r="M1965" s="470"/>
      <c r="N1965" s="479"/>
      <c r="O1965" s="479"/>
      <c r="P1965" s="470"/>
      <c r="Q1965" s="470"/>
      <c r="R1965" s="470"/>
      <c r="S1965" s="470"/>
      <c r="T1965" s="470"/>
      <c r="U1965" s="470"/>
      <c r="V1965" s="470"/>
    </row>
    <row r="1966" spans="8:22" x14ac:dyDescent="0.35">
      <c r="H1966" s="471"/>
      <c r="I1966" s="470"/>
      <c r="J1966" s="470"/>
      <c r="K1966" s="470"/>
      <c r="L1966" s="471"/>
      <c r="M1966" s="470"/>
      <c r="N1966" s="479"/>
      <c r="O1966" s="479"/>
      <c r="P1966" s="470"/>
      <c r="Q1966" s="470"/>
      <c r="R1966" s="470"/>
      <c r="S1966" s="470"/>
      <c r="T1966" s="470"/>
      <c r="U1966" s="470"/>
      <c r="V1966" s="470"/>
    </row>
    <row r="1967" spans="8:22" x14ac:dyDescent="0.35">
      <c r="H1967" s="471"/>
      <c r="I1967" s="470"/>
      <c r="J1967" s="470"/>
      <c r="K1967" s="470"/>
      <c r="L1967" s="471"/>
      <c r="M1967" s="470"/>
      <c r="N1967" s="479"/>
      <c r="O1967" s="479"/>
      <c r="P1967" s="470"/>
      <c r="Q1967" s="470"/>
      <c r="R1967" s="470"/>
      <c r="S1967" s="470"/>
      <c r="T1967" s="470"/>
      <c r="U1967" s="470"/>
      <c r="V1967" s="470"/>
    </row>
    <row r="1968" spans="8:22" x14ac:dyDescent="0.35">
      <c r="H1968" s="471"/>
      <c r="I1968" s="470"/>
      <c r="J1968" s="470"/>
      <c r="K1968" s="470"/>
      <c r="L1968" s="471"/>
      <c r="M1968" s="470"/>
      <c r="N1968" s="479"/>
      <c r="O1968" s="479"/>
      <c r="P1968" s="470"/>
      <c r="Q1968" s="470"/>
      <c r="R1968" s="470"/>
      <c r="S1968" s="470"/>
      <c r="T1968" s="470"/>
      <c r="U1968" s="470"/>
      <c r="V1968" s="470"/>
    </row>
    <row r="1969" spans="8:22" x14ac:dyDescent="0.35">
      <c r="H1969" s="471"/>
      <c r="I1969" s="470"/>
      <c r="J1969" s="470"/>
      <c r="K1969" s="470"/>
      <c r="L1969" s="471"/>
      <c r="M1969" s="470"/>
      <c r="N1969" s="479"/>
      <c r="O1969" s="479"/>
      <c r="P1969" s="470"/>
      <c r="Q1969" s="470"/>
      <c r="R1969" s="470"/>
      <c r="S1969" s="470"/>
      <c r="T1969" s="470"/>
      <c r="U1969" s="470"/>
      <c r="V1969" s="470"/>
    </row>
    <row r="1970" spans="8:22" x14ac:dyDescent="0.35">
      <c r="H1970" s="471"/>
      <c r="I1970" s="470"/>
      <c r="J1970" s="470"/>
      <c r="K1970" s="470"/>
      <c r="L1970" s="471"/>
      <c r="M1970" s="470"/>
      <c r="N1970" s="479"/>
      <c r="O1970" s="479"/>
      <c r="P1970" s="470"/>
      <c r="Q1970" s="470"/>
      <c r="R1970" s="470"/>
      <c r="S1970" s="470"/>
      <c r="T1970" s="470"/>
      <c r="U1970" s="470"/>
      <c r="V1970" s="470"/>
    </row>
    <row r="1971" spans="8:22" x14ac:dyDescent="0.35">
      <c r="H1971" s="471"/>
      <c r="I1971" s="470"/>
      <c r="J1971" s="470"/>
      <c r="K1971" s="470"/>
      <c r="L1971" s="471"/>
      <c r="M1971" s="470"/>
      <c r="N1971" s="479"/>
      <c r="O1971" s="479"/>
      <c r="P1971" s="470"/>
      <c r="Q1971" s="470"/>
      <c r="R1971" s="470"/>
      <c r="S1971" s="470"/>
      <c r="T1971" s="470"/>
      <c r="U1971" s="470"/>
      <c r="V1971" s="470"/>
    </row>
    <row r="1972" spans="8:22" x14ac:dyDescent="0.35">
      <c r="H1972" s="471"/>
      <c r="I1972" s="470"/>
      <c r="J1972" s="470"/>
      <c r="K1972" s="470"/>
      <c r="L1972" s="471"/>
      <c r="M1972" s="470"/>
      <c r="N1972" s="479"/>
      <c r="O1972" s="479"/>
      <c r="P1972" s="470"/>
      <c r="Q1972" s="470"/>
      <c r="R1972" s="470"/>
      <c r="S1972" s="470"/>
      <c r="T1972" s="470"/>
      <c r="U1972" s="470"/>
      <c r="V1972" s="470"/>
    </row>
    <row r="1973" spans="8:22" x14ac:dyDescent="0.35">
      <c r="H1973" s="471"/>
      <c r="I1973" s="470"/>
      <c r="J1973" s="470"/>
      <c r="K1973" s="470"/>
      <c r="L1973" s="471"/>
      <c r="M1973" s="470"/>
      <c r="N1973" s="479"/>
      <c r="O1973" s="479"/>
      <c r="P1973" s="470"/>
      <c r="Q1973" s="470"/>
      <c r="R1973" s="470"/>
      <c r="S1973" s="470"/>
      <c r="T1973" s="470"/>
      <c r="U1973" s="470"/>
      <c r="V1973" s="470"/>
    </row>
    <row r="1974" spans="8:22" x14ac:dyDescent="0.35">
      <c r="H1974" s="471"/>
      <c r="I1974" s="470"/>
      <c r="J1974" s="470"/>
      <c r="K1974" s="470"/>
      <c r="L1974" s="471"/>
      <c r="M1974" s="470"/>
      <c r="N1974" s="479"/>
      <c r="O1974" s="479"/>
      <c r="P1974" s="470"/>
      <c r="Q1974" s="470"/>
      <c r="R1974" s="470"/>
      <c r="S1974" s="470"/>
      <c r="T1974" s="470"/>
      <c r="U1974" s="470"/>
      <c r="V1974" s="470"/>
    </row>
    <row r="1975" spans="8:22" x14ac:dyDescent="0.35">
      <c r="H1975" s="471"/>
      <c r="I1975" s="470"/>
      <c r="J1975" s="470"/>
      <c r="K1975" s="470"/>
      <c r="L1975" s="471"/>
      <c r="M1975" s="470"/>
      <c r="N1975" s="479"/>
      <c r="O1975" s="479"/>
      <c r="P1975" s="470"/>
      <c r="Q1975" s="470"/>
      <c r="R1975" s="470"/>
      <c r="S1975" s="470"/>
      <c r="T1975" s="470"/>
      <c r="U1975" s="470"/>
      <c r="V1975" s="470"/>
    </row>
    <row r="1976" spans="8:22" x14ac:dyDescent="0.35">
      <c r="H1976" s="471"/>
      <c r="I1976" s="470"/>
      <c r="J1976" s="470"/>
      <c r="K1976" s="470"/>
      <c r="L1976" s="471"/>
      <c r="M1976" s="470"/>
      <c r="N1976" s="479"/>
      <c r="O1976" s="479"/>
      <c r="P1976" s="470"/>
      <c r="Q1976" s="470"/>
      <c r="R1976" s="470"/>
      <c r="S1976" s="470"/>
      <c r="T1976" s="470"/>
      <c r="U1976" s="470"/>
      <c r="V1976" s="470"/>
    </row>
    <row r="1977" spans="8:22" x14ac:dyDescent="0.35">
      <c r="H1977" s="471"/>
      <c r="I1977" s="470"/>
      <c r="J1977" s="470"/>
      <c r="K1977" s="470"/>
      <c r="L1977" s="471"/>
      <c r="M1977" s="470"/>
      <c r="N1977" s="479"/>
      <c r="O1977" s="479"/>
      <c r="P1977" s="470"/>
      <c r="Q1977" s="470"/>
      <c r="R1977" s="470"/>
      <c r="S1977" s="470"/>
      <c r="T1977" s="470"/>
      <c r="U1977" s="470"/>
      <c r="V1977" s="470"/>
    </row>
    <row r="1978" spans="8:22" x14ac:dyDescent="0.35">
      <c r="H1978" s="471"/>
      <c r="I1978" s="470"/>
      <c r="J1978" s="470"/>
      <c r="K1978" s="470"/>
      <c r="L1978" s="471"/>
      <c r="M1978" s="470"/>
      <c r="N1978" s="479"/>
      <c r="O1978" s="479"/>
      <c r="P1978" s="470"/>
      <c r="Q1978" s="470"/>
      <c r="R1978" s="470"/>
      <c r="S1978" s="470"/>
      <c r="T1978" s="470"/>
      <c r="U1978" s="470"/>
      <c r="V1978" s="470"/>
    </row>
    <row r="1979" spans="8:22" x14ac:dyDescent="0.35">
      <c r="H1979" s="471"/>
      <c r="I1979" s="470"/>
      <c r="J1979" s="470"/>
      <c r="K1979" s="470"/>
      <c r="L1979" s="471"/>
      <c r="M1979" s="470"/>
      <c r="N1979" s="479"/>
      <c r="O1979" s="479"/>
      <c r="P1979" s="470"/>
      <c r="Q1979" s="470"/>
      <c r="R1979" s="470"/>
      <c r="S1979" s="470"/>
      <c r="T1979" s="470"/>
      <c r="U1979" s="470"/>
      <c r="V1979" s="470"/>
    </row>
    <row r="1980" spans="8:22" x14ac:dyDescent="0.35">
      <c r="H1980" s="471"/>
      <c r="I1980" s="470"/>
      <c r="J1980" s="470"/>
      <c r="K1980" s="470"/>
      <c r="L1980" s="471"/>
      <c r="M1980" s="470"/>
      <c r="N1980" s="479"/>
      <c r="O1980" s="479"/>
      <c r="P1980" s="470"/>
      <c r="Q1980" s="470"/>
      <c r="R1980" s="470"/>
      <c r="S1980" s="470"/>
      <c r="T1980" s="470"/>
      <c r="U1980" s="470"/>
      <c r="V1980" s="470"/>
    </row>
    <row r="1981" spans="8:22" x14ac:dyDescent="0.35">
      <c r="H1981" s="471"/>
      <c r="I1981" s="470"/>
      <c r="J1981" s="470"/>
      <c r="K1981" s="470"/>
      <c r="L1981" s="471"/>
      <c r="M1981" s="470"/>
      <c r="N1981" s="479"/>
      <c r="O1981" s="479"/>
      <c r="P1981" s="470"/>
      <c r="Q1981" s="470"/>
      <c r="R1981" s="470"/>
      <c r="S1981" s="470"/>
      <c r="T1981" s="470"/>
      <c r="U1981" s="470"/>
      <c r="V1981" s="470"/>
    </row>
    <row r="1982" spans="8:22" x14ac:dyDescent="0.35">
      <c r="H1982" s="471"/>
      <c r="I1982" s="470"/>
      <c r="J1982" s="470"/>
      <c r="K1982" s="470"/>
      <c r="L1982" s="471"/>
      <c r="M1982" s="470"/>
      <c r="N1982" s="479"/>
      <c r="O1982" s="479"/>
      <c r="P1982" s="470"/>
      <c r="Q1982" s="470"/>
      <c r="R1982" s="470"/>
      <c r="S1982" s="470"/>
      <c r="T1982" s="470"/>
      <c r="U1982" s="470"/>
      <c r="V1982" s="470"/>
    </row>
    <row r="1983" spans="8:22" x14ac:dyDescent="0.35">
      <c r="H1983" s="471"/>
      <c r="I1983" s="470"/>
      <c r="J1983" s="470"/>
      <c r="K1983" s="470"/>
      <c r="L1983" s="471"/>
      <c r="M1983" s="470"/>
      <c r="N1983" s="479"/>
      <c r="O1983" s="479"/>
      <c r="P1983" s="470"/>
      <c r="Q1983" s="470"/>
      <c r="R1983" s="470"/>
      <c r="S1983" s="470"/>
      <c r="T1983" s="470"/>
      <c r="U1983" s="470"/>
      <c r="V1983" s="470"/>
    </row>
    <row r="1984" spans="8:22" x14ac:dyDescent="0.35">
      <c r="H1984" s="471"/>
      <c r="I1984" s="470"/>
      <c r="J1984" s="470"/>
      <c r="K1984" s="470"/>
      <c r="L1984" s="471"/>
      <c r="M1984" s="470"/>
      <c r="N1984" s="479"/>
      <c r="O1984" s="479"/>
      <c r="P1984" s="470"/>
      <c r="Q1984" s="470"/>
      <c r="R1984" s="470"/>
      <c r="S1984" s="470"/>
      <c r="T1984" s="470"/>
      <c r="U1984" s="470"/>
      <c r="V1984" s="470"/>
    </row>
    <row r="1985" spans="8:22" x14ac:dyDescent="0.35">
      <c r="H1985" s="471"/>
      <c r="I1985" s="470"/>
      <c r="J1985" s="470"/>
      <c r="K1985" s="470"/>
      <c r="L1985" s="471"/>
      <c r="M1985" s="470"/>
      <c r="N1985" s="479"/>
      <c r="O1985" s="479"/>
      <c r="P1985" s="470"/>
      <c r="Q1985" s="470"/>
      <c r="R1985" s="470"/>
      <c r="S1985" s="470"/>
      <c r="T1985" s="470"/>
      <c r="U1985" s="470"/>
      <c r="V1985" s="470"/>
    </row>
    <row r="1986" spans="8:22" x14ac:dyDescent="0.35">
      <c r="H1986" s="471"/>
      <c r="I1986" s="470"/>
      <c r="J1986" s="470"/>
      <c r="K1986" s="470"/>
      <c r="L1986" s="471"/>
      <c r="M1986" s="470"/>
      <c r="N1986" s="479"/>
      <c r="O1986" s="479"/>
      <c r="P1986" s="470"/>
      <c r="Q1986" s="470"/>
      <c r="R1986" s="470"/>
      <c r="S1986" s="470"/>
      <c r="T1986" s="470"/>
      <c r="U1986" s="470"/>
      <c r="V1986" s="470"/>
    </row>
    <row r="1987" spans="8:22" x14ac:dyDescent="0.35">
      <c r="H1987" s="471"/>
      <c r="I1987" s="470"/>
      <c r="J1987" s="470"/>
      <c r="K1987" s="470"/>
      <c r="L1987" s="471"/>
      <c r="M1987" s="470"/>
      <c r="N1987" s="479"/>
      <c r="O1987" s="479"/>
      <c r="P1987" s="470"/>
      <c r="Q1987" s="470"/>
      <c r="R1987" s="470"/>
      <c r="S1987" s="470"/>
      <c r="T1987" s="470"/>
      <c r="U1987" s="470"/>
      <c r="V1987" s="470"/>
    </row>
    <row r="1988" spans="8:22" x14ac:dyDescent="0.35">
      <c r="H1988" s="471"/>
      <c r="I1988" s="470"/>
      <c r="J1988" s="470"/>
      <c r="K1988" s="470"/>
      <c r="L1988" s="471"/>
      <c r="M1988" s="470"/>
      <c r="N1988" s="479"/>
      <c r="O1988" s="479"/>
      <c r="P1988" s="470"/>
      <c r="Q1988" s="470"/>
      <c r="R1988" s="470"/>
      <c r="S1988" s="470"/>
      <c r="T1988" s="470"/>
      <c r="U1988" s="470"/>
      <c r="V1988" s="470"/>
    </row>
    <row r="1989" spans="8:22" x14ac:dyDescent="0.35">
      <c r="H1989" s="471"/>
      <c r="I1989" s="470"/>
      <c r="J1989" s="470"/>
      <c r="K1989" s="470"/>
      <c r="L1989" s="471"/>
      <c r="M1989" s="470"/>
      <c r="N1989" s="479"/>
      <c r="O1989" s="479"/>
      <c r="P1989" s="470"/>
      <c r="Q1989" s="470"/>
      <c r="R1989" s="470"/>
      <c r="S1989" s="470"/>
      <c r="T1989" s="470"/>
      <c r="U1989" s="470"/>
      <c r="V1989" s="470"/>
    </row>
    <row r="1990" spans="8:22" x14ac:dyDescent="0.35">
      <c r="H1990" s="471"/>
      <c r="I1990" s="470"/>
      <c r="J1990" s="470"/>
      <c r="K1990" s="470"/>
      <c r="L1990" s="471"/>
      <c r="M1990" s="470"/>
      <c r="N1990" s="479"/>
      <c r="O1990" s="479"/>
      <c r="P1990" s="470"/>
      <c r="Q1990" s="470"/>
      <c r="R1990" s="470"/>
      <c r="S1990" s="470"/>
      <c r="T1990" s="470"/>
      <c r="U1990" s="470"/>
      <c r="V1990" s="470"/>
    </row>
    <row r="1991" spans="8:22" x14ac:dyDescent="0.35">
      <c r="H1991" s="471"/>
      <c r="I1991" s="470"/>
      <c r="J1991" s="470"/>
      <c r="K1991" s="470"/>
      <c r="L1991" s="471"/>
      <c r="M1991" s="470"/>
      <c r="N1991" s="479"/>
      <c r="O1991" s="479"/>
      <c r="P1991" s="470"/>
      <c r="Q1991" s="470"/>
      <c r="R1991" s="470"/>
      <c r="S1991" s="470"/>
      <c r="T1991" s="470"/>
      <c r="U1991" s="470"/>
      <c r="V1991" s="470"/>
    </row>
    <row r="1992" spans="8:22" x14ac:dyDescent="0.35">
      <c r="H1992" s="471"/>
      <c r="I1992" s="470"/>
      <c r="J1992" s="470"/>
      <c r="K1992" s="470"/>
      <c r="L1992" s="471"/>
      <c r="M1992" s="470"/>
      <c r="N1992" s="479"/>
      <c r="O1992" s="479"/>
      <c r="P1992" s="470"/>
      <c r="Q1992" s="470"/>
      <c r="R1992" s="470"/>
      <c r="S1992" s="470"/>
      <c r="T1992" s="470"/>
      <c r="U1992" s="470"/>
      <c r="V1992" s="470"/>
    </row>
    <row r="1993" spans="8:22" x14ac:dyDescent="0.35">
      <c r="H1993" s="471"/>
      <c r="I1993" s="470"/>
      <c r="J1993" s="470"/>
      <c r="K1993" s="470"/>
      <c r="L1993" s="471"/>
      <c r="M1993" s="470"/>
      <c r="N1993" s="479"/>
      <c r="O1993" s="479"/>
      <c r="P1993" s="470"/>
      <c r="Q1993" s="470"/>
      <c r="R1993" s="470"/>
      <c r="S1993" s="470"/>
      <c r="T1993" s="470"/>
      <c r="U1993" s="470"/>
      <c r="V1993" s="470"/>
    </row>
    <row r="1994" spans="8:22" x14ac:dyDescent="0.35">
      <c r="H1994" s="471"/>
      <c r="I1994" s="470"/>
      <c r="J1994" s="470"/>
      <c r="K1994" s="470"/>
      <c r="L1994" s="471"/>
      <c r="M1994" s="470"/>
      <c r="N1994" s="479"/>
      <c r="O1994" s="479"/>
      <c r="P1994" s="470"/>
      <c r="Q1994" s="470"/>
      <c r="R1994" s="470"/>
      <c r="S1994" s="470"/>
      <c r="T1994" s="470"/>
      <c r="U1994" s="470"/>
      <c r="V1994" s="470"/>
    </row>
    <row r="1995" spans="8:22" x14ac:dyDescent="0.35">
      <c r="H1995" s="471"/>
      <c r="I1995" s="470"/>
      <c r="J1995" s="470"/>
      <c r="K1995" s="470"/>
      <c r="L1995" s="471"/>
      <c r="M1995" s="470"/>
      <c r="N1995" s="479"/>
      <c r="O1995" s="479"/>
      <c r="P1995" s="470"/>
      <c r="Q1995" s="470"/>
      <c r="R1995" s="470"/>
      <c r="S1995" s="470"/>
      <c r="T1995" s="470"/>
      <c r="U1995" s="470"/>
      <c r="V1995" s="470"/>
    </row>
    <row r="1996" spans="8:22" x14ac:dyDescent="0.35">
      <c r="H1996" s="471"/>
      <c r="I1996" s="470"/>
      <c r="J1996" s="470"/>
      <c r="K1996" s="470"/>
      <c r="L1996" s="471"/>
      <c r="M1996" s="470"/>
      <c r="N1996" s="479"/>
      <c r="O1996" s="479"/>
      <c r="P1996" s="470"/>
      <c r="Q1996" s="470"/>
      <c r="R1996" s="470"/>
      <c r="S1996" s="470"/>
      <c r="T1996" s="470"/>
      <c r="U1996" s="470"/>
      <c r="V1996" s="470"/>
    </row>
    <row r="1997" spans="8:22" x14ac:dyDescent="0.35">
      <c r="H1997" s="471"/>
      <c r="I1997" s="470"/>
      <c r="J1997" s="470"/>
      <c r="K1997" s="470"/>
      <c r="L1997" s="471"/>
      <c r="M1997" s="470"/>
      <c r="N1997" s="479"/>
      <c r="O1997" s="479"/>
      <c r="P1997" s="470"/>
      <c r="Q1997" s="470"/>
      <c r="R1997" s="470"/>
      <c r="S1997" s="470"/>
      <c r="T1997" s="470"/>
      <c r="U1997" s="470"/>
      <c r="V1997" s="470"/>
    </row>
    <row r="1998" spans="8:22" x14ac:dyDescent="0.35">
      <c r="H1998" s="471"/>
      <c r="I1998" s="470"/>
      <c r="J1998" s="470"/>
      <c r="K1998" s="470"/>
      <c r="L1998" s="471"/>
      <c r="M1998" s="470"/>
      <c r="N1998" s="479"/>
      <c r="O1998" s="479"/>
      <c r="P1998" s="470"/>
      <c r="Q1998" s="470"/>
      <c r="R1998" s="470"/>
      <c r="S1998" s="470"/>
      <c r="T1998" s="470"/>
      <c r="U1998" s="470"/>
      <c r="V1998" s="470"/>
    </row>
    <row r="1999" spans="8:22" x14ac:dyDescent="0.35">
      <c r="H1999" s="471"/>
      <c r="I1999" s="470"/>
      <c r="J1999" s="470"/>
      <c r="K1999" s="470"/>
      <c r="L1999" s="471"/>
      <c r="M1999" s="470"/>
      <c r="N1999" s="479"/>
      <c r="O1999" s="479"/>
      <c r="P1999" s="470"/>
      <c r="Q1999" s="470"/>
      <c r="R1999" s="470"/>
      <c r="S1999" s="470"/>
      <c r="T1999" s="470"/>
      <c r="U1999" s="470"/>
      <c r="V1999" s="470"/>
    </row>
    <row r="2000" spans="8:22" x14ac:dyDescent="0.35">
      <c r="H2000" s="471"/>
      <c r="I2000" s="470"/>
      <c r="J2000" s="470"/>
      <c r="K2000" s="470"/>
      <c r="L2000" s="471"/>
      <c r="M2000" s="470"/>
      <c r="N2000" s="479"/>
      <c r="O2000" s="479"/>
      <c r="P2000" s="470"/>
      <c r="Q2000" s="470"/>
      <c r="R2000" s="470"/>
      <c r="S2000" s="470"/>
      <c r="T2000" s="470"/>
      <c r="U2000" s="470"/>
      <c r="V2000" s="470"/>
    </row>
    <row r="2001" spans="8:22" x14ac:dyDescent="0.35">
      <c r="H2001" s="471"/>
      <c r="I2001" s="470"/>
      <c r="J2001" s="470"/>
      <c r="K2001" s="470"/>
      <c r="L2001" s="471"/>
      <c r="M2001" s="470"/>
      <c r="N2001" s="479"/>
      <c r="O2001" s="479"/>
      <c r="P2001" s="470"/>
      <c r="Q2001" s="470"/>
      <c r="R2001" s="470"/>
      <c r="S2001" s="470"/>
      <c r="T2001" s="470"/>
      <c r="U2001" s="470"/>
      <c r="V2001" s="470"/>
    </row>
    <row r="2002" spans="8:22" x14ac:dyDescent="0.35">
      <c r="H2002" s="471"/>
      <c r="I2002" s="470"/>
      <c r="J2002" s="470"/>
      <c r="K2002" s="470"/>
      <c r="L2002" s="471"/>
      <c r="M2002" s="470"/>
      <c r="N2002" s="479"/>
      <c r="O2002" s="479"/>
      <c r="P2002" s="470"/>
      <c r="Q2002" s="470"/>
      <c r="R2002" s="470"/>
      <c r="S2002" s="470"/>
      <c r="T2002" s="470"/>
      <c r="U2002" s="470"/>
      <c r="V2002" s="470"/>
    </row>
    <row r="2003" spans="8:22" x14ac:dyDescent="0.35">
      <c r="H2003" s="471"/>
      <c r="I2003" s="470"/>
      <c r="J2003" s="470"/>
      <c r="K2003" s="470"/>
      <c r="L2003" s="471"/>
      <c r="M2003" s="470"/>
      <c r="N2003" s="479"/>
      <c r="O2003" s="479"/>
      <c r="P2003" s="470"/>
      <c r="Q2003" s="470"/>
      <c r="R2003" s="470"/>
      <c r="S2003" s="470"/>
      <c r="T2003" s="470"/>
      <c r="U2003" s="470"/>
      <c r="V2003" s="470"/>
    </row>
    <row r="2004" spans="8:22" x14ac:dyDescent="0.35">
      <c r="H2004" s="471"/>
      <c r="I2004" s="470"/>
      <c r="J2004" s="470"/>
      <c r="K2004" s="470"/>
      <c r="L2004" s="471"/>
      <c r="M2004" s="470"/>
      <c r="N2004" s="479"/>
      <c r="O2004" s="479"/>
      <c r="P2004" s="470"/>
      <c r="Q2004" s="470"/>
      <c r="R2004" s="470"/>
      <c r="S2004" s="470"/>
      <c r="T2004" s="470"/>
      <c r="U2004" s="470"/>
      <c r="V2004" s="470"/>
    </row>
    <row r="2005" spans="8:22" x14ac:dyDescent="0.35">
      <c r="H2005" s="471"/>
      <c r="I2005" s="470"/>
      <c r="J2005" s="470"/>
      <c r="K2005" s="470"/>
      <c r="L2005" s="471"/>
      <c r="M2005" s="470"/>
      <c r="N2005" s="479"/>
      <c r="O2005" s="479"/>
      <c r="P2005" s="470"/>
      <c r="Q2005" s="470"/>
      <c r="R2005" s="470"/>
      <c r="S2005" s="470"/>
      <c r="T2005" s="470"/>
      <c r="U2005" s="470"/>
      <c r="V2005" s="470"/>
    </row>
    <row r="2006" spans="8:22" x14ac:dyDescent="0.35">
      <c r="H2006" s="471"/>
      <c r="I2006" s="470"/>
      <c r="J2006" s="470"/>
      <c r="K2006" s="470"/>
      <c r="L2006" s="471"/>
      <c r="M2006" s="470"/>
      <c r="N2006" s="479"/>
      <c r="O2006" s="479"/>
      <c r="P2006" s="470"/>
      <c r="Q2006" s="470"/>
      <c r="R2006" s="470"/>
      <c r="S2006" s="470"/>
      <c r="T2006" s="470"/>
      <c r="U2006" s="470"/>
      <c r="V2006" s="470"/>
    </row>
    <row r="2007" spans="8:22" x14ac:dyDescent="0.35">
      <c r="H2007" s="471"/>
      <c r="I2007" s="470"/>
      <c r="J2007" s="470"/>
      <c r="K2007" s="470"/>
      <c r="L2007" s="471"/>
      <c r="M2007" s="470"/>
      <c r="N2007" s="479"/>
      <c r="O2007" s="479"/>
      <c r="P2007" s="470"/>
      <c r="Q2007" s="470"/>
      <c r="R2007" s="470"/>
      <c r="S2007" s="470"/>
      <c r="T2007" s="470"/>
      <c r="U2007" s="470"/>
      <c r="V2007" s="470"/>
    </row>
    <row r="2008" spans="8:22" x14ac:dyDescent="0.35">
      <c r="H2008" s="471"/>
      <c r="I2008" s="470"/>
      <c r="J2008" s="470"/>
      <c r="K2008" s="470"/>
      <c r="L2008" s="471"/>
      <c r="M2008" s="470"/>
      <c r="N2008" s="479"/>
      <c r="O2008" s="479"/>
      <c r="P2008" s="470"/>
      <c r="Q2008" s="470"/>
      <c r="R2008" s="470"/>
      <c r="S2008" s="470"/>
      <c r="T2008" s="470"/>
      <c r="U2008" s="470"/>
      <c r="V2008" s="470"/>
    </row>
    <row r="2009" spans="8:22" x14ac:dyDescent="0.35">
      <c r="H2009" s="471"/>
      <c r="I2009" s="470"/>
      <c r="J2009" s="470"/>
      <c r="K2009" s="470"/>
      <c r="L2009" s="471"/>
      <c r="M2009" s="470"/>
      <c r="N2009" s="479"/>
      <c r="O2009" s="479"/>
      <c r="P2009" s="470"/>
      <c r="Q2009" s="470"/>
      <c r="R2009" s="470"/>
      <c r="S2009" s="470"/>
      <c r="T2009" s="470"/>
      <c r="U2009" s="470"/>
      <c r="V2009" s="470"/>
    </row>
    <row r="2010" spans="8:22" x14ac:dyDescent="0.35">
      <c r="H2010" s="471"/>
      <c r="I2010" s="470"/>
      <c r="J2010" s="470"/>
      <c r="K2010" s="470"/>
      <c r="L2010" s="471"/>
      <c r="M2010" s="470"/>
      <c r="N2010" s="479"/>
      <c r="O2010" s="479"/>
      <c r="P2010" s="470"/>
      <c r="Q2010" s="470"/>
      <c r="R2010" s="470"/>
      <c r="S2010" s="470"/>
      <c r="T2010" s="470"/>
      <c r="U2010" s="470"/>
      <c r="V2010" s="470"/>
    </row>
    <row r="2011" spans="8:22" x14ac:dyDescent="0.35">
      <c r="H2011" s="471"/>
      <c r="I2011" s="470"/>
      <c r="J2011" s="470"/>
      <c r="K2011" s="470"/>
      <c r="L2011" s="471"/>
      <c r="M2011" s="470"/>
      <c r="N2011" s="479"/>
      <c r="O2011" s="479"/>
      <c r="P2011" s="470"/>
      <c r="Q2011" s="470"/>
      <c r="R2011" s="470"/>
      <c r="S2011" s="470"/>
      <c r="T2011" s="470"/>
      <c r="U2011" s="470"/>
      <c r="V2011" s="470"/>
    </row>
    <row r="2012" spans="8:22" x14ac:dyDescent="0.35">
      <c r="H2012" s="471"/>
      <c r="I2012" s="470"/>
      <c r="J2012" s="470"/>
      <c r="K2012" s="470"/>
      <c r="L2012" s="471"/>
      <c r="M2012" s="470"/>
      <c r="N2012" s="479"/>
      <c r="O2012" s="479"/>
      <c r="P2012" s="470"/>
      <c r="Q2012" s="470"/>
      <c r="R2012" s="470"/>
      <c r="S2012" s="470"/>
      <c r="T2012" s="470"/>
      <c r="U2012" s="470"/>
      <c r="V2012" s="470"/>
    </row>
    <row r="2013" spans="8:22" x14ac:dyDescent="0.35">
      <c r="H2013" s="471"/>
      <c r="I2013" s="470"/>
      <c r="J2013" s="470"/>
      <c r="K2013" s="470"/>
      <c r="L2013" s="471"/>
      <c r="M2013" s="470"/>
      <c r="N2013" s="479"/>
      <c r="O2013" s="479"/>
      <c r="P2013" s="470"/>
      <c r="Q2013" s="470"/>
      <c r="R2013" s="470"/>
      <c r="S2013" s="470"/>
      <c r="T2013" s="470"/>
      <c r="U2013" s="470"/>
      <c r="V2013" s="470"/>
    </row>
    <row r="2014" spans="8:22" x14ac:dyDescent="0.35">
      <c r="H2014" s="471"/>
      <c r="I2014" s="470"/>
      <c r="J2014" s="470"/>
      <c r="K2014" s="470"/>
      <c r="L2014" s="471"/>
      <c r="M2014" s="470"/>
      <c r="N2014" s="479"/>
      <c r="O2014" s="479"/>
      <c r="P2014" s="470"/>
      <c r="Q2014" s="470"/>
      <c r="R2014" s="470"/>
      <c r="S2014" s="470"/>
      <c r="T2014" s="470"/>
      <c r="U2014" s="470"/>
      <c r="V2014" s="470"/>
    </row>
    <row r="2015" spans="8:22" x14ac:dyDescent="0.35">
      <c r="H2015" s="471"/>
      <c r="I2015" s="470"/>
      <c r="J2015" s="470"/>
      <c r="K2015" s="470"/>
      <c r="L2015" s="471"/>
      <c r="M2015" s="470"/>
      <c r="N2015" s="479"/>
      <c r="O2015" s="479"/>
      <c r="P2015" s="470"/>
      <c r="Q2015" s="470"/>
      <c r="R2015" s="470"/>
      <c r="S2015" s="470"/>
      <c r="T2015" s="470"/>
      <c r="U2015" s="470"/>
      <c r="V2015" s="470"/>
    </row>
    <row r="2016" spans="8:22" x14ac:dyDescent="0.35">
      <c r="H2016" s="471"/>
      <c r="I2016" s="470"/>
      <c r="J2016" s="470"/>
      <c r="K2016" s="470"/>
      <c r="L2016" s="471"/>
      <c r="M2016" s="470"/>
      <c r="N2016" s="479"/>
      <c r="O2016" s="479"/>
      <c r="P2016" s="470"/>
      <c r="Q2016" s="470"/>
      <c r="R2016" s="470"/>
      <c r="S2016" s="470"/>
      <c r="T2016" s="470"/>
      <c r="U2016" s="470"/>
      <c r="V2016" s="470"/>
    </row>
    <row r="2017" spans="8:22" x14ac:dyDescent="0.35">
      <c r="H2017" s="471"/>
      <c r="I2017" s="470"/>
      <c r="J2017" s="470"/>
      <c r="K2017" s="470"/>
      <c r="L2017" s="471"/>
      <c r="M2017" s="470"/>
      <c r="N2017" s="479"/>
      <c r="O2017" s="479"/>
      <c r="P2017" s="470"/>
      <c r="Q2017" s="470"/>
      <c r="R2017" s="470"/>
      <c r="S2017" s="470"/>
      <c r="T2017" s="470"/>
      <c r="U2017" s="470"/>
      <c r="V2017" s="470"/>
    </row>
    <row r="2018" spans="8:22" x14ac:dyDescent="0.35">
      <c r="H2018" s="471"/>
      <c r="I2018" s="470"/>
      <c r="J2018" s="470"/>
      <c r="K2018" s="470"/>
      <c r="L2018" s="471"/>
      <c r="M2018" s="470"/>
      <c r="N2018" s="479"/>
      <c r="O2018" s="479"/>
      <c r="P2018" s="470"/>
      <c r="Q2018" s="470"/>
      <c r="R2018" s="470"/>
      <c r="S2018" s="470"/>
      <c r="T2018" s="470"/>
      <c r="U2018" s="470"/>
      <c r="V2018" s="470"/>
    </row>
    <row r="2019" spans="8:22" x14ac:dyDescent="0.35">
      <c r="H2019" s="471"/>
      <c r="I2019" s="470"/>
      <c r="J2019" s="470"/>
      <c r="K2019" s="470"/>
      <c r="L2019" s="471"/>
      <c r="M2019" s="470"/>
      <c r="N2019" s="479"/>
      <c r="O2019" s="479"/>
      <c r="P2019" s="470"/>
      <c r="Q2019" s="470"/>
      <c r="R2019" s="470"/>
      <c r="S2019" s="470"/>
      <c r="T2019" s="470"/>
      <c r="U2019" s="470"/>
      <c r="V2019" s="470"/>
    </row>
    <row r="2020" spans="8:22" x14ac:dyDescent="0.35">
      <c r="H2020" s="471"/>
      <c r="I2020" s="470"/>
      <c r="J2020" s="470"/>
      <c r="K2020" s="470"/>
      <c r="L2020" s="471"/>
      <c r="M2020" s="470"/>
      <c r="N2020" s="479"/>
      <c r="O2020" s="479"/>
      <c r="P2020" s="470"/>
      <c r="Q2020" s="470"/>
      <c r="R2020" s="470"/>
      <c r="S2020" s="470"/>
      <c r="T2020" s="470"/>
      <c r="U2020" s="470"/>
      <c r="V2020" s="470"/>
    </row>
    <row r="2021" spans="8:22" x14ac:dyDescent="0.35">
      <c r="H2021" s="471"/>
      <c r="I2021" s="470"/>
      <c r="J2021" s="470"/>
      <c r="K2021" s="470"/>
      <c r="L2021" s="471"/>
      <c r="M2021" s="470"/>
      <c r="N2021" s="479"/>
      <c r="O2021" s="479"/>
      <c r="P2021" s="470"/>
      <c r="Q2021" s="470"/>
      <c r="R2021" s="470"/>
      <c r="S2021" s="470"/>
      <c r="T2021" s="470"/>
      <c r="U2021" s="470"/>
      <c r="V2021" s="470"/>
    </row>
    <row r="2022" spans="8:22" x14ac:dyDescent="0.35">
      <c r="H2022" s="471"/>
      <c r="I2022" s="470"/>
      <c r="J2022" s="470"/>
      <c r="K2022" s="470"/>
      <c r="L2022" s="471"/>
      <c r="M2022" s="470"/>
      <c r="N2022" s="479"/>
      <c r="O2022" s="479"/>
      <c r="P2022" s="470"/>
      <c r="Q2022" s="470"/>
      <c r="R2022" s="470"/>
      <c r="S2022" s="470"/>
      <c r="T2022" s="470"/>
      <c r="U2022" s="470"/>
      <c r="V2022" s="470"/>
    </row>
    <row r="2023" spans="8:22" x14ac:dyDescent="0.35">
      <c r="H2023" s="471"/>
      <c r="I2023" s="470"/>
      <c r="J2023" s="470"/>
      <c r="K2023" s="470"/>
      <c r="L2023" s="471"/>
      <c r="M2023" s="470"/>
      <c r="N2023" s="479"/>
      <c r="O2023" s="479"/>
      <c r="P2023" s="470"/>
      <c r="Q2023" s="470"/>
      <c r="R2023" s="470"/>
      <c r="S2023" s="470"/>
      <c r="T2023" s="470"/>
      <c r="U2023" s="470"/>
      <c r="V2023" s="470"/>
    </row>
    <row r="2024" spans="8:22" x14ac:dyDescent="0.35">
      <c r="H2024" s="471"/>
      <c r="I2024" s="470"/>
      <c r="J2024" s="470"/>
      <c r="K2024" s="470"/>
      <c r="L2024" s="471"/>
      <c r="M2024" s="470"/>
      <c r="N2024" s="479"/>
      <c r="O2024" s="479"/>
      <c r="P2024" s="470"/>
      <c r="Q2024" s="470"/>
      <c r="R2024" s="470"/>
      <c r="S2024" s="470"/>
      <c r="T2024" s="470"/>
      <c r="U2024" s="470"/>
      <c r="V2024" s="470"/>
    </row>
    <row r="2025" spans="8:22" x14ac:dyDescent="0.35">
      <c r="H2025" s="471"/>
      <c r="I2025" s="470"/>
      <c r="J2025" s="470"/>
      <c r="K2025" s="470"/>
      <c r="L2025" s="471"/>
      <c r="M2025" s="470"/>
      <c r="N2025" s="479"/>
      <c r="O2025" s="479"/>
      <c r="P2025" s="470"/>
      <c r="Q2025" s="470"/>
      <c r="R2025" s="470"/>
      <c r="S2025" s="470"/>
      <c r="T2025" s="470"/>
      <c r="U2025" s="470"/>
      <c r="V2025" s="470"/>
    </row>
    <row r="2026" spans="8:22" x14ac:dyDescent="0.35">
      <c r="H2026" s="471"/>
      <c r="I2026" s="470"/>
      <c r="J2026" s="470"/>
      <c r="K2026" s="470"/>
      <c r="L2026" s="471"/>
      <c r="M2026" s="470"/>
      <c r="N2026" s="479"/>
      <c r="O2026" s="479"/>
      <c r="P2026" s="470"/>
      <c r="Q2026" s="470"/>
      <c r="R2026" s="470"/>
      <c r="S2026" s="470"/>
      <c r="T2026" s="470"/>
      <c r="U2026" s="470"/>
      <c r="V2026" s="470"/>
    </row>
    <row r="2027" spans="8:22" x14ac:dyDescent="0.35">
      <c r="H2027" s="471"/>
      <c r="I2027" s="470"/>
      <c r="J2027" s="470"/>
      <c r="K2027" s="470"/>
      <c r="L2027" s="471"/>
      <c r="M2027" s="470"/>
      <c r="N2027" s="479"/>
      <c r="O2027" s="479"/>
      <c r="P2027" s="470"/>
      <c r="Q2027" s="470"/>
      <c r="R2027" s="470"/>
      <c r="S2027" s="470"/>
      <c r="T2027" s="470"/>
      <c r="U2027" s="470"/>
      <c r="V2027" s="470"/>
    </row>
    <row r="2028" spans="8:22" x14ac:dyDescent="0.35">
      <c r="H2028" s="471"/>
      <c r="I2028" s="470"/>
      <c r="J2028" s="470"/>
      <c r="K2028" s="470"/>
      <c r="L2028" s="471"/>
      <c r="M2028" s="470"/>
      <c r="N2028" s="479"/>
      <c r="O2028" s="479"/>
      <c r="P2028" s="470"/>
      <c r="Q2028" s="470"/>
      <c r="R2028" s="470"/>
      <c r="S2028" s="470"/>
      <c r="T2028" s="470"/>
      <c r="U2028" s="470"/>
      <c r="V2028" s="470"/>
    </row>
    <row r="2029" spans="8:22" x14ac:dyDescent="0.35">
      <c r="H2029" s="471"/>
      <c r="I2029" s="470"/>
      <c r="J2029" s="470"/>
      <c r="K2029" s="470"/>
      <c r="L2029" s="471"/>
      <c r="M2029" s="470"/>
      <c r="N2029" s="479"/>
      <c r="O2029" s="479"/>
      <c r="P2029" s="470"/>
      <c r="Q2029" s="470"/>
      <c r="R2029" s="470"/>
      <c r="S2029" s="470"/>
      <c r="T2029" s="470"/>
      <c r="U2029" s="470"/>
      <c r="V2029" s="470"/>
    </row>
    <row r="2030" spans="8:22" x14ac:dyDescent="0.35">
      <c r="H2030" s="471"/>
      <c r="I2030" s="470"/>
      <c r="J2030" s="470"/>
      <c r="K2030" s="470"/>
      <c r="L2030" s="471"/>
      <c r="M2030" s="470"/>
      <c r="N2030" s="479"/>
      <c r="O2030" s="479"/>
      <c r="P2030" s="470"/>
      <c r="Q2030" s="470"/>
      <c r="R2030" s="470"/>
      <c r="S2030" s="470"/>
      <c r="T2030" s="470"/>
      <c r="U2030" s="470"/>
      <c r="V2030" s="470"/>
    </row>
    <row r="2031" spans="8:22" x14ac:dyDescent="0.35">
      <c r="H2031" s="471"/>
      <c r="I2031" s="470"/>
      <c r="J2031" s="470"/>
      <c r="K2031" s="470"/>
      <c r="L2031" s="471"/>
      <c r="M2031" s="470"/>
      <c r="N2031" s="479"/>
      <c r="O2031" s="479"/>
      <c r="P2031" s="470"/>
      <c r="Q2031" s="470"/>
      <c r="R2031" s="470"/>
      <c r="S2031" s="470"/>
      <c r="T2031" s="470"/>
      <c r="U2031" s="470"/>
      <c r="V2031" s="470"/>
    </row>
    <row r="2032" spans="8:22" x14ac:dyDescent="0.35">
      <c r="H2032" s="471"/>
      <c r="I2032" s="470"/>
      <c r="J2032" s="470"/>
      <c r="K2032" s="470"/>
      <c r="L2032" s="471"/>
      <c r="M2032" s="470"/>
      <c r="N2032" s="479"/>
      <c r="O2032" s="479"/>
      <c r="P2032" s="470"/>
      <c r="Q2032" s="470"/>
      <c r="R2032" s="470"/>
      <c r="S2032" s="470"/>
      <c r="T2032" s="470"/>
      <c r="U2032" s="470"/>
      <c r="V2032" s="470"/>
    </row>
    <row r="2033" spans="8:22" x14ac:dyDescent="0.35">
      <c r="H2033" s="471"/>
      <c r="I2033" s="470"/>
      <c r="J2033" s="470"/>
      <c r="K2033" s="470"/>
      <c r="L2033" s="471"/>
      <c r="M2033" s="470"/>
      <c r="N2033" s="479"/>
      <c r="O2033" s="479"/>
      <c r="P2033" s="470"/>
      <c r="Q2033" s="470"/>
      <c r="R2033" s="470"/>
      <c r="S2033" s="470"/>
      <c r="T2033" s="470"/>
      <c r="U2033" s="470"/>
      <c r="V2033" s="470"/>
    </row>
    <row r="2034" spans="8:22" x14ac:dyDescent="0.35">
      <c r="H2034" s="471"/>
      <c r="I2034" s="470"/>
      <c r="J2034" s="470"/>
      <c r="K2034" s="470"/>
      <c r="L2034" s="471"/>
      <c r="M2034" s="470"/>
      <c r="N2034" s="479"/>
      <c r="O2034" s="479"/>
      <c r="P2034" s="470"/>
      <c r="Q2034" s="470"/>
      <c r="R2034" s="470"/>
      <c r="S2034" s="470"/>
      <c r="T2034" s="470"/>
      <c r="U2034" s="470"/>
      <c r="V2034" s="470"/>
    </row>
    <row r="2035" spans="8:22" x14ac:dyDescent="0.35">
      <c r="H2035" s="471"/>
      <c r="I2035" s="470"/>
      <c r="J2035" s="470"/>
      <c r="K2035" s="470"/>
      <c r="L2035" s="471"/>
      <c r="M2035" s="470"/>
      <c r="N2035" s="479"/>
      <c r="O2035" s="479"/>
      <c r="P2035" s="470"/>
      <c r="Q2035" s="470"/>
      <c r="R2035" s="470"/>
      <c r="S2035" s="470"/>
      <c r="T2035" s="470"/>
      <c r="U2035" s="470"/>
      <c r="V2035" s="470"/>
    </row>
    <row r="2036" spans="8:22" x14ac:dyDescent="0.35">
      <c r="H2036" s="471"/>
      <c r="I2036" s="470"/>
      <c r="J2036" s="470"/>
      <c r="K2036" s="470"/>
      <c r="L2036" s="471"/>
      <c r="M2036" s="470"/>
      <c r="N2036" s="479"/>
      <c r="O2036" s="479"/>
      <c r="P2036" s="470"/>
      <c r="Q2036" s="470"/>
      <c r="R2036" s="470"/>
      <c r="S2036" s="470"/>
      <c r="T2036" s="470"/>
      <c r="U2036" s="470"/>
      <c r="V2036" s="470"/>
    </row>
    <row r="2037" spans="8:22" x14ac:dyDescent="0.35">
      <c r="H2037" s="471"/>
      <c r="I2037" s="470"/>
      <c r="J2037" s="470"/>
      <c r="K2037" s="470"/>
      <c r="L2037" s="471"/>
      <c r="M2037" s="470"/>
      <c r="N2037" s="479"/>
      <c r="O2037" s="479"/>
      <c r="P2037" s="470"/>
      <c r="Q2037" s="470"/>
      <c r="R2037" s="470"/>
      <c r="S2037" s="470"/>
      <c r="T2037" s="470"/>
      <c r="U2037" s="470"/>
      <c r="V2037" s="470"/>
    </row>
    <row r="2038" spans="8:22" x14ac:dyDescent="0.35">
      <c r="H2038" s="471"/>
      <c r="I2038" s="470"/>
      <c r="J2038" s="470"/>
      <c r="K2038" s="470"/>
      <c r="L2038" s="471"/>
      <c r="M2038" s="470"/>
      <c r="N2038" s="479"/>
      <c r="O2038" s="479"/>
      <c r="P2038" s="470"/>
      <c r="Q2038" s="470"/>
      <c r="R2038" s="470"/>
      <c r="S2038" s="470"/>
      <c r="T2038" s="470"/>
      <c r="U2038" s="470"/>
      <c r="V2038" s="470"/>
    </row>
    <row r="2039" spans="8:22" x14ac:dyDescent="0.35">
      <c r="H2039" s="471"/>
      <c r="I2039" s="470"/>
      <c r="J2039" s="470"/>
      <c r="K2039" s="470"/>
      <c r="L2039" s="471"/>
      <c r="M2039" s="470"/>
      <c r="N2039" s="479"/>
      <c r="O2039" s="479"/>
      <c r="P2039" s="470"/>
      <c r="Q2039" s="470"/>
      <c r="R2039" s="470"/>
      <c r="S2039" s="470"/>
      <c r="T2039" s="470"/>
      <c r="U2039" s="470"/>
      <c r="V2039" s="470"/>
    </row>
    <row r="2040" spans="8:22" x14ac:dyDescent="0.35">
      <c r="H2040" s="471"/>
      <c r="I2040" s="470"/>
      <c r="J2040" s="470"/>
      <c r="K2040" s="470"/>
      <c r="L2040" s="471"/>
      <c r="M2040" s="470"/>
      <c r="N2040" s="479"/>
      <c r="O2040" s="479"/>
      <c r="P2040" s="470"/>
      <c r="Q2040" s="470"/>
      <c r="R2040" s="470"/>
      <c r="S2040" s="470"/>
      <c r="T2040" s="470"/>
      <c r="U2040" s="470"/>
      <c r="V2040" s="470"/>
    </row>
    <row r="2041" spans="8:22" x14ac:dyDescent="0.35">
      <c r="H2041" s="471"/>
      <c r="I2041" s="470"/>
      <c r="J2041" s="470"/>
      <c r="K2041" s="470"/>
      <c r="L2041" s="471"/>
      <c r="M2041" s="470"/>
      <c r="N2041" s="479"/>
      <c r="O2041" s="479"/>
      <c r="P2041" s="470"/>
      <c r="Q2041" s="470"/>
      <c r="R2041" s="470"/>
      <c r="S2041" s="470"/>
      <c r="T2041" s="470"/>
      <c r="U2041" s="470"/>
      <c r="V2041" s="470"/>
    </row>
    <row r="2042" spans="8:22" x14ac:dyDescent="0.35">
      <c r="H2042" s="471"/>
      <c r="I2042" s="470"/>
      <c r="J2042" s="470"/>
      <c r="K2042" s="470"/>
      <c r="L2042" s="471"/>
      <c r="M2042" s="470"/>
      <c r="N2042" s="479"/>
      <c r="O2042" s="479"/>
      <c r="P2042" s="470"/>
      <c r="Q2042" s="470"/>
      <c r="R2042" s="470"/>
      <c r="S2042" s="470"/>
      <c r="T2042" s="470"/>
      <c r="U2042" s="470"/>
      <c r="V2042" s="470"/>
    </row>
    <row r="2043" spans="8:22" x14ac:dyDescent="0.35">
      <c r="H2043" s="471"/>
      <c r="I2043" s="470"/>
      <c r="J2043" s="470"/>
      <c r="K2043" s="470"/>
      <c r="L2043" s="471"/>
      <c r="M2043" s="470"/>
      <c r="N2043" s="479"/>
      <c r="O2043" s="479"/>
      <c r="P2043" s="470"/>
      <c r="Q2043" s="470"/>
      <c r="R2043" s="470"/>
      <c r="S2043" s="470"/>
      <c r="T2043" s="470"/>
      <c r="U2043" s="470"/>
      <c r="V2043" s="470"/>
    </row>
    <row r="2044" spans="8:22" x14ac:dyDescent="0.35">
      <c r="H2044" s="471"/>
      <c r="I2044" s="470"/>
      <c r="J2044" s="470"/>
      <c r="K2044" s="470"/>
      <c r="L2044" s="471"/>
      <c r="M2044" s="470"/>
      <c r="N2044" s="479"/>
      <c r="O2044" s="479"/>
      <c r="P2044" s="470"/>
      <c r="Q2044" s="470"/>
      <c r="R2044" s="470"/>
      <c r="S2044" s="470"/>
      <c r="T2044" s="470"/>
      <c r="U2044" s="470"/>
      <c r="V2044" s="470"/>
    </row>
    <row r="2045" spans="8:22" x14ac:dyDescent="0.35">
      <c r="H2045" s="471"/>
      <c r="I2045" s="470"/>
      <c r="J2045" s="470"/>
      <c r="K2045" s="470"/>
      <c r="L2045" s="471"/>
      <c r="M2045" s="470"/>
      <c r="N2045" s="479"/>
      <c r="O2045" s="479"/>
      <c r="P2045" s="470"/>
      <c r="Q2045" s="470"/>
      <c r="R2045" s="470"/>
      <c r="S2045" s="470"/>
      <c r="T2045" s="470"/>
      <c r="U2045" s="470"/>
      <c r="V2045" s="470"/>
    </row>
    <row r="2046" spans="8:22" x14ac:dyDescent="0.35">
      <c r="H2046" s="471"/>
      <c r="I2046" s="470"/>
      <c r="J2046" s="470"/>
      <c r="K2046" s="470"/>
      <c r="L2046" s="471"/>
      <c r="M2046" s="470"/>
      <c r="N2046" s="479"/>
      <c r="O2046" s="479"/>
      <c r="P2046" s="470"/>
      <c r="Q2046" s="470"/>
      <c r="R2046" s="470"/>
      <c r="S2046" s="470"/>
      <c r="T2046" s="470"/>
      <c r="U2046" s="470"/>
      <c r="V2046" s="470"/>
    </row>
    <row r="2047" spans="8:22" x14ac:dyDescent="0.35">
      <c r="H2047" s="471"/>
      <c r="I2047" s="470"/>
      <c r="J2047" s="470"/>
      <c r="K2047" s="470"/>
      <c r="L2047" s="471"/>
      <c r="M2047" s="470"/>
      <c r="N2047" s="479"/>
      <c r="O2047" s="479"/>
      <c r="P2047" s="470"/>
      <c r="Q2047" s="470"/>
      <c r="R2047" s="470"/>
      <c r="S2047" s="470"/>
      <c r="T2047" s="470"/>
      <c r="U2047" s="470"/>
      <c r="V2047" s="470"/>
    </row>
    <row r="2048" spans="8:22" x14ac:dyDescent="0.35">
      <c r="H2048" s="471"/>
      <c r="I2048" s="470"/>
      <c r="J2048" s="470"/>
      <c r="K2048" s="470"/>
      <c r="L2048" s="471"/>
      <c r="M2048" s="470"/>
      <c r="N2048" s="479"/>
      <c r="O2048" s="479"/>
      <c r="P2048" s="470"/>
      <c r="Q2048" s="470"/>
      <c r="R2048" s="470"/>
      <c r="S2048" s="470"/>
      <c r="T2048" s="470"/>
      <c r="U2048" s="470"/>
      <c r="V2048" s="470"/>
    </row>
    <row r="2049" spans="8:22" x14ac:dyDescent="0.35">
      <c r="H2049" s="471"/>
      <c r="I2049" s="470"/>
      <c r="J2049" s="470"/>
      <c r="K2049" s="470"/>
      <c r="L2049" s="471"/>
      <c r="M2049" s="470"/>
      <c r="N2049" s="479"/>
      <c r="O2049" s="479"/>
      <c r="P2049" s="470"/>
      <c r="Q2049" s="470"/>
      <c r="R2049" s="470"/>
      <c r="S2049" s="470"/>
      <c r="T2049" s="470"/>
      <c r="U2049" s="470"/>
      <c r="V2049" s="470"/>
    </row>
    <row r="2050" spans="8:22" x14ac:dyDescent="0.35">
      <c r="H2050" s="471"/>
      <c r="I2050" s="470"/>
      <c r="J2050" s="470"/>
      <c r="K2050" s="470"/>
      <c r="L2050" s="471"/>
      <c r="M2050" s="470"/>
      <c r="N2050" s="479"/>
      <c r="O2050" s="479"/>
      <c r="P2050" s="470"/>
      <c r="Q2050" s="470"/>
      <c r="R2050" s="470"/>
      <c r="S2050" s="470"/>
      <c r="T2050" s="470"/>
      <c r="U2050" s="470"/>
      <c r="V2050" s="470"/>
    </row>
    <row r="2051" spans="8:22" x14ac:dyDescent="0.35">
      <c r="H2051" s="471"/>
      <c r="I2051" s="470"/>
      <c r="J2051" s="470"/>
      <c r="K2051" s="470"/>
      <c r="L2051" s="471"/>
      <c r="M2051" s="470"/>
      <c r="N2051" s="479"/>
      <c r="O2051" s="479"/>
      <c r="P2051" s="470"/>
      <c r="Q2051" s="470"/>
      <c r="R2051" s="470"/>
      <c r="S2051" s="470"/>
      <c r="T2051" s="470"/>
      <c r="U2051" s="470"/>
      <c r="V2051" s="470"/>
    </row>
    <row r="2052" spans="8:22" x14ac:dyDescent="0.35">
      <c r="H2052" s="471"/>
      <c r="I2052" s="470"/>
      <c r="J2052" s="470"/>
      <c r="K2052" s="470"/>
      <c r="L2052" s="471"/>
      <c r="M2052" s="470"/>
      <c r="N2052" s="479"/>
      <c r="O2052" s="479"/>
      <c r="P2052" s="470"/>
      <c r="Q2052" s="470"/>
      <c r="R2052" s="470"/>
      <c r="S2052" s="470"/>
      <c r="T2052" s="470"/>
      <c r="U2052" s="470"/>
      <c r="V2052" s="470"/>
    </row>
    <row r="2053" spans="8:22" x14ac:dyDescent="0.35">
      <c r="H2053" s="471"/>
      <c r="I2053" s="470"/>
      <c r="J2053" s="470"/>
      <c r="K2053" s="470"/>
      <c r="L2053" s="471"/>
      <c r="M2053" s="470"/>
      <c r="N2053" s="479"/>
      <c r="O2053" s="479"/>
      <c r="P2053" s="470"/>
      <c r="Q2053" s="470"/>
      <c r="R2053" s="470"/>
      <c r="S2053" s="470"/>
      <c r="T2053" s="470"/>
      <c r="U2053" s="470"/>
      <c r="V2053" s="470"/>
    </row>
    <row r="2054" spans="8:22" x14ac:dyDescent="0.35">
      <c r="H2054" s="471"/>
      <c r="I2054" s="470"/>
      <c r="J2054" s="470"/>
      <c r="K2054" s="470"/>
      <c r="L2054" s="471"/>
      <c r="M2054" s="470"/>
      <c r="N2054" s="479"/>
      <c r="O2054" s="479"/>
      <c r="P2054" s="470"/>
      <c r="Q2054" s="470"/>
      <c r="R2054" s="470"/>
      <c r="S2054" s="470"/>
      <c r="T2054" s="470"/>
      <c r="U2054" s="470"/>
      <c r="V2054" s="470"/>
    </row>
    <row r="2055" spans="8:22" x14ac:dyDescent="0.35">
      <c r="H2055" s="471"/>
      <c r="I2055" s="470"/>
      <c r="J2055" s="470"/>
      <c r="K2055" s="470"/>
      <c r="L2055" s="471"/>
      <c r="M2055" s="470"/>
      <c r="N2055" s="479"/>
      <c r="O2055" s="479"/>
      <c r="P2055" s="470"/>
      <c r="Q2055" s="470"/>
      <c r="R2055" s="470"/>
      <c r="S2055" s="470"/>
      <c r="T2055" s="470"/>
      <c r="U2055" s="470"/>
      <c r="V2055" s="470"/>
    </row>
    <row r="2056" spans="8:22" x14ac:dyDescent="0.35">
      <c r="H2056" s="471"/>
      <c r="I2056" s="470"/>
      <c r="J2056" s="470"/>
      <c r="K2056" s="470"/>
      <c r="L2056" s="471"/>
      <c r="M2056" s="470"/>
      <c r="N2056" s="479"/>
      <c r="O2056" s="479"/>
      <c r="P2056" s="470"/>
      <c r="Q2056" s="470"/>
      <c r="R2056" s="470"/>
      <c r="S2056" s="470"/>
      <c r="T2056" s="470"/>
      <c r="U2056" s="470"/>
      <c r="V2056" s="470"/>
    </row>
    <row r="2057" spans="8:22" x14ac:dyDescent="0.35">
      <c r="H2057" s="471"/>
      <c r="I2057" s="470"/>
      <c r="J2057" s="470"/>
      <c r="K2057" s="470"/>
      <c r="L2057" s="471"/>
      <c r="M2057" s="470"/>
      <c r="N2057" s="479"/>
      <c r="O2057" s="479"/>
      <c r="P2057" s="470"/>
      <c r="Q2057" s="470"/>
      <c r="R2057" s="470"/>
      <c r="S2057" s="470"/>
      <c r="T2057" s="470"/>
      <c r="U2057" s="470"/>
      <c r="V2057" s="470"/>
    </row>
    <row r="2058" spans="8:22" x14ac:dyDescent="0.35">
      <c r="H2058" s="471"/>
      <c r="I2058" s="470"/>
      <c r="J2058" s="470"/>
      <c r="K2058" s="470"/>
      <c r="L2058" s="471"/>
      <c r="M2058" s="470"/>
      <c r="N2058" s="479"/>
      <c r="O2058" s="479"/>
      <c r="P2058" s="470"/>
      <c r="Q2058" s="470"/>
      <c r="R2058" s="470"/>
      <c r="S2058" s="470"/>
      <c r="T2058" s="470"/>
      <c r="U2058" s="470"/>
      <c r="V2058" s="470"/>
    </row>
    <row r="2059" spans="8:22" x14ac:dyDescent="0.35">
      <c r="H2059" s="471"/>
      <c r="I2059" s="470"/>
      <c r="J2059" s="470"/>
      <c r="K2059" s="470"/>
      <c r="L2059" s="471"/>
      <c r="M2059" s="470"/>
      <c r="N2059" s="479"/>
      <c r="O2059" s="479"/>
      <c r="P2059" s="470"/>
      <c r="Q2059" s="470"/>
      <c r="R2059" s="470"/>
      <c r="S2059" s="470"/>
      <c r="T2059" s="470"/>
      <c r="U2059" s="470"/>
      <c r="V2059" s="470"/>
    </row>
    <row r="2060" spans="8:22" x14ac:dyDescent="0.35">
      <c r="H2060" s="471"/>
      <c r="I2060" s="470"/>
      <c r="J2060" s="470"/>
      <c r="K2060" s="470"/>
      <c r="L2060" s="471"/>
      <c r="M2060" s="470"/>
      <c r="N2060" s="479"/>
      <c r="O2060" s="479"/>
      <c r="P2060" s="470"/>
      <c r="Q2060" s="470"/>
      <c r="R2060" s="470"/>
      <c r="S2060" s="470"/>
      <c r="T2060" s="470"/>
      <c r="U2060" s="470"/>
      <c r="V2060" s="470"/>
    </row>
    <row r="2061" spans="8:22" x14ac:dyDescent="0.35">
      <c r="H2061" s="471"/>
      <c r="I2061" s="470"/>
      <c r="J2061" s="470"/>
      <c r="K2061" s="470"/>
      <c r="L2061" s="471"/>
      <c r="M2061" s="470"/>
      <c r="N2061" s="479"/>
      <c r="O2061" s="479"/>
      <c r="P2061" s="470"/>
      <c r="Q2061" s="470"/>
      <c r="R2061" s="470"/>
      <c r="S2061" s="470"/>
      <c r="T2061" s="470"/>
      <c r="U2061" s="470"/>
      <c r="V2061" s="470"/>
    </row>
    <row r="2062" spans="8:22" x14ac:dyDescent="0.35">
      <c r="H2062" s="471"/>
      <c r="I2062" s="470"/>
      <c r="J2062" s="470"/>
      <c r="K2062" s="470"/>
      <c r="L2062" s="471"/>
      <c r="M2062" s="470"/>
      <c r="N2062" s="479"/>
      <c r="O2062" s="479"/>
      <c r="P2062" s="470"/>
      <c r="Q2062" s="470"/>
      <c r="R2062" s="470"/>
      <c r="S2062" s="470"/>
      <c r="T2062" s="470"/>
      <c r="U2062" s="470"/>
      <c r="V2062" s="470"/>
    </row>
    <row r="2063" spans="8:22" x14ac:dyDescent="0.35">
      <c r="H2063" s="471"/>
      <c r="I2063" s="470"/>
      <c r="J2063" s="470"/>
      <c r="K2063" s="470"/>
      <c r="L2063" s="471"/>
      <c r="M2063" s="470"/>
      <c r="N2063" s="479"/>
      <c r="O2063" s="479"/>
      <c r="P2063" s="470"/>
      <c r="Q2063" s="470"/>
      <c r="R2063" s="470"/>
      <c r="S2063" s="470"/>
      <c r="T2063" s="470"/>
      <c r="U2063" s="470"/>
      <c r="V2063" s="470"/>
    </row>
    <row r="2064" spans="8:22" x14ac:dyDescent="0.35">
      <c r="H2064" s="471"/>
      <c r="I2064" s="470"/>
      <c r="J2064" s="470"/>
      <c r="K2064" s="470"/>
      <c r="L2064" s="471"/>
      <c r="M2064" s="470"/>
      <c r="N2064" s="479"/>
      <c r="O2064" s="479"/>
      <c r="P2064" s="470"/>
      <c r="Q2064" s="470"/>
      <c r="R2064" s="470"/>
      <c r="S2064" s="470"/>
      <c r="T2064" s="470"/>
      <c r="U2064" s="470"/>
      <c r="V2064" s="470"/>
    </row>
    <row r="2065" spans="8:22" x14ac:dyDescent="0.35">
      <c r="H2065" s="471"/>
      <c r="I2065" s="470"/>
      <c r="J2065" s="470"/>
      <c r="K2065" s="470"/>
      <c r="L2065" s="471"/>
      <c r="M2065" s="470"/>
      <c r="N2065" s="479"/>
      <c r="O2065" s="479"/>
      <c r="P2065" s="470"/>
      <c r="Q2065" s="470"/>
      <c r="R2065" s="470"/>
      <c r="S2065" s="470"/>
      <c r="T2065" s="470"/>
      <c r="U2065" s="470"/>
      <c r="V2065" s="470"/>
    </row>
    <row r="2066" spans="8:22" x14ac:dyDescent="0.35">
      <c r="H2066" s="471"/>
      <c r="I2066" s="470"/>
      <c r="J2066" s="470"/>
      <c r="K2066" s="470"/>
      <c r="L2066" s="471"/>
      <c r="M2066" s="470"/>
      <c r="N2066" s="479"/>
      <c r="O2066" s="479"/>
      <c r="P2066" s="470"/>
      <c r="Q2066" s="470"/>
      <c r="R2066" s="470"/>
      <c r="S2066" s="470"/>
      <c r="T2066" s="470"/>
      <c r="U2066" s="470"/>
      <c r="V2066" s="470"/>
    </row>
    <row r="2067" spans="8:22" x14ac:dyDescent="0.35">
      <c r="H2067" s="471"/>
      <c r="I2067" s="470"/>
      <c r="J2067" s="470"/>
      <c r="K2067" s="470"/>
      <c r="L2067" s="471"/>
      <c r="M2067" s="470"/>
      <c r="N2067" s="479"/>
      <c r="O2067" s="479"/>
      <c r="P2067" s="470"/>
      <c r="Q2067" s="470"/>
      <c r="R2067" s="470"/>
      <c r="S2067" s="470"/>
      <c r="T2067" s="470"/>
      <c r="U2067" s="470"/>
      <c r="V2067" s="470"/>
    </row>
    <row r="2068" spans="8:22" x14ac:dyDescent="0.35">
      <c r="H2068" s="471"/>
      <c r="I2068" s="470"/>
      <c r="J2068" s="470"/>
      <c r="K2068" s="470"/>
      <c r="L2068" s="471"/>
      <c r="M2068" s="470"/>
      <c r="N2068" s="479"/>
      <c r="O2068" s="479"/>
      <c r="P2068" s="470"/>
      <c r="Q2068" s="470"/>
      <c r="R2068" s="470"/>
      <c r="S2068" s="470"/>
      <c r="T2068" s="470"/>
      <c r="U2068" s="470"/>
      <c r="V2068" s="470"/>
    </row>
    <row r="2069" spans="8:22" x14ac:dyDescent="0.35">
      <c r="H2069" s="471"/>
      <c r="I2069" s="470"/>
      <c r="J2069" s="470"/>
      <c r="K2069" s="470"/>
      <c r="L2069" s="471"/>
      <c r="M2069" s="470"/>
      <c r="N2069" s="479"/>
      <c r="O2069" s="479"/>
      <c r="P2069" s="470"/>
      <c r="Q2069" s="470"/>
      <c r="R2069" s="470"/>
      <c r="S2069" s="470"/>
      <c r="T2069" s="470"/>
      <c r="U2069" s="470"/>
      <c r="V2069" s="470"/>
    </row>
    <row r="2070" spans="8:22" x14ac:dyDescent="0.35">
      <c r="H2070" s="471"/>
      <c r="I2070" s="470"/>
      <c r="J2070" s="470"/>
      <c r="K2070" s="470"/>
      <c r="L2070" s="471"/>
      <c r="M2070" s="470"/>
      <c r="N2070" s="479"/>
      <c r="O2070" s="479"/>
      <c r="P2070" s="470"/>
      <c r="Q2070" s="470"/>
      <c r="R2070" s="470"/>
      <c r="S2070" s="470"/>
      <c r="T2070" s="470"/>
      <c r="U2070" s="470"/>
      <c r="V2070" s="470"/>
    </row>
    <row r="2071" spans="8:22" x14ac:dyDescent="0.35">
      <c r="H2071" s="471"/>
      <c r="I2071" s="470"/>
      <c r="J2071" s="470"/>
      <c r="K2071" s="470"/>
      <c r="L2071" s="471"/>
      <c r="M2071" s="470"/>
      <c r="N2071" s="479"/>
      <c r="O2071" s="479"/>
      <c r="P2071" s="470"/>
      <c r="Q2071" s="470"/>
      <c r="R2071" s="470"/>
      <c r="S2071" s="470"/>
      <c r="T2071" s="470"/>
      <c r="U2071" s="470"/>
      <c r="V2071" s="470"/>
    </row>
    <row r="2072" spans="8:22" x14ac:dyDescent="0.35">
      <c r="H2072" s="471"/>
      <c r="I2072" s="470"/>
      <c r="J2072" s="470"/>
      <c r="K2072" s="470"/>
      <c r="L2072" s="471"/>
      <c r="M2072" s="470"/>
      <c r="N2072" s="479"/>
      <c r="O2072" s="479"/>
      <c r="P2072" s="470"/>
      <c r="Q2072" s="470"/>
      <c r="R2072" s="470"/>
      <c r="S2072" s="470"/>
      <c r="T2072" s="470"/>
      <c r="U2072" s="470"/>
      <c r="V2072" s="470"/>
    </row>
    <row r="2073" spans="8:22" x14ac:dyDescent="0.35">
      <c r="H2073" s="471"/>
      <c r="I2073" s="470"/>
      <c r="J2073" s="470"/>
      <c r="K2073" s="470"/>
      <c r="L2073" s="471"/>
      <c r="M2073" s="470"/>
      <c r="N2073" s="479"/>
      <c r="O2073" s="479"/>
      <c r="P2073" s="470"/>
      <c r="Q2073" s="470"/>
      <c r="R2073" s="470"/>
      <c r="S2073" s="470"/>
      <c r="T2073" s="470"/>
      <c r="U2073" s="470"/>
      <c r="V2073" s="470"/>
    </row>
    <row r="2074" spans="8:22" x14ac:dyDescent="0.35">
      <c r="H2074" s="471"/>
      <c r="I2074" s="470"/>
      <c r="J2074" s="470"/>
      <c r="K2074" s="470"/>
      <c r="L2074" s="471"/>
      <c r="M2074" s="470"/>
      <c r="N2074" s="479"/>
      <c r="O2074" s="479"/>
      <c r="P2074" s="470"/>
      <c r="Q2074" s="470"/>
      <c r="R2074" s="470"/>
      <c r="S2074" s="470"/>
      <c r="T2074" s="470"/>
      <c r="U2074" s="470"/>
      <c r="V2074" s="470"/>
    </row>
    <row r="2075" spans="8:22" x14ac:dyDescent="0.35">
      <c r="H2075" s="471"/>
      <c r="I2075" s="470"/>
      <c r="J2075" s="470"/>
      <c r="K2075" s="470"/>
      <c r="L2075" s="471"/>
      <c r="M2075" s="470"/>
      <c r="N2075" s="479"/>
      <c r="O2075" s="479"/>
      <c r="P2075" s="470"/>
      <c r="Q2075" s="470"/>
      <c r="R2075" s="470"/>
      <c r="S2075" s="470"/>
      <c r="T2075" s="470"/>
      <c r="U2075" s="470"/>
      <c r="V2075" s="470"/>
    </row>
    <row r="2076" spans="8:22" x14ac:dyDescent="0.35">
      <c r="H2076" s="471"/>
      <c r="I2076" s="470"/>
      <c r="J2076" s="470"/>
      <c r="K2076" s="470"/>
      <c r="L2076" s="471"/>
      <c r="M2076" s="470"/>
      <c r="N2076" s="479"/>
      <c r="O2076" s="479"/>
      <c r="P2076" s="470"/>
      <c r="Q2076" s="470"/>
      <c r="R2076" s="470"/>
      <c r="S2076" s="470"/>
      <c r="T2076" s="470"/>
      <c r="U2076" s="470"/>
      <c r="V2076" s="470"/>
    </row>
    <row r="2077" spans="8:22" x14ac:dyDescent="0.35">
      <c r="H2077" s="471"/>
      <c r="I2077" s="470"/>
      <c r="J2077" s="470"/>
      <c r="K2077" s="470"/>
      <c r="L2077" s="471"/>
      <c r="M2077" s="470"/>
      <c r="N2077" s="479"/>
      <c r="O2077" s="479"/>
      <c r="P2077" s="470"/>
      <c r="Q2077" s="470"/>
      <c r="R2077" s="470"/>
      <c r="S2077" s="470"/>
      <c r="T2077" s="470"/>
      <c r="U2077" s="470"/>
      <c r="V2077" s="470"/>
    </row>
    <row r="2078" spans="8:22" x14ac:dyDescent="0.35">
      <c r="H2078" s="471"/>
      <c r="I2078" s="470"/>
      <c r="J2078" s="470"/>
      <c r="K2078" s="470"/>
      <c r="L2078" s="471"/>
      <c r="M2078" s="470"/>
      <c r="N2078" s="479"/>
      <c r="O2078" s="479"/>
      <c r="P2078" s="470"/>
      <c r="Q2078" s="470"/>
      <c r="R2078" s="470"/>
      <c r="S2078" s="470"/>
      <c r="T2078" s="470"/>
      <c r="U2078" s="470"/>
      <c r="V2078" s="470"/>
    </row>
    <row r="2079" spans="8:22" x14ac:dyDescent="0.35">
      <c r="H2079" s="471"/>
      <c r="I2079" s="470"/>
      <c r="J2079" s="470"/>
      <c r="K2079" s="470"/>
      <c r="L2079" s="471"/>
      <c r="M2079" s="470"/>
      <c r="N2079" s="479"/>
      <c r="O2079" s="479"/>
      <c r="P2079" s="470"/>
      <c r="Q2079" s="470"/>
      <c r="R2079" s="470"/>
      <c r="S2079" s="470"/>
      <c r="T2079" s="470"/>
      <c r="U2079" s="470"/>
      <c r="V2079" s="470"/>
    </row>
    <row r="2080" spans="8:22" x14ac:dyDescent="0.35">
      <c r="H2080" s="471"/>
      <c r="I2080" s="470"/>
      <c r="J2080" s="470"/>
      <c r="K2080" s="470"/>
      <c r="L2080" s="471"/>
      <c r="M2080" s="470"/>
      <c r="N2080" s="479"/>
      <c r="O2080" s="479"/>
      <c r="P2080" s="470"/>
      <c r="Q2080" s="470"/>
      <c r="R2080" s="470"/>
      <c r="S2080" s="470"/>
      <c r="T2080" s="470"/>
      <c r="U2080" s="470"/>
      <c r="V2080" s="470"/>
    </row>
    <row r="2081" spans="8:22" x14ac:dyDescent="0.35">
      <c r="H2081" s="471"/>
      <c r="I2081" s="470"/>
      <c r="J2081" s="470"/>
      <c r="K2081" s="470"/>
      <c r="L2081" s="471"/>
      <c r="M2081" s="470"/>
      <c r="N2081" s="479"/>
      <c r="O2081" s="479"/>
      <c r="P2081" s="470"/>
      <c r="Q2081" s="470"/>
      <c r="R2081" s="470"/>
      <c r="S2081" s="470"/>
      <c r="T2081" s="470"/>
      <c r="U2081" s="470"/>
      <c r="V2081" s="470"/>
    </row>
    <row r="2082" spans="8:22" x14ac:dyDescent="0.35">
      <c r="H2082" s="471"/>
      <c r="I2082" s="470"/>
      <c r="J2082" s="470"/>
      <c r="K2082" s="470"/>
      <c r="L2082" s="471"/>
      <c r="M2082" s="470"/>
      <c r="N2082" s="479"/>
      <c r="O2082" s="479"/>
      <c r="P2082" s="470"/>
      <c r="Q2082" s="470"/>
      <c r="R2082" s="470"/>
      <c r="S2082" s="470"/>
      <c r="T2082" s="470"/>
      <c r="U2082" s="470"/>
      <c r="V2082" s="470"/>
    </row>
    <row r="2083" spans="8:22" x14ac:dyDescent="0.35">
      <c r="H2083" s="471"/>
      <c r="I2083" s="470"/>
      <c r="J2083" s="470"/>
      <c r="K2083" s="470"/>
      <c r="L2083" s="471"/>
      <c r="M2083" s="470"/>
      <c r="N2083" s="479"/>
      <c r="O2083" s="479"/>
      <c r="P2083" s="470"/>
      <c r="Q2083" s="470"/>
      <c r="R2083" s="470"/>
      <c r="S2083" s="470"/>
      <c r="T2083" s="470"/>
      <c r="U2083" s="470"/>
      <c r="V2083" s="470"/>
    </row>
    <row r="2084" spans="8:22" x14ac:dyDescent="0.35">
      <c r="H2084" s="471"/>
      <c r="I2084" s="470"/>
      <c r="J2084" s="470"/>
      <c r="K2084" s="470"/>
      <c r="L2084" s="471"/>
      <c r="M2084" s="470"/>
      <c r="N2084" s="479"/>
      <c r="O2084" s="479"/>
      <c r="P2084" s="470"/>
      <c r="Q2084" s="470"/>
      <c r="R2084" s="470"/>
      <c r="S2084" s="470"/>
      <c r="T2084" s="470"/>
      <c r="U2084" s="470"/>
      <c r="V2084" s="470"/>
    </row>
    <row r="2085" spans="8:22" x14ac:dyDescent="0.35">
      <c r="H2085" s="471"/>
      <c r="I2085" s="470"/>
      <c r="J2085" s="470"/>
      <c r="K2085" s="470"/>
      <c r="L2085" s="471"/>
      <c r="M2085" s="470"/>
      <c r="N2085" s="479"/>
      <c r="O2085" s="479"/>
      <c r="P2085" s="470"/>
      <c r="Q2085" s="470"/>
      <c r="R2085" s="470"/>
      <c r="S2085" s="470"/>
      <c r="T2085" s="470"/>
      <c r="U2085" s="470"/>
      <c r="V2085" s="470"/>
    </row>
    <row r="2086" spans="8:22" x14ac:dyDescent="0.35">
      <c r="H2086" s="471"/>
      <c r="I2086" s="470"/>
      <c r="J2086" s="470"/>
      <c r="K2086" s="470"/>
      <c r="L2086" s="471"/>
      <c r="M2086" s="470"/>
      <c r="N2086" s="479"/>
      <c r="O2086" s="479"/>
      <c r="P2086" s="470"/>
      <c r="Q2086" s="470"/>
      <c r="R2086" s="470"/>
      <c r="S2086" s="470"/>
      <c r="T2086" s="470"/>
      <c r="U2086" s="470"/>
      <c r="V2086" s="470"/>
    </row>
    <row r="2087" spans="8:22" x14ac:dyDescent="0.35">
      <c r="H2087" s="471"/>
      <c r="I2087" s="470"/>
      <c r="J2087" s="470"/>
      <c r="K2087" s="470"/>
      <c r="L2087" s="471"/>
      <c r="M2087" s="470"/>
      <c r="N2087" s="479"/>
      <c r="O2087" s="479"/>
      <c r="P2087" s="470"/>
      <c r="Q2087" s="470"/>
      <c r="R2087" s="470"/>
      <c r="S2087" s="470"/>
      <c r="T2087" s="470"/>
      <c r="U2087" s="470"/>
      <c r="V2087" s="470"/>
    </row>
    <row r="2088" spans="8:22" x14ac:dyDescent="0.35">
      <c r="H2088" s="471"/>
      <c r="I2088" s="470"/>
      <c r="J2088" s="470"/>
      <c r="K2088" s="470"/>
      <c r="L2088" s="471"/>
      <c r="M2088" s="470"/>
      <c r="N2088" s="479"/>
      <c r="O2088" s="479"/>
      <c r="P2088" s="470"/>
      <c r="Q2088" s="470"/>
      <c r="R2088" s="470"/>
      <c r="S2088" s="470"/>
      <c r="T2088" s="470"/>
      <c r="U2088" s="470"/>
      <c r="V2088" s="470"/>
    </row>
    <row r="2089" spans="8:22" x14ac:dyDescent="0.35">
      <c r="H2089" s="471"/>
      <c r="I2089" s="470"/>
      <c r="J2089" s="470"/>
      <c r="K2089" s="470"/>
      <c r="L2089" s="471"/>
      <c r="M2089" s="470"/>
      <c r="N2089" s="479"/>
      <c r="O2089" s="479"/>
      <c r="P2089" s="470"/>
      <c r="Q2089" s="470"/>
      <c r="R2089" s="470"/>
      <c r="S2089" s="470"/>
      <c r="T2089" s="470"/>
      <c r="U2089" s="470"/>
      <c r="V2089" s="470"/>
    </row>
    <row r="2090" spans="8:22" x14ac:dyDescent="0.35">
      <c r="H2090" s="471"/>
      <c r="I2090" s="470"/>
      <c r="J2090" s="470"/>
      <c r="K2090" s="470"/>
      <c r="L2090" s="471"/>
      <c r="M2090" s="470"/>
      <c r="N2090" s="479"/>
      <c r="O2090" s="479"/>
      <c r="P2090" s="470"/>
      <c r="Q2090" s="470"/>
      <c r="R2090" s="470"/>
      <c r="S2090" s="470"/>
      <c r="T2090" s="470"/>
      <c r="U2090" s="470"/>
      <c r="V2090" s="470"/>
    </row>
    <row r="2091" spans="8:22" x14ac:dyDescent="0.35">
      <c r="H2091" s="471"/>
      <c r="I2091" s="470"/>
      <c r="J2091" s="470"/>
      <c r="K2091" s="470"/>
      <c r="L2091" s="471"/>
      <c r="M2091" s="470"/>
      <c r="N2091" s="479"/>
      <c r="O2091" s="479"/>
      <c r="P2091" s="470"/>
      <c r="Q2091" s="470"/>
      <c r="R2091" s="470"/>
      <c r="S2091" s="470"/>
      <c r="T2091" s="470"/>
      <c r="U2091" s="470"/>
      <c r="V2091" s="470"/>
    </row>
    <row r="2092" spans="8:22" x14ac:dyDescent="0.35">
      <c r="H2092" s="471"/>
      <c r="I2092" s="470"/>
      <c r="J2092" s="470"/>
      <c r="K2092" s="470"/>
      <c r="L2092" s="471"/>
      <c r="M2092" s="470"/>
      <c r="N2092" s="479"/>
      <c r="O2092" s="479"/>
      <c r="P2092" s="470"/>
      <c r="Q2092" s="470"/>
      <c r="R2092" s="470"/>
      <c r="S2092" s="470"/>
      <c r="T2092" s="470"/>
      <c r="U2092" s="470"/>
      <c r="V2092" s="470"/>
    </row>
    <row r="2093" spans="8:22" x14ac:dyDescent="0.35">
      <c r="H2093" s="471"/>
      <c r="I2093" s="470"/>
      <c r="J2093" s="470"/>
      <c r="K2093" s="470"/>
      <c r="L2093" s="471"/>
      <c r="M2093" s="470"/>
      <c r="N2093" s="479"/>
      <c r="O2093" s="479"/>
      <c r="P2093" s="470"/>
      <c r="Q2093" s="470"/>
      <c r="R2093" s="470"/>
      <c r="S2093" s="470"/>
      <c r="T2093" s="470"/>
      <c r="U2093" s="470"/>
      <c r="V2093" s="470"/>
    </row>
    <row r="2094" spans="8:22" x14ac:dyDescent="0.35">
      <c r="H2094" s="471"/>
      <c r="I2094" s="470"/>
      <c r="J2094" s="470"/>
      <c r="K2094" s="470"/>
      <c r="L2094" s="471"/>
      <c r="M2094" s="470"/>
      <c r="N2094" s="479"/>
      <c r="O2094" s="479"/>
      <c r="P2094" s="470"/>
      <c r="Q2094" s="470"/>
      <c r="R2094" s="470"/>
      <c r="S2094" s="470"/>
      <c r="T2094" s="470"/>
      <c r="U2094" s="470"/>
      <c r="V2094" s="470"/>
    </row>
    <row r="2095" spans="8:22" x14ac:dyDescent="0.35">
      <c r="H2095" s="471"/>
      <c r="I2095" s="470"/>
      <c r="J2095" s="470"/>
      <c r="K2095" s="470"/>
      <c r="L2095" s="471"/>
      <c r="M2095" s="470"/>
      <c r="N2095" s="479"/>
      <c r="O2095" s="479"/>
      <c r="P2095" s="470"/>
      <c r="Q2095" s="470"/>
      <c r="R2095" s="470"/>
      <c r="S2095" s="470"/>
      <c r="T2095" s="470"/>
      <c r="U2095" s="470"/>
      <c r="V2095" s="470"/>
    </row>
    <row r="2096" spans="8:22" x14ac:dyDescent="0.35">
      <c r="H2096" s="471"/>
      <c r="I2096" s="470"/>
      <c r="J2096" s="470"/>
      <c r="K2096" s="470"/>
      <c r="L2096" s="471"/>
      <c r="M2096" s="470"/>
      <c r="N2096" s="479"/>
      <c r="O2096" s="479"/>
      <c r="P2096" s="470"/>
      <c r="Q2096" s="470"/>
      <c r="R2096" s="470"/>
      <c r="S2096" s="470"/>
      <c r="T2096" s="470"/>
      <c r="U2096" s="470"/>
      <c r="V2096" s="470"/>
    </row>
    <row r="2097" spans="8:22" x14ac:dyDescent="0.35">
      <c r="H2097" s="471"/>
      <c r="I2097" s="470"/>
      <c r="J2097" s="470"/>
      <c r="K2097" s="470"/>
      <c r="L2097" s="471"/>
      <c r="M2097" s="470"/>
      <c r="N2097" s="479"/>
      <c r="O2097" s="479"/>
      <c r="P2097" s="470"/>
      <c r="Q2097" s="470"/>
      <c r="R2097" s="470"/>
      <c r="S2097" s="470"/>
      <c r="T2097" s="470"/>
      <c r="U2097" s="470"/>
      <c r="V2097" s="470"/>
    </row>
    <row r="2098" spans="8:22" x14ac:dyDescent="0.35">
      <c r="H2098" s="471"/>
      <c r="I2098" s="470"/>
      <c r="J2098" s="470"/>
      <c r="K2098" s="470"/>
      <c r="L2098" s="471"/>
      <c r="M2098" s="470"/>
      <c r="N2098" s="479"/>
      <c r="O2098" s="479"/>
      <c r="P2098" s="470"/>
      <c r="Q2098" s="470"/>
      <c r="R2098" s="470"/>
      <c r="S2098" s="470"/>
      <c r="T2098" s="470"/>
      <c r="U2098" s="470"/>
      <c r="V2098" s="470"/>
    </row>
    <row r="2099" spans="8:22" x14ac:dyDescent="0.35">
      <c r="H2099" s="471"/>
      <c r="I2099" s="470"/>
      <c r="J2099" s="470"/>
      <c r="K2099" s="470"/>
      <c r="L2099" s="471"/>
      <c r="M2099" s="470"/>
      <c r="N2099" s="479"/>
      <c r="O2099" s="479"/>
      <c r="P2099" s="470"/>
      <c r="Q2099" s="470"/>
      <c r="R2099" s="470"/>
      <c r="S2099" s="470"/>
      <c r="T2099" s="470"/>
      <c r="U2099" s="470"/>
      <c r="V2099" s="470"/>
    </row>
    <row r="2100" spans="8:22" x14ac:dyDescent="0.35">
      <c r="H2100" s="471"/>
      <c r="I2100" s="470"/>
      <c r="J2100" s="470"/>
      <c r="K2100" s="470"/>
      <c r="L2100" s="471"/>
      <c r="M2100" s="470"/>
      <c r="N2100" s="479"/>
      <c r="O2100" s="479"/>
      <c r="P2100" s="470"/>
      <c r="Q2100" s="470"/>
      <c r="R2100" s="470"/>
      <c r="S2100" s="470"/>
      <c r="T2100" s="470"/>
      <c r="U2100" s="470"/>
      <c r="V2100" s="470"/>
    </row>
    <row r="2101" spans="8:22" x14ac:dyDescent="0.35">
      <c r="H2101" s="471"/>
      <c r="I2101" s="470"/>
      <c r="J2101" s="470"/>
      <c r="K2101" s="470"/>
      <c r="L2101" s="471"/>
      <c r="M2101" s="470"/>
      <c r="N2101" s="479"/>
      <c r="O2101" s="479"/>
      <c r="P2101" s="470"/>
      <c r="Q2101" s="470"/>
      <c r="R2101" s="470"/>
      <c r="S2101" s="470"/>
      <c r="T2101" s="470"/>
      <c r="U2101" s="470"/>
      <c r="V2101" s="470"/>
    </row>
    <row r="2102" spans="8:22" x14ac:dyDescent="0.35">
      <c r="H2102" s="471"/>
      <c r="I2102" s="470"/>
      <c r="J2102" s="470"/>
      <c r="K2102" s="470"/>
      <c r="L2102" s="471"/>
      <c r="M2102" s="470"/>
      <c r="N2102" s="479"/>
      <c r="O2102" s="479"/>
      <c r="P2102" s="470"/>
      <c r="Q2102" s="470"/>
      <c r="R2102" s="470"/>
      <c r="S2102" s="470"/>
      <c r="T2102" s="470"/>
      <c r="U2102" s="470"/>
      <c r="V2102" s="470"/>
    </row>
    <row r="2103" spans="8:22" x14ac:dyDescent="0.35">
      <c r="H2103" s="471"/>
      <c r="I2103" s="470"/>
      <c r="J2103" s="470"/>
      <c r="K2103" s="470"/>
      <c r="L2103" s="471"/>
      <c r="M2103" s="470"/>
      <c r="N2103" s="479"/>
      <c r="O2103" s="479"/>
      <c r="P2103" s="470"/>
      <c r="Q2103" s="470"/>
      <c r="R2103" s="470"/>
      <c r="S2103" s="470"/>
      <c r="T2103" s="470"/>
      <c r="U2103" s="470"/>
      <c r="V2103" s="470"/>
    </row>
    <row r="2104" spans="8:22" x14ac:dyDescent="0.35">
      <c r="H2104" s="471"/>
      <c r="I2104" s="470"/>
      <c r="J2104" s="470"/>
      <c r="K2104" s="470"/>
      <c r="L2104" s="471"/>
      <c r="M2104" s="470"/>
      <c r="N2104" s="479"/>
      <c r="O2104" s="479"/>
      <c r="P2104" s="470"/>
      <c r="Q2104" s="470"/>
      <c r="R2104" s="470"/>
      <c r="S2104" s="470"/>
      <c r="T2104" s="470"/>
      <c r="U2104" s="470"/>
      <c r="V2104" s="470"/>
    </row>
    <row r="2105" spans="8:22" x14ac:dyDescent="0.35">
      <c r="H2105" s="471"/>
      <c r="I2105" s="470"/>
      <c r="J2105" s="470"/>
      <c r="K2105" s="470"/>
      <c r="L2105" s="471"/>
      <c r="M2105" s="470"/>
      <c r="N2105" s="479"/>
      <c r="O2105" s="479"/>
      <c r="P2105" s="470"/>
      <c r="Q2105" s="470"/>
      <c r="R2105" s="470"/>
      <c r="S2105" s="470"/>
      <c r="T2105" s="470"/>
      <c r="U2105" s="470"/>
      <c r="V2105" s="470"/>
    </row>
    <row r="2106" spans="8:22" x14ac:dyDescent="0.35">
      <c r="H2106" s="471"/>
      <c r="I2106" s="470"/>
      <c r="J2106" s="470"/>
      <c r="K2106" s="470"/>
      <c r="L2106" s="471"/>
      <c r="M2106" s="470"/>
      <c r="N2106" s="479"/>
      <c r="O2106" s="479"/>
      <c r="P2106" s="470"/>
      <c r="Q2106" s="470"/>
      <c r="R2106" s="470"/>
      <c r="S2106" s="470"/>
      <c r="T2106" s="470"/>
      <c r="U2106" s="470"/>
      <c r="V2106" s="470"/>
    </row>
    <row r="2107" spans="8:22" x14ac:dyDescent="0.35">
      <c r="H2107" s="471"/>
      <c r="I2107" s="470"/>
      <c r="J2107" s="470"/>
      <c r="K2107" s="470"/>
      <c r="L2107" s="471"/>
      <c r="M2107" s="470"/>
      <c r="N2107" s="479"/>
      <c r="O2107" s="479"/>
      <c r="P2107" s="470"/>
      <c r="Q2107" s="470"/>
      <c r="R2107" s="470"/>
      <c r="S2107" s="470"/>
      <c r="T2107" s="470"/>
      <c r="U2107" s="470"/>
      <c r="V2107" s="470"/>
    </row>
    <row r="2108" spans="8:22" x14ac:dyDescent="0.35">
      <c r="H2108" s="471"/>
      <c r="I2108" s="470"/>
      <c r="J2108" s="470"/>
      <c r="K2108" s="470"/>
      <c r="L2108" s="471"/>
      <c r="M2108" s="470"/>
      <c r="N2108" s="479"/>
      <c r="O2108" s="479"/>
      <c r="P2108" s="470"/>
      <c r="Q2108" s="470"/>
      <c r="R2108" s="470"/>
      <c r="S2108" s="470"/>
      <c r="T2108" s="470"/>
      <c r="U2108" s="470"/>
      <c r="V2108" s="470"/>
    </row>
    <row r="2109" spans="8:22" x14ac:dyDescent="0.35">
      <c r="H2109" s="471"/>
      <c r="I2109" s="470"/>
      <c r="J2109" s="470"/>
      <c r="K2109" s="470"/>
      <c r="L2109" s="471"/>
      <c r="M2109" s="470"/>
      <c r="N2109" s="479"/>
      <c r="O2109" s="479"/>
      <c r="P2109" s="470"/>
      <c r="Q2109" s="470"/>
      <c r="R2109" s="470"/>
      <c r="S2109" s="470"/>
      <c r="T2109" s="470"/>
      <c r="U2109" s="470"/>
      <c r="V2109" s="470"/>
    </row>
    <row r="2110" spans="8:22" x14ac:dyDescent="0.35">
      <c r="H2110" s="471"/>
      <c r="I2110" s="470"/>
      <c r="J2110" s="470"/>
      <c r="K2110" s="470"/>
      <c r="L2110" s="471"/>
      <c r="M2110" s="470"/>
      <c r="N2110" s="479"/>
      <c r="O2110" s="479"/>
      <c r="P2110" s="470"/>
      <c r="Q2110" s="470"/>
      <c r="R2110" s="470"/>
      <c r="S2110" s="470"/>
      <c r="T2110" s="470"/>
      <c r="U2110" s="470"/>
      <c r="V2110" s="470"/>
    </row>
    <row r="2111" spans="8:22" x14ac:dyDescent="0.35">
      <c r="H2111" s="471"/>
      <c r="I2111" s="470"/>
      <c r="J2111" s="470"/>
      <c r="K2111" s="470"/>
      <c r="L2111" s="471"/>
      <c r="M2111" s="470"/>
      <c r="N2111" s="479"/>
      <c r="O2111" s="479"/>
      <c r="P2111" s="470"/>
      <c r="Q2111" s="470"/>
      <c r="R2111" s="470"/>
      <c r="S2111" s="470"/>
      <c r="T2111" s="470"/>
      <c r="U2111" s="470"/>
      <c r="V2111" s="470"/>
    </row>
    <row r="2112" spans="8:22" x14ac:dyDescent="0.35">
      <c r="H2112" s="471"/>
      <c r="I2112" s="470"/>
      <c r="J2112" s="470"/>
      <c r="K2112" s="470"/>
      <c r="L2112" s="471"/>
      <c r="M2112" s="470"/>
      <c r="N2112" s="479"/>
      <c r="O2112" s="479"/>
      <c r="P2112" s="470"/>
      <c r="Q2112" s="470"/>
      <c r="R2112" s="470"/>
      <c r="S2112" s="470"/>
      <c r="T2112" s="470"/>
      <c r="U2112" s="470"/>
      <c r="V2112" s="470"/>
    </row>
    <row r="2113" spans="8:22" x14ac:dyDescent="0.35">
      <c r="H2113" s="471"/>
      <c r="I2113" s="470"/>
      <c r="J2113" s="470"/>
      <c r="K2113" s="470"/>
      <c r="L2113" s="471"/>
      <c r="M2113" s="470"/>
      <c r="N2113" s="479"/>
      <c r="O2113" s="479"/>
      <c r="P2113" s="470"/>
      <c r="Q2113" s="470"/>
      <c r="R2113" s="470"/>
      <c r="S2113" s="470"/>
      <c r="T2113" s="470"/>
      <c r="U2113" s="470"/>
      <c r="V2113" s="470"/>
    </row>
    <row r="2114" spans="8:22" x14ac:dyDescent="0.35">
      <c r="H2114" s="471"/>
      <c r="I2114" s="470"/>
      <c r="J2114" s="470"/>
      <c r="K2114" s="470"/>
      <c r="L2114" s="471"/>
      <c r="M2114" s="470"/>
      <c r="N2114" s="479"/>
      <c r="O2114" s="479"/>
      <c r="P2114" s="470"/>
      <c r="Q2114" s="470"/>
      <c r="R2114" s="470"/>
      <c r="S2114" s="470"/>
      <c r="T2114" s="470"/>
      <c r="U2114" s="470"/>
      <c r="V2114" s="470"/>
    </row>
    <row r="2115" spans="8:22" x14ac:dyDescent="0.35">
      <c r="H2115" s="471"/>
      <c r="I2115" s="470"/>
      <c r="J2115" s="470"/>
      <c r="K2115" s="470"/>
      <c r="L2115" s="471"/>
      <c r="M2115" s="470"/>
      <c r="N2115" s="479"/>
      <c r="O2115" s="479"/>
      <c r="P2115" s="470"/>
      <c r="Q2115" s="470"/>
      <c r="R2115" s="470"/>
      <c r="S2115" s="470"/>
      <c r="T2115" s="470"/>
      <c r="U2115" s="470"/>
      <c r="V2115" s="470"/>
    </row>
    <row r="2116" spans="8:22" x14ac:dyDescent="0.35">
      <c r="H2116" s="471"/>
      <c r="I2116" s="470"/>
      <c r="J2116" s="470"/>
      <c r="K2116" s="470"/>
      <c r="L2116" s="471"/>
      <c r="M2116" s="470"/>
      <c r="N2116" s="479"/>
      <c r="O2116" s="479"/>
      <c r="P2116" s="470"/>
      <c r="Q2116" s="470"/>
      <c r="R2116" s="470"/>
      <c r="S2116" s="470"/>
      <c r="T2116" s="470"/>
      <c r="U2116" s="470"/>
      <c r="V2116" s="470"/>
    </row>
    <row r="2117" spans="8:22" x14ac:dyDescent="0.35">
      <c r="H2117" s="471"/>
      <c r="I2117" s="470"/>
      <c r="J2117" s="470"/>
      <c r="K2117" s="470"/>
      <c r="L2117" s="471"/>
      <c r="M2117" s="470"/>
      <c r="N2117" s="479"/>
      <c r="O2117" s="479"/>
      <c r="P2117" s="470"/>
      <c r="Q2117" s="470"/>
      <c r="R2117" s="470"/>
      <c r="S2117" s="470"/>
      <c r="T2117" s="470"/>
      <c r="U2117" s="470"/>
      <c r="V2117" s="470"/>
    </row>
    <row r="2118" spans="8:22" x14ac:dyDescent="0.35">
      <c r="H2118" s="471"/>
      <c r="I2118" s="470"/>
      <c r="J2118" s="470"/>
      <c r="K2118" s="470"/>
      <c r="L2118" s="471"/>
      <c r="M2118" s="470"/>
      <c r="N2118" s="479"/>
      <c r="O2118" s="479"/>
      <c r="P2118" s="470"/>
      <c r="Q2118" s="470"/>
      <c r="R2118" s="470"/>
      <c r="S2118" s="470"/>
      <c r="T2118" s="470"/>
      <c r="U2118" s="470"/>
      <c r="V2118" s="470"/>
    </row>
    <row r="2119" spans="8:22" x14ac:dyDescent="0.35">
      <c r="H2119" s="471"/>
      <c r="I2119" s="470"/>
      <c r="J2119" s="470"/>
      <c r="K2119" s="470"/>
      <c r="L2119" s="471"/>
      <c r="M2119" s="470"/>
      <c r="N2119" s="479"/>
      <c r="O2119" s="479"/>
      <c r="P2119" s="470"/>
      <c r="Q2119" s="470"/>
      <c r="R2119" s="470"/>
      <c r="S2119" s="470"/>
      <c r="T2119" s="470"/>
      <c r="U2119" s="470"/>
      <c r="V2119" s="470"/>
    </row>
    <row r="2120" spans="8:22" x14ac:dyDescent="0.35">
      <c r="H2120" s="471"/>
      <c r="I2120" s="470"/>
      <c r="J2120" s="470"/>
      <c r="K2120" s="470"/>
      <c r="L2120" s="471"/>
      <c r="M2120" s="470"/>
      <c r="N2120" s="479"/>
      <c r="O2120" s="479"/>
      <c r="P2120" s="470"/>
      <c r="Q2120" s="470"/>
      <c r="R2120" s="470"/>
      <c r="S2120" s="470"/>
      <c r="T2120" s="470"/>
      <c r="U2120" s="470"/>
      <c r="V2120" s="470"/>
    </row>
    <row r="2121" spans="8:22" x14ac:dyDescent="0.35">
      <c r="H2121" s="471"/>
      <c r="I2121" s="470"/>
      <c r="J2121" s="470"/>
      <c r="K2121" s="470"/>
      <c r="L2121" s="471"/>
      <c r="M2121" s="470"/>
      <c r="N2121" s="479"/>
      <c r="O2121" s="479"/>
      <c r="P2121" s="470"/>
      <c r="Q2121" s="470"/>
      <c r="R2121" s="470"/>
      <c r="S2121" s="470"/>
      <c r="T2121" s="470"/>
      <c r="U2121" s="470"/>
      <c r="V2121" s="470"/>
    </row>
    <row r="2122" spans="8:22" x14ac:dyDescent="0.35">
      <c r="H2122" s="471"/>
      <c r="I2122" s="470"/>
      <c r="J2122" s="470"/>
      <c r="K2122" s="470"/>
      <c r="L2122" s="471"/>
      <c r="M2122" s="470"/>
      <c r="N2122" s="479"/>
      <c r="O2122" s="479"/>
      <c r="P2122" s="470"/>
      <c r="Q2122" s="470"/>
      <c r="R2122" s="470"/>
      <c r="S2122" s="470"/>
      <c r="T2122" s="470"/>
      <c r="U2122" s="470"/>
      <c r="V2122" s="470"/>
    </row>
    <row r="2123" spans="8:22" x14ac:dyDescent="0.35">
      <c r="H2123" s="471"/>
      <c r="I2123" s="470"/>
      <c r="J2123" s="470"/>
      <c r="K2123" s="470"/>
      <c r="L2123" s="471"/>
      <c r="M2123" s="470"/>
      <c r="N2123" s="479"/>
      <c r="O2123" s="479"/>
      <c r="P2123" s="470"/>
      <c r="Q2123" s="470"/>
      <c r="R2123" s="470"/>
      <c r="S2123" s="470"/>
      <c r="T2123" s="470"/>
      <c r="U2123" s="470"/>
      <c r="V2123" s="470"/>
    </row>
    <row r="2124" spans="8:22" x14ac:dyDescent="0.35">
      <c r="H2124" s="471"/>
      <c r="I2124" s="470"/>
      <c r="J2124" s="470"/>
      <c r="K2124" s="470"/>
      <c r="L2124" s="471"/>
      <c r="M2124" s="470"/>
      <c r="N2124" s="479"/>
      <c r="O2124" s="479"/>
      <c r="P2124" s="470"/>
      <c r="Q2124" s="470"/>
      <c r="R2124" s="470"/>
      <c r="S2124" s="470"/>
      <c r="T2124" s="470"/>
      <c r="U2124" s="470"/>
      <c r="V2124" s="470"/>
    </row>
    <row r="2125" spans="8:22" x14ac:dyDescent="0.35">
      <c r="H2125" s="471"/>
      <c r="I2125" s="470"/>
      <c r="J2125" s="470"/>
      <c r="K2125" s="470"/>
      <c r="L2125" s="471"/>
      <c r="M2125" s="470"/>
      <c r="N2125" s="479"/>
      <c r="O2125" s="479"/>
      <c r="P2125" s="470"/>
      <c r="Q2125" s="470"/>
      <c r="R2125" s="470"/>
      <c r="S2125" s="470"/>
      <c r="T2125" s="470"/>
      <c r="U2125" s="470"/>
      <c r="V2125" s="470"/>
    </row>
    <row r="2126" spans="8:22" x14ac:dyDescent="0.35">
      <c r="H2126" s="471"/>
      <c r="I2126" s="470"/>
      <c r="J2126" s="470"/>
      <c r="K2126" s="470"/>
      <c r="L2126" s="471"/>
      <c r="M2126" s="470"/>
      <c r="N2126" s="479"/>
      <c r="O2126" s="479"/>
      <c r="P2126" s="470"/>
      <c r="Q2126" s="470"/>
      <c r="R2126" s="470"/>
      <c r="S2126" s="470"/>
      <c r="T2126" s="470"/>
      <c r="U2126" s="470"/>
      <c r="V2126" s="470"/>
    </row>
    <row r="2127" spans="8:22" x14ac:dyDescent="0.35">
      <c r="H2127" s="471"/>
      <c r="I2127" s="470"/>
      <c r="J2127" s="470"/>
      <c r="K2127" s="470"/>
      <c r="L2127" s="471"/>
      <c r="M2127" s="470"/>
      <c r="N2127" s="479"/>
      <c r="O2127" s="479"/>
      <c r="P2127" s="470"/>
      <c r="Q2127" s="470"/>
      <c r="R2127" s="470"/>
      <c r="S2127" s="470"/>
      <c r="T2127" s="470"/>
      <c r="U2127" s="470"/>
      <c r="V2127" s="470"/>
    </row>
    <row r="2128" spans="8:22" x14ac:dyDescent="0.35">
      <c r="H2128" s="471"/>
      <c r="I2128" s="470"/>
      <c r="J2128" s="470"/>
      <c r="K2128" s="470"/>
      <c r="L2128" s="471"/>
      <c r="M2128" s="470"/>
      <c r="N2128" s="479"/>
      <c r="O2128" s="479"/>
      <c r="P2128" s="470"/>
      <c r="Q2128" s="470"/>
      <c r="R2128" s="470"/>
      <c r="S2128" s="470"/>
      <c r="T2128" s="470"/>
      <c r="U2128" s="470"/>
      <c r="V2128" s="470"/>
    </row>
    <row r="2129" spans="8:22" x14ac:dyDescent="0.35">
      <c r="H2129" s="471"/>
      <c r="I2129" s="470"/>
      <c r="J2129" s="470"/>
      <c r="K2129" s="470"/>
      <c r="L2129" s="471"/>
      <c r="M2129" s="470"/>
      <c r="N2129" s="479"/>
      <c r="O2129" s="479"/>
      <c r="P2129" s="470"/>
      <c r="Q2129" s="470"/>
      <c r="R2129" s="470"/>
      <c r="S2129" s="470"/>
      <c r="T2129" s="470"/>
      <c r="U2129" s="470"/>
      <c r="V2129" s="470"/>
    </row>
    <row r="2130" spans="8:22" x14ac:dyDescent="0.35">
      <c r="H2130" s="471"/>
      <c r="I2130" s="470"/>
      <c r="J2130" s="470"/>
      <c r="K2130" s="470"/>
      <c r="L2130" s="471"/>
      <c r="M2130" s="470"/>
      <c r="N2130" s="479"/>
      <c r="O2130" s="479"/>
      <c r="P2130" s="470"/>
      <c r="Q2130" s="470"/>
      <c r="R2130" s="470"/>
      <c r="S2130" s="470"/>
      <c r="T2130" s="470"/>
      <c r="U2130" s="470"/>
      <c r="V2130" s="470"/>
    </row>
    <row r="2131" spans="8:22" x14ac:dyDescent="0.35">
      <c r="H2131" s="471"/>
      <c r="I2131" s="470"/>
      <c r="J2131" s="470"/>
      <c r="K2131" s="470"/>
      <c r="L2131" s="471"/>
      <c r="M2131" s="470"/>
      <c r="N2131" s="479"/>
      <c r="O2131" s="479"/>
      <c r="P2131" s="470"/>
      <c r="Q2131" s="470"/>
      <c r="R2131" s="470"/>
      <c r="S2131" s="470"/>
      <c r="T2131" s="470"/>
      <c r="U2131" s="470"/>
      <c r="V2131" s="470"/>
    </row>
    <row r="2132" spans="8:22" x14ac:dyDescent="0.35">
      <c r="H2132" s="471"/>
      <c r="I2132" s="470"/>
      <c r="J2132" s="470"/>
      <c r="K2132" s="470"/>
      <c r="L2132" s="471"/>
      <c r="M2132" s="470"/>
      <c r="N2132" s="479"/>
      <c r="O2132" s="479"/>
      <c r="P2132" s="470"/>
      <c r="Q2132" s="470"/>
      <c r="R2132" s="470"/>
      <c r="S2132" s="470"/>
      <c r="T2132" s="470"/>
      <c r="U2132" s="470"/>
      <c r="V2132" s="470"/>
    </row>
    <row r="2133" spans="8:22" x14ac:dyDescent="0.35">
      <c r="H2133" s="471"/>
      <c r="I2133" s="470"/>
      <c r="J2133" s="470"/>
      <c r="K2133" s="470"/>
      <c r="L2133" s="471"/>
      <c r="M2133" s="470"/>
      <c r="N2133" s="479"/>
      <c r="O2133" s="479"/>
      <c r="P2133" s="470"/>
      <c r="Q2133" s="470"/>
      <c r="R2133" s="470"/>
      <c r="S2133" s="470"/>
      <c r="T2133" s="470"/>
      <c r="U2133" s="470"/>
      <c r="V2133" s="470"/>
    </row>
    <row r="2134" spans="8:22" x14ac:dyDescent="0.35">
      <c r="H2134" s="471"/>
      <c r="I2134" s="470"/>
      <c r="J2134" s="470"/>
      <c r="K2134" s="470"/>
      <c r="L2134" s="471"/>
      <c r="M2134" s="470"/>
      <c r="N2134" s="479"/>
      <c r="O2134" s="479"/>
      <c r="P2134" s="470"/>
      <c r="Q2134" s="470"/>
      <c r="R2134" s="470"/>
      <c r="S2134" s="470"/>
      <c r="T2134" s="470"/>
      <c r="U2134" s="470"/>
      <c r="V2134" s="470"/>
    </row>
    <row r="2135" spans="8:22" x14ac:dyDescent="0.35">
      <c r="H2135" s="471"/>
      <c r="I2135" s="470"/>
      <c r="J2135" s="470"/>
      <c r="K2135" s="470"/>
      <c r="L2135" s="471"/>
      <c r="M2135" s="470"/>
      <c r="N2135" s="479"/>
      <c r="O2135" s="479"/>
      <c r="P2135" s="470"/>
      <c r="Q2135" s="470"/>
      <c r="R2135" s="470"/>
      <c r="S2135" s="470"/>
      <c r="T2135" s="470"/>
      <c r="U2135" s="470"/>
      <c r="V2135" s="470"/>
    </row>
    <row r="2136" spans="8:22" x14ac:dyDescent="0.35">
      <c r="H2136" s="471"/>
      <c r="I2136" s="470"/>
      <c r="J2136" s="470"/>
      <c r="K2136" s="470"/>
      <c r="L2136" s="471"/>
      <c r="M2136" s="470"/>
      <c r="N2136" s="479"/>
      <c r="O2136" s="479"/>
      <c r="P2136" s="470"/>
      <c r="Q2136" s="470"/>
      <c r="R2136" s="470"/>
      <c r="S2136" s="470"/>
      <c r="T2136" s="470"/>
      <c r="U2136" s="470"/>
      <c r="V2136" s="470"/>
    </row>
    <row r="2137" spans="8:22" x14ac:dyDescent="0.35">
      <c r="H2137" s="471"/>
      <c r="I2137" s="470"/>
      <c r="J2137" s="470"/>
      <c r="K2137" s="470"/>
      <c r="L2137" s="471"/>
      <c r="M2137" s="470"/>
      <c r="N2137" s="479"/>
      <c r="O2137" s="479"/>
      <c r="P2137" s="470"/>
      <c r="Q2137" s="470"/>
      <c r="R2137" s="470"/>
      <c r="S2137" s="470"/>
      <c r="T2137" s="470"/>
      <c r="U2137" s="470"/>
      <c r="V2137" s="470"/>
    </row>
    <row r="2138" spans="8:22" x14ac:dyDescent="0.35">
      <c r="H2138" s="471"/>
      <c r="I2138" s="470"/>
      <c r="J2138" s="470"/>
      <c r="K2138" s="470"/>
      <c r="L2138" s="471"/>
      <c r="M2138" s="470"/>
      <c r="N2138" s="479"/>
      <c r="O2138" s="479"/>
      <c r="P2138" s="470"/>
      <c r="Q2138" s="470"/>
      <c r="R2138" s="470"/>
      <c r="S2138" s="470"/>
      <c r="T2138" s="470"/>
      <c r="U2138" s="470"/>
      <c r="V2138" s="470"/>
    </row>
    <row r="2139" spans="8:22" x14ac:dyDescent="0.35">
      <c r="H2139" s="471"/>
      <c r="I2139" s="470"/>
      <c r="J2139" s="470"/>
      <c r="K2139" s="470"/>
      <c r="L2139" s="471"/>
      <c r="M2139" s="470"/>
      <c r="N2139" s="479"/>
      <c r="O2139" s="479"/>
      <c r="P2139" s="470"/>
      <c r="Q2139" s="470"/>
      <c r="R2139" s="470"/>
      <c r="S2139" s="470"/>
      <c r="T2139" s="470"/>
      <c r="U2139" s="470"/>
      <c r="V2139" s="470"/>
    </row>
    <row r="2140" spans="8:22" x14ac:dyDescent="0.35">
      <c r="H2140" s="471"/>
      <c r="I2140" s="470"/>
      <c r="J2140" s="470"/>
      <c r="K2140" s="470"/>
      <c r="L2140" s="471"/>
      <c r="M2140" s="470"/>
      <c r="N2140" s="479"/>
      <c r="O2140" s="479"/>
      <c r="P2140" s="470"/>
      <c r="Q2140" s="470"/>
      <c r="R2140" s="470"/>
      <c r="S2140" s="470"/>
      <c r="T2140" s="470"/>
      <c r="U2140" s="470"/>
      <c r="V2140" s="470"/>
    </row>
    <row r="2141" spans="8:22" x14ac:dyDescent="0.35">
      <c r="H2141" s="471"/>
      <c r="I2141" s="470"/>
      <c r="J2141" s="470"/>
      <c r="K2141" s="470"/>
      <c r="L2141" s="471"/>
      <c r="M2141" s="470"/>
      <c r="N2141" s="479"/>
      <c r="O2141" s="479"/>
      <c r="P2141" s="470"/>
      <c r="Q2141" s="470"/>
      <c r="R2141" s="470"/>
      <c r="S2141" s="470"/>
      <c r="T2141" s="470"/>
      <c r="U2141" s="470"/>
      <c r="V2141" s="470"/>
    </row>
  </sheetData>
  <conditionalFormatting sqref="C1:C251 C255:C1048576">
    <cfRule type="duplicateValues" dxfId="5" priority="4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0B43E-BA03-45E1-B33B-DF57A3BB6466}">
  <sheetPr codeName="Sheet14"/>
  <dimension ref="B1:Q55"/>
  <sheetViews>
    <sheetView showGridLines="0" workbookViewId="0">
      <selection activeCell="D1" sqref="D1"/>
    </sheetView>
  </sheetViews>
  <sheetFormatPr defaultRowHeight="14.5" x14ac:dyDescent="0.35"/>
  <cols>
    <col min="4" max="4" width="30.453125" bestFit="1" customWidth="1"/>
    <col min="5" max="6" width="13.6328125" bestFit="1" customWidth="1"/>
    <col min="7" max="16" width="8.453125" hidden="1" customWidth="1"/>
    <col min="17" max="17" width="13.6328125" bestFit="1" customWidth="1"/>
  </cols>
  <sheetData>
    <row r="1" spans="2:17" x14ac:dyDescent="0.35">
      <c r="D1" t="s">
        <v>599</v>
      </c>
    </row>
    <row r="2" spans="2:17" ht="16" thickBot="1" x14ac:dyDescent="0.4">
      <c r="D2" s="268"/>
      <c r="E2" s="269">
        <v>30</v>
      </c>
      <c r="F2" s="269">
        <v>15</v>
      </c>
      <c r="G2" s="269">
        <v>0</v>
      </c>
      <c r="H2" s="269">
        <v>0</v>
      </c>
      <c r="I2" s="269">
        <v>0</v>
      </c>
      <c r="J2" s="269">
        <v>0</v>
      </c>
      <c r="K2" s="269">
        <v>0</v>
      </c>
      <c r="L2" s="269">
        <v>0</v>
      </c>
      <c r="M2" s="269">
        <v>0</v>
      </c>
      <c r="N2" s="269">
        <v>0</v>
      </c>
      <c r="O2" s="269">
        <v>0</v>
      </c>
      <c r="P2" s="269">
        <v>0</v>
      </c>
      <c r="Q2" s="269">
        <v>45</v>
      </c>
    </row>
    <row r="3" spans="2:17" ht="15.5" x14ac:dyDescent="0.35">
      <c r="B3" t="str" cm="1">
        <f t="array" ref="B3:B12">_xlfn.UNIQUE(Details!CM4:CM53)</f>
        <v>Customer POC Name</v>
      </c>
      <c r="D3" s="348" t="str">
        <f>D1</f>
        <v>Rohan Gupta</v>
      </c>
      <c r="E3" s="272">
        <v>45748</v>
      </c>
      <c r="F3" s="272" t="s">
        <v>609</v>
      </c>
      <c r="G3" s="272" t="s">
        <v>610</v>
      </c>
      <c r="H3" s="272" t="s">
        <v>611</v>
      </c>
      <c r="I3" s="272" t="s">
        <v>612</v>
      </c>
      <c r="J3" s="272" t="s">
        <v>613</v>
      </c>
      <c r="K3" s="272" t="s">
        <v>614</v>
      </c>
      <c r="L3" s="272" t="s">
        <v>615</v>
      </c>
      <c r="M3" s="272" t="s">
        <v>616</v>
      </c>
      <c r="N3" s="272" t="s">
        <v>617</v>
      </c>
      <c r="O3" s="272" t="s">
        <v>618</v>
      </c>
      <c r="P3" s="272" t="s">
        <v>619</v>
      </c>
      <c r="Q3" s="272" t="s">
        <v>456</v>
      </c>
    </row>
    <row r="4" spans="2:17" ht="15.5" x14ac:dyDescent="0.35">
      <c r="B4" t="str">
        <v>Gaurav Uttam Kothimeere</v>
      </c>
      <c r="D4" s="275" t="s">
        <v>0</v>
      </c>
      <c r="E4" s="276">
        <f>SUMIFS(Details!BA:BA,Details!CL:CL,POC!$D$3,Details!CF:CF,POC!E$3)/1000</f>
        <v>0</v>
      </c>
      <c r="F4" s="276">
        <v>450.14189999999996</v>
      </c>
      <c r="G4" s="276">
        <v>0</v>
      </c>
      <c r="H4" s="276">
        <v>0</v>
      </c>
      <c r="I4" s="276">
        <v>0</v>
      </c>
      <c r="J4" s="276">
        <v>0</v>
      </c>
      <c r="K4" s="276">
        <v>0</v>
      </c>
      <c r="L4" s="276">
        <v>0</v>
      </c>
      <c r="M4" s="276">
        <v>0</v>
      </c>
      <c r="N4" s="276">
        <v>0</v>
      </c>
      <c r="O4" s="276">
        <v>0</v>
      </c>
      <c r="P4" s="276">
        <v>0</v>
      </c>
      <c r="Q4" s="276">
        <v>1434.22525</v>
      </c>
    </row>
    <row r="5" spans="2:17" ht="15.5" x14ac:dyDescent="0.35">
      <c r="B5" t="str">
        <v>Daulat Biyani</v>
      </c>
      <c r="D5" s="275" t="s">
        <v>1</v>
      </c>
      <c r="E5" s="276">
        <f>SUMIFS(Details!BA:BA,Details!CL:CL,POC!$D$3,Details!CF:CF,POC!E$3)/1000</f>
        <v>0</v>
      </c>
      <c r="F5" s="276">
        <v>219171963.73984998</v>
      </c>
      <c r="G5" s="276">
        <v>0</v>
      </c>
      <c r="H5" s="276">
        <v>0</v>
      </c>
      <c r="I5" s="276">
        <v>0</v>
      </c>
      <c r="J5" s="276">
        <v>0</v>
      </c>
      <c r="K5" s="276">
        <v>0</v>
      </c>
      <c r="L5" s="276">
        <v>0</v>
      </c>
      <c r="M5" s="276">
        <v>0</v>
      </c>
      <c r="N5" s="276">
        <v>0</v>
      </c>
      <c r="O5" s="276">
        <v>0</v>
      </c>
      <c r="P5" s="276">
        <v>0</v>
      </c>
      <c r="Q5" s="276">
        <v>561697028.91593003</v>
      </c>
    </row>
    <row r="6" spans="2:17" ht="15.5" x14ac:dyDescent="0.35">
      <c r="B6" t="str">
        <v>Shadab</v>
      </c>
      <c r="D6" s="275" t="s">
        <v>2</v>
      </c>
      <c r="E6" s="276">
        <v>338940346.44390613</v>
      </c>
      <c r="F6" s="276">
        <v>217005340.77893814</v>
      </c>
      <c r="G6" s="276">
        <v>0</v>
      </c>
      <c r="H6" s="276">
        <v>0</v>
      </c>
      <c r="I6" s="276">
        <v>0</v>
      </c>
      <c r="J6" s="276">
        <v>0</v>
      </c>
      <c r="K6" s="276">
        <v>0</v>
      </c>
      <c r="L6" s="276">
        <v>0</v>
      </c>
      <c r="M6" s="276">
        <v>0</v>
      </c>
      <c r="N6" s="276">
        <v>0</v>
      </c>
      <c r="O6" s="276">
        <v>0</v>
      </c>
      <c r="P6" s="276">
        <v>0</v>
      </c>
      <c r="Q6" s="276">
        <v>555945687.22284424</v>
      </c>
    </row>
    <row r="7" spans="2:17" ht="15.5" x14ac:dyDescent="0.35">
      <c r="B7" t="str">
        <v>Sunil Sharma</v>
      </c>
      <c r="D7" s="275" t="s">
        <v>3</v>
      </c>
      <c r="E7" s="276">
        <v>0</v>
      </c>
      <c r="F7" s="276">
        <v>147155</v>
      </c>
      <c r="G7" s="276">
        <v>0</v>
      </c>
      <c r="H7" s="276">
        <v>0</v>
      </c>
      <c r="I7" s="276">
        <v>0</v>
      </c>
      <c r="J7" s="276">
        <v>0</v>
      </c>
      <c r="K7" s="276">
        <v>0</v>
      </c>
      <c r="L7" s="276">
        <v>0</v>
      </c>
      <c r="M7" s="276">
        <v>0</v>
      </c>
      <c r="N7" s="276">
        <v>0</v>
      </c>
      <c r="O7" s="276">
        <v>0</v>
      </c>
      <c r="P7" s="276">
        <v>0</v>
      </c>
      <c r="Q7" s="276">
        <v>147155</v>
      </c>
    </row>
    <row r="8" spans="2:17" ht="15.5" x14ac:dyDescent="0.35">
      <c r="B8" t="e">
        <v>#N/A</v>
      </c>
      <c r="D8" s="282" t="s">
        <v>4</v>
      </c>
      <c r="E8" s="283">
        <v>3584718.7321739197</v>
      </c>
      <c r="F8" s="283">
        <v>2166622.9609118402</v>
      </c>
      <c r="G8" s="283">
        <v>0</v>
      </c>
      <c r="H8" s="283">
        <v>0</v>
      </c>
      <c r="I8" s="283">
        <v>0</v>
      </c>
      <c r="J8" s="283">
        <v>0</v>
      </c>
      <c r="K8" s="283">
        <v>0</v>
      </c>
      <c r="L8" s="283">
        <v>0</v>
      </c>
      <c r="M8" s="283">
        <v>0</v>
      </c>
      <c r="N8" s="283">
        <v>0</v>
      </c>
      <c r="O8" s="283">
        <v>0</v>
      </c>
      <c r="P8" s="283">
        <v>0</v>
      </c>
      <c r="Q8" s="283">
        <v>5751341.6930857897</v>
      </c>
    </row>
    <row r="9" spans="2:17" ht="15.5" x14ac:dyDescent="0.35">
      <c r="B9">
        <v>0</v>
      </c>
      <c r="D9" s="282" t="s">
        <v>5</v>
      </c>
      <c r="E9" s="283">
        <v>3584718.7321739197</v>
      </c>
      <c r="F9" s="283">
        <v>2019467.9609118402</v>
      </c>
      <c r="G9" s="283">
        <v>0</v>
      </c>
      <c r="H9" s="283">
        <v>0</v>
      </c>
      <c r="I9" s="283">
        <v>0</v>
      </c>
      <c r="J9" s="283">
        <v>0</v>
      </c>
      <c r="K9" s="283">
        <v>0</v>
      </c>
      <c r="L9" s="283">
        <v>0</v>
      </c>
      <c r="M9" s="283">
        <v>0</v>
      </c>
      <c r="N9" s="283">
        <v>0</v>
      </c>
      <c r="O9" s="283">
        <v>0</v>
      </c>
      <c r="P9" s="283">
        <v>0</v>
      </c>
      <c r="Q9" s="283">
        <v>5604186.6930857897</v>
      </c>
    </row>
    <row r="10" spans="2:17" ht="15.5" x14ac:dyDescent="0.35">
      <c r="B10" t="str">
        <v>Avilash Mukherjee</v>
      </c>
      <c r="D10" s="285" t="s">
        <v>6</v>
      </c>
      <c r="E10" s="286">
        <v>1.0465566163256234E-2</v>
      </c>
      <c r="F10" s="286">
        <v>9.885493217022737E-3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1.0239223989106414E-2</v>
      </c>
    </row>
    <row r="11" spans="2:17" ht="15.5" x14ac:dyDescent="0.35">
      <c r="B11" t="str">
        <v>Arijit Dutta</v>
      </c>
      <c r="D11" s="285" t="s">
        <v>7</v>
      </c>
      <c r="E11" s="286">
        <v>0</v>
      </c>
      <c r="F11" s="286">
        <v>6.7141343029927044E-4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2.6198287052364824E-4</v>
      </c>
    </row>
    <row r="12" spans="2:17" ht="15.5" x14ac:dyDescent="0.35">
      <c r="B12">
        <v>0</v>
      </c>
      <c r="D12" s="285" t="s">
        <v>8</v>
      </c>
      <c r="E12" s="286">
        <v>1.0465566163256234E-2</v>
      </c>
      <c r="F12" s="286">
        <v>9.2140797867234659E-3</v>
      </c>
      <c r="G12" s="286">
        <v>0</v>
      </c>
      <c r="H12" s="286">
        <v>0</v>
      </c>
      <c r="I12" s="286">
        <v>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9.9772411185827647E-3</v>
      </c>
    </row>
    <row r="13" spans="2:17" ht="15.5" x14ac:dyDescent="0.35">
      <c r="D13" s="282" t="s">
        <v>10</v>
      </c>
      <c r="E13" s="288">
        <v>348.06509547802028</v>
      </c>
      <c r="F13" s="288">
        <v>486.89527400104276</v>
      </c>
      <c r="G13" s="288" t="e">
        <v>#DIV/0!</v>
      </c>
      <c r="H13" s="288" t="e">
        <v>#DIV/0!</v>
      </c>
      <c r="I13" s="288" t="e">
        <v>#DIV/0!</v>
      </c>
      <c r="J13" s="288" t="e">
        <v>#DIV/0!</v>
      </c>
      <c r="K13" s="288" t="e">
        <v>#DIV/0!</v>
      </c>
      <c r="L13" s="288" t="e">
        <v>#DIV/0!</v>
      </c>
      <c r="M13" s="288" t="e">
        <v>#DIV/0!</v>
      </c>
      <c r="N13" s="288" t="e">
        <v>#DIV/0!</v>
      </c>
      <c r="O13" s="288" t="e">
        <v>#DIV/0!</v>
      </c>
      <c r="P13" s="288" t="e">
        <v>#DIV/0!</v>
      </c>
      <c r="Q13" s="288">
        <v>391.63794453899766</v>
      </c>
    </row>
    <row r="14" spans="2:17" ht="15.5" x14ac:dyDescent="0.35">
      <c r="D14" s="282" t="s">
        <v>11</v>
      </c>
      <c r="E14" s="288">
        <v>344.42239719217497</v>
      </c>
      <c r="F14" s="288">
        <v>482.08207407250507</v>
      </c>
      <c r="G14" s="288" t="e">
        <v>#DIV/0!</v>
      </c>
      <c r="H14" s="288" t="e">
        <v>#DIV/0!</v>
      </c>
      <c r="I14" s="288" t="e">
        <v>#DIV/0!</v>
      </c>
      <c r="J14" s="288" t="e">
        <v>#DIV/0!</v>
      </c>
      <c r="K14" s="288" t="e">
        <v>#DIV/0!</v>
      </c>
      <c r="L14" s="288" t="e">
        <v>#DIV/0!</v>
      </c>
      <c r="M14" s="288" t="e">
        <v>#DIV/0!</v>
      </c>
      <c r="N14" s="288" t="e">
        <v>#DIV/0!</v>
      </c>
      <c r="O14" s="288" t="e">
        <v>#DIV/0!</v>
      </c>
      <c r="P14" s="288" t="e">
        <v>#DIV/0!</v>
      </c>
      <c r="Q14" s="288">
        <v>387.62787590222962</v>
      </c>
    </row>
    <row r="15" spans="2:17" ht="15.5" x14ac:dyDescent="0.35">
      <c r="D15" s="282" t="s">
        <v>12</v>
      </c>
      <c r="E15" s="288">
        <v>0</v>
      </c>
      <c r="F15" s="288">
        <v>0.32690802611354336</v>
      </c>
      <c r="G15" s="288" t="e">
        <v>#DIV/0!</v>
      </c>
      <c r="H15" s="288" t="e">
        <v>#DIV/0!</v>
      </c>
      <c r="I15" s="288" t="e">
        <v>#DIV/0!</v>
      </c>
      <c r="J15" s="288" t="e">
        <v>#DIV/0!</v>
      </c>
      <c r="K15" s="288" t="e">
        <v>#DIV/0!</v>
      </c>
      <c r="L15" s="288" t="e">
        <v>#DIV/0!</v>
      </c>
      <c r="M15" s="288" t="e">
        <v>#DIV/0!</v>
      </c>
      <c r="N15" s="288" t="e">
        <v>#DIV/0!</v>
      </c>
      <c r="O15" s="288" t="e">
        <v>#DIV/0!</v>
      </c>
      <c r="P15" s="288" t="e">
        <v>#DIV/0!</v>
      </c>
      <c r="Q15" s="288">
        <v>0.10260243291630795</v>
      </c>
    </row>
    <row r="16" spans="2:17" ht="15.5" x14ac:dyDescent="0.35">
      <c r="D16" s="275" t="s">
        <v>13</v>
      </c>
      <c r="E16" s="310">
        <v>61</v>
      </c>
      <c r="F16" s="310">
        <v>37</v>
      </c>
      <c r="G16" s="310">
        <v>0</v>
      </c>
      <c r="H16" s="310">
        <v>0</v>
      </c>
      <c r="I16" s="310">
        <v>0</v>
      </c>
      <c r="J16" s="310">
        <v>0</v>
      </c>
      <c r="K16" s="310">
        <v>0</v>
      </c>
      <c r="L16" s="310">
        <v>0</v>
      </c>
      <c r="M16" s="310">
        <v>0</v>
      </c>
      <c r="N16" s="310">
        <v>0</v>
      </c>
      <c r="O16" s="310">
        <v>0</v>
      </c>
      <c r="P16" s="310">
        <v>0</v>
      </c>
      <c r="Q16" s="278">
        <v>98</v>
      </c>
    </row>
    <row r="17" spans="4:17" ht="15.5" x14ac:dyDescent="0.35">
      <c r="D17" s="275" t="s">
        <v>14</v>
      </c>
      <c r="E17" s="310">
        <v>10</v>
      </c>
      <c r="F17" s="310">
        <v>7</v>
      </c>
      <c r="G17" s="310">
        <v>0</v>
      </c>
      <c r="H17" s="310">
        <v>0</v>
      </c>
      <c r="I17" s="310">
        <v>0</v>
      </c>
      <c r="J17" s="310">
        <v>0</v>
      </c>
      <c r="K17" s="310">
        <v>0</v>
      </c>
      <c r="L17" s="310">
        <v>0</v>
      </c>
      <c r="M17" s="310">
        <v>0</v>
      </c>
      <c r="N17" s="310">
        <v>0</v>
      </c>
      <c r="O17" s="310">
        <v>0</v>
      </c>
      <c r="P17" s="310">
        <v>0</v>
      </c>
      <c r="Q17" s="278">
        <v>12</v>
      </c>
    </row>
    <row r="18" spans="4:17" ht="15.5" x14ac:dyDescent="0.35">
      <c r="D18" s="275" t="s">
        <v>15</v>
      </c>
      <c r="E18" s="310">
        <v>7</v>
      </c>
      <c r="F18" s="310">
        <v>11</v>
      </c>
      <c r="G18" s="310">
        <v>0</v>
      </c>
      <c r="H18" s="310">
        <v>0</v>
      </c>
      <c r="I18" s="310">
        <v>0</v>
      </c>
      <c r="J18" s="310">
        <v>0</v>
      </c>
      <c r="K18" s="310">
        <v>0</v>
      </c>
      <c r="L18" s="310">
        <v>0</v>
      </c>
      <c r="M18" s="310">
        <v>0</v>
      </c>
      <c r="N18" s="310">
        <v>0</v>
      </c>
      <c r="O18" s="310">
        <v>0</v>
      </c>
      <c r="P18" s="310">
        <v>0</v>
      </c>
      <c r="Q18" s="278">
        <v>13</v>
      </c>
    </row>
    <row r="19" spans="4:17" ht="15.5" x14ac:dyDescent="0.35">
      <c r="D19" s="275" t="s">
        <v>553</v>
      </c>
      <c r="E19" s="310">
        <v>0</v>
      </c>
      <c r="F19" s="310">
        <v>0</v>
      </c>
      <c r="G19" s="310">
        <v>0</v>
      </c>
      <c r="H19" s="310">
        <v>0</v>
      </c>
      <c r="I19" s="310">
        <v>0</v>
      </c>
      <c r="J19" s="310">
        <v>0</v>
      </c>
      <c r="K19" s="310">
        <v>0</v>
      </c>
      <c r="L19" s="310">
        <v>0</v>
      </c>
      <c r="M19" s="310">
        <v>0</v>
      </c>
      <c r="N19" s="310">
        <v>0</v>
      </c>
      <c r="O19" s="310">
        <v>0</v>
      </c>
      <c r="P19" s="310">
        <v>0</v>
      </c>
      <c r="Q19" s="278">
        <v>0</v>
      </c>
    </row>
    <row r="20" spans="4:17" ht="15.5" x14ac:dyDescent="0.35">
      <c r="D20" s="275" t="s">
        <v>577</v>
      </c>
      <c r="E20" s="289">
        <v>0</v>
      </c>
      <c r="F20" s="290">
        <v>181537059.71000004</v>
      </c>
      <c r="G20" s="289">
        <v>0</v>
      </c>
      <c r="H20" s="290">
        <v>0</v>
      </c>
      <c r="I20" s="289">
        <v>0</v>
      </c>
      <c r="J20" s="290">
        <v>0</v>
      </c>
      <c r="K20" s="289">
        <v>0</v>
      </c>
      <c r="L20" s="290">
        <v>0</v>
      </c>
      <c r="M20" s="289">
        <v>0</v>
      </c>
      <c r="N20" s="290">
        <v>0</v>
      </c>
      <c r="O20" s="289">
        <v>0</v>
      </c>
      <c r="P20" s="290">
        <v>0</v>
      </c>
      <c r="Q20" s="289">
        <v>181537059.71000004</v>
      </c>
    </row>
    <row r="21" spans="4:17" ht="15.5" x14ac:dyDescent="0.35">
      <c r="D21" s="282" t="s">
        <v>9</v>
      </c>
      <c r="E21" s="291">
        <v>0</v>
      </c>
      <c r="F21" s="291">
        <v>10.529058774041548</v>
      </c>
      <c r="G21" s="291">
        <v>0</v>
      </c>
      <c r="H21" s="292">
        <v>0</v>
      </c>
      <c r="I21" s="291">
        <v>0</v>
      </c>
      <c r="J21" s="292">
        <v>0</v>
      </c>
      <c r="K21" s="291">
        <v>0</v>
      </c>
      <c r="L21" s="292">
        <v>0</v>
      </c>
      <c r="M21" s="291">
        <v>0</v>
      </c>
      <c r="N21" s="292">
        <v>0</v>
      </c>
      <c r="O21" s="291">
        <v>0</v>
      </c>
      <c r="P21" s="292">
        <v>0</v>
      </c>
      <c r="Q21" s="291">
        <v>12.325191530527269</v>
      </c>
    </row>
    <row r="22" spans="4:17" ht="15.5" x14ac:dyDescent="0.35">
      <c r="D22" s="275" t="s">
        <v>16</v>
      </c>
      <c r="E22" s="276">
        <v>8128770.9139200049</v>
      </c>
      <c r="F22" s="276">
        <v>5575918.2101499997</v>
      </c>
      <c r="G22" s="276">
        <v>0</v>
      </c>
      <c r="H22" s="276">
        <v>0</v>
      </c>
      <c r="I22" s="276">
        <v>0</v>
      </c>
      <c r="J22" s="276">
        <v>0</v>
      </c>
      <c r="K22" s="276">
        <v>0</v>
      </c>
      <c r="L22" s="276">
        <v>0</v>
      </c>
      <c r="M22" s="276">
        <v>0</v>
      </c>
      <c r="N22" s="276">
        <v>0</v>
      </c>
      <c r="O22" s="276">
        <v>0</v>
      </c>
      <c r="P22" s="276">
        <v>0</v>
      </c>
      <c r="Q22" s="276">
        <v>13704689.124070004</v>
      </c>
    </row>
    <row r="23" spans="4:17" ht="15.5" x14ac:dyDescent="0.35">
      <c r="D23" s="282" t="s">
        <v>17</v>
      </c>
      <c r="E23" s="286">
        <v>2.3731900933268317E-2</v>
      </c>
      <c r="F23" s="286">
        <v>2.5440837025890929E-2</v>
      </c>
      <c r="G23" s="286" t="e">
        <v>#DIV/0!</v>
      </c>
      <c r="H23" s="286" t="e">
        <v>#DIV/0!</v>
      </c>
      <c r="I23" s="286" t="e">
        <v>#DIV/0!</v>
      </c>
      <c r="J23" s="286" t="e">
        <v>#DIV/0!</v>
      </c>
      <c r="K23" s="286" t="e">
        <v>#DIV/0!</v>
      </c>
      <c r="L23" s="286" t="e">
        <v>#DIV/0!</v>
      </c>
      <c r="M23" s="286" t="e">
        <v>#DIV/0!</v>
      </c>
      <c r="N23" s="286" t="e">
        <v>#DIV/0!</v>
      </c>
      <c r="O23" s="286" t="e">
        <v>#DIV/0!</v>
      </c>
      <c r="P23" s="286" t="e">
        <v>#DIV/0!</v>
      </c>
      <c r="Q23" s="286">
        <v>2.4398721051667169E-2</v>
      </c>
    </row>
    <row r="24" spans="4:17" ht="15.5" x14ac:dyDescent="0.35">
      <c r="D24" s="275" t="s">
        <v>18</v>
      </c>
      <c r="E24" s="276">
        <v>8049284.2840939127</v>
      </c>
      <c r="F24" s="276">
        <v>5522976.0210618638</v>
      </c>
      <c r="G24" s="276">
        <v>0</v>
      </c>
      <c r="H24" s="276">
        <v>0</v>
      </c>
      <c r="I24" s="276">
        <v>0</v>
      </c>
      <c r="J24" s="276">
        <v>0</v>
      </c>
      <c r="K24" s="276">
        <v>0</v>
      </c>
      <c r="L24" s="276">
        <v>0</v>
      </c>
      <c r="M24" s="276">
        <v>0</v>
      </c>
      <c r="N24" s="276">
        <v>0</v>
      </c>
      <c r="O24" s="276">
        <v>0</v>
      </c>
      <c r="P24" s="276">
        <v>0</v>
      </c>
      <c r="Q24" s="276">
        <v>13572260.305155776</v>
      </c>
    </row>
    <row r="25" spans="4:17" ht="16" thickBot="1" x14ac:dyDescent="0.4">
      <c r="D25" s="293" t="s">
        <v>19</v>
      </c>
      <c r="E25" s="294">
        <v>2.3748380411318343E-2</v>
      </c>
      <c r="F25" s="294">
        <v>2.5450876007185839E-2</v>
      </c>
      <c r="G25" s="294" t="e">
        <v>#DIV/0!</v>
      </c>
      <c r="H25" s="294" t="e">
        <v>#DIV/0!</v>
      </c>
      <c r="I25" s="294" t="e">
        <v>#DIV/0!</v>
      </c>
      <c r="J25" s="294" t="e">
        <v>#DIV/0!</v>
      </c>
      <c r="K25" s="294" t="e">
        <v>#DIV/0!</v>
      </c>
      <c r="L25" s="294" t="e">
        <v>#DIV/0!</v>
      </c>
      <c r="M25" s="294" t="e">
        <v>#DIV/0!</v>
      </c>
      <c r="N25" s="294" t="e">
        <v>#DIV/0!</v>
      </c>
      <c r="O25" s="294" t="e">
        <v>#DIV/0!</v>
      </c>
      <c r="P25" s="294" t="e">
        <v>#DIV/0!</v>
      </c>
      <c r="Q25" s="294">
        <v>2.4412924890117003E-2</v>
      </c>
    </row>
    <row r="26" spans="4:17" ht="16" thickBot="1" x14ac:dyDescent="0.4">
      <c r="D26" s="268"/>
      <c r="E26" s="269"/>
      <c r="F26" s="269"/>
      <c r="G26" s="269"/>
      <c r="H26" s="269"/>
      <c r="I26" s="269"/>
      <c r="J26" s="269"/>
      <c r="K26" s="269"/>
      <c r="L26" s="269"/>
      <c r="M26" s="269"/>
      <c r="N26" s="269"/>
      <c r="O26" s="269"/>
      <c r="P26" s="269"/>
      <c r="Q26" s="269"/>
    </row>
    <row r="27" spans="4:17" ht="15.5" x14ac:dyDescent="0.35">
      <c r="D27" s="295" t="s">
        <v>165</v>
      </c>
      <c r="E27" s="272" t="s">
        <v>557</v>
      </c>
      <c r="F27" s="272">
        <v>45778</v>
      </c>
      <c r="G27" s="272">
        <v>45809</v>
      </c>
      <c r="H27" s="272">
        <v>45839</v>
      </c>
      <c r="I27" s="272">
        <v>45870</v>
      </c>
      <c r="J27" s="272">
        <v>45901</v>
      </c>
      <c r="K27" s="272">
        <v>45931</v>
      </c>
      <c r="L27" s="272">
        <v>45962</v>
      </c>
      <c r="M27" s="272">
        <v>45992</v>
      </c>
      <c r="N27" s="272">
        <v>46023</v>
      </c>
      <c r="O27" s="272">
        <v>46054</v>
      </c>
      <c r="P27" s="272">
        <v>46082</v>
      </c>
      <c r="Q27" s="272" t="s">
        <v>456</v>
      </c>
    </row>
    <row r="28" spans="4:17" ht="15.5" x14ac:dyDescent="0.35">
      <c r="D28" s="296" t="s">
        <v>123</v>
      </c>
      <c r="E28" s="297">
        <v>335124303.34216005</v>
      </c>
      <c r="F28" s="297">
        <v>214064155.42969999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549188458.77186</v>
      </c>
    </row>
    <row r="29" spans="4:17" ht="15.5" x14ac:dyDescent="0.35">
      <c r="D29" s="296" t="s">
        <v>124</v>
      </c>
      <c r="E29" s="297">
        <v>331611741.76150715</v>
      </c>
      <c r="F29" s="297">
        <v>211946742.52058816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543558484.28209531</v>
      </c>
    </row>
    <row r="30" spans="4:17" ht="15.5" x14ac:dyDescent="0.35">
      <c r="D30" s="296" t="s">
        <v>125</v>
      </c>
      <c r="E30" s="298">
        <v>3512561.5806528926</v>
      </c>
      <c r="F30" s="298">
        <v>2117412.9091118276</v>
      </c>
      <c r="G30" s="298">
        <v>0</v>
      </c>
      <c r="H30" s="298">
        <v>0</v>
      </c>
      <c r="I30" s="298">
        <v>0</v>
      </c>
      <c r="J30" s="298">
        <v>0</v>
      </c>
      <c r="K30" s="298">
        <v>0</v>
      </c>
      <c r="L30" s="298">
        <v>0</v>
      </c>
      <c r="M30" s="298">
        <v>0</v>
      </c>
      <c r="N30" s="298">
        <v>0</v>
      </c>
      <c r="O30" s="298">
        <v>0</v>
      </c>
      <c r="P30" s="298">
        <v>0</v>
      </c>
      <c r="Q30" s="298">
        <v>5629974.4897646904</v>
      </c>
    </row>
    <row r="31" spans="4:17" ht="16" thickBot="1" x14ac:dyDescent="0.4">
      <c r="D31" s="299" t="s">
        <v>8</v>
      </c>
      <c r="E31" s="300">
        <v>1.0481369287820903E-2</v>
      </c>
      <c r="F31" s="300">
        <v>9.8914874602030207E-3</v>
      </c>
      <c r="G31" s="300" t="e">
        <v>#DIV/0!</v>
      </c>
      <c r="H31" s="300" t="e">
        <v>#DIV/0!</v>
      </c>
      <c r="I31" s="300" t="e">
        <v>#DIV/0!</v>
      </c>
      <c r="J31" s="300" t="e">
        <v>#DIV/0!</v>
      </c>
      <c r="K31" s="300" t="e">
        <v>#DIV/0!</v>
      </c>
      <c r="L31" s="300" t="e">
        <v>#DIV/0!</v>
      </c>
      <c r="M31" s="300" t="e">
        <v>#DIV/0!</v>
      </c>
      <c r="N31" s="300" t="e">
        <v>#DIV/0!</v>
      </c>
      <c r="O31" s="300" t="e">
        <v>#DIV/0!</v>
      </c>
      <c r="P31" s="300" t="e">
        <v>#DIV/0!</v>
      </c>
      <c r="Q31" s="300">
        <v>1.0251443561568825E-2</v>
      </c>
    </row>
    <row r="32" spans="4:17" ht="16" thickBot="1" x14ac:dyDescent="0.4">
      <c r="D32" s="268"/>
      <c r="E32" s="269"/>
      <c r="F32" s="269"/>
      <c r="G32" s="269"/>
      <c r="H32" s="269"/>
      <c r="I32" s="269"/>
      <c r="J32" s="269"/>
      <c r="K32" s="269"/>
      <c r="L32" s="269"/>
      <c r="M32" s="269"/>
      <c r="N32" s="269"/>
      <c r="O32" s="269"/>
      <c r="P32" s="269"/>
      <c r="Q32" s="269"/>
    </row>
    <row r="33" spans="4:17" ht="15.5" x14ac:dyDescent="0.35">
      <c r="D33" s="271" t="s">
        <v>166</v>
      </c>
      <c r="E33" s="272" t="s">
        <v>557</v>
      </c>
      <c r="F33" s="272">
        <v>45778</v>
      </c>
      <c r="G33" s="272">
        <v>45809</v>
      </c>
      <c r="H33" s="272">
        <v>45839</v>
      </c>
      <c r="I33" s="272">
        <v>45870</v>
      </c>
      <c r="J33" s="272">
        <v>45901</v>
      </c>
      <c r="K33" s="272">
        <v>45931</v>
      </c>
      <c r="L33" s="272">
        <v>45962</v>
      </c>
      <c r="M33" s="272">
        <v>45992</v>
      </c>
      <c r="N33" s="272">
        <v>46023</v>
      </c>
      <c r="O33" s="272">
        <v>46054</v>
      </c>
      <c r="P33" s="272">
        <v>46082</v>
      </c>
      <c r="Q33" s="272" t="s">
        <v>456</v>
      </c>
    </row>
    <row r="34" spans="4:17" ht="15.5" x14ac:dyDescent="0.35">
      <c r="D34" s="275" t="s">
        <v>586</v>
      </c>
      <c r="E34" s="301">
        <v>0</v>
      </c>
      <c r="F34" s="301">
        <v>-0.36012868539363274</v>
      </c>
      <c r="G34" s="301">
        <v>-1</v>
      </c>
      <c r="H34" s="301">
        <v>0</v>
      </c>
      <c r="I34" s="301">
        <v>0</v>
      </c>
      <c r="J34" s="301">
        <v>0</v>
      </c>
      <c r="K34" s="301">
        <v>0</v>
      </c>
      <c r="L34" s="301">
        <v>0</v>
      </c>
      <c r="M34" s="301">
        <v>0</v>
      </c>
      <c r="N34" s="301">
        <v>0</v>
      </c>
      <c r="O34" s="301">
        <v>0</v>
      </c>
      <c r="P34" s="301">
        <v>0</v>
      </c>
      <c r="Q34" s="289">
        <v>0</v>
      </c>
    </row>
    <row r="35" spans="4:17" ht="15.5" x14ac:dyDescent="0.35">
      <c r="D35" s="275" t="s">
        <v>587</v>
      </c>
      <c r="E35" s="301">
        <v>0</v>
      </c>
      <c r="F35" s="301">
        <v>-0.54257746561813081</v>
      </c>
      <c r="G35" s="301">
        <v>-1</v>
      </c>
      <c r="H35" s="301">
        <v>0</v>
      </c>
      <c r="I35" s="301">
        <v>0</v>
      </c>
      <c r="J35" s="301">
        <v>0</v>
      </c>
      <c r="K35" s="301">
        <v>0</v>
      </c>
      <c r="L35" s="301">
        <v>0</v>
      </c>
      <c r="M35" s="301">
        <v>0</v>
      </c>
      <c r="N35" s="301">
        <v>0</v>
      </c>
      <c r="O35" s="301">
        <v>0</v>
      </c>
      <c r="P35" s="301">
        <v>0</v>
      </c>
      <c r="Q35" s="289">
        <v>0</v>
      </c>
    </row>
    <row r="36" spans="4:17" ht="16" thickBot="1" x14ac:dyDescent="0.4">
      <c r="D36" s="302" t="s">
        <v>588</v>
      </c>
      <c r="E36" s="303">
        <v>0</v>
      </c>
      <c r="F36" s="303">
        <v>-0.39344262295081966</v>
      </c>
      <c r="G36" s="303">
        <v>-1</v>
      </c>
      <c r="H36" s="303">
        <v>0</v>
      </c>
      <c r="I36" s="303">
        <v>0</v>
      </c>
      <c r="J36" s="303">
        <v>0</v>
      </c>
      <c r="K36" s="303">
        <v>0</v>
      </c>
      <c r="L36" s="303">
        <v>0</v>
      </c>
      <c r="M36" s="303">
        <v>0</v>
      </c>
      <c r="N36" s="303">
        <v>0</v>
      </c>
      <c r="O36" s="303">
        <v>0</v>
      </c>
      <c r="P36" s="303">
        <v>0</v>
      </c>
      <c r="Q36" s="304">
        <v>0</v>
      </c>
    </row>
    <row r="37" spans="4:17" ht="16" thickBot="1" x14ac:dyDescent="0.4">
      <c r="D37" s="269"/>
      <c r="E37" s="269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</row>
    <row r="38" spans="4:17" ht="15.5" x14ac:dyDescent="0.35">
      <c r="D38" s="271" t="s">
        <v>167</v>
      </c>
      <c r="E38" s="272" t="s">
        <v>557</v>
      </c>
      <c r="F38" s="272">
        <v>45778</v>
      </c>
      <c r="G38" s="272">
        <v>45809</v>
      </c>
      <c r="H38" s="272">
        <v>45839</v>
      </c>
      <c r="I38" s="272">
        <v>45870</v>
      </c>
      <c r="J38" s="272">
        <v>45901</v>
      </c>
      <c r="K38" s="272">
        <v>45931</v>
      </c>
      <c r="L38" s="272">
        <v>45962</v>
      </c>
      <c r="M38" s="272">
        <v>45992</v>
      </c>
      <c r="N38" s="272">
        <v>46023</v>
      </c>
      <c r="O38" s="272">
        <v>46054</v>
      </c>
      <c r="P38" s="272">
        <v>46082</v>
      </c>
      <c r="Q38" s="272" t="s">
        <v>456</v>
      </c>
    </row>
    <row r="39" spans="4:17" ht="15.5" x14ac:dyDescent="0.35">
      <c r="D39" s="275" t="s">
        <v>589</v>
      </c>
      <c r="E39" s="289">
        <v>2</v>
      </c>
      <c r="F39" s="290">
        <v>0</v>
      </c>
      <c r="G39" s="289">
        <v>0</v>
      </c>
      <c r="H39" s="289">
        <v>0</v>
      </c>
      <c r="I39" s="290">
        <v>0</v>
      </c>
      <c r="J39" s="289">
        <v>0</v>
      </c>
      <c r="K39" s="289">
        <v>0</v>
      </c>
      <c r="L39" s="290">
        <v>0</v>
      </c>
      <c r="M39" s="289">
        <v>0</v>
      </c>
      <c r="N39" s="289">
        <v>0</v>
      </c>
      <c r="O39" s="290">
        <v>0</v>
      </c>
      <c r="P39" s="289">
        <v>0</v>
      </c>
      <c r="Q39" s="305">
        <v>0</v>
      </c>
    </row>
    <row r="40" spans="4:17" ht="15.5" x14ac:dyDescent="0.35">
      <c r="D40" s="275" t="s">
        <v>590</v>
      </c>
      <c r="E40" s="289">
        <v>57062</v>
      </c>
      <c r="F40" s="290">
        <v>0</v>
      </c>
      <c r="G40" s="289">
        <v>0</v>
      </c>
      <c r="H40" s="289">
        <v>0</v>
      </c>
      <c r="I40" s="290">
        <v>0</v>
      </c>
      <c r="J40" s="289">
        <v>0</v>
      </c>
      <c r="K40" s="289">
        <v>0</v>
      </c>
      <c r="L40" s="290">
        <v>0</v>
      </c>
      <c r="M40" s="289">
        <v>0</v>
      </c>
      <c r="N40" s="289">
        <v>0</v>
      </c>
      <c r="O40" s="290">
        <v>0</v>
      </c>
      <c r="P40" s="289">
        <v>0</v>
      </c>
      <c r="Q40" s="289">
        <v>0</v>
      </c>
    </row>
    <row r="41" spans="4:17" ht="15.5" x14ac:dyDescent="0.35">
      <c r="D41" s="275" t="s">
        <v>591</v>
      </c>
      <c r="E41" s="289">
        <v>1</v>
      </c>
      <c r="F41" s="290">
        <v>0</v>
      </c>
      <c r="G41" s="289">
        <v>0</v>
      </c>
      <c r="H41" s="289">
        <v>0</v>
      </c>
      <c r="I41" s="290">
        <v>0</v>
      </c>
      <c r="J41" s="289">
        <v>0</v>
      </c>
      <c r="K41" s="289">
        <v>0</v>
      </c>
      <c r="L41" s="290">
        <v>0</v>
      </c>
      <c r="M41" s="289">
        <v>0</v>
      </c>
      <c r="N41" s="289">
        <v>0</v>
      </c>
      <c r="O41" s="290">
        <v>0</v>
      </c>
      <c r="P41" s="289">
        <v>0</v>
      </c>
      <c r="Q41" s="289">
        <v>0</v>
      </c>
    </row>
    <row r="42" spans="4:17" ht="15.5" x14ac:dyDescent="0.35">
      <c r="D42" s="275" t="s">
        <v>592</v>
      </c>
      <c r="E42" s="306">
        <v>1.6393442622950821E-2</v>
      </c>
      <c r="F42" s="306">
        <v>0</v>
      </c>
      <c r="G42" s="306">
        <v>0</v>
      </c>
      <c r="H42" s="306">
        <v>0</v>
      </c>
      <c r="I42" s="306">
        <v>0</v>
      </c>
      <c r="J42" s="306">
        <v>0</v>
      </c>
      <c r="K42" s="306">
        <v>0</v>
      </c>
      <c r="L42" s="306">
        <v>0</v>
      </c>
      <c r="M42" s="306">
        <v>0</v>
      </c>
      <c r="N42" s="306">
        <v>0</v>
      </c>
      <c r="O42" s="306">
        <v>0</v>
      </c>
      <c r="P42" s="306">
        <v>0</v>
      </c>
      <c r="Q42" s="306">
        <v>0</v>
      </c>
    </row>
    <row r="43" spans="4:17" ht="16" thickBot="1" x14ac:dyDescent="0.4">
      <c r="D43" s="302" t="s">
        <v>593</v>
      </c>
      <c r="E43" s="304">
        <v>15787</v>
      </c>
      <c r="F43" s="307">
        <v>0</v>
      </c>
      <c r="G43" s="304">
        <v>0</v>
      </c>
      <c r="H43" s="304">
        <v>0</v>
      </c>
      <c r="I43" s="307">
        <v>0</v>
      </c>
      <c r="J43" s="304">
        <v>0</v>
      </c>
      <c r="K43" s="304">
        <v>0</v>
      </c>
      <c r="L43" s="307">
        <v>0</v>
      </c>
      <c r="M43" s="304">
        <v>0</v>
      </c>
      <c r="N43" s="304">
        <v>0</v>
      </c>
      <c r="O43" s="307">
        <v>0</v>
      </c>
      <c r="P43" s="304">
        <v>0</v>
      </c>
      <c r="Q43" s="304">
        <v>0</v>
      </c>
    </row>
    <row r="44" spans="4:17" ht="16" thickBot="1" x14ac:dyDescent="0.4">
      <c r="D44" s="269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</row>
    <row r="45" spans="4:17" ht="15.5" x14ac:dyDescent="0.35">
      <c r="D45" s="295" t="s">
        <v>154</v>
      </c>
      <c r="E45" s="272" t="s">
        <v>557</v>
      </c>
      <c r="F45" s="272">
        <v>45778</v>
      </c>
      <c r="G45" s="272">
        <v>45809</v>
      </c>
      <c r="H45" s="272">
        <v>45839</v>
      </c>
      <c r="I45" s="272">
        <v>45870</v>
      </c>
      <c r="J45" s="272">
        <v>45901</v>
      </c>
      <c r="K45" s="272">
        <v>45931</v>
      </c>
      <c r="L45" s="272">
        <v>45962</v>
      </c>
      <c r="M45" s="272">
        <v>45992</v>
      </c>
      <c r="N45" s="272">
        <v>46023</v>
      </c>
      <c r="O45" s="272">
        <v>46054</v>
      </c>
      <c r="P45" s="272">
        <v>46082</v>
      </c>
      <c r="Q45" s="272" t="s">
        <v>456</v>
      </c>
    </row>
    <row r="46" spans="4:17" ht="15.5" x14ac:dyDescent="0.35">
      <c r="D46" s="296" t="s">
        <v>120</v>
      </c>
      <c r="E46" s="276">
        <v>7328604.6823989991</v>
      </c>
      <c r="F46" s="276">
        <v>5058598.2583499998</v>
      </c>
      <c r="G46" s="276">
        <v>0</v>
      </c>
      <c r="H46" s="276">
        <v>0</v>
      </c>
      <c r="I46" s="276">
        <v>0</v>
      </c>
      <c r="J46" s="276">
        <v>0</v>
      </c>
      <c r="K46" s="276">
        <v>0</v>
      </c>
      <c r="L46" s="276">
        <v>0</v>
      </c>
      <c r="M46" s="276">
        <v>0</v>
      </c>
      <c r="N46" s="276">
        <v>0</v>
      </c>
      <c r="O46" s="276">
        <v>0</v>
      </c>
      <c r="P46" s="276">
        <v>0</v>
      </c>
      <c r="Q46" s="276">
        <v>12387202.940748999</v>
      </c>
    </row>
    <row r="47" spans="4:17" ht="16" thickBot="1" x14ac:dyDescent="0.4">
      <c r="D47" s="299" t="s">
        <v>121</v>
      </c>
      <c r="E47" s="324">
        <v>7400761.8339200038</v>
      </c>
      <c r="F47" s="324">
        <v>5107808.3101499993</v>
      </c>
      <c r="G47" s="324">
        <v>0</v>
      </c>
      <c r="H47" s="324">
        <v>0</v>
      </c>
      <c r="I47" s="324">
        <v>0</v>
      </c>
      <c r="J47" s="324">
        <v>0</v>
      </c>
      <c r="K47" s="324">
        <v>0</v>
      </c>
      <c r="L47" s="324">
        <v>0</v>
      </c>
      <c r="M47" s="324">
        <v>0</v>
      </c>
      <c r="N47" s="324">
        <v>0</v>
      </c>
      <c r="O47" s="324">
        <v>0</v>
      </c>
      <c r="P47" s="324">
        <v>0</v>
      </c>
      <c r="Q47" s="324">
        <v>12508570.144070003</v>
      </c>
    </row>
    <row r="48" spans="4:17" ht="16" thickBot="1" x14ac:dyDescent="0.4">
      <c r="D48" s="268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</row>
    <row r="49" spans="4:17" ht="15.5" x14ac:dyDescent="0.35">
      <c r="D49" s="274" t="s">
        <v>340</v>
      </c>
      <c r="E49" s="273" t="s">
        <v>557</v>
      </c>
      <c r="F49" s="273">
        <v>45778</v>
      </c>
      <c r="G49" s="273">
        <v>45809</v>
      </c>
      <c r="H49" s="273">
        <v>45839</v>
      </c>
      <c r="I49" s="273">
        <v>45870</v>
      </c>
      <c r="J49" s="273">
        <v>45901</v>
      </c>
      <c r="K49" s="273">
        <v>45931</v>
      </c>
      <c r="L49" s="273">
        <v>45962</v>
      </c>
      <c r="M49" s="273">
        <v>45992</v>
      </c>
      <c r="N49" s="273">
        <v>46023</v>
      </c>
      <c r="O49" s="273">
        <v>46054</v>
      </c>
      <c r="P49" s="273">
        <v>46082</v>
      </c>
      <c r="Q49" s="327" t="s">
        <v>456</v>
      </c>
    </row>
    <row r="50" spans="4:17" ht="16" thickBot="1" x14ac:dyDescent="0.4">
      <c r="D50" s="312"/>
      <c r="E50" s="324">
        <v>0</v>
      </c>
      <c r="F50" s="324">
        <v>0</v>
      </c>
      <c r="G50" s="324">
        <v>0</v>
      </c>
      <c r="H50" s="324">
        <v>0</v>
      </c>
      <c r="I50" s="324">
        <v>0</v>
      </c>
      <c r="J50" s="324">
        <v>0</v>
      </c>
      <c r="K50" s="324">
        <v>0</v>
      </c>
      <c r="L50" s="324">
        <v>0</v>
      </c>
      <c r="M50" s="324">
        <v>0</v>
      </c>
      <c r="N50" s="324">
        <v>0</v>
      </c>
      <c r="O50" s="324">
        <v>0</v>
      </c>
      <c r="P50" s="324">
        <v>0</v>
      </c>
      <c r="Q50" s="313">
        <v>0</v>
      </c>
    </row>
    <row r="51" spans="4:17" ht="16" thickBot="1" x14ac:dyDescent="0.4">
      <c r="D51" s="268"/>
      <c r="E51" s="308"/>
      <c r="F51" s="308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</row>
    <row r="52" spans="4:17" ht="16" thickBot="1" x14ac:dyDescent="0.4">
      <c r="D52" s="274" t="s">
        <v>585</v>
      </c>
      <c r="E52" s="272" t="s">
        <v>557</v>
      </c>
      <c r="F52" s="272">
        <v>45778</v>
      </c>
      <c r="G52" s="272">
        <v>45809</v>
      </c>
      <c r="H52" s="272">
        <v>45839</v>
      </c>
      <c r="I52" s="272">
        <v>45870</v>
      </c>
      <c r="J52" s="272">
        <v>45901</v>
      </c>
      <c r="K52" s="272">
        <v>45931</v>
      </c>
      <c r="L52" s="272">
        <v>45962</v>
      </c>
      <c r="M52" s="272">
        <v>45992</v>
      </c>
      <c r="N52" s="272">
        <v>46023</v>
      </c>
      <c r="O52" s="272">
        <v>46054</v>
      </c>
      <c r="P52" s="272">
        <v>46082</v>
      </c>
      <c r="Q52" s="272" t="s">
        <v>456</v>
      </c>
    </row>
    <row r="53" spans="4:17" ht="15.5" x14ac:dyDescent="0.35">
      <c r="D53" s="335" t="s">
        <v>464</v>
      </c>
      <c r="E53" s="276">
        <v>3664205.3620000002</v>
      </c>
      <c r="F53" s="276">
        <v>2219565.1500000004</v>
      </c>
      <c r="G53" s="276">
        <v>0</v>
      </c>
      <c r="H53" s="276">
        <v>0</v>
      </c>
      <c r="I53" s="276">
        <v>0</v>
      </c>
      <c r="J53" s="276">
        <v>0</v>
      </c>
      <c r="K53" s="276">
        <v>0</v>
      </c>
      <c r="L53" s="276">
        <v>0</v>
      </c>
      <c r="M53" s="276">
        <v>0</v>
      </c>
      <c r="N53" s="276">
        <v>0</v>
      </c>
      <c r="O53" s="276">
        <v>0</v>
      </c>
      <c r="P53" s="276">
        <v>0</v>
      </c>
      <c r="Q53" s="336">
        <v>5883770.5120000001</v>
      </c>
    </row>
    <row r="54" spans="4:17" ht="15.5" x14ac:dyDescent="0.35">
      <c r="D54" s="314" t="s">
        <v>465</v>
      </c>
      <c r="E54" s="276">
        <v>3664205.3620000002</v>
      </c>
      <c r="F54" s="276">
        <v>2072410.1500000001</v>
      </c>
      <c r="G54" s="276">
        <v>0</v>
      </c>
      <c r="H54" s="276">
        <v>0</v>
      </c>
      <c r="I54" s="276">
        <v>0</v>
      </c>
      <c r="J54" s="276">
        <v>0</v>
      </c>
      <c r="K54" s="276">
        <v>0</v>
      </c>
      <c r="L54" s="276">
        <v>0</v>
      </c>
      <c r="M54" s="276">
        <v>0</v>
      </c>
      <c r="N54" s="276">
        <v>0</v>
      </c>
      <c r="O54" s="276">
        <v>0</v>
      </c>
      <c r="P54" s="276">
        <v>0</v>
      </c>
      <c r="Q54" s="276">
        <v>5736615.5120000001</v>
      </c>
    </row>
    <row r="55" spans="4:17" ht="16" thickBot="1" x14ac:dyDescent="0.4">
      <c r="D55" s="328" t="s">
        <v>466</v>
      </c>
      <c r="E55" s="324">
        <v>3584718.7321739141</v>
      </c>
      <c r="F55" s="324">
        <v>2019467.96091186</v>
      </c>
      <c r="G55" s="324">
        <v>0</v>
      </c>
      <c r="H55" s="324">
        <v>0</v>
      </c>
      <c r="I55" s="324">
        <v>0</v>
      </c>
      <c r="J55" s="324">
        <v>0</v>
      </c>
      <c r="K55" s="324">
        <v>0</v>
      </c>
      <c r="L55" s="324">
        <v>0</v>
      </c>
      <c r="M55" s="324">
        <v>0</v>
      </c>
      <c r="N55" s="324">
        <v>0</v>
      </c>
      <c r="O55" s="324">
        <v>0</v>
      </c>
      <c r="P55" s="324">
        <v>0</v>
      </c>
      <c r="Q55" s="324">
        <v>5604186.6930857738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F7EF24-EDF7-4C93-8271-E8276CF1DCDC}">
          <x14:formula1>
            <xm:f>Details!$CM$5:$CM$53</xm:f>
          </x14:formula1>
          <xm:sqref>D1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B65D-26F3-49EA-BA3F-6DFC629EE650}">
  <sheetPr codeName="Sheet8"/>
  <dimension ref="B1:T161"/>
  <sheetViews>
    <sheetView showGridLines="0" showRowColHeaders="0" workbookViewId="0">
      <selection activeCell="B6" sqref="B6"/>
    </sheetView>
  </sheetViews>
  <sheetFormatPr defaultRowHeight="14.5" x14ac:dyDescent="0.35"/>
  <cols>
    <col min="1" max="1" width="2.453125" customWidth="1"/>
    <col min="2" max="2" width="57.6328125" bestFit="1" customWidth="1"/>
    <col min="3" max="3" width="12.1796875" bestFit="1" customWidth="1"/>
    <col min="4" max="4" width="14.81640625" bestFit="1" customWidth="1"/>
    <col min="5" max="5" width="3.1796875" customWidth="1"/>
    <col min="6" max="6" width="48.54296875" bestFit="1" customWidth="1"/>
    <col min="7" max="7" width="13.6328125" bestFit="1" customWidth="1"/>
    <col min="8" max="8" width="11.08984375" bestFit="1" customWidth="1"/>
    <col min="9" max="9" width="2.453125" customWidth="1"/>
    <col min="10" max="10" width="44.54296875" bestFit="1" customWidth="1"/>
    <col min="11" max="11" width="13.6328125" bestFit="1" customWidth="1"/>
    <col min="12" max="12" width="11.08984375" bestFit="1" customWidth="1"/>
    <col min="14" max="14" width="64.08984375" bestFit="1" customWidth="1"/>
    <col min="15" max="15" width="12.08984375" bestFit="1" customWidth="1"/>
    <col min="16" max="16" width="11.08984375" bestFit="1" customWidth="1"/>
    <col min="18" max="18" width="13.6328125" bestFit="1" customWidth="1"/>
    <col min="19" max="19" width="11.08984375" bestFit="1" customWidth="1"/>
    <col min="20" max="20" width="11.6328125" bestFit="1" customWidth="1"/>
  </cols>
  <sheetData>
    <row r="1" spans="2:20" x14ac:dyDescent="0.35">
      <c r="F1" s="3"/>
      <c r="G1" s="3"/>
      <c r="H1" s="3"/>
      <c r="I1" s="3"/>
      <c r="J1" s="3"/>
      <c r="K1" s="3"/>
      <c r="L1" s="3"/>
      <c r="M1" s="64"/>
      <c r="N1" s="64"/>
      <c r="O1" s="64"/>
      <c r="P1" s="64"/>
      <c r="Q1" s="64"/>
    </row>
    <row r="2" spans="2:20" ht="16.5" thickBot="1" x14ac:dyDescent="0.55000000000000004">
      <c r="F2" s="80" t="s">
        <v>250</v>
      </c>
      <c r="G2" s="68"/>
      <c r="H2" s="68"/>
      <c r="I2" s="68"/>
      <c r="J2" s="80" t="s">
        <v>251</v>
      </c>
      <c r="K2" s="68"/>
      <c r="L2" s="68"/>
      <c r="M2" s="68"/>
      <c r="N2" s="80" t="s">
        <v>320</v>
      </c>
      <c r="O2" s="68"/>
      <c r="P2" s="68"/>
      <c r="Q2" s="68"/>
    </row>
    <row r="3" spans="2:20" ht="15" thickBot="1" x14ac:dyDescent="0.4">
      <c r="B3" s="87" t="s">
        <v>40</v>
      </c>
      <c r="C3" s="94" t="s">
        <v>459</v>
      </c>
      <c r="D3" s="81" t="s">
        <v>460</v>
      </c>
      <c r="F3" s="71" t="s">
        <v>83</v>
      </c>
      <c r="G3" s="72" t="s">
        <v>235</v>
      </c>
      <c r="H3" s="72" t="s">
        <v>61</v>
      </c>
      <c r="I3" s="3"/>
      <c r="J3" s="71" t="s">
        <v>83</v>
      </c>
      <c r="K3" s="72" t="s">
        <v>235</v>
      </c>
      <c r="L3" s="72" t="s">
        <v>61</v>
      </c>
      <c r="M3" s="3"/>
      <c r="N3" s="71" t="s">
        <v>83</v>
      </c>
      <c r="O3" s="72" t="s">
        <v>235</v>
      </c>
      <c r="P3" s="72" t="s">
        <v>61</v>
      </c>
      <c r="Q3" s="3"/>
    </row>
    <row r="4" spans="2:20" x14ac:dyDescent="0.35">
      <c r="B4" s="7" t="s">
        <v>66</v>
      </c>
      <c r="C4" s="12" t="s">
        <v>246</v>
      </c>
      <c r="D4" s="18" t="s">
        <v>246</v>
      </c>
      <c r="F4" s="65" t="e">
        <f>_xlfn.XLOOKUP($G4,$G$19:$G$67,$F$19:$F$67)</f>
        <v>#N/A</v>
      </c>
      <c r="G4" s="12">
        <f>LARGE($G$19:$G$67,1)</f>
        <v>0</v>
      </c>
      <c r="H4" s="12" t="e" cm="1">
        <f t="array" ref="H4">_xlfn.XLOOKUP(F4,$F$19:$F$67,$H$19:$H$67)</f>
        <v>#N/A</v>
      </c>
      <c r="I4" s="3"/>
      <c r="J4" s="65" t="e">
        <f>_xlfn.XLOOKUP($K4,$K$19:$K$67,$J$19:$J$67)</f>
        <v>#N/A</v>
      </c>
      <c r="K4" s="12">
        <f>LARGE($K$19:$K$67,1)</f>
        <v>0</v>
      </c>
      <c r="L4" s="12" t="e" cm="1">
        <f t="array" ref="L4">_xlfn.XLOOKUP($J4,$J$19:$J$67,$L$19:$L$67)</f>
        <v>#N/A</v>
      </c>
      <c r="M4" s="3"/>
      <c r="N4" s="65" t="e">
        <f>_xlfn.XLOOKUP(O4,$O$19:$O$67,$N$19:$N$67)</f>
        <v>#N/A</v>
      </c>
      <c r="O4" s="12">
        <f>LARGE($O$19:$O$67,1)</f>
        <v>0</v>
      </c>
      <c r="P4" s="12" t="e">
        <f>_xlfn.XLOOKUP(N4,$N$19:$N$67,$P$19:$P$67)</f>
        <v>#N/A</v>
      </c>
      <c r="Q4" s="3"/>
    </row>
    <row r="5" spans="2:20" x14ac:dyDescent="0.35">
      <c r="B5" s="7" t="s">
        <v>67</v>
      </c>
      <c r="C5" s="12" t="s">
        <v>246</v>
      </c>
      <c r="D5" s="18" t="s">
        <v>246</v>
      </c>
      <c r="F5" s="65"/>
      <c r="G5" s="12"/>
      <c r="H5" s="12"/>
      <c r="I5" s="3"/>
      <c r="J5" s="65"/>
      <c r="K5" s="12"/>
      <c r="L5" s="12"/>
      <c r="M5" s="3"/>
      <c r="N5" s="65"/>
      <c r="O5" s="12"/>
      <c r="P5" s="12"/>
      <c r="Q5" s="3"/>
    </row>
    <row r="6" spans="2:20" x14ac:dyDescent="0.35">
      <c r="B6" s="7" t="s">
        <v>89</v>
      </c>
      <c r="C6" s="12" t="s">
        <v>246</v>
      </c>
      <c r="D6" s="18" t="s">
        <v>246</v>
      </c>
      <c r="F6" s="65"/>
      <c r="G6" s="12"/>
      <c r="H6" s="12"/>
      <c r="I6" s="3"/>
      <c r="J6" s="65"/>
      <c r="K6" s="12"/>
      <c r="L6" s="12"/>
      <c r="M6" s="3"/>
      <c r="N6" s="65"/>
      <c r="O6" s="12"/>
      <c r="P6" s="12"/>
      <c r="Q6" s="3"/>
    </row>
    <row r="7" spans="2:20" x14ac:dyDescent="0.35">
      <c r="B7" s="7" t="s">
        <v>65</v>
      </c>
      <c r="C7" s="12" t="s">
        <v>246</v>
      </c>
      <c r="D7" s="18" t="s">
        <v>246</v>
      </c>
      <c r="F7" s="65"/>
      <c r="G7" s="12"/>
      <c r="H7" s="12"/>
      <c r="I7" s="3"/>
      <c r="J7" s="65"/>
      <c r="K7" s="12"/>
      <c r="L7" s="12"/>
      <c r="M7" s="3"/>
      <c r="N7" s="65"/>
      <c r="O7" s="12"/>
      <c r="P7" s="12"/>
      <c r="Q7" s="3"/>
    </row>
    <row r="8" spans="2:20" x14ac:dyDescent="0.35">
      <c r="B8" s="7" t="s">
        <v>132</v>
      </c>
      <c r="C8" s="12" t="s">
        <v>247</v>
      </c>
      <c r="D8" s="18" t="s">
        <v>395</v>
      </c>
      <c r="F8" s="65"/>
      <c r="G8" s="12"/>
      <c r="H8" s="12"/>
      <c r="I8" s="3"/>
      <c r="J8" s="65"/>
      <c r="K8" s="12"/>
      <c r="L8" s="12"/>
      <c r="M8" s="3"/>
      <c r="N8" s="65"/>
      <c r="O8" s="12"/>
      <c r="P8" s="12"/>
      <c r="Q8" s="3"/>
    </row>
    <row r="9" spans="2:20" x14ac:dyDescent="0.35">
      <c r="B9" s="7" t="s">
        <v>73</v>
      </c>
      <c r="C9" s="12" t="s">
        <v>246</v>
      </c>
      <c r="D9" s="18" t="s">
        <v>246</v>
      </c>
      <c r="F9" s="65"/>
      <c r="G9" s="12"/>
      <c r="H9" s="12"/>
      <c r="I9" s="3"/>
      <c r="J9" s="65"/>
      <c r="K9" s="12"/>
      <c r="L9" s="12"/>
      <c r="M9" s="3"/>
      <c r="N9" s="65"/>
      <c r="O9" s="12"/>
      <c r="P9" s="12"/>
      <c r="Q9" s="3"/>
    </row>
    <row r="10" spans="2:20" x14ac:dyDescent="0.35">
      <c r="B10" s="7" t="s">
        <v>115</v>
      </c>
      <c r="C10" s="12" t="s">
        <v>247</v>
      </c>
      <c r="D10" s="18" t="s">
        <v>395</v>
      </c>
      <c r="F10" s="65"/>
      <c r="G10" s="12"/>
      <c r="H10" s="12"/>
      <c r="I10" s="3"/>
      <c r="J10" s="65"/>
      <c r="K10" s="12"/>
      <c r="L10" s="12"/>
      <c r="M10" s="3"/>
      <c r="N10" s="65"/>
      <c r="O10" s="12"/>
      <c r="P10" s="12"/>
      <c r="Q10" s="3"/>
    </row>
    <row r="11" spans="2:20" x14ac:dyDescent="0.35">
      <c r="B11" s="7" t="s">
        <v>118</v>
      </c>
      <c r="C11" s="12" t="s">
        <v>247</v>
      </c>
      <c r="D11" s="18" t="s">
        <v>397</v>
      </c>
      <c r="F11" s="65"/>
      <c r="G11" s="12"/>
      <c r="H11" s="12"/>
      <c r="I11" s="3"/>
      <c r="J11" s="65"/>
      <c r="K11" s="12"/>
      <c r="L11" s="12"/>
      <c r="M11" s="3"/>
      <c r="N11" s="65"/>
      <c r="O11" s="12"/>
      <c r="P11" s="12"/>
      <c r="Q11" s="3"/>
    </row>
    <row r="12" spans="2:20" x14ac:dyDescent="0.35">
      <c r="B12" s="7" t="s">
        <v>155</v>
      </c>
      <c r="C12" s="12" t="s">
        <v>247</v>
      </c>
      <c r="D12" s="18" t="s">
        <v>396</v>
      </c>
      <c r="F12" s="65"/>
      <c r="G12" s="12"/>
      <c r="H12" s="12"/>
      <c r="I12" s="3"/>
      <c r="J12" s="65"/>
      <c r="K12" s="12"/>
      <c r="L12" s="12"/>
      <c r="M12" s="3"/>
      <c r="N12" s="65"/>
      <c r="O12" s="12"/>
      <c r="P12" s="12"/>
      <c r="Q12" s="3"/>
    </row>
    <row r="13" spans="2:20" ht="15" thickBot="1" x14ac:dyDescent="0.4">
      <c r="B13" s="7" t="s">
        <v>158</v>
      </c>
      <c r="C13" s="12" t="s">
        <v>246</v>
      </c>
      <c r="D13" s="18" t="s">
        <v>246</v>
      </c>
      <c r="F13" s="76"/>
      <c r="G13" s="67"/>
      <c r="H13" s="67"/>
      <c r="I13" s="3"/>
      <c r="J13" s="76"/>
      <c r="K13" s="67"/>
      <c r="L13" s="67"/>
      <c r="M13" s="3"/>
      <c r="N13" s="76"/>
      <c r="O13" s="67"/>
      <c r="P13" s="67"/>
      <c r="Q13" s="3"/>
    </row>
    <row r="14" spans="2:20" x14ac:dyDescent="0.35">
      <c r="B14" s="7" t="s">
        <v>156</v>
      </c>
      <c r="C14" s="12" t="s">
        <v>246</v>
      </c>
      <c r="D14" s="18" t="s">
        <v>246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20" x14ac:dyDescent="0.35">
      <c r="B15" s="7" t="s">
        <v>157</v>
      </c>
      <c r="C15" s="12" t="s">
        <v>246</v>
      </c>
      <c r="D15" s="18" t="s">
        <v>246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20" x14ac:dyDescent="0.35">
      <c r="B16" s="7" t="s">
        <v>175</v>
      </c>
      <c r="C16" s="12" t="s">
        <v>247</v>
      </c>
      <c r="D16" s="18" t="s">
        <v>396</v>
      </c>
      <c r="F16" s="3"/>
      <c r="G16" s="3"/>
      <c r="H16" s="83" t="e">
        <f>H17/G17</f>
        <v>#DIV/0!</v>
      </c>
      <c r="I16" s="3"/>
      <c r="J16" s="3"/>
      <c r="K16" s="3"/>
      <c r="L16" s="83" t="e">
        <f>L17/K17</f>
        <v>#DIV/0!</v>
      </c>
      <c r="M16" s="3"/>
      <c r="N16" s="3"/>
      <c r="O16" s="3"/>
      <c r="P16" s="83" t="e">
        <f>P17/O17</f>
        <v>#DIV/0!</v>
      </c>
      <c r="Q16" s="3"/>
      <c r="T16" t="s">
        <v>276</v>
      </c>
    </row>
    <row r="17" spans="2:20" ht="16.5" thickBot="1" x14ac:dyDescent="0.55000000000000004">
      <c r="B17" s="7" t="s">
        <v>185</v>
      </c>
      <c r="C17" s="12" t="s">
        <v>247</v>
      </c>
      <c r="D17" s="18" t="s">
        <v>396</v>
      </c>
      <c r="F17" s="80" t="s">
        <v>246</v>
      </c>
      <c r="G17" s="3">
        <f>SUM(G19:G67)</f>
        <v>0</v>
      </c>
      <c r="H17" s="3">
        <f>SUM(H19:H64)</f>
        <v>0</v>
      </c>
      <c r="I17" s="3"/>
      <c r="J17" s="80" t="s">
        <v>247</v>
      </c>
      <c r="K17" s="3">
        <f>SUM($K$19:$K78)</f>
        <v>0</v>
      </c>
      <c r="L17" s="3">
        <f>SUM($L$19:$L78)</f>
        <v>0</v>
      </c>
      <c r="M17" s="3"/>
      <c r="N17" s="80" t="s">
        <v>319</v>
      </c>
      <c r="O17" s="3">
        <f>SUM(O19:O60)</f>
        <v>0</v>
      </c>
      <c r="P17" s="3">
        <f>SUM(P19:P60)</f>
        <v>0</v>
      </c>
      <c r="Q17" s="3"/>
      <c r="R17" s="1">
        <f>G17+K17+O17</f>
        <v>0</v>
      </c>
      <c r="S17" s="1">
        <f>H17+L17+P17</f>
        <v>0</v>
      </c>
      <c r="T17" s="1">
        <f>(S17-'Buyer Metrics'!I3)+SUMIFS(Details!BR5:BR53,Details!CK5:CK53,'Material Metrics'!T16)</f>
        <v>-848948.17026571161</v>
      </c>
    </row>
    <row r="18" spans="2:20" ht="15" thickBot="1" x14ac:dyDescent="0.4">
      <c r="B18" s="7" t="s">
        <v>188</v>
      </c>
      <c r="C18" s="12" t="s">
        <v>247</v>
      </c>
      <c r="D18" s="18" t="s">
        <v>395</v>
      </c>
      <c r="F18" s="72" t="s">
        <v>83</v>
      </c>
      <c r="G18" s="72" t="s">
        <v>235</v>
      </c>
      <c r="H18" s="79" t="s">
        <v>61</v>
      </c>
      <c r="I18" s="3"/>
      <c r="J18" s="71" t="s">
        <v>83</v>
      </c>
      <c r="K18" s="72" t="s">
        <v>235</v>
      </c>
      <c r="L18" s="72" t="s">
        <v>61</v>
      </c>
      <c r="M18" s="3"/>
      <c r="N18" s="71" t="s">
        <v>83</v>
      </c>
      <c r="O18" s="72" t="s">
        <v>235</v>
      </c>
      <c r="P18" s="79" t="s">
        <v>61</v>
      </c>
      <c r="Q18" s="3"/>
      <c r="R18" s="72" t="s">
        <v>235</v>
      </c>
      <c r="S18" s="75" t="s">
        <v>61</v>
      </c>
    </row>
    <row r="19" spans="2:20" x14ac:dyDescent="0.35">
      <c r="B19" s="7" t="s">
        <v>189</v>
      </c>
      <c r="C19" s="12" t="s">
        <v>246</v>
      </c>
      <c r="D19" s="18" t="s">
        <v>246</v>
      </c>
      <c r="F19" s="12" t="e" cm="1">
        <f t="array" ref="F19">_xlfn.UNIQUE(_xlfn._xlws.FILTER(Details!$AQ$5:$AQ$53,Details!$CK$5:$CK$53='Material Metrics'!F$17))</f>
        <v>#N/A</v>
      </c>
      <c r="G19" s="12">
        <f>SUMIFS(Details!$BQ$5:$BQ$53,Details!$AQ$5:$AQ$53,'Material Metrics'!$F19,Details!$CK$5:$CK$53,'Material Metrics'!$F$17)</f>
        <v>0</v>
      </c>
      <c r="H19" s="12">
        <f>SUMIFS(Details!$BR$5:$BR$53,Details!$AQ$5:$AQ$53,'Material Metrics'!$F19,Details!$CK$5:$CK$53,'Material Metrics'!$F$17)</f>
        <v>0</v>
      </c>
      <c r="I19" s="3"/>
      <c r="J19" s="65" t="e" cm="1">
        <f t="array" ref="J19">_xlfn.UNIQUE(_xlfn._xlws.FILTER(Details!$AQ$5:$AQ$53,Details!$CK$5:$CK$53='Material Metrics'!J$17))</f>
        <v>#N/A</v>
      </c>
      <c r="K19" s="12">
        <f>SUMIFS(Details!$BQ$5:$BQ$53,Details!$AQ$5:$AQ$53,'Material Metrics'!$J19,Details!$CK$5:$CK$53,'Material Metrics'!$J$17)</f>
        <v>0</v>
      </c>
      <c r="L19" s="12">
        <f>SUMIFS(Details!$BR$5:$BR$53,Details!$AQ$5:$AQ$53,'Material Metrics'!$J19,Details!$CK$5:$CK$53,'Material Metrics'!$J$17)</f>
        <v>0</v>
      </c>
      <c r="M19" s="3"/>
      <c r="N19" s="65" t="e" cm="1">
        <f t="array" ref="N19">_xlfn.UNIQUE(_xlfn._xlws.FILTER(Details!$AQ$5:$AQ$53,Details!$CK$5:$CK$53='Material Metrics'!N$17))</f>
        <v>#N/A</v>
      </c>
      <c r="O19" s="12">
        <f>SUMIFS(Details!$BQ$5:$BQ$53,Details!$AQ$5:$AQ$53,'Material Metrics'!$N19,Details!$CK$5:$CK$53,'Material Metrics'!$N$17)</f>
        <v>0</v>
      </c>
      <c r="P19" s="18">
        <f>SUMIFS(Details!$BR$5:$BR$53,Details!$AQ$5:$AQ$53,'Material Metrics'!$N19,Details!$CK$5:$CK$53,'Material Metrics'!$N$17)</f>
        <v>0</v>
      </c>
      <c r="Q19" s="3"/>
    </row>
    <row r="20" spans="2:20" x14ac:dyDescent="0.35">
      <c r="B20" s="7" t="s">
        <v>192</v>
      </c>
      <c r="C20" s="12" t="s">
        <v>247</v>
      </c>
      <c r="D20" s="18" t="s">
        <v>397</v>
      </c>
      <c r="F20" s="12"/>
      <c r="G20" s="12"/>
      <c r="H20" s="12"/>
      <c r="I20" s="3"/>
      <c r="J20" s="65"/>
      <c r="K20" s="12"/>
      <c r="L20" s="12"/>
      <c r="M20" s="3"/>
      <c r="N20" s="65"/>
      <c r="O20" s="12"/>
      <c r="P20" s="18"/>
      <c r="Q20" s="3"/>
    </row>
    <row r="21" spans="2:20" x14ac:dyDescent="0.35">
      <c r="B21" s="7" t="s">
        <v>194</v>
      </c>
      <c r="C21" s="12" t="s">
        <v>247</v>
      </c>
      <c r="D21" s="18" t="s">
        <v>397</v>
      </c>
      <c r="F21" s="12"/>
      <c r="G21" s="12"/>
      <c r="H21" s="12"/>
      <c r="I21" s="3"/>
      <c r="J21" s="65"/>
      <c r="K21" s="12"/>
      <c r="L21" s="12"/>
      <c r="M21" s="3"/>
      <c r="N21" s="65"/>
      <c r="O21" s="12"/>
      <c r="P21" s="18"/>
      <c r="Q21" s="3"/>
    </row>
    <row r="22" spans="2:20" x14ac:dyDescent="0.35">
      <c r="B22" s="7" t="s">
        <v>200</v>
      </c>
      <c r="C22" s="12" t="s">
        <v>247</v>
      </c>
      <c r="D22" s="18" t="s">
        <v>396</v>
      </c>
      <c r="F22" s="12"/>
      <c r="G22" s="12"/>
      <c r="H22" s="12"/>
      <c r="I22" s="3"/>
      <c r="J22" s="65"/>
      <c r="K22" s="12"/>
      <c r="L22" s="12"/>
      <c r="M22" s="3"/>
      <c r="N22" s="65"/>
      <c r="O22" s="12"/>
      <c r="P22" s="18"/>
      <c r="Q22" s="3"/>
    </row>
    <row r="23" spans="2:20" x14ac:dyDescent="0.35">
      <c r="B23" s="7" t="s">
        <v>201</v>
      </c>
      <c r="C23" s="12" t="s">
        <v>247</v>
      </c>
      <c r="D23" s="18" t="s">
        <v>396</v>
      </c>
      <c r="F23" s="12"/>
      <c r="G23" s="12"/>
      <c r="H23" s="12"/>
      <c r="I23" s="3"/>
      <c r="J23" s="65"/>
      <c r="K23" s="12"/>
      <c r="L23" s="12"/>
      <c r="M23" s="3"/>
      <c r="N23" s="65"/>
      <c r="O23" s="12"/>
      <c r="P23" s="18"/>
      <c r="Q23" s="3"/>
    </row>
    <row r="24" spans="2:20" x14ac:dyDescent="0.35">
      <c r="B24" s="7" t="s">
        <v>206</v>
      </c>
      <c r="C24" s="12" t="s">
        <v>246</v>
      </c>
      <c r="D24" s="18" t="s">
        <v>246</v>
      </c>
      <c r="F24" s="12"/>
      <c r="G24" s="12"/>
      <c r="H24" s="12"/>
      <c r="I24" s="3"/>
      <c r="J24" s="65"/>
      <c r="K24" s="12"/>
      <c r="L24" s="12"/>
      <c r="M24" s="3"/>
      <c r="N24" s="65"/>
      <c r="O24" s="12"/>
      <c r="P24" s="18"/>
      <c r="Q24" s="3"/>
    </row>
    <row r="25" spans="2:20" x14ac:dyDescent="0.35">
      <c r="B25" s="7" t="s">
        <v>215</v>
      </c>
      <c r="C25" s="12" t="s">
        <v>246</v>
      </c>
      <c r="D25" s="18" t="s">
        <v>246</v>
      </c>
      <c r="F25" s="12"/>
      <c r="G25" s="12"/>
      <c r="H25" s="12"/>
      <c r="I25" s="3"/>
      <c r="J25" s="65"/>
      <c r="K25" s="12"/>
      <c r="L25" s="12"/>
      <c r="M25" s="3"/>
      <c r="N25" s="65"/>
      <c r="O25" s="12"/>
      <c r="P25" s="18"/>
      <c r="Q25" s="3"/>
    </row>
    <row r="26" spans="2:20" x14ac:dyDescent="0.35">
      <c r="B26" s="7" t="s">
        <v>216</v>
      </c>
      <c r="C26" s="12" t="s">
        <v>247</v>
      </c>
      <c r="D26" s="18" t="s">
        <v>396</v>
      </c>
      <c r="F26" s="12"/>
      <c r="G26" s="12"/>
      <c r="H26" s="12"/>
      <c r="I26" s="3"/>
      <c r="J26" s="65"/>
      <c r="K26" s="12"/>
      <c r="L26" s="12"/>
      <c r="M26" s="3"/>
      <c r="N26" s="65"/>
      <c r="O26" s="12"/>
      <c r="P26" s="18"/>
      <c r="Q26" s="3"/>
    </row>
    <row r="27" spans="2:20" x14ac:dyDescent="0.35">
      <c r="B27" s="7" t="s">
        <v>219</v>
      </c>
      <c r="C27" s="12" t="s">
        <v>246</v>
      </c>
      <c r="D27" s="18" t="s">
        <v>246</v>
      </c>
      <c r="F27" s="12"/>
      <c r="G27" s="12"/>
      <c r="H27" s="12"/>
      <c r="I27" s="3"/>
      <c r="J27" s="65"/>
      <c r="K27" s="12"/>
      <c r="L27" s="12"/>
      <c r="M27" s="3"/>
      <c r="N27" s="65"/>
      <c r="O27" s="12"/>
      <c r="P27" s="18"/>
      <c r="Q27" s="3"/>
    </row>
    <row r="28" spans="2:20" x14ac:dyDescent="0.35">
      <c r="B28" s="7" t="s">
        <v>221</v>
      </c>
      <c r="C28" s="12" t="s">
        <v>246</v>
      </c>
      <c r="D28" s="18" t="s">
        <v>246</v>
      </c>
      <c r="F28" s="12"/>
      <c r="G28" s="12"/>
      <c r="H28" s="12"/>
      <c r="I28" s="3"/>
      <c r="J28" s="65"/>
      <c r="K28" s="12"/>
      <c r="L28" s="12"/>
      <c r="M28" s="3"/>
      <c r="N28" s="65"/>
      <c r="O28" s="12"/>
      <c r="P28" s="18"/>
      <c r="Q28" s="3"/>
    </row>
    <row r="29" spans="2:20" x14ac:dyDescent="0.35">
      <c r="B29" s="7" t="s">
        <v>222</v>
      </c>
      <c r="C29" s="12" t="s">
        <v>246</v>
      </c>
      <c r="D29" s="18" t="s">
        <v>246</v>
      </c>
      <c r="F29" s="12"/>
      <c r="G29" s="12"/>
      <c r="H29" s="12"/>
      <c r="I29" s="3"/>
      <c r="J29" s="65"/>
      <c r="K29" s="12"/>
      <c r="L29" s="12"/>
      <c r="M29" s="3"/>
      <c r="N29" s="65"/>
      <c r="O29" s="12"/>
      <c r="P29" s="18"/>
      <c r="Q29" s="3"/>
    </row>
    <row r="30" spans="2:20" x14ac:dyDescent="0.35">
      <c r="B30" s="7" t="s">
        <v>224</v>
      </c>
      <c r="C30" s="12" t="s">
        <v>247</v>
      </c>
      <c r="D30" s="18" t="s">
        <v>397</v>
      </c>
      <c r="F30" s="12"/>
      <c r="G30" s="12"/>
      <c r="H30" s="12"/>
      <c r="I30" s="3"/>
      <c r="J30" s="65"/>
      <c r="K30" s="12"/>
      <c r="L30" s="12"/>
      <c r="M30" s="3"/>
      <c r="N30" s="65"/>
      <c r="O30" s="12"/>
      <c r="P30" s="18"/>
      <c r="Q30" s="3"/>
    </row>
    <row r="31" spans="2:20" x14ac:dyDescent="0.35">
      <c r="B31" s="7" t="s">
        <v>225</v>
      </c>
      <c r="C31" s="12" t="s">
        <v>247</v>
      </c>
      <c r="D31" s="18" t="s">
        <v>397</v>
      </c>
      <c r="F31" s="12"/>
      <c r="G31" s="12"/>
      <c r="H31" s="12"/>
      <c r="I31" s="3"/>
      <c r="J31" s="65"/>
      <c r="K31" s="12"/>
      <c r="L31" s="12"/>
      <c r="M31" s="3"/>
      <c r="N31" s="65"/>
      <c r="O31" s="12"/>
      <c r="P31" s="18"/>
      <c r="Q31" s="3"/>
    </row>
    <row r="32" spans="2:20" x14ac:dyDescent="0.35">
      <c r="B32" s="7" t="s">
        <v>239</v>
      </c>
      <c r="C32" s="12" t="s">
        <v>247</v>
      </c>
      <c r="D32" s="18" t="s">
        <v>397</v>
      </c>
      <c r="F32" s="12"/>
      <c r="G32" s="12"/>
      <c r="H32" s="12"/>
      <c r="I32" s="3"/>
      <c r="J32" s="65"/>
      <c r="K32" s="12"/>
      <c r="L32" s="12"/>
      <c r="M32" s="3"/>
      <c r="N32" s="65"/>
      <c r="O32" s="12"/>
      <c r="P32" s="18"/>
      <c r="Q32" s="3"/>
    </row>
    <row r="33" spans="2:17" x14ac:dyDescent="0.35">
      <c r="B33" s="7" t="s">
        <v>242</v>
      </c>
      <c r="C33" s="12" t="s">
        <v>246</v>
      </c>
      <c r="D33" s="18" t="s">
        <v>246</v>
      </c>
      <c r="F33" s="12"/>
      <c r="G33" s="12"/>
      <c r="H33" s="12"/>
      <c r="I33" s="3"/>
      <c r="J33" s="65"/>
      <c r="K33" s="12"/>
      <c r="L33" s="12"/>
      <c r="M33" s="3"/>
      <c r="N33" s="65"/>
      <c r="O33" s="12"/>
      <c r="P33" s="18"/>
      <c r="Q33" s="3"/>
    </row>
    <row r="34" spans="2:17" x14ac:dyDescent="0.35">
      <c r="B34" s="7" t="s">
        <v>255</v>
      </c>
      <c r="C34" s="12" t="s">
        <v>319</v>
      </c>
      <c r="D34" s="18" t="s">
        <v>319</v>
      </c>
      <c r="F34" s="12"/>
      <c r="G34" s="12"/>
      <c r="H34" s="12"/>
      <c r="I34" s="3"/>
      <c r="J34" s="65"/>
      <c r="K34" s="12"/>
      <c r="L34" s="12"/>
      <c r="M34" s="3"/>
      <c r="N34" s="65"/>
      <c r="O34" s="12"/>
      <c r="P34" s="18"/>
      <c r="Q34" s="3"/>
    </row>
    <row r="35" spans="2:17" x14ac:dyDescent="0.35">
      <c r="B35" s="7" t="s">
        <v>252</v>
      </c>
      <c r="C35" s="12" t="s">
        <v>319</v>
      </c>
      <c r="D35" s="18" t="s">
        <v>319</v>
      </c>
      <c r="F35" s="12"/>
      <c r="G35" s="12"/>
      <c r="H35" s="12"/>
      <c r="I35" s="3"/>
      <c r="J35" s="65"/>
      <c r="K35" s="12"/>
      <c r="L35" s="12"/>
      <c r="M35" s="3"/>
      <c r="N35" s="65"/>
      <c r="O35" s="12"/>
      <c r="P35" s="18"/>
      <c r="Q35" s="3"/>
    </row>
    <row r="36" spans="2:17" x14ac:dyDescent="0.35">
      <c r="B36" s="7" t="s">
        <v>253</v>
      </c>
      <c r="C36" s="12" t="s">
        <v>319</v>
      </c>
      <c r="D36" s="18" t="s">
        <v>319</v>
      </c>
      <c r="F36" s="12"/>
      <c r="G36" s="12"/>
      <c r="H36" s="12"/>
      <c r="I36" s="3"/>
      <c r="J36" s="65"/>
      <c r="K36" s="12"/>
      <c r="L36" s="12"/>
      <c r="M36" s="3"/>
      <c r="N36" s="65"/>
      <c r="O36" s="12"/>
      <c r="P36" s="18"/>
      <c r="Q36" s="3"/>
    </row>
    <row r="37" spans="2:17" x14ac:dyDescent="0.35">
      <c r="B37" s="7" t="s">
        <v>254</v>
      </c>
      <c r="C37" s="12" t="s">
        <v>319</v>
      </c>
      <c r="D37" s="18" t="s">
        <v>319</v>
      </c>
      <c r="F37" s="12"/>
      <c r="G37" s="12"/>
      <c r="H37" s="12"/>
      <c r="I37" s="3"/>
      <c r="J37" s="65"/>
      <c r="K37" s="12"/>
      <c r="L37" s="12"/>
      <c r="M37" s="3"/>
      <c r="N37" s="65"/>
      <c r="O37" s="12"/>
      <c r="P37" s="18"/>
      <c r="Q37" s="3"/>
    </row>
    <row r="38" spans="2:17" x14ac:dyDescent="0.35">
      <c r="B38" s="7" t="s">
        <v>256</v>
      </c>
      <c r="C38" s="12" t="s">
        <v>319</v>
      </c>
      <c r="D38" s="18" t="s">
        <v>319</v>
      </c>
      <c r="F38" s="12"/>
      <c r="G38" s="12"/>
      <c r="H38" s="12"/>
      <c r="I38" s="3"/>
      <c r="J38" s="65"/>
      <c r="K38" s="12"/>
      <c r="L38" s="12"/>
      <c r="M38" s="3"/>
      <c r="N38" s="65"/>
      <c r="O38" s="12"/>
      <c r="P38" s="18"/>
      <c r="Q38" s="3"/>
    </row>
    <row r="39" spans="2:17" x14ac:dyDescent="0.35">
      <c r="B39" s="7" t="s">
        <v>259</v>
      </c>
      <c r="C39" s="12" t="s">
        <v>319</v>
      </c>
      <c r="D39" s="18" t="s">
        <v>319</v>
      </c>
      <c r="F39" s="12"/>
      <c r="G39" s="12"/>
      <c r="H39" s="12"/>
      <c r="I39" s="3"/>
      <c r="J39" s="65"/>
      <c r="K39" s="12"/>
      <c r="L39" s="12"/>
      <c r="M39" s="3"/>
      <c r="N39" s="65"/>
      <c r="O39" s="12"/>
      <c r="P39" s="18"/>
      <c r="Q39" s="3"/>
    </row>
    <row r="40" spans="2:17" x14ac:dyDescent="0.35">
      <c r="B40" s="7" t="s">
        <v>260</v>
      </c>
      <c r="C40" s="12" t="s">
        <v>319</v>
      </c>
      <c r="D40" s="18" t="s">
        <v>319</v>
      </c>
      <c r="F40" s="12"/>
      <c r="G40" s="12"/>
      <c r="H40" s="12"/>
      <c r="I40" s="3"/>
      <c r="J40" s="65"/>
      <c r="K40" s="12"/>
      <c r="L40" s="12"/>
      <c r="M40" s="3"/>
      <c r="N40" s="65"/>
      <c r="O40" s="12"/>
      <c r="P40" s="18"/>
      <c r="Q40" s="3"/>
    </row>
    <row r="41" spans="2:17" x14ac:dyDescent="0.35">
      <c r="B41" s="7" t="s">
        <v>261</v>
      </c>
      <c r="C41" s="12" t="s">
        <v>319</v>
      </c>
      <c r="D41" s="18" t="s">
        <v>319</v>
      </c>
      <c r="F41" s="12"/>
      <c r="G41" s="12"/>
      <c r="H41" s="12"/>
      <c r="I41" s="3"/>
      <c r="J41" s="65"/>
      <c r="K41" s="12"/>
      <c r="L41" s="12"/>
      <c r="M41" s="3"/>
      <c r="N41" s="65"/>
      <c r="O41" s="12"/>
      <c r="P41" s="18"/>
      <c r="Q41" s="3"/>
    </row>
    <row r="42" spans="2:17" x14ac:dyDescent="0.35">
      <c r="B42" s="7" t="s">
        <v>262</v>
      </c>
      <c r="C42" s="12" t="s">
        <v>319</v>
      </c>
      <c r="D42" s="18" t="s">
        <v>319</v>
      </c>
      <c r="F42" s="12"/>
      <c r="G42" s="12"/>
      <c r="H42" s="12"/>
      <c r="I42" s="3"/>
      <c r="J42" s="65"/>
      <c r="K42" s="12"/>
      <c r="L42" s="12"/>
      <c r="M42" s="3"/>
      <c r="N42" s="65"/>
      <c r="O42" s="12"/>
      <c r="P42" s="18"/>
      <c r="Q42" s="3"/>
    </row>
    <row r="43" spans="2:17" x14ac:dyDescent="0.35">
      <c r="B43" s="7" t="s">
        <v>266</v>
      </c>
      <c r="C43" s="12" t="s">
        <v>247</v>
      </c>
      <c r="D43" s="18" t="s">
        <v>395</v>
      </c>
      <c r="F43" s="12"/>
      <c r="G43" s="12"/>
      <c r="H43" s="12"/>
      <c r="I43" s="3"/>
      <c r="J43" s="65"/>
      <c r="K43" s="12"/>
      <c r="L43" s="12"/>
      <c r="M43" s="3"/>
      <c r="N43" s="65"/>
      <c r="O43" s="12"/>
      <c r="P43" s="18"/>
      <c r="Q43" s="3"/>
    </row>
    <row r="44" spans="2:17" x14ac:dyDescent="0.35">
      <c r="B44" s="7" t="s">
        <v>271</v>
      </c>
      <c r="C44" s="12" t="s">
        <v>246</v>
      </c>
      <c r="D44" s="18" t="s">
        <v>246</v>
      </c>
      <c r="F44" s="12"/>
      <c r="G44" s="12"/>
      <c r="H44" s="12"/>
      <c r="I44" s="3"/>
      <c r="J44" s="65"/>
      <c r="K44" s="12"/>
      <c r="L44" s="12"/>
      <c r="M44" s="3"/>
      <c r="N44" s="65"/>
      <c r="O44" s="12"/>
      <c r="P44" s="18"/>
      <c r="Q44" s="3"/>
    </row>
    <row r="45" spans="2:17" x14ac:dyDescent="0.35">
      <c r="B45" s="7" t="s">
        <v>272</v>
      </c>
      <c r="C45" s="12" t="s">
        <v>246</v>
      </c>
      <c r="D45" s="18" t="s">
        <v>246</v>
      </c>
      <c r="F45" s="12"/>
      <c r="G45" s="12"/>
      <c r="H45" s="12"/>
      <c r="I45" s="3"/>
      <c r="J45" s="65"/>
      <c r="K45" s="12"/>
      <c r="L45" s="12"/>
      <c r="M45" s="3"/>
      <c r="N45" s="65"/>
      <c r="O45" s="12"/>
      <c r="P45" s="18"/>
      <c r="Q45" s="3"/>
    </row>
    <row r="46" spans="2:17" x14ac:dyDescent="0.35">
      <c r="B46" s="7" t="s">
        <v>280</v>
      </c>
      <c r="C46" s="12" t="s">
        <v>247</v>
      </c>
      <c r="D46" s="18" t="s">
        <v>395</v>
      </c>
      <c r="F46" s="12"/>
      <c r="G46" s="12"/>
      <c r="H46" s="12"/>
      <c r="I46" s="3"/>
      <c r="J46" s="65"/>
      <c r="K46" s="12"/>
      <c r="L46" s="12"/>
      <c r="M46" s="3"/>
      <c r="N46" s="65"/>
      <c r="O46" s="12"/>
      <c r="P46" s="18"/>
      <c r="Q46" s="3"/>
    </row>
    <row r="47" spans="2:17" x14ac:dyDescent="0.35">
      <c r="B47" s="7" t="s">
        <v>282</v>
      </c>
      <c r="C47" s="12" t="s">
        <v>247</v>
      </c>
      <c r="D47" s="18" t="s">
        <v>395</v>
      </c>
      <c r="F47" s="12"/>
      <c r="G47" s="12"/>
      <c r="H47" s="12"/>
      <c r="I47" s="3"/>
      <c r="J47" s="65"/>
      <c r="K47" s="12"/>
      <c r="L47" s="12"/>
      <c r="M47" s="3"/>
      <c r="N47" s="65"/>
      <c r="O47" s="12"/>
      <c r="P47" s="18"/>
      <c r="Q47" s="3"/>
    </row>
    <row r="48" spans="2:17" x14ac:dyDescent="0.35">
      <c r="B48" s="7" t="s">
        <v>284</v>
      </c>
      <c r="C48" s="12" t="s">
        <v>246</v>
      </c>
      <c r="D48" s="18" t="s">
        <v>246</v>
      </c>
      <c r="F48" s="12"/>
      <c r="G48" s="12"/>
      <c r="H48" s="12"/>
      <c r="I48" s="3"/>
      <c r="J48" s="65"/>
      <c r="K48" s="12"/>
      <c r="L48" s="12"/>
      <c r="M48" s="3"/>
      <c r="N48" s="65"/>
      <c r="O48" s="12"/>
      <c r="P48" s="18"/>
      <c r="Q48" s="3"/>
    </row>
    <row r="49" spans="2:17" x14ac:dyDescent="0.35">
      <c r="B49" s="7" t="s">
        <v>287</v>
      </c>
      <c r="C49" s="12" t="s">
        <v>246</v>
      </c>
      <c r="D49" s="18" t="s">
        <v>246</v>
      </c>
      <c r="F49" s="12"/>
      <c r="G49" s="12"/>
      <c r="H49" s="12"/>
      <c r="I49" s="3"/>
      <c r="J49" s="65"/>
      <c r="K49" s="12"/>
      <c r="L49" s="12"/>
      <c r="M49" s="3"/>
      <c r="N49" s="65"/>
      <c r="O49" s="12"/>
      <c r="P49" s="18"/>
      <c r="Q49" s="3"/>
    </row>
    <row r="50" spans="2:17" x14ac:dyDescent="0.35">
      <c r="B50" s="7" t="s">
        <v>288</v>
      </c>
      <c r="C50" s="12" t="s">
        <v>246</v>
      </c>
      <c r="D50" s="18" t="s">
        <v>246</v>
      </c>
      <c r="F50" s="12"/>
      <c r="G50" s="12"/>
      <c r="H50" s="12"/>
      <c r="I50" s="3"/>
      <c r="J50" s="65"/>
      <c r="K50" s="12"/>
      <c r="L50" s="12"/>
      <c r="M50" s="3"/>
      <c r="N50" s="65"/>
      <c r="O50" s="12"/>
      <c r="P50" s="18"/>
      <c r="Q50" s="3"/>
    </row>
    <row r="51" spans="2:17" ht="15" thickBot="1" x14ac:dyDescent="0.4">
      <c r="B51" s="7" t="s">
        <v>289</v>
      </c>
      <c r="C51" s="12" t="s">
        <v>247</v>
      </c>
      <c r="D51" s="18" t="s">
        <v>395</v>
      </c>
      <c r="F51" s="76"/>
      <c r="G51" s="12"/>
      <c r="H51" s="12"/>
      <c r="I51" s="3"/>
      <c r="J51" s="65"/>
      <c r="K51" s="12"/>
      <c r="L51" s="12"/>
      <c r="M51" s="3"/>
      <c r="N51" s="65"/>
      <c r="O51" s="12"/>
      <c r="P51" s="18"/>
      <c r="Q51" s="3"/>
    </row>
    <row r="52" spans="2:17" x14ac:dyDescent="0.35">
      <c r="B52" s="7" t="s">
        <v>290</v>
      </c>
      <c r="C52" s="12" t="s">
        <v>246</v>
      </c>
      <c r="D52" s="18" t="s">
        <v>246</v>
      </c>
      <c r="F52" s="3"/>
      <c r="G52" s="12"/>
      <c r="H52" s="12"/>
      <c r="I52" s="3"/>
      <c r="J52" s="65"/>
      <c r="K52" s="12"/>
      <c r="L52" s="12"/>
      <c r="M52" s="3"/>
      <c r="N52" s="65"/>
      <c r="O52" s="12"/>
      <c r="P52" s="18"/>
      <c r="Q52" s="3"/>
    </row>
    <row r="53" spans="2:17" x14ac:dyDescent="0.35">
      <c r="B53" s="7" t="s">
        <v>299</v>
      </c>
      <c r="C53" s="12" t="s">
        <v>319</v>
      </c>
      <c r="D53" s="18" t="s">
        <v>319</v>
      </c>
      <c r="F53" s="3"/>
      <c r="G53" s="12"/>
      <c r="H53" s="12"/>
      <c r="I53" s="3"/>
      <c r="J53" s="65"/>
      <c r="K53" s="12"/>
      <c r="L53" s="12"/>
      <c r="M53" s="3"/>
      <c r="N53" s="65"/>
      <c r="O53" s="12"/>
      <c r="P53" s="18"/>
      <c r="Q53" s="3"/>
    </row>
    <row r="54" spans="2:17" x14ac:dyDescent="0.35">
      <c r="B54" s="7" t="s">
        <v>300</v>
      </c>
      <c r="C54" s="12" t="s">
        <v>319</v>
      </c>
      <c r="D54" s="18" t="s">
        <v>319</v>
      </c>
      <c r="F54" s="3"/>
      <c r="G54" s="12"/>
      <c r="H54" s="12"/>
      <c r="I54" s="3"/>
      <c r="J54" s="65"/>
      <c r="K54" s="12"/>
      <c r="L54" s="12"/>
      <c r="M54" s="3"/>
      <c r="N54" s="65"/>
      <c r="O54" s="12"/>
      <c r="P54" s="18"/>
      <c r="Q54" s="3"/>
    </row>
    <row r="55" spans="2:17" x14ac:dyDescent="0.35">
      <c r="B55" s="7" t="s">
        <v>298</v>
      </c>
      <c r="C55" s="12" t="s">
        <v>319</v>
      </c>
      <c r="D55" s="18" t="s">
        <v>319</v>
      </c>
      <c r="F55" s="3"/>
      <c r="G55" s="12"/>
      <c r="H55" s="12"/>
      <c r="I55" s="3"/>
      <c r="J55" s="65"/>
      <c r="K55" s="12"/>
      <c r="L55" s="12"/>
      <c r="M55" s="3"/>
      <c r="N55" s="65"/>
      <c r="O55" s="12"/>
      <c r="P55" s="18"/>
      <c r="Q55" s="3"/>
    </row>
    <row r="56" spans="2:17" x14ac:dyDescent="0.35">
      <c r="B56" s="7" t="s">
        <v>303</v>
      </c>
      <c r="C56" s="12" t="s">
        <v>319</v>
      </c>
      <c r="D56" s="18" t="s">
        <v>319</v>
      </c>
      <c r="F56" s="3"/>
      <c r="G56" s="12"/>
      <c r="H56" s="12"/>
      <c r="I56" s="3"/>
      <c r="J56" s="65"/>
      <c r="K56" s="12"/>
      <c r="L56" s="12"/>
      <c r="M56" s="3"/>
      <c r="N56" s="65"/>
      <c r="O56" s="12"/>
      <c r="P56" s="18"/>
      <c r="Q56" s="3"/>
    </row>
    <row r="57" spans="2:17" x14ac:dyDescent="0.35">
      <c r="B57" s="7" t="s">
        <v>304</v>
      </c>
      <c r="C57" s="12" t="s">
        <v>319</v>
      </c>
      <c r="D57" s="18" t="s">
        <v>319</v>
      </c>
      <c r="F57" s="3"/>
      <c r="G57" s="12"/>
      <c r="H57" s="12"/>
      <c r="I57" s="3"/>
      <c r="J57" s="65"/>
      <c r="K57" s="12"/>
      <c r="L57" s="12"/>
      <c r="M57" s="3"/>
      <c r="N57" s="65"/>
      <c r="O57" s="12"/>
      <c r="P57" s="18"/>
      <c r="Q57" s="3"/>
    </row>
    <row r="58" spans="2:17" x14ac:dyDescent="0.35">
      <c r="B58" s="7" t="s">
        <v>305</v>
      </c>
      <c r="C58" s="12" t="s">
        <v>319</v>
      </c>
      <c r="D58" s="18" t="s">
        <v>319</v>
      </c>
      <c r="F58" s="3"/>
      <c r="G58" s="12"/>
      <c r="H58" s="12"/>
      <c r="I58" s="3"/>
      <c r="J58" s="65"/>
      <c r="K58" s="12"/>
      <c r="L58" s="12"/>
      <c r="M58" s="3"/>
      <c r="N58" s="65"/>
      <c r="O58" s="12"/>
      <c r="P58" s="18"/>
      <c r="Q58" s="3"/>
    </row>
    <row r="59" spans="2:17" x14ac:dyDescent="0.35">
      <c r="B59" s="7" t="s">
        <v>306</v>
      </c>
      <c r="C59" s="12" t="s">
        <v>319</v>
      </c>
      <c r="D59" s="18" t="s">
        <v>319</v>
      </c>
      <c r="F59" s="3"/>
      <c r="G59" s="12"/>
      <c r="H59" s="12"/>
      <c r="I59" s="3"/>
      <c r="J59" s="65"/>
      <c r="K59" s="12"/>
      <c r="L59" s="12"/>
      <c r="M59" s="3"/>
      <c r="N59" s="65"/>
      <c r="O59" s="12"/>
      <c r="P59" s="18"/>
      <c r="Q59" s="3"/>
    </row>
    <row r="60" spans="2:17" ht="15" thickBot="1" x14ac:dyDescent="0.4">
      <c r="B60" s="7" t="s">
        <v>307</v>
      </c>
      <c r="C60" s="95" t="s">
        <v>319</v>
      </c>
      <c r="D60" s="18" t="s">
        <v>319</v>
      </c>
      <c r="F60" s="3"/>
      <c r="G60" s="12"/>
      <c r="H60" s="12"/>
      <c r="I60" s="3"/>
      <c r="J60" s="65"/>
      <c r="K60" s="12"/>
      <c r="L60" s="12"/>
      <c r="M60" s="3"/>
      <c r="N60" s="76"/>
      <c r="O60" s="67"/>
      <c r="P60" s="88"/>
      <c r="Q60" s="3"/>
    </row>
    <row r="61" spans="2:17" x14ac:dyDescent="0.35">
      <c r="B61" s="7" t="s">
        <v>309</v>
      </c>
      <c r="C61" s="95" t="s">
        <v>319</v>
      </c>
      <c r="D61" s="18" t="s">
        <v>319</v>
      </c>
      <c r="F61" s="3"/>
      <c r="G61" s="12"/>
      <c r="H61" s="12"/>
      <c r="I61" s="3"/>
      <c r="J61" s="65"/>
      <c r="K61" s="12"/>
      <c r="L61" s="12"/>
      <c r="M61" s="3"/>
      <c r="N61" s="3"/>
      <c r="O61" s="3"/>
      <c r="P61" s="3"/>
      <c r="Q61" s="3"/>
    </row>
    <row r="62" spans="2:17" x14ac:dyDescent="0.35">
      <c r="B62" s="7" t="s">
        <v>316</v>
      </c>
      <c r="C62" s="95" t="s">
        <v>319</v>
      </c>
      <c r="D62" s="18" t="s">
        <v>319</v>
      </c>
      <c r="F62" s="3"/>
      <c r="G62" s="12"/>
      <c r="H62" s="12"/>
      <c r="I62" s="3"/>
      <c r="J62" s="65"/>
      <c r="K62" s="12"/>
      <c r="L62" s="12"/>
      <c r="M62" s="3"/>
      <c r="N62" s="3"/>
      <c r="O62" s="3"/>
      <c r="P62" s="3"/>
      <c r="Q62" s="3"/>
    </row>
    <row r="63" spans="2:17" x14ac:dyDescent="0.35">
      <c r="B63" s="7" t="s">
        <v>331</v>
      </c>
      <c r="C63" s="95" t="s">
        <v>247</v>
      </c>
      <c r="D63" s="18" t="s">
        <v>395</v>
      </c>
      <c r="F63" s="3"/>
      <c r="G63" s="12"/>
      <c r="H63" s="12"/>
      <c r="I63" s="3"/>
      <c r="J63" s="65"/>
      <c r="K63" s="12"/>
      <c r="L63" s="12"/>
      <c r="M63" s="3"/>
      <c r="N63" s="3"/>
      <c r="O63" s="3"/>
      <c r="P63" s="3"/>
      <c r="Q63" s="3"/>
    </row>
    <row r="64" spans="2:17" x14ac:dyDescent="0.35">
      <c r="B64" s="7" t="s">
        <v>322</v>
      </c>
      <c r="C64" s="95" t="s">
        <v>319</v>
      </c>
      <c r="D64" s="18" t="s">
        <v>319</v>
      </c>
      <c r="F64" s="3"/>
      <c r="G64" s="12"/>
      <c r="H64" s="12"/>
      <c r="I64" s="3"/>
      <c r="J64" s="3"/>
      <c r="K64" s="12"/>
      <c r="L64" s="12"/>
      <c r="M64" s="3"/>
      <c r="N64" s="3"/>
      <c r="O64" s="3"/>
      <c r="P64" s="3"/>
      <c r="Q64" s="3"/>
    </row>
    <row r="65" spans="2:17" x14ac:dyDescent="0.35">
      <c r="B65" s="7" t="s">
        <v>324</v>
      </c>
      <c r="C65" s="95" t="s">
        <v>319</v>
      </c>
      <c r="D65" s="93" t="s">
        <v>319</v>
      </c>
      <c r="F65" s="3"/>
      <c r="G65" s="12"/>
      <c r="H65" s="12"/>
      <c r="I65" s="3"/>
      <c r="J65" s="3"/>
      <c r="K65" s="12"/>
      <c r="L65" s="12"/>
      <c r="M65" s="3"/>
      <c r="N65" s="3"/>
      <c r="O65" s="3"/>
      <c r="P65" s="3"/>
      <c r="Q65" s="3"/>
    </row>
    <row r="66" spans="2:17" x14ac:dyDescent="0.35">
      <c r="B66" s="7" t="s">
        <v>325</v>
      </c>
      <c r="C66" s="95" t="s">
        <v>319</v>
      </c>
      <c r="D66" s="18" t="s">
        <v>319</v>
      </c>
      <c r="F66" s="3"/>
      <c r="G66" s="3"/>
      <c r="H66" s="3"/>
      <c r="I66" s="3"/>
      <c r="J66" s="3"/>
      <c r="K66" s="12"/>
      <c r="L66" s="12"/>
      <c r="M66" s="3"/>
      <c r="N66" s="3"/>
      <c r="O66" s="3"/>
      <c r="P66" s="3"/>
      <c r="Q66" s="3"/>
    </row>
    <row r="67" spans="2:17" x14ac:dyDescent="0.35">
      <c r="B67" s="7" t="s">
        <v>326</v>
      </c>
      <c r="C67" s="95" t="s">
        <v>319</v>
      </c>
      <c r="D67" s="93" t="s">
        <v>319</v>
      </c>
      <c r="F67" s="3"/>
      <c r="G67" s="3"/>
      <c r="H67" s="3"/>
      <c r="I67" s="3"/>
      <c r="J67" s="3"/>
      <c r="K67" s="12"/>
      <c r="L67" s="12"/>
      <c r="M67" s="3"/>
      <c r="N67" s="3"/>
      <c r="O67" s="3"/>
      <c r="P67" s="3"/>
      <c r="Q67" s="3"/>
    </row>
    <row r="68" spans="2:17" x14ac:dyDescent="0.35">
      <c r="B68" s="7" t="s">
        <v>327</v>
      </c>
      <c r="C68" s="95" t="s">
        <v>319</v>
      </c>
      <c r="D68" s="9" t="s">
        <v>319</v>
      </c>
      <c r="F68" s="3"/>
      <c r="G68" s="3"/>
      <c r="H68" s="3"/>
      <c r="I68" s="3"/>
      <c r="J68" s="3"/>
      <c r="K68" s="12"/>
      <c r="L68" s="12"/>
      <c r="M68" s="3"/>
      <c r="N68" s="3"/>
      <c r="O68" s="3"/>
      <c r="P68" s="3"/>
      <c r="Q68" s="3"/>
    </row>
    <row r="69" spans="2:17" x14ac:dyDescent="0.35">
      <c r="B69" s="7" t="s">
        <v>334</v>
      </c>
      <c r="C69" s="95" t="s">
        <v>246</v>
      </c>
      <c r="D69" s="93" t="s">
        <v>246</v>
      </c>
      <c r="F69" s="3"/>
      <c r="G69" s="3"/>
      <c r="H69" s="3"/>
      <c r="I69" s="3"/>
      <c r="J69" s="3"/>
      <c r="K69" s="12"/>
      <c r="L69" s="12"/>
      <c r="M69" s="3"/>
      <c r="N69" s="3"/>
      <c r="O69" s="3"/>
      <c r="P69" s="3"/>
      <c r="Q69" s="3"/>
    </row>
    <row r="70" spans="2:17" x14ac:dyDescent="0.35">
      <c r="B70" s="7" t="s">
        <v>348</v>
      </c>
      <c r="C70" s="95" t="s">
        <v>246</v>
      </c>
      <c r="D70" s="18" t="s">
        <v>246</v>
      </c>
      <c r="K70" s="12"/>
      <c r="L70" s="12"/>
    </row>
    <row r="71" spans="2:17" x14ac:dyDescent="0.35">
      <c r="B71" s="7" t="s">
        <v>349</v>
      </c>
      <c r="C71" s="95" t="s">
        <v>246</v>
      </c>
      <c r="D71" s="18" t="s">
        <v>246</v>
      </c>
      <c r="K71" s="12"/>
      <c r="L71" s="12"/>
    </row>
    <row r="72" spans="2:17" x14ac:dyDescent="0.35">
      <c r="B72" s="7" t="s">
        <v>350</v>
      </c>
      <c r="C72" s="95" t="s">
        <v>246</v>
      </c>
      <c r="D72" s="18" t="s">
        <v>246</v>
      </c>
      <c r="K72" s="12"/>
      <c r="L72" s="12"/>
    </row>
    <row r="73" spans="2:17" x14ac:dyDescent="0.35">
      <c r="B73" s="7" t="s">
        <v>352</v>
      </c>
      <c r="C73" s="95" t="s">
        <v>247</v>
      </c>
      <c r="D73" s="18" t="s">
        <v>397</v>
      </c>
      <c r="K73" s="12"/>
      <c r="L73" s="12"/>
    </row>
    <row r="74" spans="2:17" x14ac:dyDescent="0.35">
      <c r="B74" s="7" t="s">
        <v>354</v>
      </c>
      <c r="C74" s="95" t="s">
        <v>319</v>
      </c>
      <c r="D74" s="18" t="s">
        <v>319</v>
      </c>
      <c r="K74" s="12"/>
      <c r="L74" s="12"/>
    </row>
    <row r="75" spans="2:17" x14ac:dyDescent="0.35">
      <c r="B75" s="7" t="s">
        <v>355</v>
      </c>
      <c r="C75" s="95" t="s">
        <v>319</v>
      </c>
      <c r="D75" s="18" t="s">
        <v>319</v>
      </c>
    </row>
    <row r="76" spans="2:17" x14ac:dyDescent="0.35">
      <c r="B76" s="7" t="s">
        <v>358</v>
      </c>
      <c r="C76" s="95" t="s">
        <v>319</v>
      </c>
      <c r="D76" s="93" t="s">
        <v>319</v>
      </c>
    </row>
    <row r="77" spans="2:17" x14ac:dyDescent="0.35">
      <c r="B77" s="7" t="s">
        <v>359</v>
      </c>
      <c r="C77" s="95" t="s">
        <v>319</v>
      </c>
      <c r="D77" s="93" t="s">
        <v>319</v>
      </c>
    </row>
    <row r="78" spans="2:17" x14ac:dyDescent="0.35">
      <c r="B78" s="7" t="s">
        <v>360</v>
      </c>
      <c r="C78" s="95" t="s">
        <v>319</v>
      </c>
      <c r="D78" s="93" t="s">
        <v>319</v>
      </c>
    </row>
    <row r="79" spans="2:17" x14ac:dyDescent="0.35">
      <c r="B79" s="7" t="s">
        <v>328</v>
      </c>
      <c r="C79" s="11" t="s">
        <v>319</v>
      </c>
      <c r="D79" s="9" t="s">
        <v>319</v>
      </c>
    </row>
    <row r="80" spans="2:17" x14ac:dyDescent="0.35">
      <c r="B80" s="7" t="s">
        <v>332</v>
      </c>
      <c r="C80" s="11" t="s">
        <v>319</v>
      </c>
      <c r="D80" s="9" t="s">
        <v>319</v>
      </c>
    </row>
    <row r="81" spans="2:4" x14ac:dyDescent="0.35">
      <c r="B81" s="7" t="s">
        <v>372</v>
      </c>
      <c r="C81" s="11" t="s">
        <v>246</v>
      </c>
      <c r="D81" s="9" t="s">
        <v>246</v>
      </c>
    </row>
    <row r="82" spans="2:4" x14ac:dyDescent="0.35">
      <c r="B82" s="7" t="s">
        <v>378</v>
      </c>
      <c r="C82" s="11" t="s">
        <v>319</v>
      </c>
      <c r="D82" s="9" t="s">
        <v>319</v>
      </c>
    </row>
    <row r="83" spans="2:4" x14ac:dyDescent="0.35">
      <c r="B83" s="7" t="s">
        <v>389</v>
      </c>
      <c r="C83" s="11" t="s">
        <v>247</v>
      </c>
      <c r="D83" s="18" t="s">
        <v>395</v>
      </c>
    </row>
    <row r="84" spans="2:4" x14ac:dyDescent="0.35">
      <c r="B84" s="7" t="s">
        <v>371</v>
      </c>
      <c r="C84" s="12" t="s">
        <v>319</v>
      </c>
      <c r="D84" s="18" t="s">
        <v>319</v>
      </c>
    </row>
    <row r="85" spans="2:4" x14ac:dyDescent="0.35">
      <c r="B85" s="7" t="s">
        <v>343</v>
      </c>
      <c r="C85" s="11" t="s">
        <v>247</v>
      </c>
      <c r="D85" s="18" t="s">
        <v>395</v>
      </c>
    </row>
    <row r="86" spans="2:4" x14ac:dyDescent="0.35">
      <c r="B86" s="7" t="s">
        <v>418</v>
      </c>
      <c r="C86" s="12" t="s">
        <v>246</v>
      </c>
      <c r="D86" s="18" t="s">
        <v>246</v>
      </c>
    </row>
    <row r="87" spans="2:4" x14ac:dyDescent="0.35">
      <c r="B87" s="7" t="s">
        <v>429</v>
      </c>
      <c r="C87" s="12" t="s">
        <v>246</v>
      </c>
      <c r="D87" s="18" t="s">
        <v>246</v>
      </c>
    </row>
    <row r="88" spans="2:4" x14ac:dyDescent="0.35">
      <c r="B88" s="7" t="s">
        <v>430</v>
      </c>
      <c r="C88" s="11" t="s">
        <v>246</v>
      </c>
      <c r="D88" s="9" t="s">
        <v>246</v>
      </c>
    </row>
    <row r="89" spans="2:4" x14ac:dyDescent="0.35">
      <c r="B89" s="7" t="s">
        <v>432</v>
      </c>
      <c r="C89" s="11" t="s">
        <v>319</v>
      </c>
      <c r="D89" s="9" t="s">
        <v>319</v>
      </c>
    </row>
    <row r="90" spans="2:4" x14ac:dyDescent="0.35">
      <c r="B90" s="7" t="s">
        <v>433</v>
      </c>
      <c r="C90" s="11" t="s">
        <v>319</v>
      </c>
      <c r="D90" s="9" t="s">
        <v>319</v>
      </c>
    </row>
    <row r="91" spans="2:4" x14ac:dyDescent="0.35">
      <c r="B91" s="7" t="s">
        <v>437</v>
      </c>
      <c r="C91" s="11" t="s">
        <v>247</v>
      </c>
      <c r="D91" s="18" t="s">
        <v>395</v>
      </c>
    </row>
    <row r="92" spans="2:4" x14ac:dyDescent="0.35">
      <c r="B92" s="7" t="s">
        <v>438</v>
      </c>
      <c r="C92" s="11" t="s">
        <v>246</v>
      </c>
      <c r="D92" s="9" t="s">
        <v>246</v>
      </c>
    </row>
    <row r="93" spans="2:4" x14ac:dyDescent="0.35">
      <c r="B93" s="7" t="s">
        <v>440</v>
      </c>
      <c r="C93" s="11" t="s">
        <v>246</v>
      </c>
      <c r="D93" s="9" t="s">
        <v>246</v>
      </c>
    </row>
    <row r="94" spans="2:4" x14ac:dyDescent="0.35">
      <c r="B94" s="7" t="s">
        <v>441</v>
      </c>
      <c r="C94" s="11" t="s">
        <v>247</v>
      </c>
      <c r="D94" s="9" t="s">
        <v>396</v>
      </c>
    </row>
    <row r="95" spans="2:4" x14ac:dyDescent="0.35">
      <c r="B95" s="7" t="s">
        <v>272</v>
      </c>
      <c r="C95" s="11" t="s">
        <v>246</v>
      </c>
      <c r="D95" s="9" t="s">
        <v>246</v>
      </c>
    </row>
    <row r="96" spans="2:4" x14ac:dyDescent="0.35">
      <c r="B96" s="7" t="s">
        <v>443</v>
      </c>
      <c r="C96" s="11" t="s">
        <v>319</v>
      </c>
      <c r="D96" s="9" t="s">
        <v>319</v>
      </c>
    </row>
    <row r="97" spans="2:4" x14ac:dyDescent="0.35">
      <c r="B97" s="7" t="s">
        <v>448</v>
      </c>
      <c r="C97" s="11" t="s">
        <v>246</v>
      </c>
      <c r="D97" s="9" t="s">
        <v>246</v>
      </c>
    </row>
    <row r="98" spans="2:4" x14ac:dyDescent="0.35">
      <c r="B98" s="7" t="s">
        <v>723</v>
      </c>
      <c r="C98" s="11" t="s">
        <v>319</v>
      </c>
      <c r="D98" s="11" t="s">
        <v>319</v>
      </c>
    </row>
    <row r="99" spans="2:4" x14ac:dyDescent="0.35">
      <c r="B99" t="s">
        <v>555</v>
      </c>
      <c r="C99" s="11" t="s">
        <v>246</v>
      </c>
      <c r="D99" s="9" t="s">
        <v>246</v>
      </c>
    </row>
    <row r="100" spans="2:4" x14ac:dyDescent="0.35">
      <c r="B100" t="s">
        <v>564</v>
      </c>
      <c r="C100" s="11" t="s">
        <v>247</v>
      </c>
      <c r="D100" s="9" t="s">
        <v>397</v>
      </c>
    </row>
    <row r="101" spans="2:4" x14ac:dyDescent="0.35">
      <c r="B101" t="s">
        <v>561</v>
      </c>
      <c r="C101" s="11" t="s">
        <v>246</v>
      </c>
      <c r="D101" s="9" t="s">
        <v>246</v>
      </c>
    </row>
    <row r="102" spans="2:4" x14ac:dyDescent="0.35">
      <c r="B102" t="s">
        <v>558</v>
      </c>
      <c r="C102" s="11" t="s">
        <v>319</v>
      </c>
      <c r="D102" s="9" t="s">
        <v>319</v>
      </c>
    </row>
    <row r="103" spans="2:4" x14ac:dyDescent="0.35">
      <c r="B103" t="s">
        <v>604</v>
      </c>
      <c r="C103" s="11" t="s">
        <v>319</v>
      </c>
      <c r="D103" s="9" t="s">
        <v>319</v>
      </c>
    </row>
    <row r="104" spans="2:4" x14ac:dyDescent="0.35">
      <c r="B104" t="s">
        <v>620</v>
      </c>
      <c r="C104" s="11" t="s">
        <v>319</v>
      </c>
      <c r="D104" s="9" t="s">
        <v>319</v>
      </c>
    </row>
    <row r="105" spans="2:4" x14ac:dyDescent="0.35">
      <c r="B105" t="s">
        <v>622</v>
      </c>
      <c r="C105" s="11" t="s">
        <v>319</v>
      </c>
      <c r="D105" s="9" t="s">
        <v>319</v>
      </c>
    </row>
    <row r="106" spans="2:4" x14ac:dyDescent="0.35">
      <c r="B106" t="s">
        <v>623</v>
      </c>
      <c r="C106" s="11" t="s">
        <v>319</v>
      </c>
      <c r="D106" s="9" t="s">
        <v>319</v>
      </c>
    </row>
    <row r="107" spans="2:4" x14ac:dyDescent="0.35">
      <c r="B107" t="s">
        <v>632</v>
      </c>
      <c r="C107" s="11" t="s">
        <v>319</v>
      </c>
      <c r="D107" s="9" t="s">
        <v>319</v>
      </c>
    </row>
    <row r="108" spans="2:4" x14ac:dyDescent="0.35">
      <c r="B108" t="s">
        <v>724</v>
      </c>
      <c r="C108" s="11" t="s">
        <v>246</v>
      </c>
      <c r="D108" s="11" t="s">
        <v>246</v>
      </c>
    </row>
    <row r="109" spans="2:4" x14ac:dyDescent="0.35">
      <c r="B109" t="s">
        <v>725</v>
      </c>
      <c r="C109" s="11" t="s">
        <v>246</v>
      </c>
      <c r="D109" s="11" t="s">
        <v>246</v>
      </c>
    </row>
    <row r="110" spans="2:4" x14ac:dyDescent="0.35">
      <c r="B110" t="s">
        <v>721</v>
      </c>
      <c r="C110" s="12" t="s">
        <v>247</v>
      </c>
      <c r="D110" s="18" t="s">
        <v>396</v>
      </c>
    </row>
    <row r="111" spans="2:4" x14ac:dyDescent="0.35">
      <c r="B111" t="s">
        <v>733</v>
      </c>
      <c r="C111" s="11" t="s">
        <v>319</v>
      </c>
      <c r="D111" s="9" t="s">
        <v>319</v>
      </c>
    </row>
    <row r="112" spans="2:4" x14ac:dyDescent="0.35">
      <c r="B112" t="s">
        <v>734</v>
      </c>
      <c r="C112" s="11" t="s">
        <v>319</v>
      </c>
      <c r="D112" s="9" t="s">
        <v>319</v>
      </c>
    </row>
    <row r="113" spans="2:4" x14ac:dyDescent="0.35">
      <c r="B113" t="s">
        <v>749</v>
      </c>
      <c r="C113" s="11" t="s">
        <v>319</v>
      </c>
      <c r="D113" s="9" t="s">
        <v>319</v>
      </c>
    </row>
    <row r="114" spans="2:4" x14ac:dyDescent="0.35">
      <c r="B114" t="s">
        <v>750</v>
      </c>
      <c r="C114" s="11" t="s">
        <v>319</v>
      </c>
      <c r="D114" s="9" t="s">
        <v>319</v>
      </c>
    </row>
    <row r="115" spans="2:4" x14ac:dyDescent="0.35">
      <c r="B115" t="s">
        <v>752</v>
      </c>
      <c r="C115" s="11" t="s">
        <v>319</v>
      </c>
      <c r="D115" s="9" t="s">
        <v>319</v>
      </c>
    </row>
    <row r="116" spans="2:4" x14ac:dyDescent="0.35">
      <c r="B116" t="s">
        <v>751</v>
      </c>
      <c r="C116" s="11" t="s">
        <v>319</v>
      </c>
      <c r="D116" s="9" t="s">
        <v>319</v>
      </c>
    </row>
    <row r="117" spans="2:4" x14ac:dyDescent="0.35">
      <c r="B117" t="s">
        <v>359</v>
      </c>
      <c r="C117" s="11" t="s">
        <v>319</v>
      </c>
      <c r="D117" s="9" t="s">
        <v>319</v>
      </c>
    </row>
    <row r="118" spans="2:4" x14ac:dyDescent="0.35">
      <c r="B118" t="s">
        <v>358</v>
      </c>
      <c r="C118" s="11" t="s">
        <v>319</v>
      </c>
      <c r="D118" s="9" t="s">
        <v>319</v>
      </c>
    </row>
    <row r="119" spans="2:4" x14ac:dyDescent="0.35">
      <c r="B119" t="s">
        <v>756</v>
      </c>
      <c r="C119" t="s">
        <v>246</v>
      </c>
      <c r="D119" t="s">
        <v>246</v>
      </c>
    </row>
    <row r="120" spans="2:4" x14ac:dyDescent="0.35">
      <c r="B120" t="s">
        <v>760</v>
      </c>
      <c r="C120" t="s">
        <v>319</v>
      </c>
      <c r="D120" t="s">
        <v>319</v>
      </c>
    </row>
    <row r="121" spans="2:4" x14ac:dyDescent="0.35">
      <c r="B121" t="s">
        <v>764</v>
      </c>
      <c r="C121" t="s">
        <v>319</v>
      </c>
      <c r="D121" t="s">
        <v>319</v>
      </c>
    </row>
    <row r="122" spans="2:4" x14ac:dyDescent="0.35">
      <c r="B122" t="s">
        <v>764</v>
      </c>
      <c r="C122" t="s">
        <v>319</v>
      </c>
      <c r="D122" t="s">
        <v>319</v>
      </c>
    </row>
    <row r="123" spans="2:4" x14ac:dyDescent="0.35">
      <c r="B123" t="s">
        <v>771</v>
      </c>
      <c r="C123" t="s">
        <v>319</v>
      </c>
      <c r="D123" t="s">
        <v>319</v>
      </c>
    </row>
    <row r="124" spans="2:4" x14ac:dyDescent="0.35">
      <c r="B124" t="s">
        <v>772</v>
      </c>
      <c r="C124" t="s">
        <v>319</v>
      </c>
      <c r="D124" t="s">
        <v>319</v>
      </c>
    </row>
    <row r="125" spans="2:4" x14ac:dyDescent="0.35">
      <c r="B125" t="s">
        <v>783</v>
      </c>
      <c r="C125" t="s">
        <v>319</v>
      </c>
      <c r="D125" t="s">
        <v>319</v>
      </c>
    </row>
    <row r="126" spans="2:4" x14ac:dyDescent="0.35">
      <c r="B126" t="s">
        <v>784</v>
      </c>
      <c r="C126" t="s">
        <v>319</v>
      </c>
      <c r="D126" t="s">
        <v>319</v>
      </c>
    </row>
    <row r="127" spans="2:4" x14ac:dyDescent="0.35">
      <c r="B127" t="s">
        <v>785</v>
      </c>
      <c r="C127" t="s">
        <v>319</v>
      </c>
      <c r="D127" t="s">
        <v>319</v>
      </c>
    </row>
    <row r="128" spans="2:4" x14ac:dyDescent="0.35">
      <c r="B128" t="s">
        <v>786</v>
      </c>
      <c r="C128" t="s">
        <v>319</v>
      </c>
      <c r="D128" t="s">
        <v>319</v>
      </c>
    </row>
    <row r="129" spans="2:4" x14ac:dyDescent="0.35">
      <c r="B129" t="s">
        <v>787</v>
      </c>
      <c r="C129" t="s">
        <v>319</v>
      </c>
      <c r="D129" t="s">
        <v>319</v>
      </c>
    </row>
    <row r="130" spans="2:4" x14ac:dyDescent="0.35">
      <c r="B130" t="s">
        <v>788</v>
      </c>
      <c r="C130" t="s">
        <v>319</v>
      </c>
      <c r="D130" t="s">
        <v>319</v>
      </c>
    </row>
    <row r="131" spans="2:4" x14ac:dyDescent="0.35">
      <c r="B131" t="s">
        <v>789</v>
      </c>
      <c r="C131" t="s">
        <v>319</v>
      </c>
      <c r="D131" t="s">
        <v>319</v>
      </c>
    </row>
    <row r="132" spans="2:4" x14ac:dyDescent="0.35">
      <c r="B132" t="s">
        <v>790</v>
      </c>
      <c r="C132" t="s">
        <v>319</v>
      </c>
      <c r="D132" t="s">
        <v>319</v>
      </c>
    </row>
    <row r="133" spans="2:4" x14ac:dyDescent="0.35">
      <c r="B133" t="s">
        <v>796</v>
      </c>
      <c r="C133" t="s">
        <v>247</v>
      </c>
      <c r="D133" t="s">
        <v>396</v>
      </c>
    </row>
    <row r="134" spans="2:4" x14ac:dyDescent="0.35">
      <c r="B134" t="s">
        <v>797</v>
      </c>
      <c r="C134" t="s">
        <v>246</v>
      </c>
      <c r="D134" t="s">
        <v>246</v>
      </c>
    </row>
    <row r="135" spans="2:4" x14ac:dyDescent="0.35">
      <c r="B135" t="s">
        <v>799</v>
      </c>
      <c r="C135" t="s">
        <v>319</v>
      </c>
      <c r="D135" t="s">
        <v>319</v>
      </c>
    </row>
    <row r="136" spans="2:4" x14ac:dyDescent="0.35">
      <c r="B136" t="s">
        <v>800</v>
      </c>
      <c r="C136" t="s">
        <v>319</v>
      </c>
      <c r="D136" t="s">
        <v>319</v>
      </c>
    </row>
    <row r="137" spans="2:4" x14ac:dyDescent="0.35">
      <c r="B137" t="s">
        <v>801</v>
      </c>
      <c r="C137" t="s">
        <v>319</v>
      </c>
      <c r="D137" t="s">
        <v>319</v>
      </c>
    </row>
    <row r="138" spans="2:4" x14ac:dyDescent="0.35">
      <c r="B138" t="s">
        <v>802</v>
      </c>
      <c r="C138" t="s">
        <v>319</v>
      </c>
      <c r="D138" t="s">
        <v>319</v>
      </c>
    </row>
    <row r="139" spans="2:4" x14ac:dyDescent="0.35">
      <c r="B139" t="s">
        <v>805</v>
      </c>
      <c r="C139" t="s">
        <v>319</v>
      </c>
      <c r="D139" t="s">
        <v>319</v>
      </c>
    </row>
    <row r="140" spans="2:4" x14ac:dyDescent="0.35">
      <c r="B140" t="s">
        <v>806</v>
      </c>
      <c r="C140" t="s">
        <v>319</v>
      </c>
      <c r="D140" t="s">
        <v>319</v>
      </c>
    </row>
    <row r="141" spans="2:4" x14ac:dyDescent="0.35">
      <c r="B141" t="s">
        <v>844</v>
      </c>
      <c r="C141" t="s">
        <v>319</v>
      </c>
      <c r="D141" t="s">
        <v>319</v>
      </c>
    </row>
    <row r="142" spans="2:4" x14ac:dyDescent="0.35">
      <c r="B142" t="s">
        <v>841</v>
      </c>
      <c r="C142" t="s">
        <v>319</v>
      </c>
      <c r="D142" t="s">
        <v>319</v>
      </c>
    </row>
    <row r="143" spans="2:4" x14ac:dyDescent="0.35">
      <c r="B143" t="s">
        <v>842</v>
      </c>
      <c r="C143" t="s">
        <v>319</v>
      </c>
      <c r="D143" t="s">
        <v>319</v>
      </c>
    </row>
    <row r="144" spans="2:4" x14ac:dyDescent="0.35">
      <c r="B144" t="s">
        <v>843</v>
      </c>
      <c r="C144" t="s">
        <v>319</v>
      </c>
      <c r="D144" t="s">
        <v>319</v>
      </c>
    </row>
    <row r="145" spans="2:4" x14ac:dyDescent="0.35">
      <c r="B145" t="s">
        <v>854</v>
      </c>
      <c r="C145" t="s">
        <v>319</v>
      </c>
      <c r="D145" t="s">
        <v>319</v>
      </c>
    </row>
    <row r="146" spans="2:4" x14ac:dyDescent="0.35">
      <c r="B146" t="s">
        <v>856</v>
      </c>
      <c r="C146" t="s">
        <v>246</v>
      </c>
      <c r="D146" t="s">
        <v>246</v>
      </c>
    </row>
    <row r="147" spans="2:4" x14ac:dyDescent="0.35">
      <c r="B147" t="s">
        <v>856</v>
      </c>
      <c r="C147" t="s">
        <v>246</v>
      </c>
      <c r="D147" t="s">
        <v>246</v>
      </c>
    </row>
    <row r="148" spans="2:4" x14ac:dyDescent="0.35">
      <c r="B148" t="s">
        <v>857</v>
      </c>
      <c r="C148" t="s">
        <v>319</v>
      </c>
      <c r="D148" t="s">
        <v>319</v>
      </c>
    </row>
    <row r="149" spans="2:4" x14ac:dyDescent="0.35">
      <c r="B149" t="s">
        <v>856</v>
      </c>
      <c r="C149" t="s">
        <v>246</v>
      </c>
      <c r="D149" t="s">
        <v>246</v>
      </c>
    </row>
    <row r="150" spans="2:4" x14ac:dyDescent="0.35">
      <c r="B150" t="s">
        <v>857</v>
      </c>
      <c r="C150" t="s">
        <v>319</v>
      </c>
      <c r="D150" t="s">
        <v>319</v>
      </c>
    </row>
    <row r="151" spans="2:4" x14ac:dyDescent="0.35">
      <c r="B151" t="s">
        <v>857</v>
      </c>
      <c r="C151" t="s">
        <v>319</v>
      </c>
      <c r="D151" t="s">
        <v>319</v>
      </c>
    </row>
    <row r="152" spans="2:4" x14ac:dyDescent="0.35">
      <c r="B152" t="s">
        <v>856</v>
      </c>
      <c r="C152" t="s">
        <v>246</v>
      </c>
      <c r="D152" t="s">
        <v>246</v>
      </c>
    </row>
    <row r="153" spans="2:4" x14ac:dyDescent="0.35">
      <c r="B153" t="s">
        <v>856</v>
      </c>
      <c r="C153" t="s">
        <v>246</v>
      </c>
      <c r="D153" t="s">
        <v>246</v>
      </c>
    </row>
    <row r="154" spans="2:4" x14ac:dyDescent="0.35">
      <c r="B154" t="s">
        <v>884</v>
      </c>
      <c r="C154" t="s">
        <v>319</v>
      </c>
      <c r="D154" t="s">
        <v>319</v>
      </c>
    </row>
    <row r="155" spans="2:4" x14ac:dyDescent="0.35">
      <c r="B155" t="s">
        <v>897</v>
      </c>
      <c r="C155" t="s">
        <v>247</v>
      </c>
      <c r="D155" t="s">
        <v>395</v>
      </c>
    </row>
    <row r="156" spans="2:4" x14ac:dyDescent="0.35">
      <c r="B156" t="s">
        <v>921</v>
      </c>
      <c r="C156" t="s">
        <v>930</v>
      </c>
      <c r="D156" t="s">
        <v>930</v>
      </c>
    </row>
    <row r="157" spans="2:4" x14ac:dyDescent="0.35">
      <c r="B157" t="s">
        <v>965</v>
      </c>
      <c r="C157" t="s">
        <v>246</v>
      </c>
      <c r="D157" t="s">
        <v>246</v>
      </c>
    </row>
    <row r="158" spans="2:4" x14ac:dyDescent="0.35">
      <c r="B158" t="s">
        <v>980</v>
      </c>
      <c r="C158" t="s">
        <v>246</v>
      </c>
      <c r="D158" t="s">
        <v>246</v>
      </c>
    </row>
    <row r="159" spans="2:4" x14ac:dyDescent="0.35">
      <c r="B159" t="s">
        <v>991</v>
      </c>
      <c r="C159" t="s">
        <v>246</v>
      </c>
      <c r="D159" t="s">
        <v>246</v>
      </c>
    </row>
    <row r="160" spans="2:4" x14ac:dyDescent="0.35">
      <c r="B160" t="s">
        <v>990</v>
      </c>
      <c r="C160" t="s">
        <v>319</v>
      </c>
      <c r="D160" t="s">
        <v>319</v>
      </c>
    </row>
    <row r="161" spans="2:4" x14ac:dyDescent="0.35">
      <c r="B161" t="s">
        <v>1087</v>
      </c>
      <c r="C161" t="s">
        <v>247</v>
      </c>
      <c r="D161" t="s">
        <v>397</v>
      </c>
    </row>
  </sheetData>
  <conditionalFormatting sqref="B4:B106">
    <cfRule type="duplicateValues" dxfId="4" priority="20094"/>
  </conditionalFormatting>
  <conditionalFormatting sqref="F19:F60 N19:N60 J19:J63">
    <cfRule type="duplicateValues" dxfId="3" priority="3"/>
  </conditionalFormatting>
  <conditionalFormatting sqref="J19:J53 F19:F50">
    <cfRule type="duplicateValues" dxfId="2" priority="18"/>
  </conditionalFormatting>
  <conditionalFormatting sqref="J54:J63">
    <cfRule type="duplicateValues" dxfId="1" priority="10"/>
  </conditionalFormatting>
  <conditionalFormatting sqref="N19">
    <cfRule type="duplicateValues" dxfId="0" priority="9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88D3-42BE-408F-8ED7-9760D346C4B5}">
  <sheetPr codeName="Sheet15"/>
  <dimension ref="A1:R1988"/>
  <sheetViews>
    <sheetView showGridLines="0" topLeftCell="B1" workbookViewId="0">
      <selection activeCell="D3" sqref="D3"/>
    </sheetView>
  </sheetViews>
  <sheetFormatPr defaultRowHeight="14.5" x14ac:dyDescent="0.35"/>
  <cols>
    <col min="1" max="1" width="18.36328125" bestFit="1" customWidth="1"/>
    <col min="2" max="2" width="46.453125" bestFit="1" customWidth="1"/>
    <col min="3" max="3" width="8" bestFit="1" customWidth="1"/>
    <col min="4" max="4" width="48.54296875" bestFit="1" customWidth="1"/>
    <col min="5" max="5" width="19" bestFit="1" customWidth="1"/>
    <col min="6" max="6" width="13.6328125" bestFit="1" customWidth="1"/>
    <col min="7" max="7" width="13.81640625" bestFit="1" customWidth="1"/>
    <col min="10" max="10" width="47.6328125" bestFit="1" customWidth="1"/>
    <col min="11" max="11" width="18.08984375" bestFit="1" customWidth="1"/>
    <col min="12" max="12" width="13.08984375" bestFit="1" customWidth="1"/>
    <col min="13" max="13" width="12.1796875" style="3" bestFit="1" customWidth="1"/>
    <col min="14" max="14" width="14.81640625" style="3" bestFit="1" customWidth="1"/>
    <col min="15" max="18" width="13.81640625" style="3" bestFit="1" customWidth="1"/>
  </cols>
  <sheetData>
    <row r="1" spans="1:18" x14ac:dyDescent="0.35">
      <c r="A1" t="s">
        <v>707</v>
      </c>
    </row>
    <row r="2" spans="1:18" ht="15" thickBot="1" x14ac:dyDescent="0.4">
      <c r="B2" s="355" t="s">
        <v>699</v>
      </c>
      <c r="M2" s="3">
        <f>SUBTOTAL(9,M4:M100)</f>
        <v>0</v>
      </c>
      <c r="N2" s="3">
        <f t="shared" ref="N2:R2" si="0">SUBTOTAL(9,N4:N100)</f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</row>
    <row r="3" spans="1:18" ht="15" thickBot="1" x14ac:dyDescent="0.4">
      <c r="B3" s="116" t="s">
        <v>88</v>
      </c>
      <c r="C3" s="361" t="s">
        <v>21</v>
      </c>
      <c r="D3" s="361" t="s">
        <v>83</v>
      </c>
      <c r="E3" s="361" t="s">
        <v>807</v>
      </c>
      <c r="F3" s="361" t="s">
        <v>697</v>
      </c>
      <c r="G3" s="118" t="s">
        <v>698</v>
      </c>
      <c r="J3" s="362" t="str" cm="1">
        <f t="array" ref="J3:J5">_xlfn.UNIQUE(_xlfn._TRO_TRAILING(D3:D999))</f>
        <v>Customer Name</v>
      </c>
      <c r="K3" s="118" t="s">
        <v>700</v>
      </c>
      <c r="L3" s="118" t="s">
        <v>706</v>
      </c>
      <c r="M3" s="267" t="e" cm="1" vm="1">
        <f t="array" ref="M3:O3">_xlfn.TOROW(_xlfn.UNIQUE(C4:C2000))</f>
        <v>#VALUE!</v>
      </c>
      <c r="N3" s="267">
        <v>0</v>
      </c>
      <c r="O3" s="267">
        <v>0</v>
      </c>
      <c r="P3" s="267"/>
      <c r="Q3" s="267"/>
      <c r="R3" s="267"/>
    </row>
    <row r="4" spans="1:18" x14ac:dyDescent="0.35">
      <c r="B4" t="e" cm="1" vm="2">
        <f t="array" ref="B4">_xlfn.UNIQUE(_xlfn._xlws.FILTER(Details!E:E,Details!CZ:CZ='GST TDS'!A1))</f>
        <v>#VALUE!</v>
      </c>
      <c r="C4" s="3" t="e" vm="1">
        <f>_xlfn.XLOOKUP(B4,Details!E:E,Details!CG:CG)</f>
        <v>#VALUE!</v>
      </c>
      <c r="D4" s="3" t="e" vm="1">
        <f>_xlfn.XLOOKUP(B4,Details!E:E,Details!AQ:AQ)</f>
        <v>#VALUE!</v>
      </c>
      <c r="E4" s="3" t="e" vm="1">
        <f>_xlfn.XLOOKUP(B4,Details!E:E,Details!AR:AR)</f>
        <v>#VALUE!</v>
      </c>
      <c r="F4" s="3">
        <f>SUMIFS(Details!AY:AY,Details!E:E,'GST TDS'!B4)</f>
        <v>0</v>
      </c>
      <c r="G4" s="360">
        <f>F4*2%</f>
        <v>0</v>
      </c>
      <c r="J4" t="e" vm="1">
        <v>#VALUE!</v>
      </c>
      <c r="K4" t="e" vm="1">
        <f>_xlfn.XLOOKUP(J4,Details!AQ:AQ,Details!AR:AR)</f>
        <v>#VALUE!</v>
      </c>
      <c r="L4" t="e" vm="1">
        <f>MID(K4,3,10)</f>
        <v>#VALUE!</v>
      </c>
      <c r="M4" s="3">
        <f t="shared" ref="M4:R13" si="1">SUMIFS($G:$G,$D:$D,$J4,$C:$C,M$3)</f>
        <v>0</v>
      </c>
      <c r="N4" s="3">
        <f t="shared" si="1"/>
        <v>0</v>
      </c>
      <c r="O4" s="3">
        <f t="shared" si="1"/>
        <v>0</v>
      </c>
      <c r="P4" s="3">
        <f t="shared" si="1"/>
        <v>0</v>
      </c>
      <c r="Q4" s="3">
        <f t="shared" si="1"/>
        <v>0</v>
      </c>
      <c r="R4" s="3">
        <f t="shared" si="1"/>
        <v>0</v>
      </c>
    </row>
    <row r="5" spans="1:18" x14ac:dyDescent="0.35">
      <c r="C5" s="3">
        <f>_xlfn.XLOOKUP(B5,Details!E:E,Details!CG:CG)</f>
        <v>0</v>
      </c>
      <c r="D5" s="3">
        <f>_xlfn.XLOOKUP(B5,Details!E:E,Details!AQ:AQ)</f>
        <v>0</v>
      </c>
      <c r="E5" s="3">
        <f>_xlfn.XLOOKUP(B5,Details!E:E,Details!AR:AR)</f>
        <v>0</v>
      </c>
      <c r="F5" s="3">
        <f>SUMIFS(Details!AY:AY,Details!E:E,'GST TDS'!B5)</f>
        <v>0</v>
      </c>
      <c r="G5" s="360">
        <f t="shared" ref="G5:G68" si="2">F5*2%</f>
        <v>0</v>
      </c>
      <c r="J5">
        <v>0</v>
      </c>
      <c r="K5">
        <f>_xlfn.XLOOKUP(J5,Details!AQ:AQ,Details!AR:AR)</f>
        <v>0</v>
      </c>
      <c r="L5" t="str">
        <f t="shared" ref="L5:L33" si="3">MID(K5,3,10)</f>
        <v/>
      </c>
      <c r="M5" s="3">
        <f t="shared" si="1"/>
        <v>0</v>
      </c>
      <c r="N5" s="3">
        <f t="shared" si="1"/>
        <v>0</v>
      </c>
      <c r="O5" s="3">
        <f t="shared" si="1"/>
        <v>0</v>
      </c>
      <c r="P5" s="3">
        <f t="shared" si="1"/>
        <v>0</v>
      </c>
      <c r="Q5" s="3">
        <f t="shared" si="1"/>
        <v>0</v>
      </c>
      <c r="R5" s="3">
        <f t="shared" si="1"/>
        <v>0</v>
      </c>
    </row>
    <row r="6" spans="1:18" x14ac:dyDescent="0.35">
      <c r="C6" s="3">
        <f>_xlfn.XLOOKUP(B6,Details!E:E,Details!CG:CG)</f>
        <v>0</v>
      </c>
      <c r="D6" s="3">
        <f>_xlfn.XLOOKUP(B6,Details!E:E,Details!AQ:AQ)</f>
        <v>0</v>
      </c>
      <c r="E6" s="3">
        <f>_xlfn.XLOOKUP(B6,Details!E:E,Details!AR:AR)</f>
        <v>0</v>
      </c>
      <c r="F6" s="3">
        <f>SUMIFS(Details!AY:AY,Details!E:E,'GST TDS'!B6)</f>
        <v>0</v>
      </c>
      <c r="G6" s="360">
        <f t="shared" si="2"/>
        <v>0</v>
      </c>
      <c r="K6">
        <f>_xlfn.XLOOKUP(J6,Details!AQ:AQ,Details!AR:AR)</f>
        <v>0</v>
      </c>
      <c r="L6" t="str">
        <f t="shared" si="3"/>
        <v/>
      </c>
      <c r="M6" s="3">
        <f t="shared" si="1"/>
        <v>0</v>
      </c>
      <c r="N6" s="3">
        <f t="shared" si="1"/>
        <v>0</v>
      </c>
      <c r="O6" s="3">
        <f t="shared" si="1"/>
        <v>0</v>
      </c>
      <c r="P6" s="3">
        <f t="shared" si="1"/>
        <v>0</v>
      </c>
      <c r="Q6" s="3">
        <f t="shared" si="1"/>
        <v>0</v>
      </c>
      <c r="R6" s="3">
        <f t="shared" si="1"/>
        <v>0</v>
      </c>
    </row>
    <row r="7" spans="1:18" x14ac:dyDescent="0.35">
      <c r="C7" s="3">
        <f>_xlfn.XLOOKUP(B7,Details!E:E,Details!CG:CG)</f>
        <v>0</v>
      </c>
      <c r="D7" s="3">
        <f>_xlfn.XLOOKUP(B7,Details!E:E,Details!AQ:AQ)</f>
        <v>0</v>
      </c>
      <c r="E7" s="3">
        <f>_xlfn.XLOOKUP(B7,Details!E:E,Details!AR:AR)</f>
        <v>0</v>
      </c>
      <c r="F7" s="3">
        <f>SUMIFS(Details!AY:AY,Details!E:E,'GST TDS'!B7)</f>
        <v>0</v>
      </c>
      <c r="G7" s="360">
        <f t="shared" si="2"/>
        <v>0</v>
      </c>
      <c r="K7">
        <f>_xlfn.XLOOKUP(J7,Details!AQ:AQ,Details!AR:AR)</f>
        <v>0</v>
      </c>
      <c r="L7" t="str">
        <f t="shared" si="3"/>
        <v/>
      </c>
      <c r="M7" s="3">
        <f t="shared" si="1"/>
        <v>0</v>
      </c>
      <c r="N7" s="3">
        <f t="shared" si="1"/>
        <v>0</v>
      </c>
      <c r="O7" s="3">
        <f t="shared" si="1"/>
        <v>0</v>
      </c>
      <c r="P7" s="3">
        <f t="shared" si="1"/>
        <v>0</v>
      </c>
      <c r="Q7" s="3">
        <f t="shared" si="1"/>
        <v>0</v>
      </c>
      <c r="R7" s="3">
        <f t="shared" si="1"/>
        <v>0</v>
      </c>
    </row>
    <row r="8" spans="1:18" x14ac:dyDescent="0.35">
      <c r="C8" s="3">
        <f>_xlfn.XLOOKUP(B8,Details!E:E,Details!CG:CG)</f>
        <v>0</v>
      </c>
      <c r="D8" s="3">
        <f>_xlfn.XLOOKUP(B8,Details!E:E,Details!AQ:AQ)</f>
        <v>0</v>
      </c>
      <c r="E8" s="3">
        <f>_xlfn.XLOOKUP(B8,Details!E:E,Details!AR:AR)</f>
        <v>0</v>
      </c>
      <c r="F8" s="3">
        <f>SUMIFS(Details!AY:AY,Details!E:E,'GST TDS'!B8)</f>
        <v>0</v>
      </c>
      <c r="G8" s="360">
        <f t="shared" si="2"/>
        <v>0</v>
      </c>
      <c r="K8">
        <f>_xlfn.XLOOKUP(J8,Details!AQ:AQ,Details!AR:AR)</f>
        <v>0</v>
      </c>
      <c r="L8" t="str">
        <f t="shared" si="3"/>
        <v/>
      </c>
      <c r="M8" s="3">
        <f t="shared" si="1"/>
        <v>0</v>
      </c>
      <c r="N8" s="3">
        <f t="shared" si="1"/>
        <v>0</v>
      </c>
      <c r="O8" s="3">
        <f t="shared" si="1"/>
        <v>0</v>
      </c>
      <c r="P8" s="3">
        <f t="shared" si="1"/>
        <v>0</v>
      </c>
      <c r="Q8" s="3">
        <f t="shared" si="1"/>
        <v>0</v>
      </c>
      <c r="R8" s="3">
        <f t="shared" si="1"/>
        <v>0</v>
      </c>
    </row>
    <row r="9" spans="1:18" x14ac:dyDescent="0.35">
      <c r="C9" s="3">
        <f>_xlfn.XLOOKUP(B9,Details!E:E,Details!CG:CG)</f>
        <v>0</v>
      </c>
      <c r="D9" s="3">
        <f>_xlfn.XLOOKUP(B9,Details!E:E,Details!AQ:AQ)</f>
        <v>0</v>
      </c>
      <c r="E9" s="3">
        <f>_xlfn.XLOOKUP(B9,Details!E:E,Details!AR:AR)</f>
        <v>0</v>
      </c>
      <c r="F9" s="3">
        <f>SUMIFS(Details!AY:AY,Details!E:E,'GST TDS'!B9)</f>
        <v>0</v>
      </c>
      <c r="G9" s="360">
        <f t="shared" si="2"/>
        <v>0</v>
      </c>
      <c r="K9">
        <f>_xlfn.XLOOKUP(J9,Details!AQ:AQ,Details!AR:AR)</f>
        <v>0</v>
      </c>
      <c r="L9" t="str">
        <f t="shared" si="3"/>
        <v/>
      </c>
      <c r="M9" s="3">
        <f t="shared" si="1"/>
        <v>0</v>
      </c>
      <c r="N9" s="3">
        <f t="shared" si="1"/>
        <v>0</v>
      </c>
      <c r="O9" s="3">
        <f t="shared" si="1"/>
        <v>0</v>
      </c>
      <c r="P9" s="3">
        <f t="shared" si="1"/>
        <v>0</v>
      </c>
      <c r="Q9" s="3">
        <f t="shared" si="1"/>
        <v>0</v>
      </c>
      <c r="R9" s="3">
        <f t="shared" si="1"/>
        <v>0</v>
      </c>
    </row>
    <row r="10" spans="1:18" x14ac:dyDescent="0.35">
      <c r="C10" s="3">
        <f>_xlfn.XLOOKUP(B10,Details!E:E,Details!CG:CG)</f>
        <v>0</v>
      </c>
      <c r="D10" s="3">
        <f>_xlfn.XLOOKUP(B10,Details!E:E,Details!AQ:AQ)</f>
        <v>0</v>
      </c>
      <c r="E10" s="3">
        <f>_xlfn.XLOOKUP(B10,Details!E:E,Details!AR:AR)</f>
        <v>0</v>
      </c>
      <c r="F10" s="3">
        <f>SUMIFS(Details!AY:AY,Details!E:E,'GST TDS'!B10)</f>
        <v>0</v>
      </c>
      <c r="G10" s="360">
        <f t="shared" si="2"/>
        <v>0</v>
      </c>
      <c r="K10">
        <f>_xlfn.XLOOKUP(J10,Details!AQ:AQ,Details!AR:AR)</f>
        <v>0</v>
      </c>
      <c r="L10" t="str">
        <f t="shared" si="3"/>
        <v/>
      </c>
      <c r="M10" s="3">
        <f t="shared" si="1"/>
        <v>0</v>
      </c>
      <c r="N10" s="3">
        <f t="shared" si="1"/>
        <v>0</v>
      </c>
      <c r="O10" s="3">
        <f t="shared" si="1"/>
        <v>0</v>
      </c>
      <c r="P10" s="3">
        <f t="shared" si="1"/>
        <v>0</v>
      </c>
      <c r="Q10" s="3">
        <f t="shared" si="1"/>
        <v>0</v>
      </c>
      <c r="R10" s="3">
        <f t="shared" si="1"/>
        <v>0</v>
      </c>
    </row>
    <row r="11" spans="1:18" x14ac:dyDescent="0.35">
      <c r="C11" s="3">
        <f>_xlfn.XLOOKUP(B11,Details!E:E,Details!CG:CG)</f>
        <v>0</v>
      </c>
      <c r="D11" s="3">
        <f>_xlfn.XLOOKUP(B11,Details!E:E,Details!AQ:AQ)</f>
        <v>0</v>
      </c>
      <c r="E11" s="3">
        <f>_xlfn.XLOOKUP(B11,Details!E:E,Details!AR:AR)</f>
        <v>0</v>
      </c>
      <c r="F11" s="3">
        <f>SUMIFS(Details!AY:AY,Details!E:E,'GST TDS'!B11)</f>
        <v>0</v>
      </c>
      <c r="G11" s="360">
        <f t="shared" si="2"/>
        <v>0</v>
      </c>
      <c r="K11">
        <f>_xlfn.XLOOKUP(J11,Details!AQ:AQ,Details!AR:AR)</f>
        <v>0</v>
      </c>
      <c r="L11" t="str">
        <f t="shared" si="3"/>
        <v/>
      </c>
      <c r="M11" s="3">
        <f t="shared" si="1"/>
        <v>0</v>
      </c>
      <c r="N11" s="3">
        <f t="shared" si="1"/>
        <v>0</v>
      </c>
      <c r="O11" s="3">
        <f t="shared" si="1"/>
        <v>0</v>
      </c>
      <c r="P11" s="3">
        <f t="shared" si="1"/>
        <v>0</v>
      </c>
      <c r="Q11" s="3">
        <f t="shared" si="1"/>
        <v>0</v>
      </c>
      <c r="R11" s="3">
        <f t="shared" si="1"/>
        <v>0</v>
      </c>
    </row>
    <row r="12" spans="1:18" x14ac:dyDescent="0.35">
      <c r="C12" s="3">
        <f>_xlfn.XLOOKUP(B12,Details!E:E,Details!CG:CG)</f>
        <v>0</v>
      </c>
      <c r="D12" s="3">
        <f>_xlfn.XLOOKUP(B12,Details!E:E,Details!AQ:AQ)</f>
        <v>0</v>
      </c>
      <c r="E12" s="3">
        <f>_xlfn.XLOOKUP(B12,Details!E:E,Details!AR:AR)</f>
        <v>0</v>
      </c>
      <c r="F12" s="3">
        <f>SUMIFS(Details!AY:AY,Details!E:E,'GST TDS'!B12)</f>
        <v>0</v>
      </c>
      <c r="G12" s="360">
        <f t="shared" si="2"/>
        <v>0</v>
      </c>
      <c r="K12">
        <f>_xlfn.XLOOKUP(J12,Details!AQ:AQ,Details!AR:AR)</f>
        <v>0</v>
      </c>
      <c r="L12" t="str">
        <f t="shared" si="3"/>
        <v/>
      </c>
      <c r="M12" s="3">
        <f t="shared" si="1"/>
        <v>0</v>
      </c>
      <c r="N12" s="3">
        <f t="shared" si="1"/>
        <v>0</v>
      </c>
      <c r="O12" s="3">
        <f t="shared" si="1"/>
        <v>0</v>
      </c>
      <c r="P12" s="3">
        <f t="shared" si="1"/>
        <v>0</v>
      </c>
      <c r="Q12" s="3">
        <f t="shared" si="1"/>
        <v>0</v>
      </c>
      <c r="R12" s="3">
        <f t="shared" si="1"/>
        <v>0</v>
      </c>
    </row>
    <row r="13" spans="1:18" x14ac:dyDescent="0.35">
      <c r="C13" s="3">
        <f>_xlfn.XLOOKUP(B13,Details!E:E,Details!CG:CG)</f>
        <v>0</v>
      </c>
      <c r="D13" s="3">
        <f>_xlfn.XLOOKUP(B13,Details!E:E,Details!AQ:AQ)</f>
        <v>0</v>
      </c>
      <c r="E13" s="3">
        <f>_xlfn.XLOOKUP(B13,Details!E:E,Details!AR:AR)</f>
        <v>0</v>
      </c>
      <c r="F13" s="3">
        <f>SUMIFS(Details!AY:AY,Details!E:E,'GST TDS'!B13)</f>
        <v>0</v>
      </c>
      <c r="G13" s="360">
        <f t="shared" si="2"/>
        <v>0</v>
      </c>
      <c r="K13">
        <f>_xlfn.XLOOKUP(J13,Details!AQ:AQ,Details!AR:AR)</f>
        <v>0</v>
      </c>
      <c r="L13" t="str">
        <f t="shared" si="3"/>
        <v/>
      </c>
      <c r="M13" s="3">
        <f t="shared" si="1"/>
        <v>0</v>
      </c>
      <c r="N13" s="3">
        <f t="shared" si="1"/>
        <v>0</v>
      </c>
      <c r="O13" s="3">
        <f t="shared" si="1"/>
        <v>0</v>
      </c>
      <c r="P13" s="3">
        <f t="shared" si="1"/>
        <v>0</v>
      </c>
      <c r="Q13" s="3">
        <f t="shared" si="1"/>
        <v>0</v>
      </c>
      <c r="R13" s="3">
        <f t="shared" si="1"/>
        <v>0</v>
      </c>
    </row>
    <row r="14" spans="1:18" x14ac:dyDescent="0.35">
      <c r="C14" s="3">
        <f>_xlfn.XLOOKUP(B14,Details!E:E,Details!CG:CG)</f>
        <v>0</v>
      </c>
      <c r="D14" s="3">
        <f>_xlfn.XLOOKUP(B14,Details!E:E,Details!AQ:AQ)</f>
        <v>0</v>
      </c>
      <c r="E14" s="3">
        <f>_xlfn.XLOOKUP(B14,Details!E:E,Details!AR:AR)</f>
        <v>0</v>
      </c>
      <c r="F14" s="3">
        <f>SUMIFS(Details!AY:AY,Details!E:E,'GST TDS'!B14)</f>
        <v>0</v>
      </c>
      <c r="G14" s="360">
        <f t="shared" si="2"/>
        <v>0</v>
      </c>
      <c r="K14">
        <f>_xlfn.XLOOKUP(J14,Details!AQ:AQ,Details!AR:AR)</f>
        <v>0</v>
      </c>
      <c r="L14" t="str">
        <f t="shared" si="3"/>
        <v/>
      </c>
      <c r="M14" s="3">
        <f t="shared" ref="M14:R23" si="4">SUMIFS($G:$G,$D:$D,$J14,$C:$C,M$3)</f>
        <v>0</v>
      </c>
      <c r="N14" s="3">
        <f t="shared" si="4"/>
        <v>0</v>
      </c>
      <c r="O14" s="3">
        <f t="shared" si="4"/>
        <v>0</v>
      </c>
      <c r="P14" s="3">
        <f t="shared" si="4"/>
        <v>0</v>
      </c>
      <c r="Q14" s="3">
        <f t="shared" si="4"/>
        <v>0</v>
      </c>
      <c r="R14" s="3">
        <f t="shared" si="4"/>
        <v>0</v>
      </c>
    </row>
    <row r="15" spans="1:18" x14ac:dyDescent="0.35">
      <c r="C15" s="3">
        <f>_xlfn.XLOOKUP(B15,Details!E:E,Details!CG:CG)</f>
        <v>0</v>
      </c>
      <c r="D15" s="3">
        <f>_xlfn.XLOOKUP(B15,Details!E:E,Details!AQ:AQ)</f>
        <v>0</v>
      </c>
      <c r="E15" s="3">
        <f>_xlfn.XLOOKUP(B15,Details!E:E,Details!AR:AR)</f>
        <v>0</v>
      </c>
      <c r="F15" s="3">
        <f>SUMIFS(Details!AY:AY,Details!E:E,'GST TDS'!B15)</f>
        <v>0</v>
      </c>
      <c r="G15" s="360">
        <f t="shared" si="2"/>
        <v>0</v>
      </c>
      <c r="K15">
        <f>_xlfn.XLOOKUP(J15,Details!AQ:AQ,Details!AR:AR)</f>
        <v>0</v>
      </c>
      <c r="L15" t="str">
        <f t="shared" si="3"/>
        <v/>
      </c>
      <c r="M15" s="3">
        <f t="shared" si="4"/>
        <v>0</v>
      </c>
      <c r="N15" s="3">
        <f t="shared" si="4"/>
        <v>0</v>
      </c>
      <c r="O15" s="3">
        <f t="shared" si="4"/>
        <v>0</v>
      </c>
      <c r="P15" s="3">
        <f t="shared" si="4"/>
        <v>0</v>
      </c>
      <c r="Q15" s="3">
        <f t="shared" si="4"/>
        <v>0</v>
      </c>
      <c r="R15" s="3">
        <f t="shared" si="4"/>
        <v>0</v>
      </c>
    </row>
    <row r="16" spans="1:18" x14ac:dyDescent="0.35">
      <c r="C16" s="3">
        <f>_xlfn.XLOOKUP(B16,Details!E:E,Details!CG:CG)</f>
        <v>0</v>
      </c>
      <c r="D16" s="3">
        <f>_xlfn.XLOOKUP(B16,Details!E:E,Details!AQ:AQ)</f>
        <v>0</v>
      </c>
      <c r="E16" s="3">
        <f>_xlfn.XLOOKUP(B16,Details!E:E,Details!AR:AR)</f>
        <v>0</v>
      </c>
      <c r="F16" s="3">
        <f>SUMIFS(Details!AY:AY,Details!E:E,'GST TDS'!B16)</f>
        <v>0</v>
      </c>
      <c r="G16" s="360">
        <f t="shared" si="2"/>
        <v>0</v>
      </c>
      <c r="K16">
        <f>_xlfn.XLOOKUP(J16,Details!AQ:AQ,Details!AR:AR)</f>
        <v>0</v>
      </c>
      <c r="L16" t="str">
        <f t="shared" si="3"/>
        <v/>
      </c>
      <c r="M16" s="3">
        <f t="shared" si="4"/>
        <v>0</v>
      </c>
      <c r="N16" s="3">
        <f t="shared" si="4"/>
        <v>0</v>
      </c>
      <c r="O16" s="3">
        <f t="shared" si="4"/>
        <v>0</v>
      </c>
      <c r="P16" s="3">
        <f t="shared" si="4"/>
        <v>0</v>
      </c>
      <c r="Q16" s="3">
        <f t="shared" si="4"/>
        <v>0</v>
      </c>
      <c r="R16" s="3">
        <f t="shared" si="4"/>
        <v>0</v>
      </c>
    </row>
    <row r="17" spans="3:18" x14ac:dyDescent="0.35">
      <c r="C17" s="3">
        <f>_xlfn.XLOOKUP(B17,Details!E:E,Details!CG:CG)</f>
        <v>0</v>
      </c>
      <c r="D17" s="3">
        <f>_xlfn.XLOOKUP(B17,Details!E:E,Details!AQ:AQ)</f>
        <v>0</v>
      </c>
      <c r="E17" s="3">
        <f>_xlfn.XLOOKUP(B17,Details!E:E,Details!AR:AR)</f>
        <v>0</v>
      </c>
      <c r="F17" s="3">
        <f>SUMIFS(Details!AY:AY,Details!E:E,'GST TDS'!B17)</f>
        <v>0</v>
      </c>
      <c r="G17" s="360">
        <f t="shared" si="2"/>
        <v>0</v>
      </c>
      <c r="K17">
        <f>_xlfn.XLOOKUP(J17,Details!AQ:AQ,Details!AR:AR)</f>
        <v>0</v>
      </c>
      <c r="L17" t="str">
        <f t="shared" si="3"/>
        <v/>
      </c>
      <c r="M17" s="3">
        <f t="shared" si="4"/>
        <v>0</v>
      </c>
      <c r="N17" s="3">
        <f t="shared" si="4"/>
        <v>0</v>
      </c>
      <c r="O17" s="3">
        <f t="shared" si="4"/>
        <v>0</v>
      </c>
      <c r="P17" s="3">
        <f t="shared" si="4"/>
        <v>0</v>
      </c>
      <c r="Q17" s="3">
        <f t="shared" si="4"/>
        <v>0</v>
      </c>
      <c r="R17" s="3">
        <f t="shared" si="4"/>
        <v>0</v>
      </c>
    </row>
    <row r="18" spans="3:18" x14ac:dyDescent="0.35">
      <c r="C18" s="3">
        <f>_xlfn.XLOOKUP(B18,Details!E:E,Details!CG:CG)</f>
        <v>0</v>
      </c>
      <c r="D18" s="3">
        <f>_xlfn.XLOOKUP(B18,Details!E:E,Details!AQ:AQ)</f>
        <v>0</v>
      </c>
      <c r="E18" s="3">
        <f>_xlfn.XLOOKUP(B18,Details!E:E,Details!AR:AR)</f>
        <v>0</v>
      </c>
      <c r="F18" s="3">
        <f>SUMIFS(Details!AY:AY,Details!E:E,'GST TDS'!B18)</f>
        <v>0</v>
      </c>
      <c r="G18" s="360">
        <f t="shared" si="2"/>
        <v>0</v>
      </c>
      <c r="K18">
        <f>_xlfn.XLOOKUP(J18,Details!AQ:AQ,Details!AR:AR)</f>
        <v>0</v>
      </c>
      <c r="L18" t="str">
        <f t="shared" si="3"/>
        <v/>
      </c>
      <c r="M18" s="3">
        <f t="shared" si="4"/>
        <v>0</v>
      </c>
      <c r="N18" s="3">
        <f t="shared" si="4"/>
        <v>0</v>
      </c>
      <c r="O18" s="3">
        <f t="shared" si="4"/>
        <v>0</v>
      </c>
      <c r="P18" s="3">
        <f t="shared" si="4"/>
        <v>0</v>
      </c>
      <c r="Q18" s="3">
        <f t="shared" si="4"/>
        <v>0</v>
      </c>
      <c r="R18" s="3">
        <f t="shared" si="4"/>
        <v>0</v>
      </c>
    </row>
    <row r="19" spans="3:18" x14ac:dyDescent="0.35">
      <c r="C19" s="3">
        <f>_xlfn.XLOOKUP(B19,Details!E:E,Details!CG:CG)</f>
        <v>0</v>
      </c>
      <c r="D19" s="3">
        <f>_xlfn.XLOOKUP(B19,Details!E:E,Details!AQ:AQ)</f>
        <v>0</v>
      </c>
      <c r="E19" s="3">
        <f>_xlfn.XLOOKUP(B19,Details!E:E,Details!AR:AR)</f>
        <v>0</v>
      </c>
      <c r="F19" s="3">
        <f>SUMIFS(Details!AY:AY,Details!E:E,'GST TDS'!B19)</f>
        <v>0</v>
      </c>
      <c r="G19" s="360">
        <f t="shared" si="2"/>
        <v>0</v>
      </c>
      <c r="K19">
        <f>_xlfn.XLOOKUP(J19,Details!AQ:AQ,Details!AR:AR)</f>
        <v>0</v>
      </c>
      <c r="L19" t="str">
        <f t="shared" si="3"/>
        <v/>
      </c>
      <c r="M19" s="3">
        <f t="shared" si="4"/>
        <v>0</v>
      </c>
      <c r="N19" s="3">
        <f t="shared" si="4"/>
        <v>0</v>
      </c>
      <c r="O19" s="3">
        <f t="shared" si="4"/>
        <v>0</v>
      </c>
      <c r="P19" s="3">
        <f t="shared" si="4"/>
        <v>0</v>
      </c>
      <c r="Q19" s="3">
        <f t="shared" si="4"/>
        <v>0</v>
      </c>
      <c r="R19" s="3">
        <f t="shared" si="4"/>
        <v>0</v>
      </c>
    </row>
    <row r="20" spans="3:18" x14ac:dyDescent="0.35">
      <c r="C20" s="3">
        <f>_xlfn.XLOOKUP(B20,Details!E:E,Details!CG:CG)</f>
        <v>0</v>
      </c>
      <c r="D20" s="3">
        <f>_xlfn.XLOOKUP(B20,Details!E:E,Details!AQ:AQ)</f>
        <v>0</v>
      </c>
      <c r="E20" s="3">
        <f>_xlfn.XLOOKUP(B20,Details!E:E,Details!AR:AR)</f>
        <v>0</v>
      </c>
      <c r="F20" s="3">
        <f>SUMIFS(Details!AY:AY,Details!E:E,'GST TDS'!B20)</f>
        <v>0</v>
      </c>
      <c r="G20" s="360">
        <f t="shared" si="2"/>
        <v>0</v>
      </c>
      <c r="K20">
        <f>_xlfn.XLOOKUP(J20,Details!AQ:AQ,Details!AR:AR)</f>
        <v>0</v>
      </c>
      <c r="L20" t="str">
        <f t="shared" si="3"/>
        <v/>
      </c>
      <c r="M20" s="3">
        <f t="shared" si="4"/>
        <v>0</v>
      </c>
      <c r="N20" s="3">
        <f t="shared" si="4"/>
        <v>0</v>
      </c>
      <c r="O20" s="3">
        <f t="shared" si="4"/>
        <v>0</v>
      </c>
      <c r="P20" s="3">
        <f t="shared" si="4"/>
        <v>0</v>
      </c>
      <c r="Q20" s="3">
        <f t="shared" si="4"/>
        <v>0</v>
      </c>
      <c r="R20" s="3">
        <f t="shared" si="4"/>
        <v>0</v>
      </c>
    </row>
    <row r="21" spans="3:18" x14ac:dyDescent="0.35">
      <c r="C21" s="3">
        <f>_xlfn.XLOOKUP(B21,Details!E:E,Details!CG:CG)</f>
        <v>0</v>
      </c>
      <c r="D21" s="3">
        <f>_xlfn.XLOOKUP(B21,Details!E:E,Details!AQ:AQ)</f>
        <v>0</v>
      </c>
      <c r="E21" s="3">
        <f>_xlfn.XLOOKUP(B21,Details!E:E,Details!AR:AR)</f>
        <v>0</v>
      </c>
      <c r="F21" s="3">
        <f>SUMIFS(Details!AY:AY,Details!E:E,'GST TDS'!B21)</f>
        <v>0</v>
      </c>
      <c r="G21" s="360">
        <f t="shared" si="2"/>
        <v>0</v>
      </c>
      <c r="K21">
        <f>_xlfn.XLOOKUP(J21,Details!AQ:AQ,Details!AR:AR)</f>
        <v>0</v>
      </c>
      <c r="L21" t="str">
        <f t="shared" si="3"/>
        <v/>
      </c>
      <c r="M21" s="3">
        <f t="shared" si="4"/>
        <v>0</v>
      </c>
      <c r="N21" s="3">
        <f t="shared" si="4"/>
        <v>0</v>
      </c>
      <c r="O21" s="3">
        <f t="shared" si="4"/>
        <v>0</v>
      </c>
      <c r="P21" s="3">
        <f t="shared" si="4"/>
        <v>0</v>
      </c>
      <c r="Q21" s="3">
        <f t="shared" si="4"/>
        <v>0</v>
      </c>
      <c r="R21" s="3">
        <f t="shared" si="4"/>
        <v>0</v>
      </c>
    </row>
    <row r="22" spans="3:18" x14ac:dyDescent="0.35">
      <c r="C22" s="3">
        <f>_xlfn.XLOOKUP(B22,Details!E:E,Details!CG:CG)</f>
        <v>0</v>
      </c>
      <c r="D22" s="3">
        <f>_xlfn.XLOOKUP(B22,Details!E:E,Details!AQ:AQ)</f>
        <v>0</v>
      </c>
      <c r="E22" s="3">
        <f>_xlfn.XLOOKUP(B22,Details!E:E,Details!AR:AR)</f>
        <v>0</v>
      </c>
      <c r="F22" s="3">
        <f>SUMIFS(Details!AY:AY,Details!E:E,'GST TDS'!B22)</f>
        <v>0</v>
      </c>
      <c r="G22" s="360">
        <f t="shared" si="2"/>
        <v>0</v>
      </c>
      <c r="K22">
        <f>_xlfn.XLOOKUP(J22,Details!AQ:AQ,Details!AR:AR)</f>
        <v>0</v>
      </c>
      <c r="L22" t="str">
        <f t="shared" si="3"/>
        <v/>
      </c>
      <c r="M22" s="3">
        <f t="shared" si="4"/>
        <v>0</v>
      </c>
      <c r="N22" s="3">
        <f t="shared" si="4"/>
        <v>0</v>
      </c>
      <c r="O22" s="3">
        <f t="shared" si="4"/>
        <v>0</v>
      </c>
      <c r="P22" s="3">
        <f t="shared" si="4"/>
        <v>0</v>
      </c>
      <c r="Q22" s="3">
        <f t="shared" si="4"/>
        <v>0</v>
      </c>
      <c r="R22" s="3">
        <f t="shared" si="4"/>
        <v>0</v>
      </c>
    </row>
    <row r="23" spans="3:18" x14ac:dyDescent="0.35">
      <c r="C23" s="3">
        <f>_xlfn.XLOOKUP(B23,Details!E:E,Details!CG:CG)</f>
        <v>0</v>
      </c>
      <c r="D23" s="3">
        <f>_xlfn.XLOOKUP(B23,Details!E:E,Details!AQ:AQ)</f>
        <v>0</v>
      </c>
      <c r="E23" s="3">
        <f>_xlfn.XLOOKUP(B23,Details!E:E,Details!AR:AR)</f>
        <v>0</v>
      </c>
      <c r="F23" s="3">
        <f>SUMIFS(Details!AY:AY,Details!E:E,'GST TDS'!B23)</f>
        <v>0</v>
      </c>
      <c r="G23" s="360">
        <f t="shared" si="2"/>
        <v>0</v>
      </c>
      <c r="K23">
        <f>_xlfn.XLOOKUP(J23,Details!AQ:AQ,Details!AR:AR)</f>
        <v>0</v>
      </c>
      <c r="L23" t="str">
        <f t="shared" si="3"/>
        <v/>
      </c>
      <c r="M23" s="3">
        <f t="shared" si="4"/>
        <v>0</v>
      </c>
      <c r="N23" s="3">
        <f t="shared" si="4"/>
        <v>0</v>
      </c>
      <c r="O23" s="3">
        <f t="shared" si="4"/>
        <v>0</v>
      </c>
      <c r="P23" s="3">
        <f t="shared" si="4"/>
        <v>0</v>
      </c>
      <c r="Q23" s="3">
        <f t="shared" si="4"/>
        <v>0</v>
      </c>
      <c r="R23" s="3">
        <f t="shared" si="4"/>
        <v>0</v>
      </c>
    </row>
    <row r="24" spans="3:18" x14ac:dyDescent="0.35">
      <c r="C24" s="3">
        <f>_xlfn.XLOOKUP(B24,Details!E:E,Details!CG:CG)</f>
        <v>0</v>
      </c>
      <c r="D24" s="3">
        <f>_xlfn.XLOOKUP(B24,Details!E:E,Details!AQ:AQ)</f>
        <v>0</v>
      </c>
      <c r="E24" s="3">
        <f>_xlfn.XLOOKUP(B24,Details!E:E,Details!AR:AR)</f>
        <v>0</v>
      </c>
      <c r="F24" s="3">
        <f>SUMIFS(Details!AY:AY,Details!E:E,'GST TDS'!B24)</f>
        <v>0</v>
      </c>
      <c r="G24" s="360">
        <f t="shared" si="2"/>
        <v>0</v>
      </c>
      <c r="K24">
        <f>_xlfn.XLOOKUP(J24,Details!AQ:AQ,Details!AR:AR)</f>
        <v>0</v>
      </c>
      <c r="L24" t="str">
        <f t="shared" si="3"/>
        <v/>
      </c>
      <c r="M24" s="3">
        <f t="shared" ref="M24:R33" si="5">SUMIFS($G:$G,$D:$D,$J24,$C:$C,M$3)</f>
        <v>0</v>
      </c>
      <c r="N24" s="3">
        <f t="shared" si="5"/>
        <v>0</v>
      </c>
      <c r="O24" s="3">
        <f t="shared" si="5"/>
        <v>0</v>
      </c>
      <c r="P24" s="3">
        <f t="shared" si="5"/>
        <v>0</v>
      </c>
      <c r="Q24" s="3">
        <f t="shared" si="5"/>
        <v>0</v>
      </c>
      <c r="R24" s="3">
        <f t="shared" si="5"/>
        <v>0</v>
      </c>
    </row>
    <row r="25" spans="3:18" x14ac:dyDescent="0.35">
      <c r="C25" s="3">
        <f>_xlfn.XLOOKUP(B25,Details!E:E,Details!CG:CG)</f>
        <v>0</v>
      </c>
      <c r="D25" s="3">
        <f>_xlfn.XLOOKUP(B25,Details!E:E,Details!AQ:AQ)</f>
        <v>0</v>
      </c>
      <c r="E25" s="3">
        <f>_xlfn.XLOOKUP(B25,Details!E:E,Details!AR:AR)</f>
        <v>0</v>
      </c>
      <c r="F25" s="3">
        <f>SUMIFS(Details!AY:AY,Details!E:E,'GST TDS'!B25)</f>
        <v>0</v>
      </c>
      <c r="G25" s="360">
        <f t="shared" si="2"/>
        <v>0</v>
      </c>
      <c r="K25">
        <f>_xlfn.XLOOKUP(J25,Details!AQ:AQ,Details!AR:AR)</f>
        <v>0</v>
      </c>
      <c r="L25" t="str">
        <f t="shared" si="3"/>
        <v/>
      </c>
      <c r="M25" s="3">
        <f t="shared" si="5"/>
        <v>0</v>
      </c>
      <c r="N25" s="3">
        <f t="shared" si="5"/>
        <v>0</v>
      </c>
      <c r="O25" s="3">
        <f t="shared" si="5"/>
        <v>0</v>
      </c>
      <c r="P25" s="3">
        <f t="shared" si="5"/>
        <v>0</v>
      </c>
      <c r="Q25" s="3">
        <f t="shared" si="5"/>
        <v>0</v>
      </c>
      <c r="R25" s="3">
        <f t="shared" si="5"/>
        <v>0</v>
      </c>
    </row>
    <row r="26" spans="3:18" x14ac:dyDescent="0.35">
      <c r="C26" s="3">
        <f>_xlfn.XLOOKUP(B26,Details!E:E,Details!CG:CG)</f>
        <v>0</v>
      </c>
      <c r="D26" s="3">
        <f>_xlfn.XLOOKUP(B26,Details!E:E,Details!AQ:AQ)</f>
        <v>0</v>
      </c>
      <c r="E26" s="3">
        <f>_xlfn.XLOOKUP(B26,Details!E:E,Details!AR:AR)</f>
        <v>0</v>
      </c>
      <c r="F26" s="3">
        <f>SUMIFS(Details!AY:AY,Details!E:E,'GST TDS'!B26)</f>
        <v>0</v>
      </c>
      <c r="G26" s="360">
        <f t="shared" si="2"/>
        <v>0</v>
      </c>
      <c r="K26">
        <f>_xlfn.XLOOKUP(J26,Details!AQ:AQ,Details!AR:AR)</f>
        <v>0</v>
      </c>
      <c r="L26" t="str">
        <f t="shared" si="3"/>
        <v/>
      </c>
      <c r="M26" s="3">
        <f t="shared" si="5"/>
        <v>0</v>
      </c>
      <c r="N26" s="3">
        <f t="shared" si="5"/>
        <v>0</v>
      </c>
      <c r="O26" s="3">
        <f t="shared" si="5"/>
        <v>0</v>
      </c>
      <c r="P26" s="3">
        <f t="shared" si="5"/>
        <v>0</v>
      </c>
      <c r="Q26" s="3">
        <f t="shared" si="5"/>
        <v>0</v>
      </c>
      <c r="R26" s="3">
        <f t="shared" si="5"/>
        <v>0</v>
      </c>
    </row>
    <row r="27" spans="3:18" x14ac:dyDescent="0.35">
      <c r="C27" s="3">
        <f>_xlfn.XLOOKUP(B27,Details!E:E,Details!CG:CG)</f>
        <v>0</v>
      </c>
      <c r="D27" s="3">
        <f>_xlfn.XLOOKUP(B27,Details!E:E,Details!AQ:AQ)</f>
        <v>0</v>
      </c>
      <c r="E27" s="3">
        <f>_xlfn.XLOOKUP(B27,Details!E:E,Details!AR:AR)</f>
        <v>0</v>
      </c>
      <c r="F27" s="3">
        <f>SUMIFS(Details!AY:AY,Details!E:E,'GST TDS'!B27)</f>
        <v>0</v>
      </c>
      <c r="G27" s="360">
        <f t="shared" si="2"/>
        <v>0</v>
      </c>
      <c r="K27">
        <f>_xlfn.XLOOKUP(J27,Details!AQ:AQ,Details!AR:AR)</f>
        <v>0</v>
      </c>
      <c r="L27" t="str">
        <f t="shared" si="3"/>
        <v/>
      </c>
      <c r="M27" s="3">
        <f t="shared" si="5"/>
        <v>0</v>
      </c>
      <c r="N27" s="3">
        <f t="shared" si="5"/>
        <v>0</v>
      </c>
      <c r="O27" s="3">
        <f t="shared" si="5"/>
        <v>0</v>
      </c>
      <c r="P27" s="3">
        <f t="shared" si="5"/>
        <v>0</v>
      </c>
      <c r="Q27" s="3">
        <f t="shared" si="5"/>
        <v>0</v>
      </c>
      <c r="R27" s="3">
        <f t="shared" si="5"/>
        <v>0</v>
      </c>
    </row>
    <row r="28" spans="3:18" x14ac:dyDescent="0.35">
      <c r="C28" s="3">
        <f>_xlfn.XLOOKUP(B28,Details!E:E,Details!CG:CG)</f>
        <v>0</v>
      </c>
      <c r="D28" s="3">
        <f>_xlfn.XLOOKUP(B28,Details!E:E,Details!AQ:AQ)</f>
        <v>0</v>
      </c>
      <c r="E28" s="3">
        <f>_xlfn.XLOOKUP(B28,Details!E:E,Details!AR:AR)</f>
        <v>0</v>
      </c>
      <c r="F28" s="3">
        <f>SUMIFS(Details!AY:AY,Details!E:E,'GST TDS'!B28)</f>
        <v>0</v>
      </c>
      <c r="G28" s="360">
        <f t="shared" si="2"/>
        <v>0</v>
      </c>
      <c r="K28">
        <f>_xlfn.XLOOKUP(J28,Details!AQ:AQ,Details!AR:AR)</f>
        <v>0</v>
      </c>
      <c r="L28" t="str">
        <f t="shared" si="3"/>
        <v/>
      </c>
      <c r="M28" s="3">
        <f t="shared" si="5"/>
        <v>0</v>
      </c>
      <c r="N28" s="3">
        <f t="shared" si="5"/>
        <v>0</v>
      </c>
      <c r="O28" s="3">
        <f t="shared" si="5"/>
        <v>0</v>
      </c>
      <c r="P28" s="3">
        <f t="shared" si="5"/>
        <v>0</v>
      </c>
      <c r="Q28" s="3">
        <f t="shared" si="5"/>
        <v>0</v>
      </c>
      <c r="R28" s="3">
        <f t="shared" si="5"/>
        <v>0</v>
      </c>
    </row>
    <row r="29" spans="3:18" x14ac:dyDescent="0.35">
      <c r="C29" s="3">
        <f>_xlfn.XLOOKUP(B29,Details!E:E,Details!CG:CG)</f>
        <v>0</v>
      </c>
      <c r="D29" s="3">
        <f>_xlfn.XLOOKUP(B29,Details!E:E,Details!AQ:AQ)</f>
        <v>0</v>
      </c>
      <c r="E29" s="3">
        <f>_xlfn.XLOOKUP(B29,Details!E:E,Details!AR:AR)</f>
        <v>0</v>
      </c>
      <c r="F29" s="3">
        <f>SUMIFS(Details!AY:AY,Details!E:E,'GST TDS'!B29)</f>
        <v>0</v>
      </c>
      <c r="G29" s="360">
        <f t="shared" si="2"/>
        <v>0</v>
      </c>
      <c r="K29">
        <f>_xlfn.XLOOKUP(J29,Details!AQ:AQ,Details!AR:AR)</f>
        <v>0</v>
      </c>
      <c r="L29" t="str">
        <f t="shared" si="3"/>
        <v/>
      </c>
      <c r="M29" s="3">
        <f t="shared" si="5"/>
        <v>0</v>
      </c>
      <c r="N29" s="3">
        <f t="shared" si="5"/>
        <v>0</v>
      </c>
      <c r="O29" s="3">
        <f t="shared" si="5"/>
        <v>0</v>
      </c>
      <c r="P29" s="3">
        <f t="shared" si="5"/>
        <v>0</v>
      </c>
      <c r="Q29" s="3">
        <f t="shared" si="5"/>
        <v>0</v>
      </c>
      <c r="R29" s="3">
        <f t="shared" si="5"/>
        <v>0</v>
      </c>
    </row>
    <row r="30" spans="3:18" x14ac:dyDescent="0.35">
      <c r="C30" s="3">
        <f>_xlfn.XLOOKUP(B30,Details!E:E,Details!CG:CG)</f>
        <v>0</v>
      </c>
      <c r="D30" s="3">
        <f>_xlfn.XLOOKUP(B30,Details!E:E,Details!AQ:AQ)</f>
        <v>0</v>
      </c>
      <c r="E30" s="3">
        <f>_xlfn.XLOOKUP(B30,Details!E:E,Details!AR:AR)</f>
        <v>0</v>
      </c>
      <c r="F30" s="3">
        <f>SUMIFS(Details!AY:AY,Details!E:E,'GST TDS'!B30)</f>
        <v>0</v>
      </c>
      <c r="G30" s="360">
        <f t="shared" si="2"/>
        <v>0</v>
      </c>
      <c r="K30">
        <f>_xlfn.XLOOKUP(J30,Details!AQ:AQ,Details!AR:AR)</f>
        <v>0</v>
      </c>
      <c r="L30" t="str">
        <f t="shared" si="3"/>
        <v/>
      </c>
      <c r="M30" s="3">
        <f t="shared" si="5"/>
        <v>0</v>
      </c>
      <c r="N30" s="3">
        <f t="shared" si="5"/>
        <v>0</v>
      </c>
      <c r="O30" s="3">
        <f t="shared" si="5"/>
        <v>0</v>
      </c>
      <c r="P30" s="3">
        <f t="shared" si="5"/>
        <v>0</v>
      </c>
      <c r="Q30" s="3">
        <f t="shared" si="5"/>
        <v>0</v>
      </c>
      <c r="R30" s="3">
        <f t="shared" si="5"/>
        <v>0</v>
      </c>
    </row>
    <row r="31" spans="3:18" x14ac:dyDescent="0.35">
      <c r="C31" s="3">
        <f>_xlfn.XLOOKUP(B31,Details!E:E,Details!CG:CG)</f>
        <v>0</v>
      </c>
      <c r="D31" s="3">
        <f>_xlfn.XLOOKUP(B31,Details!E:E,Details!AQ:AQ)</f>
        <v>0</v>
      </c>
      <c r="E31" s="3">
        <f>_xlfn.XLOOKUP(B31,Details!E:E,Details!AR:AR)</f>
        <v>0</v>
      </c>
      <c r="F31" s="3">
        <f>SUMIFS(Details!AY:AY,Details!E:E,'GST TDS'!B31)</f>
        <v>0</v>
      </c>
      <c r="G31" s="360">
        <f t="shared" si="2"/>
        <v>0</v>
      </c>
      <c r="K31">
        <f>_xlfn.XLOOKUP(J31,Details!AQ:AQ,Details!AR:AR)</f>
        <v>0</v>
      </c>
      <c r="L31" t="str">
        <f t="shared" si="3"/>
        <v/>
      </c>
      <c r="M31" s="3">
        <f t="shared" si="5"/>
        <v>0</v>
      </c>
      <c r="N31" s="3">
        <f t="shared" si="5"/>
        <v>0</v>
      </c>
      <c r="O31" s="3">
        <f t="shared" si="5"/>
        <v>0</v>
      </c>
      <c r="P31" s="3">
        <f t="shared" si="5"/>
        <v>0</v>
      </c>
      <c r="Q31" s="3">
        <f t="shared" si="5"/>
        <v>0</v>
      </c>
      <c r="R31" s="3">
        <f t="shared" si="5"/>
        <v>0</v>
      </c>
    </row>
    <row r="32" spans="3:18" x14ac:dyDescent="0.35">
      <c r="C32" s="3">
        <f>_xlfn.XLOOKUP(B32,Details!E:E,Details!CG:CG)</f>
        <v>0</v>
      </c>
      <c r="D32" s="3">
        <f>_xlfn.XLOOKUP(B32,Details!E:E,Details!AQ:AQ)</f>
        <v>0</v>
      </c>
      <c r="E32" s="3">
        <f>_xlfn.XLOOKUP(B32,Details!E:E,Details!AR:AR)</f>
        <v>0</v>
      </c>
      <c r="F32" s="3">
        <f>SUMIFS(Details!AY:AY,Details!E:E,'GST TDS'!B32)</f>
        <v>0</v>
      </c>
      <c r="G32" s="360">
        <f t="shared" si="2"/>
        <v>0</v>
      </c>
      <c r="K32">
        <f>_xlfn.XLOOKUP(J32,Details!AQ:AQ,Details!AR:AR)</f>
        <v>0</v>
      </c>
      <c r="L32" t="str">
        <f t="shared" si="3"/>
        <v/>
      </c>
      <c r="M32" s="3">
        <f t="shared" si="5"/>
        <v>0</v>
      </c>
      <c r="N32" s="3">
        <f t="shared" si="5"/>
        <v>0</v>
      </c>
      <c r="O32" s="3">
        <f t="shared" si="5"/>
        <v>0</v>
      </c>
      <c r="P32" s="3">
        <f t="shared" si="5"/>
        <v>0</v>
      </c>
      <c r="Q32" s="3">
        <f t="shared" si="5"/>
        <v>0</v>
      </c>
      <c r="R32" s="3">
        <f t="shared" si="5"/>
        <v>0</v>
      </c>
    </row>
    <row r="33" spans="3:18" x14ac:dyDescent="0.35">
      <c r="C33" s="3">
        <f>_xlfn.XLOOKUP(B33,Details!E:E,Details!CG:CG)</f>
        <v>0</v>
      </c>
      <c r="D33" s="3">
        <f>_xlfn.XLOOKUP(B33,Details!E:E,Details!AQ:AQ)</f>
        <v>0</v>
      </c>
      <c r="E33" s="3">
        <f>_xlfn.XLOOKUP(B33,Details!E:E,Details!AR:AR)</f>
        <v>0</v>
      </c>
      <c r="F33" s="3">
        <f>SUMIFS(Details!AY:AY,Details!E:E,'GST TDS'!B33)</f>
        <v>0</v>
      </c>
      <c r="G33" s="360">
        <f t="shared" si="2"/>
        <v>0</v>
      </c>
      <c r="K33">
        <f>_xlfn.XLOOKUP(J33,Details!AQ:AQ,Details!AR:AR)</f>
        <v>0</v>
      </c>
      <c r="L33" t="str">
        <f t="shared" si="3"/>
        <v/>
      </c>
      <c r="M33" s="3">
        <f t="shared" si="5"/>
        <v>0</v>
      </c>
      <c r="N33" s="3">
        <f t="shared" si="5"/>
        <v>0</v>
      </c>
      <c r="O33" s="3">
        <f t="shared" si="5"/>
        <v>0</v>
      </c>
      <c r="P33" s="3">
        <f t="shared" si="5"/>
        <v>0</v>
      </c>
      <c r="Q33" s="3">
        <f t="shared" si="5"/>
        <v>0</v>
      </c>
      <c r="R33" s="3">
        <f t="shared" si="5"/>
        <v>0</v>
      </c>
    </row>
    <row r="34" spans="3:18" x14ac:dyDescent="0.35">
      <c r="C34" s="3">
        <f>_xlfn.XLOOKUP(B34,Details!E:E,Details!CG:CG)</f>
        <v>0</v>
      </c>
      <c r="D34" s="3">
        <f>_xlfn.XLOOKUP(B34,Details!E:E,Details!AQ:AQ)</f>
        <v>0</v>
      </c>
      <c r="E34" s="3">
        <f>_xlfn.XLOOKUP(B34,Details!E:E,Details!AR:AR)</f>
        <v>0</v>
      </c>
      <c r="F34" s="3">
        <f>SUMIFS(Details!AY:AY,Details!E:E,'GST TDS'!B34)</f>
        <v>0</v>
      </c>
      <c r="G34" s="360">
        <f t="shared" si="2"/>
        <v>0</v>
      </c>
      <c r="K34">
        <f>_xlfn.XLOOKUP(J34,Details!AQ:AQ,Details!AR:AR)</f>
        <v>0</v>
      </c>
      <c r="L34" t="str">
        <f t="shared" ref="L34:L39" si="6">MID(K34,3,10)</f>
        <v/>
      </c>
      <c r="M34" s="3">
        <f t="shared" ref="M34:R39" si="7">SUMIFS($G:$G,$D:$D,$J34,$C:$C,M$3)</f>
        <v>0</v>
      </c>
      <c r="N34" s="3">
        <f t="shared" si="7"/>
        <v>0</v>
      </c>
      <c r="O34" s="3">
        <f t="shared" si="7"/>
        <v>0</v>
      </c>
      <c r="P34" s="3">
        <f t="shared" si="7"/>
        <v>0</v>
      </c>
      <c r="Q34" s="3">
        <f t="shared" si="7"/>
        <v>0</v>
      </c>
      <c r="R34" s="3">
        <f t="shared" si="7"/>
        <v>0</v>
      </c>
    </row>
    <row r="35" spans="3:18" x14ac:dyDescent="0.35">
      <c r="C35" s="3">
        <f>_xlfn.XLOOKUP(B35,Details!E:E,Details!CG:CG)</f>
        <v>0</v>
      </c>
      <c r="D35" s="3">
        <f>_xlfn.XLOOKUP(B35,Details!E:E,Details!AQ:AQ)</f>
        <v>0</v>
      </c>
      <c r="E35" s="3">
        <f>_xlfn.XLOOKUP(B35,Details!E:E,Details!AR:AR)</f>
        <v>0</v>
      </c>
      <c r="F35" s="3">
        <f>SUMIFS(Details!AY:AY,Details!E:E,'GST TDS'!B35)</f>
        <v>0</v>
      </c>
      <c r="G35" s="360">
        <f t="shared" si="2"/>
        <v>0</v>
      </c>
      <c r="K35">
        <f>_xlfn.XLOOKUP(J35,Details!AQ:AQ,Details!AR:AR)</f>
        <v>0</v>
      </c>
      <c r="L35" t="str">
        <f t="shared" si="6"/>
        <v/>
      </c>
      <c r="M35" s="3">
        <f t="shared" si="7"/>
        <v>0</v>
      </c>
      <c r="N35" s="3">
        <f t="shared" si="7"/>
        <v>0</v>
      </c>
      <c r="O35" s="3">
        <f t="shared" si="7"/>
        <v>0</v>
      </c>
      <c r="P35" s="3">
        <f t="shared" si="7"/>
        <v>0</v>
      </c>
      <c r="Q35" s="3">
        <f t="shared" si="7"/>
        <v>0</v>
      </c>
      <c r="R35" s="3">
        <f t="shared" si="7"/>
        <v>0</v>
      </c>
    </row>
    <row r="36" spans="3:18" x14ac:dyDescent="0.35">
      <c r="C36" s="3">
        <f>_xlfn.XLOOKUP(B36,Details!E:E,Details!CG:CG)</f>
        <v>0</v>
      </c>
      <c r="D36" s="3">
        <f>_xlfn.XLOOKUP(B36,Details!E:E,Details!AQ:AQ)</f>
        <v>0</v>
      </c>
      <c r="E36" s="3">
        <f>_xlfn.XLOOKUP(B36,Details!E:E,Details!AR:AR)</f>
        <v>0</v>
      </c>
      <c r="F36" s="3">
        <f>SUMIFS(Details!AY:AY,Details!E:E,'GST TDS'!B36)</f>
        <v>0</v>
      </c>
      <c r="G36" s="360">
        <f t="shared" si="2"/>
        <v>0</v>
      </c>
      <c r="K36">
        <f>_xlfn.XLOOKUP(J36,Details!AQ:AQ,Details!AR:AR)</f>
        <v>0</v>
      </c>
      <c r="L36" t="str">
        <f t="shared" si="6"/>
        <v/>
      </c>
      <c r="M36" s="3">
        <f t="shared" si="7"/>
        <v>0</v>
      </c>
      <c r="N36" s="3">
        <f t="shared" si="7"/>
        <v>0</v>
      </c>
      <c r="O36" s="3">
        <f t="shared" si="7"/>
        <v>0</v>
      </c>
      <c r="P36" s="3">
        <f t="shared" si="7"/>
        <v>0</v>
      </c>
      <c r="Q36" s="3">
        <f t="shared" si="7"/>
        <v>0</v>
      </c>
      <c r="R36" s="3">
        <f t="shared" si="7"/>
        <v>0</v>
      </c>
    </row>
    <row r="37" spans="3:18" x14ac:dyDescent="0.35">
      <c r="C37" s="3">
        <f>_xlfn.XLOOKUP(B37,Details!E:E,Details!CG:CG)</f>
        <v>0</v>
      </c>
      <c r="D37" s="3">
        <f>_xlfn.XLOOKUP(B37,Details!E:E,Details!AQ:AQ)</f>
        <v>0</v>
      </c>
      <c r="E37" s="3">
        <f>_xlfn.XLOOKUP(B37,Details!E:E,Details!AR:AR)</f>
        <v>0</v>
      </c>
      <c r="F37" s="3">
        <f>SUMIFS(Details!AY:AY,Details!E:E,'GST TDS'!B37)</f>
        <v>0</v>
      </c>
      <c r="G37" s="360">
        <f t="shared" si="2"/>
        <v>0</v>
      </c>
      <c r="K37">
        <f>_xlfn.XLOOKUP(J37,Details!AQ:AQ,Details!AR:AR)</f>
        <v>0</v>
      </c>
      <c r="L37" t="str">
        <f t="shared" si="6"/>
        <v/>
      </c>
      <c r="M37" s="3">
        <f t="shared" si="7"/>
        <v>0</v>
      </c>
      <c r="N37" s="3">
        <f t="shared" si="7"/>
        <v>0</v>
      </c>
      <c r="O37" s="3">
        <f t="shared" si="7"/>
        <v>0</v>
      </c>
      <c r="P37" s="3">
        <f t="shared" si="7"/>
        <v>0</v>
      </c>
      <c r="Q37" s="3">
        <f t="shared" si="7"/>
        <v>0</v>
      </c>
      <c r="R37" s="3">
        <f t="shared" si="7"/>
        <v>0</v>
      </c>
    </row>
    <row r="38" spans="3:18" x14ac:dyDescent="0.35">
      <c r="C38" s="3">
        <f>_xlfn.XLOOKUP(B38,Details!E:E,Details!CG:CG)</f>
        <v>0</v>
      </c>
      <c r="D38" s="3">
        <f>_xlfn.XLOOKUP(B38,Details!E:E,Details!AQ:AQ)</f>
        <v>0</v>
      </c>
      <c r="E38" s="3">
        <f>_xlfn.XLOOKUP(B38,Details!E:E,Details!AR:AR)</f>
        <v>0</v>
      </c>
      <c r="F38" s="3">
        <f>SUMIFS(Details!AY:AY,Details!E:E,'GST TDS'!B38)</f>
        <v>0</v>
      </c>
      <c r="G38" s="360">
        <f t="shared" si="2"/>
        <v>0</v>
      </c>
      <c r="K38">
        <f>_xlfn.XLOOKUP(J38,Details!AQ:AQ,Details!AR:AR)</f>
        <v>0</v>
      </c>
      <c r="L38" t="str">
        <f t="shared" si="6"/>
        <v/>
      </c>
      <c r="M38" s="3">
        <f t="shared" si="7"/>
        <v>0</v>
      </c>
      <c r="N38" s="3">
        <f t="shared" si="7"/>
        <v>0</v>
      </c>
      <c r="O38" s="3">
        <f t="shared" si="7"/>
        <v>0</v>
      </c>
      <c r="P38" s="3">
        <f t="shared" si="7"/>
        <v>0</v>
      </c>
      <c r="Q38" s="3">
        <f t="shared" si="7"/>
        <v>0</v>
      </c>
      <c r="R38" s="3">
        <f t="shared" si="7"/>
        <v>0</v>
      </c>
    </row>
    <row r="39" spans="3:18" x14ac:dyDescent="0.35">
      <c r="C39" s="3">
        <f>_xlfn.XLOOKUP(B39,Details!E:E,Details!CG:CG)</f>
        <v>0</v>
      </c>
      <c r="D39" s="3">
        <f>_xlfn.XLOOKUP(B39,Details!E:E,Details!AQ:AQ)</f>
        <v>0</v>
      </c>
      <c r="E39" s="3">
        <f>_xlfn.XLOOKUP(B39,Details!E:E,Details!AR:AR)</f>
        <v>0</v>
      </c>
      <c r="F39" s="3">
        <f>SUMIFS(Details!AY:AY,Details!E:E,'GST TDS'!B39)</f>
        <v>0</v>
      </c>
      <c r="G39" s="360">
        <f t="shared" si="2"/>
        <v>0</v>
      </c>
      <c r="K39">
        <f>_xlfn.XLOOKUP(J39,Details!AQ:AQ,Details!AR:AR)</f>
        <v>0</v>
      </c>
      <c r="L39" t="str">
        <f t="shared" si="6"/>
        <v/>
      </c>
      <c r="M39" s="3">
        <f t="shared" si="7"/>
        <v>0</v>
      </c>
      <c r="N39" s="3">
        <f t="shared" si="7"/>
        <v>0</v>
      </c>
      <c r="O39" s="3">
        <f t="shared" si="7"/>
        <v>0</v>
      </c>
      <c r="P39" s="3">
        <f t="shared" si="7"/>
        <v>0</v>
      </c>
      <c r="Q39" s="3">
        <f t="shared" si="7"/>
        <v>0</v>
      </c>
      <c r="R39" s="3">
        <f t="shared" si="7"/>
        <v>0</v>
      </c>
    </row>
    <row r="40" spans="3:18" x14ac:dyDescent="0.35">
      <c r="C40" s="3">
        <f>_xlfn.XLOOKUP(B40,Details!E:E,Details!CG:CG)</f>
        <v>0</v>
      </c>
      <c r="D40" s="3">
        <f>_xlfn.XLOOKUP(B40,Details!E:E,Details!AQ:AQ)</f>
        <v>0</v>
      </c>
      <c r="E40" s="3">
        <f>_xlfn.XLOOKUP(B40,Details!E:E,Details!AR:AR)</f>
        <v>0</v>
      </c>
      <c r="F40" s="3">
        <f>SUMIFS(Details!AY:AY,Details!E:E,'GST TDS'!B40)</f>
        <v>0</v>
      </c>
      <c r="G40" s="360">
        <f t="shared" si="2"/>
        <v>0</v>
      </c>
    </row>
    <row r="41" spans="3:18" x14ac:dyDescent="0.35">
      <c r="C41" s="3">
        <f>_xlfn.XLOOKUP(B41,Details!E:E,Details!CG:CG)</f>
        <v>0</v>
      </c>
      <c r="D41" s="3">
        <f>_xlfn.XLOOKUP(B41,Details!E:E,Details!AQ:AQ)</f>
        <v>0</v>
      </c>
      <c r="E41" s="3">
        <f>_xlfn.XLOOKUP(B41,Details!E:E,Details!AR:AR)</f>
        <v>0</v>
      </c>
      <c r="F41" s="3">
        <f>SUMIFS(Details!AY:AY,Details!E:E,'GST TDS'!B41)</f>
        <v>0</v>
      </c>
      <c r="G41" s="360">
        <f t="shared" si="2"/>
        <v>0</v>
      </c>
    </row>
    <row r="42" spans="3:18" x14ac:dyDescent="0.35">
      <c r="C42" s="3">
        <f>_xlfn.XLOOKUP(B42,Details!E:E,Details!CG:CG)</f>
        <v>0</v>
      </c>
      <c r="D42" s="3">
        <f>_xlfn.XLOOKUP(B42,Details!E:E,Details!AQ:AQ)</f>
        <v>0</v>
      </c>
      <c r="E42" s="3">
        <f>_xlfn.XLOOKUP(B42,Details!E:E,Details!AR:AR)</f>
        <v>0</v>
      </c>
      <c r="F42" s="3">
        <f>SUMIFS(Details!AY:AY,Details!E:E,'GST TDS'!B42)</f>
        <v>0</v>
      </c>
      <c r="G42" s="360">
        <f t="shared" si="2"/>
        <v>0</v>
      </c>
    </row>
    <row r="43" spans="3:18" x14ac:dyDescent="0.35">
      <c r="C43" s="3">
        <f>_xlfn.XLOOKUP(B43,Details!E:E,Details!CG:CG)</f>
        <v>0</v>
      </c>
      <c r="D43" s="3">
        <f>_xlfn.XLOOKUP(B43,Details!E:E,Details!AQ:AQ)</f>
        <v>0</v>
      </c>
      <c r="E43" s="3">
        <f>_xlfn.XLOOKUP(B43,Details!E:E,Details!AR:AR)</f>
        <v>0</v>
      </c>
      <c r="F43" s="3">
        <f>SUMIFS(Details!AY:AY,Details!E:E,'GST TDS'!B43)</f>
        <v>0</v>
      </c>
      <c r="G43" s="360">
        <f t="shared" si="2"/>
        <v>0</v>
      </c>
    </row>
    <row r="44" spans="3:18" x14ac:dyDescent="0.35">
      <c r="C44" s="3">
        <f>_xlfn.XLOOKUP(B44,Details!E:E,Details!CG:CG)</f>
        <v>0</v>
      </c>
      <c r="D44" s="3">
        <f>_xlfn.XLOOKUP(B44,Details!E:E,Details!AQ:AQ)</f>
        <v>0</v>
      </c>
      <c r="E44" s="3">
        <f>_xlfn.XLOOKUP(B44,Details!E:E,Details!AR:AR)</f>
        <v>0</v>
      </c>
      <c r="F44" s="3">
        <f>SUMIFS(Details!AY:AY,Details!E:E,'GST TDS'!B44)</f>
        <v>0</v>
      </c>
      <c r="G44" s="360">
        <f t="shared" si="2"/>
        <v>0</v>
      </c>
    </row>
    <row r="45" spans="3:18" x14ac:dyDescent="0.35">
      <c r="C45" s="3">
        <f>_xlfn.XLOOKUP(B45,Details!E:E,Details!CG:CG)</f>
        <v>0</v>
      </c>
      <c r="D45" s="3">
        <f>_xlfn.XLOOKUP(B45,Details!E:E,Details!AQ:AQ)</f>
        <v>0</v>
      </c>
      <c r="E45" s="3">
        <f>_xlfn.XLOOKUP(B45,Details!E:E,Details!AR:AR)</f>
        <v>0</v>
      </c>
      <c r="F45" s="3">
        <f>SUMIFS(Details!AY:AY,Details!E:E,'GST TDS'!B45)</f>
        <v>0</v>
      </c>
      <c r="G45" s="360">
        <f t="shared" si="2"/>
        <v>0</v>
      </c>
    </row>
    <row r="46" spans="3:18" x14ac:dyDescent="0.35">
      <c r="C46" s="3">
        <f>_xlfn.XLOOKUP(B46,Details!E:E,Details!CG:CG)</f>
        <v>0</v>
      </c>
      <c r="D46" s="3">
        <f>_xlfn.XLOOKUP(B46,Details!E:E,Details!AQ:AQ)</f>
        <v>0</v>
      </c>
      <c r="E46" s="3">
        <f>_xlfn.XLOOKUP(B46,Details!E:E,Details!AR:AR)</f>
        <v>0</v>
      </c>
      <c r="F46" s="3">
        <f>SUMIFS(Details!AY:AY,Details!E:E,'GST TDS'!B46)</f>
        <v>0</v>
      </c>
      <c r="G46" s="360">
        <f t="shared" si="2"/>
        <v>0</v>
      </c>
    </row>
    <row r="47" spans="3:18" x14ac:dyDescent="0.35">
      <c r="C47" s="3">
        <f>_xlfn.XLOOKUP(B47,Details!E:E,Details!CG:CG)</f>
        <v>0</v>
      </c>
      <c r="D47" s="3">
        <f>_xlfn.XLOOKUP(B47,Details!E:E,Details!AQ:AQ)</f>
        <v>0</v>
      </c>
      <c r="E47" s="3">
        <f>_xlfn.XLOOKUP(B47,Details!E:E,Details!AR:AR)</f>
        <v>0</v>
      </c>
      <c r="F47" s="3">
        <f>SUMIFS(Details!AY:AY,Details!E:E,'GST TDS'!B47)</f>
        <v>0</v>
      </c>
      <c r="G47" s="360">
        <f t="shared" si="2"/>
        <v>0</v>
      </c>
    </row>
    <row r="48" spans="3:18" x14ac:dyDescent="0.35">
      <c r="C48" s="3">
        <f>_xlfn.XLOOKUP(B48,Details!E:E,Details!CG:CG)</f>
        <v>0</v>
      </c>
      <c r="D48" s="3">
        <f>_xlfn.XLOOKUP(B48,Details!E:E,Details!AQ:AQ)</f>
        <v>0</v>
      </c>
      <c r="E48" s="3">
        <f>_xlfn.XLOOKUP(B48,Details!E:E,Details!AR:AR)</f>
        <v>0</v>
      </c>
      <c r="F48" s="3">
        <f>SUMIFS(Details!AY:AY,Details!E:E,'GST TDS'!B48)</f>
        <v>0</v>
      </c>
      <c r="G48" s="360">
        <f t="shared" si="2"/>
        <v>0</v>
      </c>
    </row>
    <row r="49" spans="3:7" x14ac:dyDescent="0.35">
      <c r="C49" s="3">
        <f>_xlfn.XLOOKUP(B49,Details!E:E,Details!CG:CG)</f>
        <v>0</v>
      </c>
      <c r="D49" s="3">
        <f>_xlfn.XLOOKUP(B49,Details!E:E,Details!AQ:AQ)</f>
        <v>0</v>
      </c>
      <c r="E49" s="3">
        <f>_xlfn.XLOOKUP(B49,Details!E:E,Details!AR:AR)</f>
        <v>0</v>
      </c>
      <c r="F49" s="3">
        <f>SUMIFS(Details!AY:AY,Details!E:E,'GST TDS'!B49)</f>
        <v>0</v>
      </c>
      <c r="G49" s="360">
        <f t="shared" si="2"/>
        <v>0</v>
      </c>
    </row>
    <row r="50" spans="3:7" x14ac:dyDescent="0.35">
      <c r="C50" s="3">
        <f>_xlfn.XLOOKUP(B50,Details!E:E,Details!CG:CG)</f>
        <v>0</v>
      </c>
      <c r="D50" s="3">
        <f>_xlfn.XLOOKUP(B50,Details!E:E,Details!AQ:AQ)</f>
        <v>0</v>
      </c>
      <c r="E50" s="3">
        <f>_xlfn.XLOOKUP(B50,Details!E:E,Details!AR:AR)</f>
        <v>0</v>
      </c>
      <c r="F50" s="3">
        <f>SUMIFS(Details!AY:AY,Details!E:E,'GST TDS'!B50)</f>
        <v>0</v>
      </c>
      <c r="G50" s="360">
        <f t="shared" si="2"/>
        <v>0</v>
      </c>
    </row>
    <row r="51" spans="3:7" x14ac:dyDescent="0.35">
      <c r="C51" s="3">
        <f>_xlfn.XLOOKUP(B51,Details!E:E,Details!CG:CG)</f>
        <v>0</v>
      </c>
      <c r="D51" s="3">
        <f>_xlfn.XLOOKUP(B51,Details!E:E,Details!AQ:AQ)</f>
        <v>0</v>
      </c>
      <c r="E51" s="3">
        <f>_xlfn.XLOOKUP(B51,Details!E:E,Details!AR:AR)</f>
        <v>0</v>
      </c>
      <c r="F51" s="3">
        <f>SUMIFS(Details!AY:AY,Details!E:E,'GST TDS'!B51)</f>
        <v>0</v>
      </c>
      <c r="G51" s="360">
        <f t="shared" si="2"/>
        <v>0</v>
      </c>
    </row>
    <row r="52" spans="3:7" x14ac:dyDescent="0.35">
      <c r="C52" s="3">
        <f>_xlfn.XLOOKUP(B52,Details!E:E,Details!CG:CG)</f>
        <v>0</v>
      </c>
      <c r="D52" s="3">
        <f>_xlfn.XLOOKUP(B52,Details!E:E,Details!AQ:AQ)</f>
        <v>0</v>
      </c>
      <c r="E52" s="3">
        <f>_xlfn.XLOOKUP(B52,Details!E:E,Details!AR:AR)</f>
        <v>0</v>
      </c>
      <c r="F52" s="3">
        <f>SUMIFS(Details!AY:AY,Details!E:E,'GST TDS'!B52)</f>
        <v>0</v>
      </c>
      <c r="G52" s="360">
        <f t="shared" si="2"/>
        <v>0</v>
      </c>
    </row>
    <row r="53" spans="3:7" x14ac:dyDescent="0.35">
      <c r="C53" s="3">
        <f>_xlfn.XLOOKUP(B53,Details!E:E,Details!CG:CG)</f>
        <v>0</v>
      </c>
      <c r="D53" s="3">
        <f>_xlfn.XLOOKUP(B53,Details!E:E,Details!AQ:AQ)</f>
        <v>0</v>
      </c>
      <c r="E53" s="3">
        <f>_xlfn.XLOOKUP(B53,Details!E:E,Details!AR:AR)</f>
        <v>0</v>
      </c>
      <c r="F53" s="3">
        <f>SUMIFS(Details!AY:AY,Details!E:E,'GST TDS'!B53)</f>
        <v>0</v>
      </c>
      <c r="G53" s="360">
        <f t="shared" si="2"/>
        <v>0</v>
      </c>
    </row>
    <row r="54" spans="3:7" x14ac:dyDescent="0.35">
      <c r="C54" s="3">
        <f>_xlfn.XLOOKUP(B54,Details!E:E,Details!CG:CG)</f>
        <v>0</v>
      </c>
      <c r="D54" s="3">
        <f>_xlfn.XLOOKUP(B54,Details!E:E,Details!AQ:AQ)</f>
        <v>0</v>
      </c>
      <c r="E54" s="3">
        <f>_xlfn.XLOOKUP(B54,Details!E:E,Details!AR:AR)</f>
        <v>0</v>
      </c>
      <c r="F54" s="3">
        <f>SUMIFS(Details!AY:AY,Details!E:E,'GST TDS'!B54)</f>
        <v>0</v>
      </c>
      <c r="G54" s="360">
        <f t="shared" si="2"/>
        <v>0</v>
      </c>
    </row>
    <row r="55" spans="3:7" x14ac:dyDescent="0.35">
      <c r="C55" s="3">
        <f>_xlfn.XLOOKUP(B55,Details!E:E,Details!CG:CG)</f>
        <v>0</v>
      </c>
      <c r="D55" s="3">
        <f>_xlfn.XLOOKUP(B55,Details!E:E,Details!AQ:AQ)</f>
        <v>0</v>
      </c>
      <c r="E55" s="3">
        <f>_xlfn.XLOOKUP(B55,Details!E:E,Details!AR:AR)</f>
        <v>0</v>
      </c>
      <c r="F55" s="3">
        <f>SUMIFS(Details!AY:AY,Details!E:E,'GST TDS'!B55)</f>
        <v>0</v>
      </c>
      <c r="G55" s="360">
        <f t="shared" si="2"/>
        <v>0</v>
      </c>
    </row>
    <row r="56" spans="3:7" x14ac:dyDescent="0.35">
      <c r="C56" s="3">
        <f>_xlfn.XLOOKUP(B56,Details!E:E,Details!CG:CG)</f>
        <v>0</v>
      </c>
      <c r="D56" s="3">
        <f>_xlfn.XLOOKUP(B56,Details!E:E,Details!AQ:AQ)</f>
        <v>0</v>
      </c>
      <c r="E56" s="3">
        <f>_xlfn.XLOOKUP(B56,Details!E:E,Details!AR:AR)</f>
        <v>0</v>
      </c>
      <c r="F56" s="3">
        <f>SUMIFS(Details!AY:AY,Details!E:E,'GST TDS'!B56)</f>
        <v>0</v>
      </c>
      <c r="G56" s="360">
        <f t="shared" si="2"/>
        <v>0</v>
      </c>
    </row>
    <row r="57" spans="3:7" x14ac:dyDescent="0.35">
      <c r="C57" s="3">
        <f>_xlfn.XLOOKUP(B57,Details!E:E,Details!CG:CG)</f>
        <v>0</v>
      </c>
      <c r="D57" s="3">
        <f>_xlfn.XLOOKUP(B57,Details!E:E,Details!AQ:AQ)</f>
        <v>0</v>
      </c>
      <c r="E57" s="3">
        <f>_xlfn.XLOOKUP(B57,Details!E:E,Details!AR:AR)</f>
        <v>0</v>
      </c>
      <c r="F57" s="3">
        <f>SUMIFS(Details!AY:AY,Details!E:E,'GST TDS'!B57)</f>
        <v>0</v>
      </c>
      <c r="G57" s="360">
        <f t="shared" si="2"/>
        <v>0</v>
      </c>
    </row>
    <row r="58" spans="3:7" x14ac:dyDescent="0.35">
      <c r="C58" s="3">
        <f>_xlfn.XLOOKUP(B58,Details!E:E,Details!CG:CG)</f>
        <v>0</v>
      </c>
      <c r="D58" s="3">
        <f>_xlfn.XLOOKUP(B58,Details!E:E,Details!AQ:AQ)</f>
        <v>0</v>
      </c>
      <c r="E58" s="3">
        <f>_xlfn.XLOOKUP(B58,Details!E:E,Details!AR:AR)</f>
        <v>0</v>
      </c>
      <c r="F58" s="3">
        <f>SUMIFS(Details!AY:AY,Details!E:E,'GST TDS'!B58)</f>
        <v>0</v>
      </c>
      <c r="G58" s="360">
        <f t="shared" si="2"/>
        <v>0</v>
      </c>
    </row>
    <row r="59" spans="3:7" x14ac:dyDescent="0.35">
      <c r="C59" s="3">
        <f>_xlfn.XLOOKUP(B59,Details!E:E,Details!CG:CG)</f>
        <v>0</v>
      </c>
      <c r="D59" s="3">
        <f>_xlfn.XLOOKUP(B59,Details!E:E,Details!AQ:AQ)</f>
        <v>0</v>
      </c>
      <c r="E59" s="3">
        <f>_xlfn.XLOOKUP(B59,Details!E:E,Details!AR:AR)</f>
        <v>0</v>
      </c>
      <c r="F59" s="3">
        <f>SUMIFS(Details!AY:AY,Details!E:E,'GST TDS'!B59)</f>
        <v>0</v>
      </c>
      <c r="G59" s="360">
        <f t="shared" si="2"/>
        <v>0</v>
      </c>
    </row>
    <row r="60" spans="3:7" x14ac:dyDescent="0.35">
      <c r="C60" s="3">
        <f>_xlfn.XLOOKUP(B60,Details!E:E,Details!CG:CG)</f>
        <v>0</v>
      </c>
      <c r="D60" s="3">
        <f>_xlfn.XLOOKUP(B60,Details!E:E,Details!AQ:AQ)</f>
        <v>0</v>
      </c>
      <c r="E60" s="3">
        <f>_xlfn.XLOOKUP(B60,Details!E:E,Details!AR:AR)</f>
        <v>0</v>
      </c>
      <c r="F60" s="3">
        <f>SUMIFS(Details!AY:AY,Details!E:E,'GST TDS'!B60)</f>
        <v>0</v>
      </c>
      <c r="G60" s="360">
        <f t="shared" si="2"/>
        <v>0</v>
      </c>
    </row>
    <row r="61" spans="3:7" x14ac:dyDescent="0.35">
      <c r="C61" s="3">
        <f>_xlfn.XLOOKUP(B61,Details!E:E,Details!CG:CG)</f>
        <v>0</v>
      </c>
      <c r="D61" s="3">
        <f>_xlfn.XLOOKUP(B61,Details!E:E,Details!AQ:AQ)</f>
        <v>0</v>
      </c>
      <c r="E61" s="3">
        <f>_xlfn.XLOOKUP(B61,Details!E:E,Details!AR:AR)</f>
        <v>0</v>
      </c>
      <c r="F61" s="3">
        <f>SUMIFS(Details!AY:AY,Details!E:E,'GST TDS'!B61)</f>
        <v>0</v>
      </c>
      <c r="G61" s="360">
        <f t="shared" si="2"/>
        <v>0</v>
      </c>
    </row>
    <row r="62" spans="3:7" x14ac:dyDescent="0.35">
      <c r="C62" s="3">
        <f>_xlfn.XLOOKUP(B62,Details!E:E,Details!CG:CG)</f>
        <v>0</v>
      </c>
      <c r="D62" s="3">
        <f>_xlfn.XLOOKUP(B62,Details!E:E,Details!AQ:AQ)</f>
        <v>0</v>
      </c>
      <c r="E62" s="3">
        <f>_xlfn.XLOOKUP(B62,Details!E:E,Details!AR:AR)</f>
        <v>0</v>
      </c>
      <c r="F62" s="3">
        <f>SUMIFS(Details!AY:AY,Details!E:E,'GST TDS'!B62)</f>
        <v>0</v>
      </c>
      <c r="G62" s="360">
        <f t="shared" si="2"/>
        <v>0</v>
      </c>
    </row>
    <row r="63" spans="3:7" x14ac:dyDescent="0.35">
      <c r="C63" s="3">
        <f>_xlfn.XLOOKUP(B63,Details!E:E,Details!CG:CG)</f>
        <v>0</v>
      </c>
      <c r="D63" s="3">
        <f>_xlfn.XLOOKUP(B63,Details!E:E,Details!AQ:AQ)</f>
        <v>0</v>
      </c>
      <c r="E63" s="3">
        <f>_xlfn.XLOOKUP(B63,Details!E:E,Details!AR:AR)</f>
        <v>0</v>
      </c>
      <c r="F63" s="3">
        <f>SUMIFS(Details!AY:AY,Details!E:E,'GST TDS'!B63)</f>
        <v>0</v>
      </c>
      <c r="G63" s="360">
        <f t="shared" si="2"/>
        <v>0</v>
      </c>
    </row>
    <row r="64" spans="3:7" x14ac:dyDescent="0.35">
      <c r="C64" s="3">
        <f>_xlfn.XLOOKUP(B64,Details!E:E,Details!CG:CG)</f>
        <v>0</v>
      </c>
      <c r="D64" s="3">
        <f>_xlfn.XLOOKUP(B64,Details!E:E,Details!AQ:AQ)</f>
        <v>0</v>
      </c>
      <c r="E64" s="3">
        <f>_xlfn.XLOOKUP(B64,Details!E:E,Details!AR:AR)</f>
        <v>0</v>
      </c>
      <c r="F64" s="3">
        <f>SUMIFS(Details!AY:AY,Details!E:E,'GST TDS'!B64)</f>
        <v>0</v>
      </c>
      <c r="G64" s="360">
        <f t="shared" si="2"/>
        <v>0</v>
      </c>
    </row>
    <row r="65" spans="3:7" x14ac:dyDescent="0.35">
      <c r="C65" s="3">
        <f>_xlfn.XLOOKUP(B65,Details!E:E,Details!CG:CG)</f>
        <v>0</v>
      </c>
      <c r="D65" s="3">
        <f>_xlfn.XLOOKUP(B65,Details!E:E,Details!AQ:AQ)</f>
        <v>0</v>
      </c>
      <c r="E65" s="3">
        <f>_xlfn.XLOOKUP(B65,Details!E:E,Details!AR:AR)</f>
        <v>0</v>
      </c>
      <c r="F65" s="3">
        <f>SUMIFS(Details!AY:AY,Details!E:E,'GST TDS'!B65)</f>
        <v>0</v>
      </c>
      <c r="G65" s="360">
        <f t="shared" si="2"/>
        <v>0</v>
      </c>
    </row>
    <row r="66" spans="3:7" x14ac:dyDescent="0.35">
      <c r="C66" s="3">
        <f>_xlfn.XLOOKUP(B66,Details!E:E,Details!CG:CG)</f>
        <v>0</v>
      </c>
      <c r="D66" s="3">
        <f>_xlfn.XLOOKUP(B66,Details!E:E,Details!AQ:AQ)</f>
        <v>0</v>
      </c>
      <c r="E66" s="3">
        <f>_xlfn.XLOOKUP(B66,Details!E:E,Details!AR:AR)</f>
        <v>0</v>
      </c>
      <c r="F66" s="3">
        <f>SUMIFS(Details!AY:AY,Details!E:E,'GST TDS'!B66)</f>
        <v>0</v>
      </c>
      <c r="G66" s="360">
        <f t="shared" si="2"/>
        <v>0</v>
      </c>
    </row>
    <row r="67" spans="3:7" x14ac:dyDescent="0.35">
      <c r="C67" s="3">
        <f>_xlfn.XLOOKUP(B67,Details!E:E,Details!CG:CG)</f>
        <v>0</v>
      </c>
      <c r="D67" s="3">
        <f>_xlfn.XLOOKUP(B67,Details!E:E,Details!AQ:AQ)</f>
        <v>0</v>
      </c>
      <c r="E67" s="3">
        <f>_xlfn.XLOOKUP(B67,Details!E:E,Details!AR:AR)</f>
        <v>0</v>
      </c>
      <c r="F67" s="3">
        <f>SUMIFS(Details!AY:AY,Details!E:E,'GST TDS'!B67)</f>
        <v>0</v>
      </c>
      <c r="G67" s="360">
        <f t="shared" si="2"/>
        <v>0</v>
      </c>
    </row>
    <row r="68" spans="3:7" x14ac:dyDescent="0.35">
      <c r="C68" s="3">
        <f>_xlfn.XLOOKUP(B68,Details!E:E,Details!CG:CG)</f>
        <v>0</v>
      </c>
      <c r="D68" s="3">
        <f>_xlfn.XLOOKUP(B68,Details!E:E,Details!AQ:AQ)</f>
        <v>0</v>
      </c>
      <c r="E68" s="3">
        <f>_xlfn.XLOOKUP(B68,Details!E:E,Details!AR:AR)</f>
        <v>0</v>
      </c>
      <c r="F68" s="3">
        <f>SUMIFS(Details!AY:AY,Details!E:E,'GST TDS'!B68)</f>
        <v>0</v>
      </c>
      <c r="G68" s="360">
        <f t="shared" si="2"/>
        <v>0</v>
      </c>
    </row>
    <row r="69" spans="3:7" x14ac:dyDescent="0.35">
      <c r="C69" s="3">
        <f>_xlfn.XLOOKUP(B69,Details!E:E,Details!CG:CG)</f>
        <v>0</v>
      </c>
      <c r="D69" s="3">
        <f>_xlfn.XLOOKUP(B69,Details!E:E,Details!AQ:AQ)</f>
        <v>0</v>
      </c>
      <c r="E69" s="3">
        <f>_xlfn.XLOOKUP(B69,Details!E:E,Details!AR:AR)</f>
        <v>0</v>
      </c>
      <c r="F69" s="3">
        <f>SUMIFS(Details!AY:AY,Details!E:E,'GST TDS'!B69)</f>
        <v>0</v>
      </c>
      <c r="G69" s="360">
        <f t="shared" ref="G69:G132" si="8">F69*2%</f>
        <v>0</v>
      </c>
    </row>
    <row r="70" spans="3:7" x14ac:dyDescent="0.35">
      <c r="C70" s="3">
        <f>_xlfn.XLOOKUP(B70,Details!E:E,Details!CG:CG)</f>
        <v>0</v>
      </c>
      <c r="D70" s="3">
        <f>_xlfn.XLOOKUP(B70,Details!E:E,Details!AQ:AQ)</f>
        <v>0</v>
      </c>
      <c r="E70" s="3">
        <f>_xlfn.XLOOKUP(B70,Details!E:E,Details!AR:AR)</f>
        <v>0</v>
      </c>
      <c r="F70" s="3">
        <f>SUMIFS(Details!AY:AY,Details!E:E,'GST TDS'!B70)</f>
        <v>0</v>
      </c>
      <c r="G70" s="360">
        <f t="shared" si="8"/>
        <v>0</v>
      </c>
    </row>
    <row r="71" spans="3:7" x14ac:dyDescent="0.35">
      <c r="C71" s="3">
        <f>_xlfn.XLOOKUP(B71,Details!E:E,Details!CG:CG)</f>
        <v>0</v>
      </c>
      <c r="D71" s="3">
        <f>_xlfn.XLOOKUP(B71,Details!E:E,Details!AQ:AQ)</f>
        <v>0</v>
      </c>
      <c r="E71" s="3">
        <f>_xlfn.XLOOKUP(B71,Details!E:E,Details!AR:AR)</f>
        <v>0</v>
      </c>
      <c r="F71" s="3">
        <f>SUMIFS(Details!AY:AY,Details!E:E,'GST TDS'!B71)</f>
        <v>0</v>
      </c>
      <c r="G71" s="360">
        <f t="shared" si="8"/>
        <v>0</v>
      </c>
    </row>
    <row r="72" spans="3:7" x14ac:dyDescent="0.35">
      <c r="C72" s="3">
        <f>_xlfn.XLOOKUP(B72,Details!E:E,Details!CG:CG)</f>
        <v>0</v>
      </c>
      <c r="D72" s="3">
        <f>_xlfn.XLOOKUP(B72,Details!E:E,Details!AQ:AQ)</f>
        <v>0</v>
      </c>
      <c r="E72" s="3">
        <f>_xlfn.XLOOKUP(B72,Details!E:E,Details!AR:AR)</f>
        <v>0</v>
      </c>
      <c r="F72" s="3">
        <f>SUMIFS(Details!AY:AY,Details!E:E,'GST TDS'!B72)</f>
        <v>0</v>
      </c>
      <c r="G72" s="360">
        <f t="shared" si="8"/>
        <v>0</v>
      </c>
    </row>
    <row r="73" spans="3:7" x14ac:dyDescent="0.35">
      <c r="C73" s="3">
        <f>_xlfn.XLOOKUP(B73,Details!E:E,Details!CG:CG)</f>
        <v>0</v>
      </c>
      <c r="D73" s="3">
        <f>_xlfn.XLOOKUP(B73,Details!E:E,Details!AQ:AQ)</f>
        <v>0</v>
      </c>
      <c r="E73" s="3">
        <f>_xlfn.XLOOKUP(B73,Details!E:E,Details!AR:AR)</f>
        <v>0</v>
      </c>
      <c r="F73" s="3">
        <f>SUMIFS(Details!AY:AY,Details!E:E,'GST TDS'!B73)</f>
        <v>0</v>
      </c>
      <c r="G73" s="360">
        <f t="shared" si="8"/>
        <v>0</v>
      </c>
    </row>
    <row r="74" spans="3:7" x14ac:dyDescent="0.35">
      <c r="C74" s="3">
        <f>_xlfn.XLOOKUP(B74,Details!E:E,Details!CG:CG)</f>
        <v>0</v>
      </c>
      <c r="D74" s="3">
        <f>_xlfn.XLOOKUP(B74,Details!E:E,Details!AQ:AQ)</f>
        <v>0</v>
      </c>
      <c r="E74" s="3">
        <f>_xlfn.XLOOKUP(B74,Details!E:E,Details!AR:AR)</f>
        <v>0</v>
      </c>
      <c r="F74" s="3">
        <f>SUMIFS(Details!AY:AY,Details!E:E,'GST TDS'!B74)</f>
        <v>0</v>
      </c>
      <c r="G74" s="360">
        <f t="shared" si="8"/>
        <v>0</v>
      </c>
    </row>
    <row r="75" spans="3:7" x14ac:dyDescent="0.35">
      <c r="C75" s="3">
        <f>_xlfn.XLOOKUP(B75,Details!E:E,Details!CG:CG)</f>
        <v>0</v>
      </c>
      <c r="D75" s="3">
        <f>_xlfn.XLOOKUP(B75,Details!E:E,Details!AQ:AQ)</f>
        <v>0</v>
      </c>
      <c r="E75" s="3">
        <f>_xlfn.XLOOKUP(B75,Details!E:E,Details!AR:AR)</f>
        <v>0</v>
      </c>
      <c r="F75" s="3">
        <f>SUMIFS(Details!AY:AY,Details!E:E,'GST TDS'!B75)</f>
        <v>0</v>
      </c>
      <c r="G75" s="360">
        <f t="shared" si="8"/>
        <v>0</v>
      </c>
    </row>
    <row r="76" spans="3:7" x14ac:dyDescent="0.35">
      <c r="C76" s="3">
        <f>_xlfn.XLOOKUP(B76,Details!E:E,Details!CG:CG)</f>
        <v>0</v>
      </c>
      <c r="D76" s="3">
        <f>_xlfn.XLOOKUP(B76,Details!E:E,Details!AQ:AQ)</f>
        <v>0</v>
      </c>
      <c r="E76" s="3">
        <f>_xlfn.XLOOKUP(B76,Details!E:E,Details!AR:AR)</f>
        <v>0</v>
      </c>
      <c r="F76" s="3">
        <f>SUMIFS(Details!AY:AY,Details!E:E,'GST TDS'!B76)</f>
        <v>0</v>
      </c>
      <c r="G76" s="360">
        <f t="shared" si="8"/>
        <v>0</v>
      </c>
    </row>
    <row r="77" spans="3:7" x14ac:dyDescent="0.35">
      <c r="C77" s="3">
        <f>_xlfn.XLOOKUP(B77,Details!E:E,Details!CG:CG)</f>
        <v>0</v>
      </c>
      <c r="D77" s="3">
        <f>_xlfn.XLOOKUP(B77,Details!E:E,Details!AQ:AQ)</f>
        <v>0</v>
      </c>
      <c r="E77" s="3">
        <f>_xlfn.XLOOKUP(B77,Details!E:E,Details!AR:AR)</f>
        <v>0</v>
      </c>
      <c r="F77" s="3">
        <f>SUMIFS(Details!AY:AY,Details!E:E,'GST TDS'!B77)</f>
        <v>0</v>
      </c>
      <c r="G77" s="360">
        <f t="shared" si="8"/>
        <v>0</v>
      </c>
    </row>
    <row r="78" spans="3:7" x14ac:dyDescent="0.35">
      <c r="C78" s="3">
        <f>_xlfn.XLOOKUP(B78,Details!E:E,Details!CG:CG)</f>
        <v>0</v>
      </c>
      <c r="D78" s="3">
        <f>_xlfn.XLOOKUP(B78,Details!E:E,Details!AQ:AQ)</f>
        <v>0</v>
      </c>
      <c r="E78" s="3">
        <f>_xlfn.XLOOKUP(B78,Details!E:E,Details!AR:AR)</f>
        <v>0</v>
      </c>
      <c r="F78" s="3">
        <f>SUMIFS(Details!AY:AY,Details!E:E,'GST TDS'!B78)</f>
        <v>0</v>
      </c>
      <c r="G78" s="360">
        <f t="shared" si="8"/>
        <v>0</v>
      </c>
    </row>
    <row r="79" spans="3:7" x14ac:dyDescent="0.35">
      <c r="C79" s="3">
        <f>_xlfn.XLOOKUP(B79,Details!E:E,Details!CG:CG)</f>
        <v>0</v>
      </c>
      <c r="D79" s="3">
        <f>_xlfn.XLOOKUP(B79,Details!E:E,Details!AQ:AQ)</f>
        <v>0</v>
      </c>
      <c r="E79" s="3">
        <f>_xlfn.XLOOKUP(B79,Details!E:E,Details!AR:AR)</f>
        <v>0</v>
      </c>
      <c r="F79" s="3">
        <f>SUMIFS(Details!AY:AY,Details!E:E,'GST TDS'!B79)</f>
        <v>0</v>
      </c>
      <c r="G79" s="360">
        <f t="shared" si="8"/>
        <v>0</v>
      </c>
    </row>
    <row r="80" spans="3:7" x14ac:dyDescent="0.35">
      <c r="C80" s="3">
        <f>_xlfn.XLOOKUP(B80,Details!E:E,Details!CG:CG)</f>
        <v>0</v>
      </c>
      <c r="D80" s="3">
        <f>_xlfn.XLOOKUP(B80,Details!E:E,Details!AQ:AQ)</f>
        <v>0</v>
      </c>
      <c r="E80" s="3">
        <f>_xlfn.XLOOKUP(B80,Details!E:E,Details!AR:AR)</f>
        <v>0</v>
      </c>
      <c r="F80" s="3">
        <f>SUMIFS(Details!AY:AY,Details!E:E,'GST TDS'!B80)</f>
        <v>0</v>
      </c>
      <c r="G80" s="360">
        <f t="shared" si="8"/>
        <v>0</v>
      </c>
    </row>
    <row r="81" spans="3:7" x14ac:dyDescent="0.35">
      <c r="C81" s="3">
        <f>_xlfn.XLOOKUP(B81,Details!E:E,Details!CG:CG)</f>
        <v>0</v>
      </c>
      <c r="D81" s="3">
        <f>_xlfn.XLOOKUP(B81,Details!E:E,Details!AQ:AQ)</f>
        <v>0</v>
      </c>
      <c r="E81" s="3">
        <f>_xlfn.XLOOKUP(B81,Details!E:E,Details!AR:AR)</f>
        <v>0</v>
      </c>
      <c r="F81" s="3">
        <f>SUMIFS(Details!AY:AY,Details!E:E,'GST TDS'!B81)</f>
        <v>0</v>
      </c>
      <c r="G81" s="360">
        <f t="shared" si="8"/>
        <v>0</v>
      </c>
    </row>
    <row r="82" spans="3:7" x14ac:dyDescent="0.35">
      <c r="C82" s="3">
        <f>_xlfn.XLOOKUP(B82,Details!E:E,Details!CG:CG)</f>
        <v>0</v>
      </c>
      <c r="D82" s="3">
        <f>_xlfn.XLOOKUP(B82,Details!E:E,Details!AQ:AQ)</f>
        <v>0</v>
      </c>
      <c r="E82" s="3">
        <f>_xlfn.XLOOKUP(B82,Details!E:E,Details!AR:AR)</f>
        <v>0</v>
      </c>
      <c r="F82" s="3">
        <f>SUMIFS(Details!AY:AY,Details!E:E,'GST TDS'!B82)</f>
        <v>0</v>
      </c>
      <c r="G82" s="360">
        <f t="shared" si="8"/>
        <v>0</v>
      </c>
    </row>
    <row r="83" spans="3:7" x14ac:dyDescent="0.35">
      <c r="C83" s="3">
        <f>_xlfn.XLOOKUP(B83,Details!E:E,Details!CG:CG)</f>
        <v>0</v>
      </c>
      <c r="D83" s="3">
        <f>_xlfn.XLOOKUP(B83,Details!E:E,Details!AQ:AQ)</f>
        <v>0</v>
      </c>
      <c r="E83" s="3">
        <f>_xlfn.XLOOKUP(B83,Details!E:E,Details!AR:AR)</f>
        <v>0</v>
      </c>
      <c r="F83" s="3">
        <f>SUMIFS(Details!AY:AY,Details!E:E,'GST TDS'!B83)</f>
        <v>0</v>
      </c>
      <c r="G83" s="360">
        <f t="shared" si="8"/>
        <v>0</v>
      </c>
    </row>
    <row r="84" spans="3:7" x14ac:dyDescent="0.35">
      <c r="C84" s="3">
        <f>_xlfn.XLOOKUP(B84,Details!E:E,Details!CG:CG)</f>
        <v>0</v>
      </c>
      <c r="D84" s="3">
        <f>_xlfn.XLOOKUP(B84,Details!E:E,Details!AQ:AQ)</f>
        <v>0</v>
      </c>
      <c r="E84" s="3">
        <f>_xlfn.XLOOKUP(B84,Details!E:E,Details!AR:AR)</f>
        <v>0</v>
      </c>
      <c r="F84" s="3">
        <f>SUMIFS(Details!AY:AY,Details!E:E,'GST TDS'!B84)</f>
        <v>0</v>
      </c>
      <c r="G84" s="360">
        <f t="shared" si="8"/>
        <v>0</v>
      </c>
    </row>
    <row r="85" spans="3:7" x14ac:dyDescent="0.35">
      <c r="C85" s="3">
        <f>_xlfn.XLOOKUP(B85,Details!E:E,Details!CG:CG)</f>
        <v>0</v>
      </c>
      <c r="D85" s="3">
        <f>_xlfn.XLOOKUP(B85,Details!E:E,Details!AQ:AQ)</f>
        <v>0</v>
      </c>
      <c r="E85" s="3">
        <f>_xlfn.XLOOKUP(B85,Details!E:E,Details!AR:AR)</f>
        <v>0</v>
      </c>
      <c r="F85" s="3">
        <f>SUMIFS(Details!AY:AY,Details!E:E,'GST TDS'!B85)</f>
        <v>0</v>
      </c>
      <c r="G85" s="360">
        <f t="shared" si="8"/>
        <v>0</v>
      </c>
    </row>
    <row r="86" spans="3:7" x14ac:dyDescent="0.35">
      <c r="C86" s="3">
        <f>_xlfn.XLOOKUP(B86,Details!E:E,Details!CG:CG)</f>
        <v>0</v>
      </c>
      <c r="D86" s="3">
        <f>_xlfn.XLOOKUP(B86,Details!E:E,Details!AQ:AQ)</f>
        <v>0</v>
      </c>
      <c r="E86" s="3">
        <f>_xlfn.XLOOKUP(B86,Details!E:E,Details!AR:AR)</f>
        <v>0</v>
      </c>
      <c r="F86" s="3">
        <f>SUMIFS(Details!AY:AY,Details!E:E,'GST TDS'!B86)</f>
        <v>0</v>
      </c>
      <c r="G86" s="360">
        <f t="shared" si="8"/>
        <v>0</v>
      </c>
    </row>
    <row r="87" spans="3:7" x14ac:dyDescent="0.35">
      <c r="C87" s="3">
        <f>_xlfn.XLOOKUP(B87,Details!E:E,Details!CG:CG)</f>
        <v>0</v>
      </c>
      <c r="D87" s="3">
        <f>_xlfn.XLOOKUP(B87,Details!E:E,Details!AQ:AQ)</f>
        <v>0</v>
      </c>
      <c r="E87" s="3">
        <f>_xlfn.XLOOKUP(B87,Details!E:E,Details!AR:AR)</f>
        <v>0</v>
      </c>
      <c r="F87" s="3">
        <f>SUMIFS(Details!AY:AY,Details!E:E,'GST TDS'!B87)</f>
        <v>0</v>
      </c>
      <c r="G87" s="360">
        <f t="shared" si="8"/>
        <v>0</v>
      </c>
    </row>
    <row r="88" spans="3:7" x14ac:dyDescent="0.35">
      <c r="C88" s="3">
        <f>_xlfn.XLOOKUP(B88,Details!E:E,Details!CG:CG)</f>
        <v>0</v>
      </c>
      <c r="D88" s="3">
        <f>_xlfn.XLOOKUP(B88,Details!E:E,Details!AQ:AQ)</f>
        <v>0</v>
      </c>
      <c r="E88" s="3">
        <f>_xlfn.XLOOKUP(B88,Details!E:E,Details!AR:AR)</f>
        <v>0</v>
      </c>
      <c r="F88" s="3">
        <f>SUMIFS(Details!AY:AY,Details!E:E,'GST TDS'!B88)</f>
        <v>0</v>
      </c>
      <c r="G88" s="360">
        <f t="shared" si="8"/>
        <v>0</v>
      </c>
    </row>
    <row r="89" spans="3:7" x14ac:dyDescent="0.35">
      <c r="C89" s="3">
        <f>_xlfn.XLOOKUP(B89,Details!E:E,Details!CG:CG)</f>
        <v>0</v>
      </c>
      <c r="D89" s="3">
        <f>_xlfn.XLOOKUP(B89,Details!E:E,Details!AQ:AQ)</f>
        <v>0</v>
      </c>
      <c r="E89" s="3">
        <f>_xlfn.XLOOKUP(B89,Details!E:E,Details!AR:AR)</f>
        <v>0</v>
      </c>
      <c r="F89" s="3">
        <f>SUMIFS(Details!AY:AY,Details!E:E,'GST TDS'!B89)</f>
        <v>0</v>
      </c>
      <c r="G89" s="360">
        <f t="shared" si="8"/>
        <v>0</v>
      </c>
    </row>
    <row r="90" spans="3:7" x14ac:dyDescent="0.35">
      <c r="C90" s="3">
        <f>_xlfn.XLOOKUP(B90,Details!E:E,Details!CG:CG)</f>
        <v>0</v>
      </c>
      <c r="D90" s="3">
        <f>_xlfn.XLOOKUP(B90,Details!E:E,Details!AQ:AQ)</f>
        <v>0</v>
      </c>
      <c r="E90" s="3">
        <f>_xlfn.XLOOKUP(B90,Details!E:E,Details!AR:AR)</f>
        <v>0</v>
      </c>
      <c r="F90" s="3">
        <f>SUMIFS(Details!AY:AY,Details!E:E,'GST TDS'!B90)</f>
        <v>0</v>
      </c>
      <c r="G90" s="360">
        <f t="shared" si="8"/>
        <v>0</v>
      </c>
    </row>
    <row r="91" spans="3:7" x14ac:dyDescent="0.35">
      <c r="C91" s="3">
        <f>_xlfn.XLOOKUP(B91,Details!E:E,Details!CG:CG)</f>
        <v>0</v>
      </c>
      <c r="D91" s="3">
        <f>_xlfn.XLOOKUP(B91,Details!E:E,Details!AQ:AQ)</f>
        <v>0</v>
      </c>
      <c r="E91" s="3">
        <f>_xlfn.XLOOKUP(B91,Details!E:E,Details!AR:AR)</f>
        <v>0</v>
      </c>
      <c r="F91" s="3">
        <f>SUMIFS(Details!AY:AY,Details!E:E,'GST TDS'!B91)</f>
        <v>0</v>
      </c>
      <c r="G91" s="360">
        <f t="shared" si="8"/>
        <v>0</v>
      </c>
    </row>
    <row r="92" spans="3:7" x14ac:dyDescent="0.35">
      <c r="C92" s="3">
        <f>_xlfn.XLOOKUP(B92,Details!E:E,Details!CG:CG)</f>
        <v>0</v>
      </c>
      <c r="D92" s="3">
        <f>_xlfn.XLOOKUP(B92,Details!E:E,Details!AQ:AQ)</f>
        <v>0</v>
      </c>
      <c r="E92" s="3">
        <f>_xlfn.XLOOKUP(B92,Details!E:E,Details!AR:AR)</f>
        <v>0</v>
      </c>
      <c r="F92" s="3">
        <f>SUMIFS(Details!AY:AY,Details!E:E,'GST TDS'!B92)</f>
        <v>0</v>
      </c>
      <c r="G92" s="360">
        <f t="shared" si="8"/>
        <v>0</v>
      </c>
    </row>
    <row r="93" spans="3:7" x14ac:dyDescent="0.35">
      <c r="C93" s="3">
        <f>_xlfn.XLOOKUP(B93,Details!E:E,Details!CG:CG)</f>
        <v>0</v>
      </c>
      <c r="D93" s="3">
        <f>_xlfn.XLOOKUP(B93,Details!E:E,Details!AQ:AQ)</f>
        <v>0</v>
      </c>
      <c r="E93" s="3">
        <f>_xlfn.XLOOKUP(B93,Details!E:E,Details!AR:AR)</f>
        <v>0</v>
      </c>
      <c r="F93" s="3">
        <f>SUMIFS(Details!AY:AY,Details!E:E,'GST TDS'!B93)</f>
        <v>0</v>
      </c>
      <c r="G93" s="360">
        <f t="shared" si="8"/>
        <v>0</v>
      </c>
    </row>
    <row r="94" spans="3:7" x14ac:dyDescent="0.35">
      <c r="C94" s="3">
        <f>_xlfn.XLOOKUP(B94,Details!E:E,Details!CG:CG)</f>
        <v>0</v>
      </c>
      <c r="D94" s="3">
        <f>_xlfn.XLOOKUP(B94,Details!E:E,Details!AQ:AQ)</f>
        <v>0</v>
      </c>
      <c r="E94" s="3">
        <f>_xlfn.XLOOKUP(B94,Details!E:E,Details!AR:AR)</f>
        <v>0</v>
      </c>
      <c r="F94" s="3">
        <f>SUMIFS(Details!AY:AY,Details!E:E,'GST TDS'!B94)</f>
        <v>0</v>
      </c>
      <c r="G94" s="360">
        <f t="shared" si="8"/>
        <v>0</v>
      </c>
    </row>
    <row r="95" spans="3:7" x14ac:dyDescent="0.35">
      <c r="C95" s="3">
        <f>_xlfn.XLOOKUP(B95,Details!E:E,Details!CG:CG)</f>
        <v>0</v>
      </c>
      <c r="D95" s="3">
        <f>_xlfn.XLOOKUP(B95,Details!E:E,Details!AQ:AQ)</f>
        <v>0</v>
      </c>
      <c r="E95" s="3">
        <f>_xlfn.XLOOKUP(B95,Details!E:E,Details!AR:AR)</f>
        <v>0</v>
      </c>
      <c r="F95" s="3">
        <f>SUMIFS(Details!AY:AY,Details!E:E,'GST TDS'!B95)</f>
        <v>0</v>
      </c>
      <c r="G95" s="360">
        <f t="shared" si="8"/>
        <v>0</v>
      </c>
    </row>
    <row r="96" spans="3:7" x14ac:dyDescent="0.35">
      <c r="C96" s="3">
        <f>_xlfn.XLOOKUP(B96,Details!E:E,Details!CG:CG)</f>
        <v>0</v>
      </c>
      <c r="D96" s="3">
        <f>_xlfn.XLOOKUP(B96,Details!E:E,Details!AQ:AQ)</f>
        <v>0</v>
      </c>
      <c r="E96" s="3">
        <f>_xlfn.XLOOKUP(B96,Details!E:E,Details!AR:AR)</f>
        <v>0</v>
      </c>
      <c r="F96" s="3">
        <f>SUMIFS(Details!AY:AY,Details!E:E,'GST TDS'!B96)</f>
        <v>0</v>
      </c>
      <c r="G96" s="360">
        <f t="shared" si="8"/>
        <v>0</v>
      </c>
    </row>
    <row r="97" spans="3:7" x14ac:dyDescent="0.35">
      <c r="C97" s="3">
        <f>_xlfn.XLOOKUP(B97,Details!E:E,Details!CG:CG)</f>
        <v>0</v>
      </c>
      <c r="D97" s="3">
        <f>_xlfn.XLOOKUP(B97,Details!E:E,Details!AQ:AQ)</f>
        <v>0</v>
      </c>
      <c r="E97" s="3">
        <f>_xlfn.XLOOKUP(B97,Details!E:E,Details!AR:AR)</f>
        <v>0</v>
      </c>
      <c r="F97" s="3">
        <f>SUMIFS(Details!AY:AY,Details!E:E,'GST TDS'!B97)</f>
        <v>0</v>
      </c>
      <c r="G97" s="360">
        <f t="shared" si="8"/>
        <v>0</v>
      </c>
    </row>
    <row r="98" spans="3:7" x14ac:dyDescent="0.35">
      <c r="C98" s="3">
        <f>_xlfn.XLOOKUP(B98,Details!E:E,Details!CG:CG)</f>
        <v>0</v>
      </c>
      <c r="D98" s="3">
        <f>_xlfn.XLOOKUP(B98,Details!E:E,Details!AQ:AQ)</f>
        <v>0</v>
      </c>
      <c r="E98" s="3">
        <f>_xlfn.XLOOKUP(B98,Details!E:E,Details!AR:AR)</f>
        <v>0</v>
      </c>
      <c r="F98" s="3">
        <f>SUMIFS(Details!AY:AY,Details!E:E,'GST TDS'!B98)</f>
        <v>0</v>
      </c>
      <c r="G98" s="360">
        <f t="shared" si="8"/>
        <v>0</v>
      </c>
    </row>
    <row r="99" spans="3:7" x14ac:dyDescent="0.35">
      <c r="C99" s="3">
        <f>_xlfn.XLOOKUP(B99,Details!E:E,Details!CG:CG)</f>
        <v>0</v>
      </c>
      <c r="D99" s="3">
        <f>_xlfn.XLOOKUP(B99,Details!E:E,Details!AQ:AQ)</f>
        <v>0</v>
      </c>
      <c r="E99" s="3">
        <f>_xlfn.XLOOKUP(B99,Details!E:E,Details!AR:AR)</f>
        <v>0</v>
      </c>
      <c r="F99" s="3">
        <f>SUMIFS(Details!AY:AY,Details!E:E,'GST TDS'!B99)</f>
        <v>0</v>
      </c>
      <c r="G99" s="360">
        <f t="shared" si="8"/>
        <v>0</v>
      </c>
    </row>
    <row r="100" spans="3:7" x14ac:dyDescent="0.35">
      <c r="C100" s="3">
        <f>_xlfn.XLOOKUP(B100,Details!E:E,Details!CG:CG)</f>
        <v>0</v>
      </c>
      <c r="D100" s="3">
        <f>_xlfn.XLOOKUP(B100,Details!E:E,Details!AQ:AQ)</f>
        <v>0</v>
      </c>
      <c r="E100" s="3">
        <f>_xlfn.XLOOKUP(B100,Details!E:E,Details!AR:AR)</f>
        <v>0</v>
      </c>
      <c r="F100" s="3">
        <f>SUMIFS(Details!AY:AY,Details!E:E,'GST TDS'!B100)</f>
        <v>0</v>
      </c>
      <c r="G100" s="360">
        <f t="shared" si="8"/>
        <v>0</v>
      </c>
    </row>
    <row r="101" spans="3:7" x14ac:dyDescent="0.35">
      <c r="C101" s="3">
        <f>_xlfn.XLOOKUP(B101,Details!E:E,Details!CG:CG)</f>
        <v>0</v>
      </c>
      <c r="D101" s="3">
        <f>_xlfn.XLOOKUP(B101,Details!E:E,Details!AQ:AQ)</f>
        <v>0</v>
      </c>
      <c r="E101" s="3">
        <f>_xlfn.XLOOKUP(B101,Details!E:E,Details!AR:AR)</f>
        <v>0</v>
      </c>
      <c r="F101" s="3">
        <f>SUMIFS(Details!AY:AY,Details!E:E,'GST TDS'!B101)</f>
        <v>0</v>
      </c>
      <c r="G101" s="360">
        <f t="shared" si="8"/>
        <v>0</v>
      </c>
    </row>
    <row r="102" spans="3:7" x14ac:dyDescent="0.35">
      <c r="C102" s="3">
        <f>_xlfn.XLOOKUP(B102,Details!E:E,Details!CG:CG)</f>
        <v>0</v>
      </c>
      <c r="D102" s="3">
        <f>_xlfn.XLOOKUP(B102,Details!E:E,Details!AQ:AQ)</f>
        <v>0</v>
      </c>
      <c r="E102" s="3">
        <f>_xlfn.XLOOKUP(B102,Details!E:E,Details!AR:AR)</f>
        <v>0</v>
      </c>
      <c r="F102" s="3">
        <f>SUMIFS(Details!AY:AY,Details!E:E,'GST TDS'!B102)</f>
        <v>0</v>
      </c>
      <c r="G102" s="360">
        <f t="shared" si="8"/>
        <v>0</v>
      </c>
    </row>
    <row r="103" spans="3:7" x14ac:dyDescent="0.35">
      <c r="C103" s="3">
        <f>_xlfn.XLOOKUP(B103,Details!E:E,Details!CG:CG)</f>
        <v>0</v>
      </c>
      <c r="D103" s="3">
        <f>_xlfn.XLOOKUP(B103,Details!E:E,Details!AQ:AQ)</f>
        <v>0</v>
      </c>
      <c r="E103" s="3">
        <f>_xlfn.XLOOKUP(B103,Details!E:E,Details!AR:AR)</f>
        <v>0</v>
      </c>
      <c r="F103" s="3">
        <f>SUMIFS(Details!AY:AY,Details!E:E,'GST TDS'!B103)</f>
        <v>0</v>
      </c>
      <c r="G103" s="360">
        <f t="shared" si="8"/>
        <v>0</v>
      </c>
    </row>
    <row r="104" spans="3:7" x14ac:dyDescent="0.35">
      <c r="C104" s="3">
        <f>_xlfn.XLOOKUP(B104,Details!E:E,Details!CG:CG)</f>
        <v>0</v>
      </c>
      <c r="D104" s="3">
        <f>_xlfn.XLOOKUP(B104,Details!E:E,Details!AQ:AQ)</f>
        <v>0</v>
      </c>
      <c r="E104" s="3">
        <f>_xlfn.XLOOKUP(B104,Details!E:E,Details!AR:AR)</f>
        <v>0</v>
      </c>
      <c r="F104" s="3">
        <f>SUMIFS(Details!AY:AY,Details!E:E,'GST TDS'!B104)</f>
        <v>0</v>
      </c>
      <c r="G104" s="360">
        <f t="shared" si="8"/>
        <v>0</v>
      </c>
    </row>
    <row r="105" spans="3:7" x14ac:dyDescent="0.35">
      <c r="C105" s="3">
        <f>_xlfn.XLOOKUP(B105,Details!E:E,Details!CG:CG)</f>
        <v>0</v>
      </c>
      <c r="D105" s="3">
        <f>_xlfn.XLOOKUP(B105,Details!E:E,Details!AQ:AQ)</f>
        <v>0</v>
      </c>
      <c r="E105" s="3">
        <f>_xlfn.XLOOKUP(B105,Details!E:E,Details!AR:AR)</f>
        <v>0</v>
      </c>
      <c r="F105" s="3">
        <f>SUMIFS(Details!AY:AY,Details!E:E,'GST TDS'!B105)</f>
        <v>0</v>
      </c>
      <c r="G105" s="360">
        <f t="shared" si="8"/>
        <v>0</v>
      </c>
    </row>
    <row r="106" spans="3:7" x14ac:dyDescent="0.35">
      <c r="C106" s="3">
        <f>_xlfn.XLOOKUP(B106,Details!E:E,Details!CG:CG)</f>
        <v>0</v>
      </c>
      <c r="D106" s="3">
        <f>_xlfn.XLOOKUP(B106,Details!E:E,Details!AQ:AQ)</f>
        <v>0</v>
      </c>
      <c r="E106" s="3">
        <f>_xlfn.XLOOKUP(B106,Details!E:E,Details!AR:AR)</f>
        <v>0</v>
      </c>
      <c r="F106" s="3">
        <f>SUMIFS(Details!AY:AY,Details!E:E,'GST TDS'!B106)</f>
        <v>0</v>
      </c>
      <c r="G106" s="360">
        <f t="shared" si="8"/>
        <v>0</v>
      </c>
    </row>
    <row r="107" spans="3:7" x14ac:dyDescent="0.35">
      <c r="C107" s="3">
        <f>_xlfn.XLOOKUP(B107,Details!E:E,Details!CG:CG)</f>
        <v>0</v>
      </c>
      <c r="D107" s="3">
        <f>_xlfn.XLOOKUP(B107,Details!E:E,Details!AQ:AQ)</f>
        <v>0</v>
      </c>
      <c r="E107" s="3">
        <f>_xlfn.XLOOKUP(B107,Details!E:E,Details!AR:AR)</f>
        <v>0</v>
      </c>
      <c r="F107" s="3">
        <f>SUMIFS(Details!AY:AY,Details!E:E,'GST TDS'!B107)</f>
        <v>0</v>
      </c>
      <c r="G107" s="360">
        <f t="shared" si="8"/>
        <v>0</v>
      </c>
    </row>
    <row r="108" spans="3:7" x14ac:dyDescent="0.35">
      <c r="C108" s="3">
        <f>_xlfn.XLOOKUP(B108,Details!E:E,Details!CG:CG)</f>
        <v>0</v>
      </c>
      <c r="D108" s="3">
        <f>_xlfn.XLOOKUP(B108,Details!E:E,Details!AQ:AQ)</f>
        <v>0</v>
      </c>
      <c r="E108" s="3">
        <f>_xlfn.XLOOKUP(B108,Details!E:E,Details!AR:AR)</f>
        <v>0</v>
      </c>
      <c r="F108" s="3">
        <f>SUMIFS(Details!AY:AY,Details!E:E,'GST TDS'!B108)</f>
        <v>0</v>
      </c>
      <c r="G108" s="360">
        <f t="shared" si="8"/>
        <v>0</v>
      </c>
    </row>
    <row r="109" spans="3:7" x14ac:dyDescent="0.35">
      <c r="C109" s="3">
        <f>_xlfn.XLOOKUP(B109,Details!E:E,Details!CG:CG)</f>
        <v>0</v>
      </c>
      <c r="D109" s="3">
        <f>_xlfn.XLOOKUP(B109,Details!E:E,Details!AQ:AQ)</f>
        <v>0</v>
      </c>
      <c r="E109" s="3">
        <f>_xlfn.XLOOKUP(B109,Details!E:E,Details!AR:AR)</f>
        <v>0</v>
      </c>
      <c r="F109" s="3">
        <f>SUMIFS(Details!AY:AY,Details!E:E,'GST TDS'!B109)</f>
        <v>0</v>
      </c>
      <c r="G109" s="360">
        <f t="shared" si="8"/>
        <v>0</v>
      </c>
    </row>
    <row r="110" spans="3:7" x14ac:dyDescent="0.35">
      <c r="C110" s="3">
        <f>_xlfn.XLOOKUP(B110,Details!E:E,Details!CG:CG)</f>
        <v>0</v>
      </c>
      <c r="D110" s="3">
        <f>_xlfn.XLOOKUP(B110,Details!E:E,Details!AQ:AQ)</f>
        <v>0</v>
      </c>
      <c r="E110" s="3">
        <f>_xlfn.XLOOKUP(B110,Details!E:E,Details!AR:AR)</f>
        <v>0</v>
      </c>
      <c r="F110" s="3">
        <f>SUMIFS(Details!AY:AY,Details!E:E,'GST TDS'!B110)</f>
        <v>0</v>
      </c>
      <c r="G110" s="360">
        <f t="shared" si="8"/>
        <v>0</v>
      </c>
    </row>
    <row r="111" spans="3:7" x14ac:dyDescent="0.35">
      <c r="C111" s="3">
        <f>_xlfn.XLOOKUP(B111,Details!E:E,Details!CG:CG)</f>
        <v>0</v>
      </c>
      <c r="D111" s="3">
        <f>_xlfn.XLOOKUP(B111,Details!E:E,Details!AQ:AQ)</f>
        <v>0</v>
      </c>
      <c r="E111" s="3">
        <f>_xlfn.XLOOKUP(B111,Details!E:E,Details!AR:AR)</f>
        <v>0</v>
      </c>
      <c r="F111" s="3">
        <f>SUMIFS(Details!AY:AY,Details!E:E,'GST TDS'!B111)</f>
        <v>0</v>
      </c>
      <c r="G111" s="360">
        <f t="shared" si="8"/>
        <v>0</v>
      </c>
    </row>
    <row r="112" spans="3:7" x14ac:dyDescent="0.35">
      <c r="C112" s="3">
        <f>_xlfn.XLOOKUP(B112,Details!E:E,Details!CG:CG)</f>
        <v>0</v>
      </c>
      <c r="D112" s="3">
        <f>_xlfn.XLOOKUP(B112,Details!E:E,Details!AQ:AQ)</f>
        <v>0</v>
      </c>
      <c r="E112" s="3">
        <f>_xlfn.XLOOKUP(B112,Details!E:E,Details!AR:AR)</f>
        <v>0</v>
      </c>
      <c r="F112" s="3">
        <f>SUMIFS(Details!AY:AY,Details!E:E,'GST TDS'!B112)</f>
        <v>0</v>
      </c>
      <c r="G112" s="360">
        <f t="shared" si="8"/>
        <v>0</v>
      </c>
    </row>
    <row r="113" spans="3:7" x14ac:dyDescent="0.35">
      <c r="C113" s="3">
        <f>_xlfn.XLOOKUP(B113,Details!E:E,Details!CG:CG)</f>
        <v>0</v>
      </c>
      <c r="D113" s="3">
        <f>_xlfn.XLOOKUP(B113,Details!E:E,Details!AQ:AQ)</f>
        <v>0</v>
      </c>
      <c r="E113" s="3">
        <f>_xlfn.XLOOKUP(B113,Details!E:E,Details!AR:AR)</f>
        <v>0</v>
      </c>
      <c r="F113" s="3">
        <f>SUMIFS(Details!AY:AY,Details!E:E,'GST TDS'!B113)</f>
        <v>0</v>
      </c>
      <c r="G113" s="360">
        <f t="shared" si="8"/>
        <v>0</v>
      </c>
    </row>
    <row r="114" spans="3:7" x14ac:dyDescent="0.35">
      <c r="C114" s="3">
        <f>_xlfn.XLOOKUP(B114,Details!E:E,Details!CG:CG)</f>
        <v>0</v>
      </c>
      <c r="D114" s="3">
        <f>_xlfn.XLOOKUP(B114,Details!E:E,Details!AQ:AQ)</f>
        <v>0</v>
      </c>
      <c r="E114" s="3">
        <f>_xlfn.XLOOKUP(B114,Details!E:E,Details!AR:AR)</f>
        <v>0</v>
      </c>
      <c r="F114" s="3">
        <f>SUMIFS(Details!AY:AY,Details!E:E,'GST TDS'!B114)</f>
        <v>0</v>
      </c>
      <c r="G114" s="360">
        <f t="shared" si="8"/>
        <v>0</v>
      </c>
    </row>
    <row r="115" spans="3:7" x14ac:dyDescent="0.35">
      <c r="C115" s="3">
        <f>_xlfn.XLOOKUP(B115,Details!E:E,Details!CG:CG)</f>
        <v>0</v>
      </c>
      <c r="D115" s="3">
        <f>_xlfn.XLOOKUP(B115,Details!E:E,Details!AQ:AQ)</f>
        <v>0</v>
      </c>
      <c r="E115" s="3">
        <f>_xlfn.XLOOKUP(B115,Details!E:E,Details!AR:AR)</f>
        <v>0</v>
      </c>
      <c r="F115" s="3">
        <f>SUMIFS(Details!AY:AY,Details!E:E,'GST TDS'!B115)</f>
        <v>0</v>
      </c>
      <c r="G115" s="360">
        <f t="shared" si="8"/>
        <v>0</v>
      </c>
    </row>
    <row r="116" spans="3:7" x14ac:dyDescent="0.35">
      <c r="C116" s="3">
        <f>_xlfn.XLOOKUP(B116,Details!E:E,Details!CG:CG)</f>
        <v>0</v>
      </c>
      <c r="D116" s="3">
        <f>_xlfn.XLOOKUP(B116,Details!E:E,Details!AQ:AQ)</f>
        <v>0</v>
      </c>
      <c r="E116" s="3">
        <f>_xlfn.XLOOKUP(B116,Details!E:E,Details!AR:AR)</f>
        <v>0</v>
      </c>
      <c r="F116" s="3">
        <f>SUMIFS(Details!AY:AY,Details!E:E,'GST TDS'!B116)</f>
        <v>0</v>
      </c>
      <c r="G116" s="360">
        <f t="shared" si="8"/>
        <v>0</v>
      </c>
    </row>
    <row r="117" spans="3:7" x14ac:dyDescent="0.35">
      <c r="C117" s="3">
        <f>_xlfn.XLOOKUP(B117,Details!E:E,Details!CG:CG)</f>
        <v>0</v>
      </c>
      <c r="D117" s="3">
        <f>_xlfn.XLOOKUP(B117,Details!E:E,Details!AQ:AQ)</f>
        <v>0</v>
      </c>
      <c r="E117" s="3">
        <f>_xlfn.XLOOKUP(B117,Details!E:E,Details!AR:AR)</f>
        <v>0</v>
      </c>
      <c r="F117" s="3">
        <f>SUMIFS(Details!AY:AY,Details!E:E,'GST TDS'!B117)</f>
        <v>0</v>
      </c>
      <c r="G117" s="360">
        <f t="shared" si="8"/>
        <v>0</v>
      </c>
    </row>
    <row r="118" spans="3:7" x14ac:dyDescent="0.35">
      <c r="C118" s="3">
        <f>_xlfn.XLOOKUP(B118,Details!E:E,Details!CG:CG)</f>
        <v>0</v>
      </c>
      <c r="D118" s="3">
        <f>_xlfn.XLOOKUP(B118,Details!E:E,Details!AQ:AQ)</f>
        <v>0</v>
      </c>
      <c r="E118" s="3">
        <f>_xlfn.XLOOKUP(B118,Details!E:E,Details!AR:AR)</f>
        <v>0</v>
      </c>
      <c r="F118" s="3">
        <f>SUMIFS(Details!AY:AY,Details!E:E,'GST TDS'!B118)</f>
        <v>0</v>
      </c>
      <c r="G118" s="360">
        <f t="shared" si="8"/>
        <v>0</v>
      </c>
    </row>
    <row r="119" spans="3:7" x14ac:dyDescent="0.35">
      <c r="C119" s="3">
        <f>_xlfn.XLOOKUP(B119,Details!E:E,Details!CG:CG)</f>
        <v>0</v>
      </c>
      <c r="D119" s="3">
        <f>_xlfn.XLOOKUP(B119,Details!E:E,Details!AQ:AQ)</f>
        <v>0</v>
      </c>
      <c r="E119" s="3">
        <f>_xlfn.XLOOKUP(B119,Details!E:E,Details!AR:AR)</f>
        <v>0</v>
      </c>
      <c r="F119" s="3">
        <f>SUMIFS(Details!AY:AY,Details!E:E,'GST TDS'!B119)</f>
        <v>0</v>
      </c>
      <c r="G119" s="360">
        <f t="shared" si="8"/>
        <v>0</v>
      </c>
    </row>
    <row r="120" spans="3:7" x14ac:dyDescent="0.35">
      <c r="C120" s="3">
        <f>_xlfn.XLOOKUP(B120,Details!E:E,Details!CG:CG)</f>
        <v>0</v>
      </c>
      <c r="D120" s="3">
        <f>_xlfn.XLOOKUP(B120,Details!E:E,Details!AQ:AQ)</f>
        <v>0</v>
      </c>
      <c r="E120" s="3">
        <f>_xlfn.XLOOKUP(B120,Details!E:E,Details!AR:AR)</f>
        <v>0</v>
      </c>
      <c r="F120" s="3">
        <f>SUMIFS(Details!AY:AY,Details!E:E,'GST TDS'!B120)</f>
        <v>0</v>
      </c>
      <c r="G120" s="360">
        <f t="shared" si="8"/>
        <v>0</v>
      </c>
    </row>
    <row r="121" spans="3:7" x14ac:dyDescent="0.35">
      <c r="C121" s="3">
        <f>_xlfn.XLOOKUP(B121,Details!E:E,Details!CG:CG)</f>
        <v>0</v>
      </c>
      <c r="D121" s="3">
        <f>_xlfn.XLOOKUP(B121,Details!E:E,Details!AQ:AQ)</f>
        <v>0</v>
      </c>
      <c r="E121" s="3">
        <f>_xlfn.XLOOKUP(B121,Details!E:E,Details!AR:AR)</f>
        <v>0</v>
      </c>
      <c r="F121" s="3">
        <f>SUMIFS(Details!AY:AY,Details!E:E,'GST TDS'!B121)</f>
        <v>0</v>
      </c>
      <c r="G121" s="360">
        <f t="shared" si="8"/>
        <v>0</v>
      </c>
    </row>
    <row r="122" spans="3:7" x14ac:dyDescent="0.35">
      <c r="C122" s="3">
        <f>_xlfn.XLOOKUP(B122,Details!E:E,Details!CG:CG)</f>
        <v>0</v>
      </c>
      <c r="D122" s="3">
        <f>_xlfn.XLOOKUP(B122,Details!E:E,Details!AQ:AQ)</f>
        <v>0</v>
      </c>
      <c r="E122" s="3">
        <f>_xlfn.XLOOKUP(B122,Details!E:E,Details!AR:AR)</f>
        <v>0</v>
      </c>
      <c r="F122" s="3">
        <f>SUMIFS(Details!AY:AY,Details!E:E,'GST TDS'!B122)</f>
        <v>0</v>
      </c>
      <c r="G122" s="360">
        <f t="shared" si="8"/>
        <v>0</v>
      </c>
    </row>
    <row r="123" spans="3:7" x14ac:dyDescent="0.35">
      <c r="C123" s="3">
        <f>_xlfn.XLOOKUP(B123,Details!E:E,Details!CG:CG)</f>
        <v>0</v>
      </c>
      <c r="D123" s="3">
        <f>_xlfn.XLOOKUP(B123,Details!E:E,Details!AQ:AQ)</f>
        <v>0</v>
      </c>
      <c r="E123" s="3">
        <f>_xlfn.XLOOKUP(B123,Details!E:E,Details!AR:AR)</f>
        <v>0</v>
      </c>
      <c r="F123" s="3">
        <f>SUMIFS(Details!AY:AY,Details!E:E,'GST TDS'!B123)</f>
        <v>0</v>
      </c>
      <c r="G123" s="360">
        <f t="shared" si="8"/>
        <v>0</v>
      </c>
    </row>
    <row r="124" spans="3:7" x14ac:dyDescent="0.35">
      <c r="C124" s="3">
        <f>_xlfn.XLOOKUP(B124,Details!E:E,Details!CG:CG)</f>
        <v>0</v>
      </c>
      <c r="D124" s="3">
        <f>_xlfn.XLOOKUP(B124,Details!E:E,Details!AQ:AQ)</f>
        <v>0</v>
      </c>
      <c r="E124" s="3">
        <f>_xlfn.XLOOKUP(B124,Details!E:E,Details!AR:AR)</f>
        <v>0</v>
      </c>
      <c r="F124" s="3">
        <f>SUMIFS(Details!AY:AY,Details!E:E,'GST TDS'!B124)</f>
        <v>0</v>
      </c>
      <c r="G124" s="360">
        <f t="shared" si="8"/>
        <v>0</v>
      </c>
    </row>
    <row r="125" spans="3:7" x14ac:dyDescent="0.35">
      <c r="C125" s="3">
        <f>_xlfn.XLOOKUP(B125,Details!E:E,Details!CG:CG)</f>
        <v>0</v>
      </c>
      <c r="D125" s="3">
        <f>_xlfn.XLOOKUP(B125,Details!E:E,Details!AQ:AQ)</f>
        <v>0</v>
      </c>
      <c r="E125" s="3">
        <f>_xlfn.XLOOKUP(B125,Details!E:E,Details!AR:AR)</f>
        <v>0</v>
      </c>
      <c r="F125" s="3">
        <f>SUMIFS(Details!AY:AY,Details!E:E,'GST TDS'!B125)</f>
        <v>0</v>
      </c>
      <c r="G125" s="360">
        <f t="shared" si="8"/>
        <v>0</v>
      </c>
    </row>
    <row r="126" spans="3:7" x14ac:dyDescent="0.35">
      <c r="C126" s="3">
        <f>_xlfn.XLOOKUP(B126,Details!E:E,Details!CG:CG)</f>
        <v>0</v>
      </c>
      <c r="D126" s="3">
        <f>_xlfn.XLOOKUP(B126,Details!E:E,Details!AQ:AQ)</f>
        <v>0</v>
      </c>
      <c r="E126" s="3">
        <f>_xlfn.XLOOKUP(B126,Details!E:E,Details!AR:AR)</f>
        <v>0</v>
      </c>
      <c r="F126" s="3">
        <f>SUMIFS(Details!AY:AY,Details!E:E,'GST TDS'!B126)</f>
        <v>0</v>
      </c>
      <c r="G126" s="360">
        <f t="shared" si="8"/>
        <v>0</v>
      </c>
    </row>
    <row r="127" spans="3:7" x14ac:dyDescent="0.35">
      <c r="C127" s="3">
        <f>_xlfn.XLOOKUP(B127,Details!E:E,Details!CG:CG)</f>
        <v>0</v>
      </c>
      <c r="D127" s="3">
        <f>_xlfn.XLOOKUP(B127,Details!E:E,Details!AQ:AQ)</f>
        <v>0</v>
      </c>
      <c r="E127" s="3">
        <f>_xlfn.XLOOKUP(B127,Details!E:E,Details!AR:AR)</f>
        <v>0</v>
      </c>
      <c r="F127" s="3">
        <f>SUMIFS(Details!AY:AY,Details!E:E,'GST TDS'!B127)</f>
        <v>0</v>
      </c>
      <c r="G127" s="360">
        <f t="shared" si="8"/>
        <v>0</v>
      </c>
    </row>
    <row r="128" spans="3:7" x14ac:dyDescent="0.35">
      <c r="C128" s="3">
        <f>_xlfn.XLOOKUP(B128,Details!E:E,Details!CG:CG)</f>
        <v>0</v>
      </c>
      <c r="D128" s="3">
        <f>_xlfn.XLOOKUP(B128,Details!E:E,Details!AQ:AQ)</f>
        <v>0</v>
      </c>
      <c r="E128" s="3">
        <f>_xlfn.XLOOKUP(B128,Details!E:E,Details!AR:AR)</f>
        <v>0</v>
      </c>
      <c r="F128" s="3">
        <f>SUMIFS(Details!AY:AY,Details!E:E,'GST TDS'!B128)</f>
        <v>0</v>
      </c>
      <c r="G128" s="360">
        <f t="shared" si="8"/>
        <v>0</v>
      </c>
    </row>
    <row r="129" spans="3:7" x14ac:dyDescent="0.35">
      <c r="C129" s="3">
        <f>_xlfn.XLOOKUP(B129,Details!E:E,Details!CG:CG)</f>
        <v>0</v>
      </c>
      <c r="D129" s="3">
        <f>_xlfn.XLOOKUP(B129,Details!E:E,Details!AQ:AQ)</f>
        <v>0</v>
      </c>
      <c r="E129" s="3">
        <f>_xlfn.XLOOKUP(B129,Details!E:E,Details!AR:AR)</f>
        <v>0</v>
      </c>
      <c r="F129" s="3">
        <f>SUMIFS(Details!AY:AY,Details!E:E,'GST TDS'!B129)</f>
        <v>0</v>
      </c>
      <c r="G129" s="360">
        <f t="shared" si="8"/>
        <v>0</v>
      </c>
    </row>
    <row r="130" spans="3:7" x14ac:dyDescent="0.35">
      <c r="C130" s="3">
        <f>_xlfn.XLOOKUP(B130,Details!E:E,Details!CG:CG)</f>
        <v>0</v>
      </c>
      <c r="D130" s="3">
        <f>_xlfn.XLOOKUP(B130,Details!E:E,Details!AQ:AQ)</f>
        <v>0</v>
      </c>
      <c r="E130" s="3">
        <f>_xlfn.XLOOKUP(B130,Details!E:E,Details!AR:AR)</f>
        <v>0</v>
      </c>
      <c r="F130" s="3">
        <f>SUMIFS(Details!AY:AY,Details!E:E,'GST TDS'!B130)</f>
        <v>0</v>
      </c>
      <c r="G130" s="360">
        <f t="shared" si="8"/>
        <v>0</v>
      </c>
    </row>
    <row r="131" spans="3:7" x14ac:dyDescent="0.35">
      <c r="C131" s="3">
        <f>_xlfn.XLOOKUP(B131,Details!E:E,Details!CG:CG)</f>
        <v>0</v>
      </c>
      <c r="D131" s="3">
        <f>_xlfn.XLOOKUP(B131,Details!E:E,Details!AQ:AQ)</f>
        <v>0</v>
      </c>
      <c r="E131" s="3">
        <f>_xlfn.XLOOKUP(B131,Details!E:E,Details!AR:AR)</f>
        <v>0</v>
      </c>
      <c r="F131" s="3">
        <f>SUMIFS(Details!AY:AY,Details!E:E,'GST TDS'!B131)</f>
        <v>0</v>
      </c>
      <c r="G131" s="360">
        <f t="shared" si="8"/>
        <v>0</v>
      </c>
    </row>
    <row r="132" spans="3:7" x14ac:dyDescent="0.35">
      <c r="C132" s="3">
        <f>_xlfn.XLOOKUP(B132,Details!E:E,Details!CG:CG)</f>
        <v>0</v>
      </c>
      <c r="D132" s="3">
        <f>_xlfn.XLOOKUP(B132,Details!E:E,Details!AQ:AQ)</f>
        <v>0</v>
      </c>
      <c r="E132" s="3">
        <f>_xlfn.XLOOKUP(B132,Details!E:E,Details!AR:AR)</f>
        <v>0</v>
      </c>
      <c r="F132" s="3">
        <f>SUMIFS(Details!AY:AY,Details!E:E,'GST TDS'!B132)</f>
        <v>0</v>
      </c>
      <c r="G132" s="360">
        <f t="shared" si="8"/>
        <v>0</v>
      </c>
    </row>
    <row r="133" spans="3:7" x14ac:dyDescent="0.35">
      <c r="C133" s="3">
        <f>_xlfn.XLOOKUP(B133,Details!E:E,Details!CG:CG)</f>
        <v>0</v>
      </c>
      <c r="D133" s="3">
        <f>_xlfn.XLOOKUP(B133,Details!E:E,Details!AQ:AQ)</f>
        <v>0</v>
      </c>
      <c r="E133" s="3">
        <f>_xlfn.XLOOKUP(B133,Details!E:E,Details!AR:AR)</f>
        <v>0</v>
      </c>
      <c r="F133" s="3">
        <f>SUMIFS(Details!AY:AY,Details!E:E,'GST TDS'!B133)</f>
        <v>0</v>
      </c>
      <c r="G133" s="360">
        <f t="shared" ref="G133:G196" si="9">F133*2%</f>
        <v>0</v>
      </c>
    </row>
    <row r="134" spans="3:7" x14ac:dyDescent="0.35">
      <c r="C134" s="3">
        <f>_xlfn.XLOOKUP(B134,Details!E:E,Details!CG:CG)</f>
        <v>0</v>
      </c>
      <c r="D134" s="3">
        <f>_xlfn.XLOOKUP(B134,Details!E:E,Details!AQ:AQ)</f>
        <v>0</v>
      </c>
      <c r="E134" s="3">
        <f>_xlfn.XLOOKUP(B134,Details!E:E,Details!AR:AR)</f>
        <v>0</v>
      </c>
      <c r="F134" s="3">
        <f>SUMIFS(Details!AY:AY,Details!E:E,'GST TDS'!B134)</f>
        <v>0</v>
      </c>
      <c r="G134" s="360">
        <f t="shared" si="9"/>
        <v>0</v>
      </c>
    </row>
    <row r="135" spans="3:7" x14ac:dyDescent="0.35">
      <c r="C135" s="3">
        <f>_xlfn.XLOOKUP(B135,Details!E:E,Details!CG:CG)</f>
        <v>0</v>
      </c>
      <c r="D135" s="3">
        <f>_xlfn.XLOOKUP(B135,Details!E:E,Details!AQ:AQ)</f>
        <v>0</v>
      </c>
      <c r="E135" s="3">
        <f>_xlfn.XLOOKUP(B135,Details!E:E,Details!AR:AR)</f>
        <v>0</v>
      </c>
      <c r="F135" s="3">
        <f>SUMIFS(Details!AY:AY,Details!E:E,'GST TDS'!B135)</f>
        <v>0</v>
      </c>
      <c r="G135" s="360">
        <f t="shared" si="9"/>
        <v>0</v>
      </c>
    </row>
    <row r="136" spans="3:7" x14ac:dyDescent="0.35">
      <c r="C136" s="3">
        <f>_xlfn.XLOOKUP(B136,Details!E:E,Details!CG:CG)</f>
        <v>0</v>
      </c>
      <c r="D136" s="3">
        <f>_xlfn.XLOOKUP(B136,Details!E:E,Details!AQ:AQ)</f>
        <v>0</v>
      </c>
      <c r="E136" s="3">
        <f>_xlfn.XLOOKUP(B136,Details!E:E,Details!AR:AR)</f>
        <v>0</v>
      </c>
      <c r="F136" s="3">
        <f>SUMIFS(Details!AY:AY,Details!E:E,'GST TDS'!B136)</f>
        <v>0</v>
      </c>
      <c r="G136" s="360">
        <f t="shared" si="9"/>
        <v>0</v>
      </c>
    </row>
    <row r="137" spans="3:7" x14ac:dyDescent="0.35">
      <c r="C137" s="3">
        <f>_xlfn.XLOOKUP(B137,Details!E:E,Details!CG:CG)</f>
        <v>0</v>
      </c>
      <c r="D137" s="3">
        <f>_xlfn.XLOOKUP(B137,Details!E:E,Details!AQ:AQ)</f>
        <v>0</v>
      </c>
      <c r="E137" s="3">
        <f>_xlfn.XLOOKUP(B137,Details!E:E,Details!AR:AR)</f>
        <v>0</v>
      </c>
      <c r="F137" s="3">
        <f>SUMIFS(Details!AY:AY,Details!E:E,'GST TDS'!B137)</f>
        <v>0</v>
      </c>
      <c r="G137" s="360">
        <f t="shared" si="9"/>
        <v>0</v>
      </c>
    </row>
    <row r="138" spans="3:7" x14ac:dyDescent="0.35">
      <c r="C138" s="3">
        <f>_xlfn.XLOOKUP(B138,Details!E:E,Details!CG:CG)</f>
        <v>0</v>
      </c>
      <c r="D138" s="3">
        <f>_xlfn.XLOOKUP(B138,Details!E:E,Details!AQ:AQ)</f>
        <v>0</v>
      </c>
      <c r="E138" s="3">
        <f>_xlfn.XLOOKUP(B138,Details!E:E,Details!AR:AR)</f>
        <v>0</v>
      </c>
      <c r="F138" s="3">
        <f>SUMIFS(Details!AY:AY,Details!E:E,'GST TDS'!B138)</f>
        <v>0</v>
      </c>
      <c r="G138" s="360">
        <f t="shared" si="9"/>
        <v>0</v>
      </c>
    </row>
    <row r="139" spans="3:7" x14ac:dyDescent="0.35">
      <c r="C139" s="3">
        <f>_xlfn.XLOOKUP(B139,Details!E:E,Details!CG:CG)</f>
        <v>0</v>
      </c>
      <c r="D139" s="3">
        <f>_xlfn.XLOOKUP(B139,Details!E:E,Details!AQ:AQ)</f>
        <v>0</v>
      </c>
      <c r="E139" s="3">
        <f>_xlfn.XLOOKUP(B139,Details!E:E,Details!AR:AR)</f>
        <v>0</v>
      </c>
      <c r="F139" s="3">
        <f>SUMIFS(Details!AY:AY,Details!E:E,'GST TDS'!B139)</f>
        <v>0</v>
      </c>
      <c r="G139" s="360">
        <f t="shared" si="9"/>
        <v>0</v>
      </c>
    </row>
    <row r="140" spans="3:7" x14ac:dyDescent="0.35">
      <c r="C140" s="3">
        <f>_xlfn.XLOOKUP(B140,Details!E:E,Details!CG:CG)</f>
        <v>0</v>
      </c>
      <c r="D140" s="3">
        <f>_xlfn.XLOOKUP(B140,Details!E:E,Details!AQ:AQ)</f>
        <v>0</v>
      </c>
      <c r="E140" s="3">
        <f>_xlfn.XLOOKUP(B140,Details!E:E,Details!AR:AR)</f>
        <v>0</v>
      </c>
      <c r="F140" s="3">
        <f>SUMIFS(Details!AY:AY,Details!E:E,'GST TDS'!B140)</f>
        <v>0</v>
      </c>
      <c r="G140" s="360">
        <f t="shared" si="9"/>
        <v>0</v>
      </c>
    </row>
    <row r="141" spans="3:7" x14ac:dyDescent="0.35">
      <c r="C141" s="3">
        <f>_xlfn.XLOOKUP(B141,Details!E:E,Details!CG:CG)</f>
        <v>0</v>
      </c>
      <c r="D141" s="3">
        <f>_xlfn.XLOOKUP(B141,Details!E:E,Details!AQ:AQ)</f>
        <v>0</v>
      </c>
      <c r="E141" s="3">
        <f>_xlfn.XLOOKUP(B141,Details!E:E,Details!AR:AR)</f>
        <v>0</v>
      </c>
      <c r="F141" s="3">
        <f>SUMIFS(Details!AY:AY,Details!E:E,'GST TDS'!B141)</f>
        <v>0</v>
      </c>
      <c r="G141" s="360">
        <f t="shared" si="9"/>
        <v>0</v>
      </c>
    </row>
    <row r="142" spans="3:7" x14ac:dyDescent="0.35">
      <c r="C142" s="3">
        <f>_xlfn.XLOOKUP(B142,Details!E:E,Details!CG:CG)</f>
        <v>0</v>
      </c>
      <c r="D142" s="3">
        <f>_xlfn.XLOOKUP(B142,Details!E:E,Details!AQ:AQ)</f>
        <v>0</v>
      </c>
      <c r="E142" s="3">
        <f>_xlfn.XLOOKUP(B142,Details!E:E,Details!AR:AR)</f>
        <v>0</v>
      </c>
      <c r="F142" s="3">
        <f>SUMIFS(Details!AY:AY,Details!E:E,'GST TDS'!B142)</f>
        <v>0</v>
      </c>
      <c r="G142" s="360">
        <f t="shared" si="9"/>
        <v>0</v>
      </c>
    </row>
    <row r="143" spans="3:7" x14ac:dyDescent="0.35">
      <c r="C143" s="3">
        <f>_xlfn.XLOOKUP(B143,Details!E:E,Details!CG:CG)</f>
        <v>0</v>
      </c>
      <c r="D143" s="3">
        <f>_xlfn.XLOOKUP(B143,Details!E:E,Details!AQ:AQ)</f>
        <v>0</v>
      </c>
      <c r="E143" s="3">
        <f>_xlfn.XLOOKUP(B143,Details!E:E,Details!AR:AR)</f>
        <v>0</v>
      </c>
      <c r="F143" s="3">
        <f>SUMIFS(Details!AY:AY,Details!E:E,'GST TDS'!B143)</f>
        <v>0</v>
      </c>
      <c r="G143" s="360">
        <f t="shared" si="9"/>
        <v>0</v>
      </c>
    </row>
    <row r="144" spans="3:7" x14ac:dyDescent="0.35">
      <c r="C144" s="3">
        <f>_xlfn.XLOOKUP(B144,Details!E:E,Details!CG:CG)</f>
        <v>0</v>
      </c>
      <c r="D144" s="3">
        <f>_xlfn.XLOOKUP(B144,Details!E:E,Details!AQ:AQ)</f>
        <v>0</v>
      </c>
      <c r="E144" s="3">
        <f>_xlfn.XLOOKUP(B144,Details!E:E,Details!AR:AR)</f>
        <v>0</v>
      </c>
      <c r="F144" s="3">
        <f>SUMIFS(Details!AY:AY,Details!E:E,'GST TDS'!B144)</f>
        <v>0</v>
      </c>
      <c r="G144" s="360">
        <f t="shared" si="9"/>
        <v>0</v>
      </c>
    </row>
    <row r="145" spans="3:7" x14ac:dyDescent="0.35">
      <c r="C145" s="3">
        <f>_xlfn.XLOOKUP(B145,Details!E:E,Details!CG:CG)</f>
        <v>0</v>
      </c>
      <c r="D145" s="3">
        <f>_xlfn.XLOOKUP(B145,Details!E:E,Details!AQ:AQ)</f>
        <v>0</v>
      </c>
      <c r="E145" s="3">
        <f>_xlfn.XLOOKUP(B145,Details!E:E,Details!AR:AR)</f>
        <v>0</v>
      </c>
      <c r="F145" s="3">
        <f>SUMIFS(Details!AY:AY,Details!E:E,'GST TDS'!B145)</f>
        <v>0</v>
      </c>
      <c r="G145" s="360">
        <f t="shared" si="9"/>
        <v>0</v>
      </c>
    </row>
    <row r="146" spans="3:7" x14ac:dyDescent="0.35">
      <c r="C146" s="3">
        <f>_xlfn.XLOOKUP(B146,Details!E:E,Details!CG:CG)</f>
        <v>0</v>
      </c>
      <c r="D146" s="3">
        <f>_xlfn.XLOOKUP(B146,Details!E:E,Details!AQ:AQ)</f>
        <v>0</v>
      </c>
      <c r="E146" s="3">
        <f>_xlfn.XLOOKUP(B146,Details!E:E,Details!AR:AR)</f>
        <v>0</v>
      </c>
      <c r="F146" s="3">
        <f>SUMIFS(Details!AY:AY,Details!E:E,'GST TDS'!B146)</f>
        <v>0</v>
      </c>
      <c r="G146" s="360">
        <f t="shared" si="9"/>
        <v>0</v>
      </c>
    </row>
    <row r="147" spans="3:7" x14ac:dyDescent="0.35">
      <c r="C147" s="3">
        <f>_xlfn.XLOOKUP(B147,Details!E:E,Details!CG:CG)</f>
        <v>0</v>
      </c>
      <c r="D147" s="3">
        <f>_xlfn.XLOOKUP(B147,Details!E:E,Details!AQ:AQ)</f>
        <v>0</v>
      </c>
      <c r="E147" s="3">
        <f>_xlfn.XLOOKUP(B147,Details!E:E,Details!AR:AR)</f>
        <v>0</v>
      </c>
      <c r="F147" s="3">
        <f>SUMIFS(Details!AY:AY,Details!E:E,'GST TDS'!B147)</f>
        <v>0</v>
      </c>
      <c r="G147" s="360">
        <f t="shared" si="9"/>
        <v>0</v>
      </c>
    </row>
    <row r="148" spans="3:7" x14ac:dyDescent="0.35">
      <c r="C148" s="3">
        <f>_xlfn.XLOOKUP(B148,Details!E:E,Details!CG:CG)</f>
        <v>0</v>
      </c>
      <c r="D148" s="3">
        <f>_xlfn.XLOOKUP(B148,Details!E:E,Details!AQ:AQ)</f>
        <v>0</v>
      </c>
      <c r="E148" s="3">
        <f>_xlfn.XLOOKUP(B148,Details!E:E,Details!AR:AR)</f>
        <v>0</v>
      </c>
      <c r="F148" s="3">
        <f>SUMIFS(Details!AY:AY,Details!E:E,'GST TDS'!B148)</f>
        <v>0</v>
      </c>
      <c r="G148" s="360">
        <f t="shared" si="9"/>
        <v>0</v>
      </c>
    </row>
    <row r="149" spans="3:7" x14ac:dyDescent="0.35">
      <c r="C149" s="3">
        <f>_xlfn.XLOOKUP(B149,Details!E:E,Details!CG:CG)</f>
        <v>0</v>
      </c>
      <c r="D149" s="3">
        <f>_xlfn.XLOOKUP(B149,Details!E:E,Details!AQ:AQ)</f>
        <v>0</v>
      </c>
      <c r="E149" s="3">
        <f>_xlfn.XLOOKUP(B149,Details!E:E,Details!AR:AR)</f>
        <v>0</v>
      </c>
      <c r="F149" s="3">
        <f>SUMIFS(Details!AY:AY,Details!E:E,'GST TDS'!B149)</f>
        <v>0</v>
      </c>
      <c r="G149" s="360">
        <f t="shared" si="9"/>
        <v>0</v>
      </c>
    </row>
    <row r="150" spans="3:7" x14ac:dyDescent="0.35">
      <c r="C150" s="3">
        <f>_xlfn.XLOOKUP(B150,Details!E:E,Details!CG:CG)</f>
        <v>0</v>
      </c>
      <c r="D150" s="3">
        <f>_xlfn.XLOOKUP(B150,Details!E:E,Details!AQ:AQ)</f>
        <v>0</v>
      </c>
      <c r="E150" s="3">
        <f>_xlfn.XLOOKUP(B150,Details!E:E,Details!AR:AR)</f>
        <v>0</v>
      </c>
      <c r="F150" s="3">
        <f>SUMIFS(Details!AY:AY,Details!E:E,'GST TDS'!B150)</f>
        <v>0</v>
      </c>
      <c r="G150" s="360">
        <f t="shared" si="9"/>
        <v>0</v>
      </c>
    </row>
    <row r="151" spans="3:7" x14ac:dyDescent="0.35">
      <c r="C151" s="3">
        <f>_xlfn.XLOOKUP(B151,Details!E:E,Details!CG:CG)</f>
        <v>0</v>
      </c>
      <c r="D151" s="3">
        <f>_xlfn.XLOOKUP(B151,Details!E:E,Details!AQ:AQ)</f>
        <v>0</v>
      </c>
      <c r="E151" s="3">
        <f>_xlfn.XLOOKUP(B151,Details!E:E,Details!AR:AR)</f>
        <v>0</v>
      </c>
      <c r="F151" s="3">
        <f>SUMIFS(Details!AY:AY,Details!E:E,'GST TDS'!B151)</f>
        <v>0</v>
      </c>
      <c r="G151" s="360">
        <f t="shared" si="9"/>
        <v>0</v>
      </c>
    </row>
    <row r="152" spans="3:7" x14ac:dyDescent="0.35">
      <c r="C152" s="3">
        <f>_xlfn.XLOOKUP(B152,Details!E:E,Details!CG:CG)</f>
        <v>0</v>
      </c>
      <c r="D152" s="3">
        <f>_xlfn.XLOOKUP(B152,Details!E:E,Details!AQ:AQ)</f>
        <v>0</v>
      </c>
      <c r="E152" s="3">
        <f>_xlfn.XLOOKUP(B152,Details!E:E,Details!AR:AR)</f>
        <v>0</v>
      </c>
      <c r="F152" s="3">
        <f>SUMIFS(Details!AY:AY,Details!E:E,'GST TDS'!B152)</f>
        <v>0</v>
      </c>
      <c r="G152" s="360">
        <f t="shared" si="9"/>
        <v>0</v>
      </c>
    </row>
    <row r="153" spans="3:7" x14ac:dyDescent="0.35">
      <c r="C153" s="3">
        <f>_xlfn.XLOOKUP(B153,Details!E:E,Details!CG:CG)</f>
        <v>0</v>
      </c>
      <c r="D153" s="3">
        <f>_xlfn.XLOOKUP(B153,Details!E:E,Details!AQ:AQ)</f>
        <v>0</v>
      </c>
      <c r="E153" s="3">
        <f>_xlfn.XLOOKUP(B153,Details!E:E,Details!AR:AR)</f>
        <v>0</v>
      </c>
      <c r="F153" s="3">
        <f>SUMIFS(Details!AY:AY,Details!E:E,'GST TDS'!B153)</f>
        <v>0</v>
      </c>
      <c r="G153" s="360">
        <f t="shared" si="9"/>
        <v>0</v>
      </c>
    </row>
    <row r="154" spans="3:7" x14ac:dyDescent="0.35">
      <c r="C154" s="3">
        <f>_xlfn.XLOOKUP(B154,Details!E:E,Details!CG:CG)</f>
        <v>0</v>
      </c>
      <c r="D154" s="3">
        <f>_xlfn.XLOOKUP(B154,Details!E:E,Details!AQ:AQ)</f>
        <v>0</v>
      </c>
      <c r="E154" s="3">
        <f>_xlfn.XLOOKUP(B154,Details!E:E,Details!AR:AR)</f>
        <v>0</v>
      </c>
      <c r="F154" s="3">
        <f>SUMIFS(Details!AY:AY,Details!E:E,'GST TDS'!B154)</f>
        <v>0</v>
      </c>
      <c r="G154" s="360">
        <f t="shared" si="9"/>
        <v>0</v>
      </c>
    </row>
    <row r="155" spans="3:7" x14ac:dyDescent="0.35">
      <c r="C155" s="3">
        <f>_xlfn.XLOOKUP(B155,Details!E:E,Details!CG:CG)</f>
        <v>0</v>
      </c>
      <c r="D155" s="3">
        <f>_xlfn.XLOOKUP(B155,Details!E:E,Details!AQ:AQ)</f>
        <v>0</v>
      </c>
      <c r="E155" s="3">
        <f>_xlfn.XLOOKUP(B155,Details!E:E,Details!AR:AR)</f>
        <v>0</v>
      </c>
      <c r="F155" s="3">
        <f>SUMIFS(Details!AY:AY,Details!E:E,'GST TDS'!B155)</f>
        <v>0</v>
      </c>
      <c r="G155" s="360">
        <f t="shared" si="9"/>
        <v>0</v>
      </c>
    </row>
    <row r="156" spans="3:7" x14ac:dyDescent="0.35">
      <c r="C156" s="3">
        <f>_xlfn.XLOOKUP(B156,Details!E:E,Details!CG:CG)</f>
        <v>0</v>
      </c>
      <c r="D156" s="3">
        <f>_xlfn.XLOOKUP(B156,Details!E:E,Details!AQ:AQ)</f>
        <v>0</v>
      </c>
      <c r="E156" s="3">
        <f>_xlfn.XLOOKUP(B156,Details!E:E,Details!AR:AR)</f>
        <v>0</v>
      </c>
      <c r="F156" s="3">
        <f>SUMIFS(Details!AY:AY,Details!E:E,'GST TDS'!B156)</f>
        <v>0</v>
      </c>
      <c r="G156" s="360">
        <f t="shared" si="9"/>
        <v>0</v>
      </c>
    </row>
    <row r="157" spans="3:7" x14ac:dyDescent="0.35">
      <c r="C157" s="3">
        <f>_xlfn.XLOOKUP(B157,Details!E:E,Details!CG:CG)</f>
        <v>0</v>
      </c>
      <c r="D157" s="3">
        <f>_xlfn.XLOOKUP(B157,Details!E:E,Details!AQ:AQ)</f>
        <v>0</v>
      </c>
      <c r="E157" s="3">
        <f>_xlfn.XLOOKUP(B157,Details!E:E,Details!AR:AR)</f>
        <v>0</v>
      </c>
      <c r="F157" s="3">
        <f>SUMIFS(Details!AY:AY,Details!E:E,'GST TDS'!B157)</f>
        <v>0</v>
      </c>
      <c r="G157" s="360">
        <f t="shared" si="9"/>
        <v>0</v>
      </c>
    </row>
    <row r="158" spans="3:7" x14ac:dyDescent="0.35">
      <c r="C158" s="3">
        <f>_xlfn.XLOOKUP(B158,Details!E:E,Details!CG:CG)</f>
        <v>0</v>
      </c>
      <c r="D158" s="3">
        <f>_xlfn.XLOOKUP(B158,Details!E:E,Details!AQ:AQ)</f>
        <v>0</v>
      </c>
      <c r="E158" s="3">
        <f>_xlfn.XLOOKUP(B158,Details!E:E,Details!AR:AR)</f>
        <v>0</v>
      </c>
      <c r="F158" s="3">
        <f>SUMIFS(Details!AY:AY,Details!E:E,'GST TDS'!B158)</f>
        <v>0</v>
      </c>
      <c r="G158" s="360">
        <f t="shared" si="9"/>
        <v>0</v>
      </c>
    </row>
    <row r="159" spans="3:7" x14ac:dyDescent="0.35">
      <c r="C159" s="3">
        <f>_xlfn.XLOOKUP(B159,Details!E:E,Details!CG:CG)</f>
        <v>0</v>
      </c>
      <c r="D159" s="3">
        <f>_xlfn.XLOOKUP(B159,Details!E:E,Details!AQ:AQ)</f>
        <v>0</v>
      </c>
      <c r="E159" s="3">
        <f>_xlfn.XLOOKUP(B159,Details!E:E,Details!AR:AR)</f>
        <v>0</v>
      </c>
      <c r="F159" s="3">
        <f>SUMIFS(Details!AY:AY,Details!E:E,'GST TDS'!B159)</f>
        <v>0</v>
      </c>
      <c r="G159" s="360">
        <f t="shared" si="9"/>
        <v>0</v>
      </c>
    </row>
    <row r="160" spans="3:7" x14ac:dyDescent="0.35">
      <c r="C160" s="3">
        <f>_xlfn.XLOOKUP(B160,Details!E:E,Details!CG:CG)</f>
        <v>0</v>
      </c>
      <c r="D160" s="3">
        <f>_xlfn.XLOOKUP(B160,Details!E:E,Details!AQ:AQ)</f>
        <v>0</v>
      </c>
      <c r="E160" s="3">
        <f>_xlfn.XLOOKUP(B160,Details!E:E,Details!AR:AR)</f>
        <v>0</v>
      </c>
      <c r="F160" s="3">
        <f>SUMIFS(Details!AY:AY,Details!E:E,'GST TDS'!B160)</f>
        <v>0</v>
      </c>
      <c r="G160" s="360">
        <f t="shared" si="9"/>
        <v>0</v>
      </c>
    </row>
    <row r="161" spans="3:7" x14ac:dyDescent="0.35">
      <c r="C161" s="3">
        <f>_xlfn.XLOOKUP(B161,Details!E:E,Details!CG:CG)</f>
        <v>0</v>
      </c>
      <c r="D161" s="3">
        <f>_xlfn.XLOOKUP(B161,Details!E:E,Details!AQ:AQ)</f>
        <v>0</v>
      </c>
      <c r="E161" s="3">
        <f>_xlfn.XLOOKUP(B161,Details!E:E,Details!AR:AR)</f>
        <v>0</v>
      </c>
      <c r="F161" s="3">
        <f>SUMIFS(Details!AY:AY,Details!E:E,'GST TDS'!B161)</f>
        <v>0</v>
      </c>
      <c r="G161" s="360">
        <f t="shared" si="9"/>
        <v>0</v>
      </c>
    </row>
    <row r="162" spans="3:7" x14ac:dyDescent="0.35">
      <c r="C162" s="3">
        <f>_xlfn.XLOOKUP(B162,Details!E:E,Details!CG:CG)</f>
        <v>0</v>
      </c>
      <c r="D162" s="3">
        <f>_xlfn.XLOOKUP(B162,Details!E:E,Details!AQ:AQ)</f>
        <v>0</v>
      </c>
      <c r="E162" s="3">
        <f>_xlfn.XLOOKUP(B162,Details!E:E,Details!AR:AR)</f>
        <v>0</v>
      </c>
      <c r="F162" s="3">
        <f>SUMIFS(Details!AY:AY,Details!E:E,'GST TDS'!B162)</f>
        <v>0</v>
      </c>
      <c r="G162" s="360">
        <f t="shared" si="9"/>
        <v>0</v>
      </c>
    </row>
    <row r="163" spans="3:7" x14ac:dyDescent="0.35">
      <c r="C163" s="3">
        <f>_xlfn.XLOOKUP(B163,Details!E:E,Details!CG:CG)</f>
        <v>0</v>
      </c>
      <c r="D163" s="3">
        <f>_xlfn.XLOOKUP(B163,Details!E:E,Details!AQ:AQ)</f>
        <v>0</v>
      </c>
      <c r="E163" s="3">
        <f>_xlfn.XLOOKUP(B163,Details!E:E,Details!AR:AR)</f>
        <v>0</v>
      </c>
      <c r="F163" s="3">
        <f>SUMIFS(Details!AY:AY,Details!E:E,'GST TDS'!B163)</f>
        <v>0</v>
      </c>
      <c r="G163" s="360">
        <f t="shared" si="9"/>
        <v>0</v>
      </c>
    </row>
    <row r="164" spans="3:7" x14ac:dyDescent="0.35">
      <c r="C164" s="3">
        <f>_xlfn.XLOOKUP(B164,Details!E:E,Details!CG:CG)</f>
        <v>0</v>
      </c>
      <c r="D164" s="3">
        <f>_xlfn.XLOOKUP(B164,Details!E:E,Details!AQ:AQ)</f>
        <v>0</v>
      </c>
      <c r="E164" s="3">
        <f>_xlfn.XLOOKUP(B164,Details!E:E,Details!AR:AR)</f>
        <v>0</v>
      </c>
      <c r="F164" s="3">
        <f>SUMIFS(Details!AY:AY,Details!E:E,'GST TDS'!B164)</f>
        <v>0</v>
      </c>
      <c r="G164" s="360">
        <f t="shared" si="9"/>
        <v>0</v>
      </c>
    </row>
    <row r="165" spans="3:7" x14ac:dyDescent="0.35">
      <c r="C165" s="3">
        <f>_xlfn.XLOOKUP(B165,Details!E:E,Details!CG:CG)</f>
        <v>0</v>
      </c>
      <c r="D165" s="3">
        <f>_xlfn.XLOOKUP(B165,Details!E:E,Details!AQ:AQ)</f>
        <v>0</v>
      </c>
      <c r="E165" s="3">
        <f>_xlfn.XLOOKUP(B165,Details!E:E,Details!AR:AR)</f>
        <v>0</v>
      </c>
      <c r="F165" s="3">
        <f>SUMIFS(Details!AY:AY,Details!E:E,'GST TDS'!B165)</f>
        <v>0</v>
      </c>
      <c r="G165" s="360">
        <f t="shared" si="9"/>
        <v>0</v>
      </c>
    </row>
    <row r="166" spans="3:7" x14ac:dyDescent="0.35">
      <c r="C166" s="3">
        <f>_xlfn.XLOOKUP(B166,Details!E:E,Details!CG:CG)</f>
        <v>0</v>
      </c>
      <c r="D166" s="3">
        <f>_xlfn.XLOOKUP(B166,Details!E:E,Details!AQ:AQ)</f>
        <v>0</v>
      </c>
      <c r="E166" s="3">
        <f>_xlfn.XLOOKUP(B166,Details!E:E,Details!AR:AR)</f>
        <v>0</v>
      </c>
      <c r="F166" s="3">
        <f>SUMIFS(Details!AY:AY,Details!E:E,'GST TDS'!B166)</f>
        <v>0</v>
      </c>
      <c r="G166" s="360">
        <f t="shared" si="9"/>
        <v>0</v>
      </c>
    </row>
    <row r="167" spans="3:7" x14ac:dyDescent="0.35">
      <c r="C167" s="3">
        <f>_xlfn.XLOOKUP(B167,Details!E:E,Details!CG:CG)</f>
        <v>0</v>
      </c>
      <c r="D167" s="3">
        <f>_xlfn.XLOOKUP(B167,Details!E:E,Details!AQ:AQ)</f>
        <v>0</v>
      </c>
      <c r="E167" s="3">
        <f>_xlfn.XLOOKUP(B167,Details!E:E,Details!AR:AR)</f>
        <v>0</v>
      </c>
      <c r="F167" s="3">
        <f>SUMIFS(Details!AY:AY,Details!E:E,'GST TDS'!B167)</f>
        <v>0</v>
      </c>
      <c r="G167" s="360">
        <f t="shared" si="9"/>
        <v>0</v>
      </c>
    </row>
    <row r="168" spans="3:7" x14ac:dyDescent="0.35">
      <c r="C168" s="3">
        <f>_xlfn.XLOOKUP(B168,Details!E:E,Details!CG:CG)</f>
        <v>0</v>
      </c>
      <c r="D168" s="3">
        <f>_xlfn.XLOOKUP(B168,Details!E:E,Details!AQ:AQ)</f>
        <v>0</v>
      </c>
      <c r="E168" s="3">
        <f>_xlfn.XLOOKUP(B168,Details!E:E,Details!AR:AR)</f>
        <v>0</v>
      </c>
      <c r="F168" s="3">
        <f>SUMIFS(Details!AY:AY,Details!E:E,'GST TDS'!B168)</f>
        <v>0</v>
      </c>
      <c r="G168" s="360">
        <f t="shared" si="9"/>
        <v>0</v>
      </c>
    </row>
    <row r="169" spans="3:7" x14ac:dyDescent="0.35">
      <c r="C169" s="3">
        <f>_xlfn.XLOOKUP(B169,Details!E:E,Details!CG:CG)</f>
        <v>0</v>
      </c>
      <c r="D169" s="3">
        <f>_xlfn.XLOOKUP(B169,Details!E:E,Details!AQ:AQ)</f>
        <v>0</v>
      </c>
      <c r="E169" s="3">
        <f>_xlfn.XLOOKUP(B169,Details!E:E,Details!AR:AR)</f>
        <v>0</v>
      </c>
      <c r="F169" s="3">
        <f>SUMIFS(Details!AY:AY,Details!E:E,'GST TDS'!B169)</f>
        <v>0</v>
      </c>
      <c r="G169" s="360">
        <f t="shared" si="9"/>
        <v>0</v>
      </c>
    </row>
    <row r="170" spans="3:7" x14ac:dyDescent="0.35">
      <c r="C170" s="3">
        <f>_xlfn.XLOOKUP(B170,Details!E:E,Details!CG:CG)</f>
        <v>0</v>
      </c>
      <c r="D170" s="3">
        <f>_xlfn.XLOOKUP(B170,Details!E:E,Details!AQ:AQ)</f>
        <v>0</v>
      </c>
      <c r="E170" s="3">
        <f>_xlfn.XLOOKUP(B170,Details!E:E,Details!AR:AR)</f>
        <v>0</v>
      </c>
      <c r="F170" s="3">
        <f>SUMIFS(Details!AY:AY,Details!E:E,'GST TDS'!B170)</f>
        <v>0</v>
      </c>
      <c r="G170" s="360">
        <f t="shared" si="9"/>
        <v>0</v>
      </c>
    </row>
    <row r="171" spans="3:7" x14ac:dyDescent="0.35">
      <c r="C171" s="3">
        <f>_xlfn.XLOOKUP(B171,Details!E:E,Details!CG:CG)</f>
        <v>0</v>
      </c>
      <c r="D171" s="3">
        <f>_xlfn.XLOOKUP(B171,Details!E:E,Details!AQ:AQ)</f>
        <v>0</v>
      </c>
      <c r="E171" s="3">
        <f>_xlfn.XLOOKUP(B171,Details!E:E,Details!AR:AR)</f>
        <v>0</v>
      </c>
      <c r="F171" s="3">
        <f>SUMIFS(Details!AY:AY,Details!E:E,'GST TDS'!B171)</f>
        <v>0</v>
      </c>
      <c r="G171" s="360">
        <f t="shared" si="9"/>
        <v>0</v>
      </c>
    </row>
    <row r="172" spans="3:7" x14ac:dyDescent="0.35">
      <c r="C172" s="3">
        <f>_xlfn.XLOOKUP(B172,Details!E:E,Details!CG:CG)</f>
        <v>0</v>
      </c>
      <c r="D172" s="3">
        <f>_xlfn.XLOOKUP(B172,Details!E:E,Details!AQ:AQ)</f>
        <v>0</v>
      </c>
      <c r="E172" s="3">
        <f>_xlfn.XLOOKUP(B172,Details!E:E,Details!AR:AR)</f>
        <v>0</v>
      </c>
      <c r="F172" s="3">
        <f>SUMIFS(Details!AY:AY,Details!E:E,'GST TDS'!B172)</f>
        <v>0</v>
      </c>
      <c r="G172" s="360">
        <f t="shared" si="9"/>
        <v>0</v>
      </c>
    </row>
    <row r="173" spans="3:7" x14ac:dyDescent="0.35">
      <c r="C173" s="3">
        <f>_xlfn.XLOOKUP(B173,Details!E:E,Details!CG:CG)</f>
        <v>0</v>
      </c>
      <c r="D173" s="3">
        <f>_xlfn.XLOOKUP(B173,Details!E:E,Details!AQ:AQ)</f>
        <v>0</v>
      </c>
      <c r="E173" s="3">
        <f>_xlfn.XLOOKUP(B173,Details!E:E,Details!AR:AR)</f>
        <v>0</v>
      </c>
      <c r="F173" s="3">
        <f>SUMIFS(Details!AY:AY,Details!E:E,'GST TDS'!B173)</f>
        <v>0</v>
      </c>
      <c r="G173" s="360">
        <f t="shared" si="9"/>
        <v>0</v>
      </c>
    </row>
    <row r="174" spans="3:7" x14ac:dyDescent="0.35">
      <c r="C174" s="3">
        <f>_xlfn.XLOOKUP(B174,Details!E:E,Details!CG:CG)</f>
        <v>0</v>
      </c>
      <c r="D174" s="3">
        <f>_xlfn.XLOOKUP(B174,Details!E:E,Details!AQ:AQ)</f>
        <v>0</v>
      </c>
      <c r="E174" s="3">
        <f>_xlfn.XLOOKUP(B174,Details!E:E,Details!AR:AR)</f>
        <v>0</v>
      </c>
      <c r="F174" s="3">
        <f>SUMIFS(Details!AY:AY,Details!E:E,'GST TDS'!B174)</f>
        <v>0</v>
      </c>
      <c r="G174" s="360">
        <f t="shared" si="9"/>
        <v>0</v>
      </c>
    </row>
    <row r="175" spans="3:7" x14ac:dyDescent="0.35">
      <c r="C175" s="3">
        <f>_xlfn.XLOOKUP(B175,Details!E:E,Details!CG:CG)</f>
        <v>0</v>
      </c>
      <c r="D175" s="3">
        <f>_xlfn.XLOOKUP(B175,Details!E:E,Details!AQ:AQ)</f>
        <v>0</v>
      </c>
      <c r="E175" s="3">
        <f>_xlfn.XLOOKUP(B175,Details!E:E,Details!AR:AR)</f>
        <v>0</v>
      </c>
      <c r="F175" s="3">
        <f>SUMIFS(Details!AY:AY,Details!E:E,'GST TDS'!B175)</f>
        <v>0</v>
      </c>
      <c r="G175" s="360">
        <f t="shared" si="9"/>
        <v>0</v>
      </c>
    </row>
    <row r="176" spans="3:7" x14ac:dyDescent="0.35">
      <c r="C176" s="3">
        <f>_xlfn.XLOOKUP(B176,Details!E:E,Details!CG:CG)</f>
        <v>0</v>
      </c>
      <c r="D176" s="3">
        <f>_xlfn.XLOOKUP(B176,Details!E:E,Details!AQ:AQ)</f>
        <v>0</v>
      </c>
      <c r="E176" s="3">
        <f>_xlfn.XLOOKUP(B176,Details!E:E,Details!AR:AR)</f>
        <v>0</v>
      </c>
      <c r="F176" s="3">
        <f>SUMIFS(Details!AY:AY,Details!E:E,'GST TDS'!B176)</f>
        <v>0</v>
      </c>
      <c r="G176" s="360">
        <f t="shared" si="9"/>
        <v>0</v>
      </c>
    </row>
    <row r="177" spans="3:7" x14ac:dyDescent="0.35">
      <c r="C177" s="3">
        <f>_xlfn.XLOOKUP(B177,Details!E:E,Details!CG:CG)</f>
        <v>0</v>
      </c>
      <c r="D177" s="3">
        <f>_xlfn.XLOOKUP(B177,Details!E:E,Details!AQ:AQ)</f>
        <v>0</v>
      </c>
      <c r="E177" s="3">
        <f>_xlfn.XLOOKUP(B177,Details!E:E,Details!AR:AR)</f>
        <v>0</v>
      </c>
      <c r="F177" s="3">
        <f>SUMIFS(Details!AY:AY,Details!E:E,'GST TDS'!B177)</f>
        <v>0</v>
      </c>
      <c r="G177" s="360">
        <f t="shared" si="9"/>
        <v>0</v>
      </c>
    </row>
    <row r="178" spans="3:7" x14ac:dyDescent="0.35">
      <c r="C178" s="3">
        <f>_xlfn.XLOOKUP(B178,Details!E:E,Details!CG:CG)</f>
        <v>0</v>
      </c>
      <c r="D178" s="3">
        <f>_xlfn.XLOOKUP(B178,Details!E:E,Details!AQ:AQ)</f>
        <v>0</v>
      </c>
      <c r="E178" s="3">
        <f>_xlfn.XLOOKUP(B178,Details!E:E,Details!AR:AR)</f>
        <v>0</v>
      </c>
      <c r="F178" s="3">
        <f>SUMIFS(Details!AY:AY,Details!E:E,'GST TDS'!B178)</f>
        <v>0</v>
      </c>
      <c r="G178" s="360">
        <f t="shared" si="9"/>
        <v>0</v>
      </c>
    </row>
    <row r="179" spans="3:7" x14ac:dyDescent="0.35">
      <c r="C179" s="3">
        <f>_xlfn.XLOOKUP(B179,Details!E:E,Details!CG:CG)</f>
        <v>0</v>
      </c>
      <c r="D179" s="3">
        <f>_xlfn.XLOOKUP(B179,Details!E:E,Details!AQ:AQ)</f>
        <v>0</v>
      </c>
      <c r="E179" s="3">
        <f>_xlfn.XLOOKUP(B179,Details!E:E,Details!AR:AR)</f>
        <v>0</v>
      </c>
      <c r="F179" s="3">
        <f>SUMIFS(Details!AY:AY,Details!E:E,'GST TDS'!B179)</f>
        <v>0</v>
      </c>
      <c r="G179" s="360">
        <f t="shared" si="9"/>
        <v>0</v>
      </c>
    </row>
    <row r="180" spans="3:7" x14ac:dyDescent="0.35">
      <c r="C180" s="3">
        <f>_xlfn.XLOOKUP(B180,Details!E:E,Details!CG:CG)</f>
        <v>0</v>
      </c>
      <c r="D180" s="3">
        <f>_xlfn.XLOOKUP(B180,Details!E:E,Details!AQ:AQ)</f>
        <v>0</v>
      </c>
      <c r="E180" s="3">
        <f>_xlfn.XLOOKUP(B180,Details!E:E,Details!AR:AR)</f>
        <v>0</v>
      </c>
      <c r="F180" s="3">
        <f>SUMIFS(Details!AY:AY,Details!E:E,'GST TDS'!B180)</f>
        <v>0</v>
      </c>
      <c r="G180" s="360">
        <f t="shared" si="9"/>
        <v>0</v>
      </c>
    </row>
    <row r="181" spans="3:7" x14ac:dyDescent="0.35">
      <c r="C181" s="3">
        <f>_xlfn.XLOOKUP(B181,Details!E:E,Details!CG:CG)</f>
        <v>0</v>
      </c>
      <c r="D181" s="3">
        <f>_xlfn.XLOOKUP(B181,Details!E:E,Details!AQ:AQ)</f>
        <v>0</v>
      </c>
      <c r="E181" s="3">
        <f>_xlfn.XLOOKUP(B181,Details!E:E,Details!AR:AR)</f>
        <v>0</v>
      </c>
      <c r="F181" s="3">
        <f>SUMIFS(Details!AY:AY,Details!E:E,'GST TDS'!B181)</f>
        <v>0</v>
      </c>
      <c r="G181" s="360">
        <f t="shared" si="9"/>
        <v>0</v>
      </c>
    </row>
    <row r="182" spans="3:7" x14ac:dyDescent="0.35">
      <c r="C182" s="3">
        <f>_xlfn.XLOOKUP(B182,Details!E:E,Details!CG:CG)</f>
        <v>0</v>
      </c>
      <c r="D182" s="3">
        <f>_xlfn.XLOOKUP(B182,Details!E:E,Details!AQ:AQ)</f>
        <v>0</v>
      </c>
      <c r="E182" s="3">
        <f>_xlfn.XLOOKUP(B182,Details!E:E,Details!AR:AR)</f>
        <v>0</v>
      </c>
      <c r="F182" s="3">
        <f>SUMIFS(Details!AY:AY,Details!E:E,'GST TDS'!B182)</f>
        <v>0</v>
      </c>
      <c r="G182" s="360">
        <f t="shared" si="9"/>
        <v>0</v>
      </c>
    </row>
    <row r="183" spans="3:7" x14ac:dyDescent="0.35">
      <c r="C183" s="3">
        <f>_xlfn.XLOOKUP(B183,Details!E:E,Details!CG:CG)</f>
        <v>0</v>
      </c>
      <c r="D183" s="3">
        <f>_xlfn.XLOOKUP(B183,Details!E:E,Details!AQ:AQ)</f>
        <v>0</v>
      </c>
      <c r="E183" s="3">
        <f>_xlfn.XLOOKUP(B183,Details!E:E,Details!AR:AR)</f>
        <v>0</v>
      </c>
      <c r="F183" s="3">
        <f>SUMIFS(Details!AY:AY,Details!E:E,'GST TDS'!B183)</f>
        <v>0</v>
      </c>
      <c r="G183" s="360">
        <f t="shared" si="9"/>
        <v>0</v>
      </c>
    </row>
    <row r="184" spans="3:7" x14ac:dyDescent="0.35">
      <c r="C184" s="3">
        <f>_xlfn.XLOOKUP(B184,Details!E:E,Details!CG:CG)</f>
        <v>0</v>
      </c>
      <c r="D184" s="3">
        <f>_xlfn.XLOOKUP(B184,Details!E:E,Details!AQ:AQ)</f>
        <v>0</v>
      </c>
      <c r="E184" s="3">
        <f>_xlfn.XLOOKUP(B184,Details!E:E,Details!AR:AR)</f>
        <v>0</v>
      </c>
      <c r="F184" s="3">
        <f>SUMIFS(Details!AY:AY,Details!E:E,'GST TDS'!B184)</f>
        <v>0</v>
      </c>
      <c r="G184" s="360">
        <f t="shared" si="9"/>
        <v>0</v>
      </c>
    </row>
    <row r="185" spans="3:7" x14ac:dyDescent="0.35">
      <c r="C185" s="3">
        <f>_xlfn.XLOOKUP(B185,Details!E:E,Details!CG:CG)</f>
        <v>0</v>
      </c>
      <c r="D185" s="3">
        <f>_xlfn.XLOOKUP(B185,Details!E:E,Details!AQ:AQ)</f>
        <v>0</v>
      </c>
      <c r="E185" s="3">
        <f>_xlfn.XLOOKUP(B185,Details!E:E,Details!AR:AR)</f>
        <v>0</v>
      </c>
      <c r="F185" s="3">
        <f>SUMIFS(Details!AY:AY,Details!E:E,'GST TDS'!B185)</f>
        <v>0</v>
      </c>
      <c r="G185" s="360">
        <f t="shared" si="9"/>
        <v>0</v>
      </c>
    </row>
    <row r="186" spans="3:7" x14ac:dyDescent="0.35">
      <c r="C186" s="3">
        <f>_xlfn.XLOOKUP(B186,Details!E:E,Details!CG:CG)</f>
        <v>0</v>
      </c>
      <c r="D186" s="3">
        <f>_xlfn.XLOOKUP(B186,Details!E:E,Details!AQ:AQ)</f>
        <v>0</v>
      </c>
      <c r="E186" s="3">
        <f>_xlfn.XLOOKUP(B186,Details!E:E,Details!AR:AR)</f>
        <v>0</v>
      </c>
      <c r="F186" s="3">
        <f>SUMIFS(Details!AY:AY,Details!E:E,'GST TDS'!B186)</f>
        <v>0</v>
      </c>
      <c r="G186" s="360">
        <f t="shared" si="9"/>
        <v>0</v>
      </c>
    </row>
    <row r="187" spans="3:7" x14ac:dyDescent="0.35">
      <c r="C187" s="3">
        <f>_xlfn.XLOOKUP(B187,Details!E:E,Details!CG:CG)</f>
        <v>0</v>
      </c>
      <c r="D187" s="3">
        <f>_xlfn.XLOOKUP(B187,Details!E:E,Details!AQ:AQ)</f>
        <v>0</v>
      </c>
      <c r="E187" s="3">
        <f>_xlfn.XLOOKUP(B187,Details!E:E,Details!AR:AR)</f>
        <v>0</v>
      </c>
      <c r="F187" s="3">
        <f>SUMIFS(Details!AY:AY,Details!E:E,'GST TDS'!B187)</f>
        <v>0</v>
      </c>
      <c r="G187" s="360">
        <f t="shared" si="9"/>
        <v>0</v>
      </c>
    </row>
    <row r="188" spans="3:7" x14ac:dyDescent="0.35">
      <c r="C188" s="3">
        <f>_xlfn.XLOOKUP(B188,Details!E:E,Details!CG:CG)</f>
        <v>0</v>
      </c>
      <c r="D188" s="3">
        <f>_xlfn.XLOOKUP(B188,Details!E:E,Details!AQ:AQ)</f>
        <v>0</v>
      </c>
      <c r="E188" s="3">
        <f>_xlfn.XLOOKUP(B188,Details!E:E,Details!AR:AR)</f>
        <v>0</v>
      </c>
      <c r="F188" s="3">
        <f>SUMIFS(Details!AY:AY,Details!E:E,'GST TDS'!B188)</f>
        <v>0</v>
      </c>
      <c r="G188" s="360">
        <f t="shared" si="9"/>
        <v>0</v>
      </c>
    </row>
    <row r="189" spans="3:7" x14ac:dyDescent="0.35">
      <c r="C189" s="3">
        <f>_xlfn.XLOOKUP(B189,Details!E:E,Details!CG:CG)</f>
        <v>0</v>
      </c>
      <c r="D189" s="3">
        <f>_xlfn.XLOOKUP(B189,Details!E:E,Details!AQ:AQ)</f>
        <v>0</v>
      </c>
      <c r="E189" s="3">
        <f>_xlfn.XLOOKUP(B189,Details!E:E,Details!AR:AR)</f>
        <v>0</v>
      </c>
      <c r="F189" s="3">
        <f>SUMIFS(Details!AY:AY,Details!E:E,'GST TDS'!B189)</f>
        <v>0</v>
      </c>
      <c r="G189" s="360">
        <f t="shared" si="9"/>
        <v>0</v>
      </c>
    </row>
    <row r="190" spans="3:7" x14ac:dyDescent="0.35">
      <c r="C190" s="3">
        <f>_xlfn.XLOOKUP(B190,Details!E:E,Details!CG:CG)</f>
        <v>0</v>
      </c>
      <c r="D190" s="3">
        <f>_xlfn.XLOOKUP(B190,Details!E:E,Details!AQ:AQ)</f>
        <v>0</v>
      </c>
      <c r="E190" s="3">
        <f>_xlfn.XLOOKUP(B190,Details!E:E,Details!AR:AR)</f>
        <v>0</v>
      </c>
      <c r="F190" s="3">
        <f>SUMIFS(Details!AY:AY,Details!E:E,'GST TDS'!B190)</f>
        <v>0</v>
      </c>
      <c r="G190" s="360">
        <f t="shared" si="9"/>
        <v>0</v>
      </c>
    </row>
    <row r="191" spans="3:7" x14ac:dyDescent="0.35">
      <c r="C191" s="3">
        <f>_xlfn.XLOOKUP(B191,Details!E:E,Details!CG:CG)</f>
        <v>0</v>
      </c>
      <c r="D191" s="3">
        <f>_xlfn.XLOOKUP(B191,Details!E:E,Details!AQ:AQ)</f>
        <v>0</v>
      </c>
      <c r="E191" s="3">
        <f>_xlfn.XLOOKUP(B191,Details!E:E,Details!AR:AR)</f>
        <v>0</v>
      </c>
      <c r="F191" s="3">
        <f>SUMIFS(Details!AY:AY,Details!E:E,'GST TDS'!B191)</f>
        <v>0</v>
      </c>
      <c r="G191" s="360">
        <f t="shared" si="9"/>
        <v>0</v>
      </c>
    </row>
    <row r="192" spans="3:7" x14ac:dyDescent="0.35">
      <c r="C192" s="3">
        <f>_xlfn.XLOOKUP(B192,Details!E:E,Details!CG:CG)</f>
        <v>0</v>
      </c>
      <c r="D192" s="3">
        <f>_xlfn.XLOOKUP(B192,Details!E:E,Details!AQ:AQ)</f>
        <v>0</v>
      </c>
      <c r="E192" s="3">
        <f>_xlfn.XLOOKUP(B192,Details!E:E,Details!AR:AR)</f>
        <v>0</v>
      </c>
      <c r="F192" s="3">
        <f>SUMIFS(Details!AY:AY,Details!E:E,'GST TDS'!B192)</f>
        <v>0</v>
      </c>
      <c r="G192" s="360">
        <f t="shared" si="9"/>
        <v>0</v>
      </c>
    </row>
    <row r="193" spans="3:7" x14ac:dyDescent="0.35">
      <c r="C193" s="3">
        <f>_xlfn.XLOOKUP(B193,Details!E:E,Details!CG:CG)</f>
        <v>0</v>
      </c>
      <c r="D193" s="3">
        <f>_xlfn.XLOOKUP(B193,Details!E:E,Details!AQ:AQ)</f>
        <v>0</v>
      </c>
      <c r="E193" s="3">
        <f>_xlfn.XLOOKUP(B193,Details!E:E,Details!AR:AR)</f>
        <v>0</v>
      </c>
      <c r="F193" s="3">
        <f>SUMIFS(Details!AY:AY,Details!E:E,'GST TDS'!B193)</f>
        <v>0</v>
      </c>
      <c r="G193" s="360">
        <f t="shared" si="9"/>
        <v>0</v>
      </c>
    </row>
    <row r="194" spans="3:7" x14ac:dyDescent="0.35">
      <c r="C194" s="3">
        <f>_xlfn.XLOOKUP(B194,Details!E:E,Details!CG:CG)</f>
        <v>0</v>
      </c>
      <c r="D194" s="3">
        <f>_xlfn.XLOOKUP(B194,Details!E:E,Details!AQ:AQ)</f>
        <v>0</v>
      </c>
      <c r="E194" s="3">
        <f>_xlfn.XLOOKUP(B194,Details!E:E,Details!AR:AR)</f>
        <v>0</v>
      </c>
      <c r="F194" s="3">
        <f>SUMIFS(Details!AY:AY,Details!E:E,'GST TDS'!B194)</f>
        <v>0</v>
      </c>
      <c r="G194" s="360">
        <f t="shared" si="9"/>
        <v>0</v>
      </c>
    </row>
    <row r="195" spans="3:7" x14ac:dyDescent="0.35">
      <c r="C195" s="3">
        <f>_xlfn.XLOOKUP(B195,Details!E:E,Details!CG:CG)</f>
        <v>0</v>
      </c>
      <c r="D195" s="3">
        <f>_xlfn.XLOOKUP(B195,Details!E:E,Details!AQ:AQ)</f>
        <v>0</v>
      </c>
      <c r="E195" s="3">
        <f>_xlfn.XLOOKUP(B195,Details!E:E,Details!AR:AR)</f>
        <v>0</v>
      </c>
      <c r="F195" s="3">
        <f>SUMIFS(Details!AY:AY,Details!E:E,'GST TDS'!B195)</f>
        <v>0</v>
      </c>
      <c r="G195" s="360">
        <f t="shared" si="9"/>
        <v>0</v>
      </c>
    </row>
    <row r="196" spans="3:7" x14ac:dyDescent="0.35">
      <c r="C196" s="3">
        <f>_xlfn.XLOOKUP(B196,Details!E:E,Details!CG:CG)</f>
        <v>0</v>
      </c>
      <c r="D196" s="3">
        <f>_xlfn.XLOOKUP(B196,Details!E:E,Details!AQ:AQ)</f>
        <v>0</v>
      </c>
      <c r="E196" s="3">
        <f>_xlfn.XLOOKUP(B196,Details!E:E,Details!AR:AR)</f>
        <v>0</v>
      </c>
      <c r="F196" s="3">
        <f>SUMIFS(Details!AY:AY,Details!E:E,'GST TDS'!B196)</f>
        <v>0</v>
      </c>
      <c r="G196" s="360">
        <f t="shared" si="9"/>
        <v>0</v>
      </c>
    </row>
    <row r="197" spans="3:7" x14ac:dyDescent="0.35">
      <c r="C197" s="3">
        <f>_xlfn.XLOOKUP(B197,Details!E:E,Details!CG:CG)</f>
        <v>0</v>
      </c>
      <c r="D197" s="3">
        <f>_xlfn.XLOOKUP(B197,Details!E:E,Details!AQ:AQ)</f>
        <v>0</v>
      </c>
      <c r="E197" s="3">
        <f>_xlfn.XLOOKUP(B197,Details!E:E,Details!AR:AR)</f>
        <v>0</v>
      </c>
      <c r="F197" s="3">
        <f>SUMIFS(Details!AY:AY,Details!E:E,'GST TDS'!B197)</f>
        <v>0</v>
      </c>
      <c r="G197" s="360">
        <f t="shared" ref="G197:G260" si="10">F197*2%</f>
        <v>0</v>
      </c>
    </row>
    <row r="198" spans="3:7" x14ac:dyDescent="0.35">
      <c r="C198" s="3">
        <f>_xlfn.XLOOKUP(B198,Details!E:E,Details!CG:CG)</f>
        <v>0</v>
      </c>
      <c r="D198" s="3">
        <f>_xlfn.XLOOKUP(B198,Details!E:E,Details!AQ:AQ)</f>
        <v>0</v>
      </c>
      <c r="E198" s="3">
        <f>_xlfn.XLOOKUP(B198,Details!E:E,Details!AR:AR)</f>
        <v>0</v>
      </c>
      <c r="F198" s="3">
        <f>SUMIFS(Details!AY:AY,Details!E:E,'GST TDS'!B198)</f>
        <v>0</v>
      </c>
      <c r="G198" s="360">
        <f t="shared" si="10"/>
        <v>0</v>
      </c>
    </row>
    <row r="199" spans="3:7" x14ac:dyDescent="0.35">
      <c r="C199" s="3">
        <f>_xlfn.XLOOKUP(B199,Details!E:E,Details!CG:CG)</f>
        <v>0</v>
      </c>
      <c r="D199" s="3">
        <f>_xlfn.XLOOKUP(B199,Details!E:E,Details!AQ:AQ)</f>
        <v>0</v>
      </c>
      <c r="E199" s="3">
        <f>_xlfn.XLOOKUP(B199,Details!E:E,Details!AR:AR)</f>
        <v>0</v>
      </c>
      <c r="F199" s="3">
        <f>SUMIFS(Details!AY:AY,Details!E:E,'GST TDS'!B199)</f>
        <v>0</v>
      </c>
      <c r="G199" s="360">
        <f t="shared" si="10"/>
        <v>0</v>
      </c>
    </row>
    <row r="200" spans="3:7" x14ac:dyDescent="0.35">
      <c r="C200" s="3">
        <f>_xlfn.XLOOKUP(B200,Details!E:E,Details!CG:CG)</f>
        <v>0</v>
      </c>
      <c r="D200" s="3">
        <f>_xlfn.XLOOKUP(B200,Details!E:E,Details!AQ:AQ)</f>
        <v>0</v>
      </c>
      <c r="E200" s="3">
        <f>_xlfn.XLOOKUP(B200,Details!E:E,Details!AR:AR)</f>
        <v>0</v>
      </c>
      <c r="F200" s="3">
        <f>SUMIFS(Details!AY:AY,Details!E:E,'GST TDS'!B200)</f>
        <v>0</v>
      </c>
      <c r="G200" s="360">
        <f t="shared" si="10"/>
        <v>0</v>
      </c>
    </row>
    <row r="201" spans="3:7" x14ac:dyDescent="0.35">
      <c r="C201" s="3">
        <f>_xlfn.XLOOKUP(B201,Details!E:E,Details!CG:CG)</f>
        <v>0</v>
      </c>
      <c r="D201" s="3">
        <f>_xlfn.XLOOKUP(B201,Details!E:E,Details!AQ:AQ)</f>
        <v>0</v>
      </c>
      <c r="E201" s="3">
        <f>_xlfn.XLOOKUP(B201,Details!E:E,Details!AR:AR)</f>
        <v>0</v>
      </c>
      <c r="F201" s="3">
        <f>SUMIFS(Details!AY:AY,Details!E:E,'GST TDS'!B201)</f>
        <v>0</v>
      </c>
      <c r="G201" s="360">
        <f t="shared" si="10"/>
        <v>0</v>
      </c>
    </row>
    <row r="202" spans="3:7" x14ac:dyDescent="0.35">
      <c r="C202" s="3">
        <f>_xlfn.XLOOKUP(B202,Details!E:E,Details!CG:CG)</f>
        <v>0</v>
      </c>
      <c r="D202" s="3">
        <f>_xlfn.XLOOKUP(B202,Details!E:E,Details!AQ:AQ)</f>
        <v>0</v>
      </c>
      <c r="E202" s="3">
        <f>_xlfn.XLOOKUP(B202,Details!E:E,Details!AR:AR)</f>
        <v>0</v>
      </c>
      <c r="F202" s="3">
        <f>SUMIFS(Details!AY:AY,Details!E:E,'GST TDS'!B202)</f>
        <v>0</v>
      </c>
      <c r="G202" s="360">
        <f t="shared" si="10"/>
        <v>0</v>
      </c>
    </row>
    <row r="203" spans="3:7" x14ac:dyDescent="0.35">
      <c r="C203" s="3">
        <f>_xlfn.XLOOKUP(B203,Details!E:E,Details!CG:CG)</f>
        <v>0</v>
      </c>
      <c r="D203" s="3">
        <f>_xlfn.XLOOKUP(B203,Details!E:E,Details!AQ:AQ)</f>
        <v>0</v>
      </c>
      <c r="E203" s="3">
        <f>_xlfn.XLOOKUP(B203,Details!E:E,Details!AR:AR)</f>
        <v>0</v>
      </c>
      <c r="F203" s="3">
        <f>SUMIFS(Details!AY:AY,Details!E:E,'GST TDS'!B203)</f>
        <v>0</v>
      </c>
      <c r="G203" s="360">
        <f t="shared" si="10"/>
        <v>0</v>
      </c>
    </row>
    <row r="204" spans="3:7" x14ac:dyDescent="0.35">
      <c r="C204" s="3">
        <f>_xlfn.XLOOKUP(B204,Details!E:E,Details!CG:CG)</f>
        <v>0</v>
      </c>
      <c r="D204" s="3">
        <f>_xlfn.XLOOKUP(B204,Details!E:E,Details!AQ:AQ)</f>
        <v>0</v>
      </c>
      <c r="E204" s="3">
        <f>_xlfn.XLOOKUP(B204,Details!E:E,Details!AR:AR)</f>
        <v>0</v>
      </c>
      <c r="F204" s="3">
        <f>SUMIFS(Details!AY:AY,Details!E:E,'GST TDS'!B204)</f>
        <v>0</v>
      </c>
      <c r="G204" s="360">
        <f t="shared" si="10"/>
        <v>0</v>
      </c>
    </row>
    <row r="205" spans="3:7" x14ac:dyDescent="0.35">
      <c r="C205" s="3">
        <f>_xlfn.XLOOKUP(B205,Details!E:E,Details!CG:CG)</f>
        <v>0</v>
      </c>
      <c r="D205" s="3">
        <f>_xlfn.XLOOKUP(B205,Details!E:E,Details!AQ:AQ)</f>
        <v>0</v>
      </c>
      <c r="E205" s="3">
        <f>_xlfn.XLOOKUP(B205,Details!E:E,Details!AR:AR)</f>
        <v>0</v>
      </c>
      <c r="F205" s="3">
        <f>SUMIFS(Details!AY:AY,Details!E:E,'GST TDS'!B205)</f>
        <v>0</v>
      </c>
      <c r="G205" s="360">
        <f t="shared" si="10"/>
        <v>0</v>
      </c>
    </row>
    <row r="206" spans="3:7" x14ac:dyDescent="0.35">
      <c r="C206" s="3">
        <f>_xlfn.XLOOKUP(B206,Details!E:E,Details!CG:CG)</f>
        <v>0</v>
      </c>
      <c r="D206" s="3">
        <f>_xlfn.XLOOKUP(B206,Details!E:E,Details!AQ:AQ)</f>
        <v>0</v>
      </c>
      <c r="E206" s="3">
        <f>_xlfn.XLOOKUP(B206,Details!E:E,Details!AR:AR)</f>
        <v>0</v>
      </c>
      <c r="F206" s="3">
        <f>SUMIFS(Details!AY:AY,Details!E:E,'GST TDS'!B206)</f>
        <v>0</v>
      </c>
      <c r="G206" s="360">
        <f t="shared" si="10"/>
        <v>0</v>
      </c>
    </row>
    <row r="207" spans="3:7" x14ac:dyDescent="0.35">
      <c r="C207" s="3">
        <f>_xlfn.XLOOKUP(B207,Details!E:E,Details!CG:CG)</f>
        <v>0</v>
      </c>
      <c r="D207" s="3">
        <f>_xlfn.XLOOKUP(B207,Details!E:E,Details!AQ:AQ)</f>
        <v>0</v>
      </c>
      <c r="E207" s="3">
        <f>_xlfn.XLOOKUP(B207,Details!E:E,Details!AR:AR)</f>
        <v>0</v>
      </c>
      <c r="F207" s="3">
        <f>SUMIFS(Details!AY:AY,Details!E:E,'GST TDS'!B207)</f>
        <v>0</v>
      </c>
      <c r="G207" s="360">
        <f t="shared" si="10"/>
        <v>0</v>
      </c>
    </row>
    <row r="208" spans="3:7" x14ac:dyDescent="0.35">
      <c r="C208" s="3">
        <f>_xlfn.XLOOKUP(B208,Details!E:E,Details!CG:CG)</f>
        <v>0</v>
      </c>
      <c r="D208" s="3">
        <f>_xlfn.XLOOKUP(B208,Details!E:E,Details!AQ:AQ)</f>
        <v>0</v>
      </c>
      <c r="E208" s="3">
        <f>_xlfn.XLOOKUP(B208,Details!E:E,Details!AR:AR)</f>
        <v>0</v>
      </c>
      <c r="F208" s="3">
        <f>SUMIFS(Details!AY:AY,Details!E:E,'GST TDS'!B208)</f>
        <v>0</v>
      </c>
      <c r="G208" s="360">
        <f t="shared" si="10"/>
        <v>0</v>
      </c>
    </row>
    <row r="209" spans="3:7" x14ac:dyDescent="0.35">
      <c r="C209" s="3">
        <f>_xlfn.XLOOKUP(B209,Details!E:E,Details!CG:CG)</f>
        <v>0</v>
      </c>
      <c r="D209" s="3">
        <f>_xlfn.XLOOKUP(B209,Details!E:E,Details!AQ:AQ)</f>
        <v>0</v>
      </c>
      <c r="E209" s="3">
        <f>_xlfn.XLOOKUP(B209,Details!E:E,Details!AR:AR)</f>
        <v>0</v>
      </c>
      <c r="F209" s="3">
        <f>SUMIFS(Details!AY:AY,Details!E:E,'GST TDS'!B209)</f>
        <v>0</v>
      </c>
      <c r="G209" s="360">
        <f t="shared" si="10"/>
        <v>0</v>
      </c>
    </row>
    <row r="210" spans="3:7" x14ac:dyDescent="0.35">
      <c r="C210" s="3">
        <f>_xlfn.XLOOKUP(B210,Details!E:E,Details!CG:CG)</f>
        <v>0</v>
      </c>
      <c r="D210" s="3">
        <f>_xlfn.XLOOKUP(B210,Details!E:E,Details!AQ:AQ)</f>
        <v>0</v>
      </c>
      <c r="E210" s="3">
        <f>_xlfn.XLOOKUP(B210,Details!E:E,Details!AR:AR)</f>
        <v>0</v>
      </c>
      <c r="F210" s="3">
        <f>SUMIFS(Details!AY:AY,Details!E:E,'GST TDS'!B210)</f>
        <v>0</v>
      </c>
      <c r="G210" s="360">
        <f t="shared" si="10"/>
        <v>0</v>
      </c>
    </row>
    <row r="211" spans="3:7" x14ac:dyDescent="0.35">
      <c r="C211" s="3">
        <f>_xlfn.XLOOKUP(B211,Details!E:E,Details!CG:CG)</f>
        <v>0</v>
      </c>
      <c r="D211" s="3">
        <f>_xlfn.XLOOKUP(B211,Details!E:E,Details!AQ:AQ)</f>
        <v>0</v>
      </c>
      <c r="E211" s="3">
        <f>_xlfn.XLOOKUP(B211,Details!E:E,Details!AR:AR)</f>
        <v>0</v>
      </c>
      <c r="F211" s="3">
        <f>SUMIFS(Details!AY:AY,Details!E:E,'GST TDS'!B211)</f>
        <v>0</v>
      </c>
      <c r="G211" s="360">
        <f t="shared" si="10"/>
        <v>0</v>
      </c>
    </row>
    <row r="212" spans="3:7" x14ac:dyDescent="0.35">
      <c r="C212" s="3">
        <f>_xlfn.XLOOKUP(B212,Details!E:E,Details!CG:CG)</f>
        <v>0</v>
      </c>
      <c r="D212" s="3">
        <f>_xlfn.XLOOKUP(B212,Details!E:E,Details!AQ:AQ)</f>
        <v>0</v>
      </c>
      <c r="E212" s="3">
        <f>_xlfn.XLOOKUP(B212,Details!E:E,Details!AR:AR)</f>
        <v>0</v>
      </c>
      <c r="F212" s="3">
        <f>SUMIFS(Details!AY:AY,Details!E:E,'GST TDS'!B212)</f>
        <v>0</v>
      </c>
      <c r="G212" s="360">
        <f t="shared" si="10"/>
        <v>0</v>
      </c>
    </row>
    <row r="213" spans="3:7" x14ac:dyDescent="0.35">
      <c r="C213" s="3">
        <f>_xlfn.XLOOKUP(B213,Details!E:E,Details!CG:CG)</f>
        <v>0</v>
      </c>
      <c r="D213" s="3">
        <f>_xlfn.XLOOKUP(B213,Details!E:E,Details!AQ:AQ)</f>
        <v>0</v>
      </c>
      <c r="E213" s="3">
        <f>_xlfn.XLOOKUP(B213,Details!E:E,Details!AR:AR)</f>
        <v>0</v>
      </c>
      <c r="F213" s="3">
        <f>SUMIFS(Details!AY:AY,Details!E:E,'GST TDS'!B213)</f>
        <v>0</v>
      </c>
      <c r="G213" s="360">
        <f t="shared" si="10"/>
        <v>0</v>
      </c>
    </row>
    <row r="214" spans="3:7" x14ac:dyDescent="0.35">
      <c r="C214" s="3">
        <f>_xlfn.XLOOKUP(B214,Details!E:E,Details!CG:CG)</f>
        <v>0</v>
      </c>
      <c r="D214" s="3">
        <f>_xlfn.XLOOKUP(B214,Details!E:E,Details!AQ:AQ)</f>
        <v>0</v>
      </c>
      <c r="E214" s="3">
        <f>_xlfn.XLOOKUP(B214,Details!E:E,Details!AR:AR)</f>
        <v>0</v>
      </c>
      <c r="F214" s="3">
        <f>SUMIFS(Details!AY:AY,Details!E:E,'GST TDS'!B214)</f>
        <v>0</v>
      </c>
      <c r="G214" s="360">
        <f t="shared" si="10"/>
        <v>0</v>
      </c>
    </row>
    <row r="215" spans="3:7" x14ac:dyDescent="0.35">
      <c r="C215" s="3">
        <f>_xlfn.XLOOKUP(B215,Details!E:E,Details!CG:CG)</f>
        <v>0</v>
      </c>
      <c r="D215" s="3">
        <f>_xlfn.XLOOKUP(B215,Details!E:E,Details!AQ:AQ)</f>
        <v>0</v>
      </c>
      <c r="E215" s="3">
        <f>_xlfn.XLOOKUP(B215,Details!E:E,Details!AR:AR)</f>
        <v>0</v>
      </c>
      <c r="F215" s="3">
        <f>SUMIFS(Details!AY:AY,Details!E:E,'GST TDS'!B215)</f>
        <v>0</v>
      </c>
      <c r="G215" s="360">
        <f t="shared" si="10"/>
        <v>0</v>
      </c>
    </row>
    <row r="216" spans="3:7" x14ac:dyDescent="0.35">
      <c r="C216" s="3">
        <f>_xlfn.XLOOKUP(B216,Details!E:E,Details!CG:CG)</f>
        <v>0</v>
      </c>
      <c r="D216" s="3">
        <f>_xlfn.XLOOKUP(B216,Details!E:E,Details!AQ:AQ)</f>
        <v>0</v>
      </c>
      <c r="E216" s="3">
        <f>_xlfn.XLOOKUP(B216,Details!E:E,Details!AR:AR)</f>
        <v>0</v>
      </c>
      <c r="F216" s="3">
        <f>SUMIFS(Details!AY:AY,Details!E:E,'GST TDS'!B216)</f>
        <v>0</v>
      </c>
      <c r="G216" s="360">
        <f t="shared" si="10"/>
        <v>0</v>
      </c>
    </row>
    <row r="217" spans="3:7" x14ac:dyDescent="0.35">
      <c r="C217" s="3">
        <f>_xlfn.XLOOKUP(B217,Details!E:E,Details!CG:CG)</f>
        <v>0</v>
      </c>
      <c r="D217" s="3">
        <f>_xlfn.XLOOKUP(B217,Details!E:E,Details!AQ:AQ)</f>
        <v>0</v>
      </c>
      <c r="E217" s="3">
        <f>_xlfn.XLOOKUP(B217,Details!E:E,Details!AR:AR)</f>
        <v>0</v>
      </c>
      <c r="F217" s="3">
        <f>SUMIFS(Details!AY:AY,Details!E:E,'GST TDS'!B217)</f>
        <v>0</v>
      </c>
      <c r="G217" s="360">
        <f t="shared" si="10"/>
        <v>0</v>
      </c>
    </row>
    <row r="218" spans="3:7" x14ac:dyDescent="0.35">
      <c r="C218" s="3">
        <f>_xlfn.XLOOKUP(B218,Details!E:E,Details!CG:CG)</f>
        <v>0</v>
      </c>
      <c r="D218" s="3">
        <f>_xlfn.XLOOKUP(B218,Details!E:E,Details!AQ:AQ)</f>
        <v>0</v>
      </c>
      <c r="E218" s="3">
        <f>_xlfn.XLOOKUP(B218,Details!E:E,Details!AR:AR)</f>
        <v>0</v>
      </c>
      <c r="F218" s="3">
        <f>SUMIFS(Details!AY:AY,Details!E:E,'GST TDS'!B218)</f>
        <v>0</v>
      </c>
      <c r="G218" s="360">
        <f t="shared" si="10"/>
        <v>0</v>
      </c>
    </row>
    <row r="219" spans="3:7" x14ac:dyDescent="0.35">
      <c r="C219" s="3">
        <f>_xlfn.XLOOKUP(B219,Details!E:E,Details!CG:CG)</f>
        <v>0</v>
      </c>
      <c r="D219" s="3">
        <f>_xlfn.XLOOKUP(B219,Details!E:E,Details!AQ:AQ)</f>
        <v>0</v>
      </c>
      <c r="E219" s="3">
        <f>_xlfn.XLOOKUP(B219,Details!E:E,Details!AR:AR)</f>
        <v>0</v>
      </c>
      <c r="F219" s="3">
        <f>SUMIFS(Details!AY:AY,Details!E:E,'GST TDS'!B219)</f>
        <v>0</v>
      </c>
      <c r="G219" s="360">
        <f t="shared" si="10"/>
        <v>0</v>
      </c>
    </row>
    <row r="220" spans="3:7" x14ac:dyDescent="0.35">
      <c r="C220" s="3">
        <f>_xlfn.XLOOKUP(B220,Details!E:E,Details!CG:CG)</f>
        <v>0</v>
      </c>
      <c r="D220" s="3">
        <f>_xlfn.XLOOKUP(B220,Details!E:E,Details!AQ:AQ)</f>
        <v>0</v>
      </c>
      <c r="E220" s="3">
        <f>_xlfn.XLOOKUP(B220,Details!E:E,Details!AR:AR)</f>
        <v>0</v>
      </c>
      <c r="F220" s="3">
        <f>SUMIFS(Details!AY:AY,Details!E:E,'GST TDS'!B220)</f>
        <v>0</v>
      </c>
      <c r="G220" s="360">
        <f t="shared" si="10"/>
        <v>0</v>
      </c>
    </row>
    <row r="221" spans="3:7" x14ac:dyDescent="0.35">
      <c r="C221" s="3">
        <f>_xlfn.XLOOKUP(B221,Details!E:E,Details!CG:CG)</f>
        <v>0</v>
      </c>
      <c r="D221" s="3">
        <f>_xlfn.XLOOKUP(B221,Details!E:E,Details!AQ:AQ)</f>
        <v>0</v>
      </c>
      <c r="E221" s="3">
        <f>_xlfn.XLOOKUP(B221,Details!E:E,Details!AR:AR)</f>
        <v>0</v>
      </c>
      <c r="F221" s="3">
        <f>SUMIFS(Details!AY:AY,Details!E:E,'GST TDS'!B221)</f>
        <v>0</v>
      </c>
      <c r="G221" s="360">
        <f t="shared" si="10"/>
        <v>0</v>
      </c>
    </row>
    <row r="222" spans="3:7" x14ac:dyDescent="0.35">
      <c r="C222" s="3">
        <f>_xlfn.XLOOKUP(B222,Details!E:E,Details!CG:CG)</f>
        <v>0</v>
      </c>
      <c r="D222" s="3">
        <f>_xlfn.XLOOKUP(B222,Details!E:E,Details!AQ:AQ)</f>
        <v>0</v>
      </c>
      <c r="E222" s="3">
        <f>_xlfn.XLOOKUP(B222,Details!E:E,Details!AR:AR)</f>
        <v>0</v>
      </c>
      <c r="F222" s="3">
        <f>SUMIFS(Details!AY:AY,Details!E:E,'GST TDS'!B222)</f>
        <v>0</v>
      </c>
      <c r="G222" s="360">
        <f t="shared" si="10"/>
        <v>0</v>
      </c>
    </row>
    <row r="223" spans="3:7" x14ac:dyDescent="0.35">
      <c r="C223" s="3">
        <f>_xlfn.XLOOKUP(B223,Details!E:E,Details!CG:CG)</f>
        <v>0</v>
      </c>
      <c r="D223" s="3">
        <f>_xlfn.XLOOKUP(B223,Details!E:E,Details!AQ:AQ)</f>
        <v>0</v>
      </c>
      <c r="E223" s="3">
        <f>_xlfn.XLOOKUP(B223,Details!E:E,Details!AR:AR)</f>
        <v>0</v>
      </c>
      <c r="F223" s="3">
        <f>SUMIFS(Details!AY:AY,Details!E:E,'GST TDS'!B223)</f>
        <v>0</v>
      </c>
      <c r="G223" s="360">
        <f t="shared" si="10"/>
        <v>0</v>
      </c>
    </row>
    <row r="224" spans="3:7" x14ac:dyDescent="0.35">
      <c r="C224" s="3">
        <f>_xlfn.XLOOKUP(B224,Details!E:E,Details!CG:CG)</f>
        <v>0</v>
      </c>
      <c r="D224" s="3">
        <f>_xlfn.XLOOKUP(B224,Details!E:E,Details!AQ:AQ)</f>
        <v>0</v>
      </c>
      <c r="E224" s="3">
        <f>_xlfn.XLOOKUP(B224,Details!E:E,Details!AR:AR)</f>
        <v>0</v>
      </c>
      <c r="F224" s="3">
        <f>SUMIFS(Details!AY:AY,Details!E:E,'GST TDS'!B224)</f>
        <v>0</v>
      </c>
      <c r="G224" s="360">
        <f t="shared" si="10"/>
        <v>0</v>
      </c>
    </row>
    <row r="225" spans="3:7" x14ac:dyDescent="0.35">
      <c r="C225" s="3">
        <f>_xlfn.XLOOKUP(B225,Details!E:E,Details!CG:CG)</f>
        <v>0</v>
      </c>
      <c r="D225" s="3">
        <f>_xlfn.XLOOKUP(B225,Details!E:E,Details!AQ:AQ)</f>
        <v>0</v>
      </c>
      <c r="E225" s="3">
        <f>_xlfn.XLOOKUP(B225,Details!E:E,Details!AR:AR)</f>
        <v>0</v>
      </c>
      <c r="F225" s="3">
        <f>SUMIFS(Details!AY:AY,Details!E:E,'GST TDS'!B225)</f>
        <v>0</v>
      </c>
      <c r="G225" s="360">
        <f t="shared" si="10"/>
        <v>0</v>
      </c>
    </row>
    <row r="226" spans="3:7" x14ac:dyDescent="0.35">
      <c r="C226" s="3">
        <f>_xlfn.XLOOKUP(B226,Details!E:E,Details!CG:CG)</f>
        <v>0</v>
      </c>
      <c r="D226" s="3">
        <f>_xlfn.XLOOKUP(B226,Details!E:E,Details!AQ:AQ)</f>
        <v>0</v>
      </c>
      <c r="E226" s="3">
        <f>_xlfn.XLOOKUP(B226,Details!E:E,Details!AR:AR)</f>
        <v>0</v>
      </c>
      <c r="F226" s="3">
        <f>SUMIFS(Details!AY:AY,Details!E:E,'GST TDS'!B226)</f>
        <v>0</v>
      </c>
      <c r="G226" s="360">
        <f t="shared" si="10"/>
        <v>0</v>
      </c>
    </row>
    <row r="227" spans="3:7" x14ac:dyDescent="0.35">
      <c r="C227" s="3">
        <f>_xlfn.XLOOKUP(B227,Details!E:E,Details!CG:CG)</f>
        <v>0</v>
      </c>
      <c r="D227" s="3">
        <f>_xlfn.XLOOKUP(B227,Details!E:E,Details!AQ:AQ)</f>
        <v>0</v>
      </c>
      <c r="E227" s="3">
        <f>_xlfn.XLOOKUP(B227,Details!E:E,Details!AR:AR)</f>
        <v>0</v>
      </c>
      <c r="F227" s="3">
        <f>SUMIFS(Details!AY:AY,Details!E:E,'GST TDS'!B227)</f>
        <v>0</v>
      </c>
      <c r="G227" s="360">
        <f t="shared" si="10"/>
        <v>0</v>
      </c>
    </row>
    <row r="228" spans="3:7" x14ac:dyDescent="0.35">
      <c r="C228" s="3">
        <f>_xlfn.XLOOKUP(B228,Details!E:E,Details!CG:CG)</f>
        <v>0</v>
      </c>
      <c r="D228" s="3">
        <f>_xlfn.XLOOKUP(B228,Details!E:E,Details!AQ:AQ)</f>
        <v>0</v>
      </c>
      <c r="E228" s="3">
        <f>_xlfn.XLOOKUP(B228,Details!E:E,Details!AR:AR)</f>
        <v>0</v>
      </c>
      <c r="F228" s="3">
        <f>SUMIFS(Details!AY:AY,Details!E:E,'GST TDS'!B228)</f>
        <v>0</v>
      </c>
      <c r="G228" s="360">
        <f t="shared" si="10"/>
        <v>0</v>
      </c>
    </row>
    <row r="229" spans="3:7" x14ac:dyDescent="0.35">
      <c r="C229" s="3">
        <f>_xlfn.XLOOKUP(B229,Details!E:E,Details!CG:CG)</f>
        <v>0</v>
      </c>
      <c r="D229" s="3">
        <f>_xlfn.XLOOKUP(B229,Details!E:E,Details!AQ:AQ)</f>
        <v>0</v>
      </c>
      <c r="E229" s="3">
        <f>_xlfn.XLOOKUP(B229,Details!E:E,Details!AR:AR)</f>
        <v>0</v>
      </c>
      <c r="F229" s="3">
        <f>SUMIFS(Details!AY:AY,Details!E:E,'GST TDS'!B229)</f>
        <v>0</v>
      </c>
      <c r="G229" s="360">
        <f t="shared" si="10"/>
        <v>0</v>
      </c>
    </row>
    <row r="230" spans="3:7" x14ac:dyDescent="0.35">
      <c r="C230" s="3">
        <f>_xlfn.XLOOKUP(B230,Details!E:E,Details!CG:CG)</f>
        <v>0</v>
      </c>
      <c r="D230" s="3">
        <f>_xlfn.XLOOKUP(B230,Details!E:E,Details!AQ:AQ)</f>
        <v>0</v>
      </c>
      <c r="E230" s="3">
        <f>_xlfn.XLOOKUP(B230,Details!E:E,Details!AR:AR)</f>
        <v>0</v>
      </c>
      <c r="F230" s="3">
        <f>SUMIFS(Details!AY:AY,Details!E:E,'GST TDS'!B230)</f>
        <v>0</v>
      </c>
      <c r="G230" s="360">
        <f t="shared" si="10"/>
        <v>0</v>
      </c>
    </row>
    <row r="231" spans="3:7" x14ac:dyDescent="0.35">
      <c r="C231" s="3">
        <f>_xlfn.XLOOKUP(B231,Details!E:E,Details!CG:CG)</f>
        <v>0</v>
      </c>
      <c r="D231" s="3">
        <f>_xlfn.XLOOKUP(B231,Details!E:E,Details!AQ:AQ)</f>
        <v>0</v>
      </c>
      <c r="E231" s="3">
        <f>_xlfn.XLOOKUP(B231,Details!E:E,Details!AR:AR)</f>
        <v>0</v>
      </c>
      <c r="F231" s="3">
        <f>SUMIFS(Details!AY:AY,Details!E:E,'GST TDS'!B231)</f>
        <v>0</v>
      </c>
      <c r="G231" s="360">
        <f t="shared" si="10"/>
        <v>0</v>
      </c>
    </row>
    <row r="232" spans="3:7" x14ac:dyDescent="0.35">
      <c r="C232" s="3">
        <f>_xlfn.XLOOKUP(B232,Details!E:E,Details!CG:CG)</f>
        <v>0</v>
      </c>
      <c r="D232" s="3">
        <f>_xlfn.XLOOKUP(B232,Details!E:E,Details!AQ:AQ)</f>
        <v>0</v>
      </c>
      <c r="E232" s="3">
        <f>_xlfn.XLOOKUP(B232,Details!E:E,Details!AR:AR)</f>
        <v>0</v>
      </c>
      <c r="F232" s="3">
        <f>SUMIFS(Details!AY:AY,Details!E:E,'GST TDS'!B232)</f>
        <v>0</v>
      </c>
      <c r="G232" s="360">
        <f t="shared" si="10"/>
        <v>0</v>
      </c>
    </row>
    <row r="233" spans="3:7" x14ac:dyDescent="0.35">
      <c r="C233" s="3">
        <f>_xlfn.XLOOKUP(B233,Details!E:E,Details!CG:CG)</f>
        <v>0</v>
      </c>
      <c r="D233" s="3">
        <f>_xlfn.XLOOKUP(B233,Details!E:E,Details!AQ:AQ)</f>
        <v>0</v>
      </c>
      <c r="E233" s="3">
        <f>_xlfn.XLOOKUP(B233,Details!E:E,Details!AR:AR)</f>
        <v>0</v>
      </c>
      <c r="F233" s="3">
        <f>SUMIFS(Details!AY:AY,Details!E:E,'GST TDS'!B233)</f>
        <v>0</v>
      </c>
      <c r="G233" s="360">
        <f t="shared" si="10"/>
        <v>0</v>
      </c>
    </row>
    <row r="234" spans="3:7" x14ac:dyDescent="0.35">
      <c r="C234" s="3">
        <f>_xlfn.XLOOKUP(B234,Details!E:E,Details!CG:CG)</f>
        <v>0</v>
      </c>
      <c r="D234" s="3">
        <f>_xlfn.XLOOKUP(B234,Details!E:E,Details!AQ:AQ)</f>
        <v>0</v>
      </c>
      <c r="E234" s="3">
        <f>_xlfn.XLOOKUP(B234,Details!E:E,Details!AR:AR)</f>
        <v>0</v>
      </c>
      <c r="F234" s="3">
        <f>SUMIFS(Details!AY:AY,Details!E:E,'GST TDS'!B234)</f>
        <v>0</v>
      </c>
      <c r="G234" s="360">
        <f t="shared" si="10"/>
        <v>0</v>
      </c>
    </row>
    <row r="235" spans="3:7" x14ac:dyDescent="0.35">
      <c r="C235" s="3">
        <f>_xlfn.XLOOKUP(B235,Details!E:E,Details!CG:CG)</f>
        <v>0</v>
      </c>
      <c r="D235" s="3">
        <f>_xlfn.XLOOKUP(B235,Details!E:E,Details!AQ:AQ)</f>
        <v>0</v>
      </c>
      <c r="E235" s="3">
        <f>_xlfn.XLOOKUP(B235,Details!E:E,Details!AR:AR)</f>
        <v>0</v>
      </c>
      <c r="F235" s="3">
        <f>SUMIFS(Details!AY:AY,Details!E:E,'GST TDS'!B235)</f>
        <v>0</v>
      </c>
      <c r="G235" s="360">
        <f t="shared" si="10"/>
        <v>0</v>
      </c>
    </row>
    <row r="236" spans="3:7" x14ac:dyDescent="0.35">
      <c r="C236" s="3">
        <f>_xlfn.XLOOKUP(B236,Details!E:E,Details!CG:CG)</f>
        <v>0</v>
      </c>
      <c r="D236" s="3">
        <f>_xlfn.XLOOKUP(B236,Details!E:E,Details!AQ:AQ)</f>
        <v>0</v>
      </c>
      <c r="E236" s="3">
        <f>_xlfn.XLOOKUP(B236,Details!E:E,Details!AR:AR)</f>
        <v>0</v>
      </c>
      <c r="F236" s="3">
        <f>SUMIFS(Details!AY:AY,Details!E:E,'GST TDS'!B236)</f>
        <v>0</v>
      </c>
      <c r="G236" s="360">
        <f t="shared" si="10"/>
        <v>0</v>
      </c>
    </row>
    <row r="237" spans="3:7" x14ac:dyDescent="0.35">
      <c r="C237" s="3">
        <f>_xlfn.XLOOKUP(B237,Details!E:E,Details!CG:CG)</f>
        <v>0</v>
      </c>
      <c r="D237" s="3">
        <f>_xlfn.XLOOKUP(B237,Details!E:E,Details!AQ:AQ)</f>
        <v>0</v>
      </c>
      <c r="E237" s="3">
        <f>_xlfn.XLOOKUP(B237,Details!E:E,Details!AR:AR)</f>
        <v>0</v>
      </c>
      <c r="F237" s="3">
        <f>SUMIFS(Details!AY:AY,Details!E:E,'GST TDS'!B237)</f>
        <v>0</v>
      </c>
      <c r="G237" s="360">
        <f t="shared" si="10"/>
        <v>0</v>
      </c>
    </row>
    <row r="238" spans="3:7" x14ac:dyDescent="0.35">
      <c r="C238" s="3">
        <f>_xlfn.XLOOKUP(B238,Details!E:E,Details!CG:CG)</f>
        <v>0</v>
      </c>
      <c r="D238" s="3">
        <f>_xlfn.XLOOKUP(B238,Details!E:E,Details!AQ:AQ)</f>
        <v>0</v>
      </c>
      <c r="E238" s="3">
        <f>_xlfn.XLOOKUP(B238,Details!E:E,Details!AR:AR)</f>
        <v>0</v>
      </c>
      <c r="F238" s="3">
        <f>SUMIFS(Details!AY:AY,Details!E:E,'GST TDS'!B238)</f>
        <v>0</v>
      </c>
      <c r="G238" s="360">
        <f t="shared" si="10"/>
        <v>0</v>
      </c>
    </row>
    <row r="239" spans="3:7" x14ac:dyDescent="0.35">
      <c r="C239" s="3">
        <f>_xlfn.XLOOKUP(B239,Details!E:E,Details!CG:CG)</f>
        <v>0</v>
      </c>
      <c r="D239" s="3">
        <f>_xlfn.XLOOKUP(B239,Details!E:E,Details!AQ:AQ)</f>
        <v>0</v>
      </c>
      <c r="E239" s="3">
        <f>_xlfn.XLOOKUP(B239,Details!E:E,Details!AR:AR)</f>
        <v>0</v>
      </c>
      <c r="F239" s="3">
        <f>SUMIFS(Details!AY:AY,Details!E:E,'GST TDS'!B239)</f>
        <v>0</v>
      </c>
      <c r="G239" s="360">
        <f t="shared" si="10"/>
        <v>0</v>
      </c>
    </row>
    <row r="240" spans="3:7" x14ac:dyDescent="0.35">
      <c r="C240" s="3">
        <f>_xlfn.XLOOKUP(B240,Details!E:E,Details!CG:CG)</f>
        <v>0</v>
      </c>
      <c r="D240" s="3">
        <f>_xlfn.XLOOKUP(B240,Details!E:E,Details!AQ:AQ)</f>
        <v>0</v>
      </c>
      <c r="E240" s="3">
        <f>_xlfn.XLOOKUP(B240,Details!E:E,Details!AR:AR)</f>
        <v>0</v>
      </c>
      <c r="F240" s="3">
        <f>SUMIFS(Details!AY:AY,Details!E:E,'GST TDS'!B240)</f>
        <v>0</v>
      </c>
      <c r="G240" s="360">
        <f t="shared" si="10"/>
        <v>0</v>
      </c>
    </row>
    <row r="241" spans="3:7" x14ac:dyDescent="0.35">
      <c r="C241" s="3">
        <f>_xlfn.XLOOKUP(B241,Details!E:E,Details!CG:CG)</f>
        <v>0</v>
      </c>
      <c r="D241" s="3">
        <f>_xlfn.XLOOKUP(B241,Details!E:E,Details!AQ:AQ)</f>
        <v>0</v>
      </c>
      <c r="E241" s="3">
        <f>_xlfn.XLOOKUP(B241,Details!E:E,Details!AR:AR)</f>
        <v>0</v>
      </c>
      <c r="F241" s="3">
        <f>SUMIFS(Details!AY:AY,Details!E:E,'GST TDS'!B241)</f>
        <v>0</v>
      </c>
      <c r="G241" s="360">
        <f t="shared" si="10"/>
        <v>0</v>
      </c>
    </row>
    <row r="242" spans="3:7" x14ac:dyDescent="0.35">
      <c r="C242" s="3">
        <f>_xlfn.XLOOKUP(B242,Details!E:E,Details!CG:CG)</f>
        <v>0</v>
      </c>
      <c r="D242" s="3">
        <f>_xlfn.XLOOKUP(B242,Details!E:E,Details!AQ:AQ)</f>
        <v>0</v>
      </c>
      <c r="E242" s="3">
        <f>_xlfn.XLOOKUP(B242,Details!E:E,Details!AR:AR)</f>
        <v>0</v>
      </c>
      <c r="F242" s="3">
        <f>SUMIFS(Details!AY:AY,Details!E:E,'GST TDS'!B242)</f>
        <v>0</v>
      </c>
      <c r="G242" s="360">
        <f t="shared" si="10"/>
        <v>0</v>
      </c>
    </row>
    <row r="243" spans="3:7" x14ac:dyDescent="0.35">
      <c r="C243" s="3">
        <f>_xlfn.XLOOKUP(B243,Details!E:E,Details!CG:CG)</f>
        <v>0</v>
      </c>
      <c r="D243" s="3">
        <f>_xlfn.XLOOKUP(B243,Details!E:E,Details!AQ:AQ)</f>
        <v>0</v>
      </c>
      <c r="E243" s="3">
        <f>_xlfn.XLOOKUP(B243,Details!E:E,Details!AR:AR)</f>
        <v>0</v>
      </c>
      <c r="F243" s="3">
        <f>SUMIFS(Details!AY:AY,Details!E:E,'GST TDS'!B243)</f>
        <v>0</v>
      </c>
      <c r="G243" s="360">
        <f t="shared" si="10"/>
        <v>0</v>
      </c>
    </row>
    <row r="244" spans="3:7" x14ac:dyDescent="0.35">
      <c r="C244" s="3">
        <f>_xlfn.XLOOKUP(B244,Details!E:E,Details!CG:CG)</f>
        <v>0</v>
      </c>
      <c r="D244" s="3">
        <f>_xlfn.XLOOKUP(B244,Details!E:E,Details!AQ:AQ)</f>
        <v>0</v>
      </c>
      <c r="E244" s="3">
        <f>_xlfn.XLOOKUP(B244,Details!E:E,Details!AR:AR)</f>
        <v>0</v>
      </c>
      <c r="F244" s="3">
        <f>SUMIFS(Details!AY:AY,Details!E:E,'GST TDS'!B244)</f>
        <v>0</v>
      </c>
      <c r="G244" s="360">
        <f t="shared" si="10"/>
        <v>0</v>
      </c>
    </row>
    <row r="245" spans="3:7" x14ac:dyDescent="0.35">
      <c r="C245" s="3">
        <f>_xlfn.XLOOKUP(B245,Details!E:E,Details!CG:CG)</f>
        <v>0</v>
      </c>
      <c r="D245" s="3">
        <f>_xlfn.XLOOKUP(B245,Details!E:E,Details!AQ:AQ)</f>
        <v>0</v>
      </c>
      <c r="E245" s="3">
        <f>_xlfn.XLOOKUP(B245,Details!E:E,Details!AR:AR)</f>
        <v>0</v>
      </c>
      <c r="F245" s="3">
        <f>SUMIFS(Details!AY:AY,Details!E:E,'GST TDS'!B245)</f>
        <v>0</v>
      </c>
      <c r="G245" s="360">
        <f t="shared" si="10"/>
        <v>0</v>
      </c>
    </row>
    <row r="246" spans="3:7" x14ac:dyDescent="0.35">
      <c r="C246" s="3">
        <f>_xlfn.XLOOKUP(B246,Details!E:E,Details!CG:CG)</f>
        <v>0</v>
      </c>
      <c r="D246" s="3">
        <f>_xlfn.XLOOKUP(B246,Details!E:E,Details!AQ:AQ)</f>
        <v>0</v>
      </c>
      <c r="E246" s="3">
        <f>_xlfn.XLOOKUP(B246,Details!E:E,Details!AR:AR)</f>
        <v>0</v>
      </c>
      <c r="F246" s="3">
        <f>SUMIFS(Details!AY:AY,Details!E:E,'GST TDS'!B246)</f>
        <v>0</v>
      </c>
      <c r="G246" s="360">
        <f t="shared" si="10"/>
        <v>0</v>
      </c>
    </row>
    <row r="247" spans="3:7" x14ac:dyDescent="0.35">
      <c r="C247" s="3">
        <f>_xlfn.XLOOKUP(B247,Details!E:E,Details!CG:CG)</f>
        <v>0</v>
      </c>
      <c r="D247" s="3">
        <f>_xlfn.XLOOKUP(B247,Details!E:E,Details!AQ:AQ)</f>
        <v>0</v>
      </c>
      <c r="E247" s="3">
        <f>_xlfn.XLOOKUP(B247,Details!E:E,Details!AR:AR)</f>
        <v>0</v>
      </c>
      <c r="F247" s="3">
        <f>SUMIFS(Details!AY:AY,Details!E:E,'GST TDS'!B247)</f>
        <v>0</v>
      </c>
      <c r="G247" s="360">
        <f t="shared" si="10"/>
        <v>0</v>
      </c>
    </row>
    <row r="248" spans="3:7" x14ac:dyDescent="0.35">
      <c r="C248" s="3">
        <f>_xlfn.XLOOKUP(B248,Details!E:E,Details!CG:CG)</f>
        <v>0</v>
      </c>
      <c r="D248" s="3">
        <f>_xlfn.XLOOKUP(B248,Details!E:E,Details!AQ:AQ)</f>
        <v>0</v>
      </c>
      <c r="E248" s="3">
        <f>_xlfn.XLOOKUP(B248,Details!E:E,Details!AR:AR)</f>
        <v>0</v>
      </c>
      <c r="F248" s="3">
        <f>SUMIFS(Details!AY:AY,Details!E:E,'GST TDS'!B248)</f>
        <v>0</v>
      </c>
      <c r="G248" s="360">
        <f t="shared" si="10"/>
        <v>0</v>
      </c>
    </row>
    <row r="249" spans="3:7" x14ac:dyDescent="0.35">
      <c r="C249" s="3">
        <f>_xlfn.XLOOKUP(B249,Details!E:E,Details!CG:CG)</f>
        <v>0</v>
      </c>
      <c r="D249" s="3">
        <f>_xlfn.XLOOKUP(B249,Details!E:E,Details!AQ:AQ)</f>
        <v>0</v>
      </c>
      <c r="E249" s="3">
        <f>_xlfn.XLOOKUP(B249,Details!E:E,Details!AR:AR)</f>
        <v>0</v>
      </c>
      <c r="F249" s="3">
        <f>SUMIFS(Details!AY:AY,Details!E:E,'GST TDS'!B249)</f>
        <v>0</v>
      </c>
      <c r="G249" s="360">
        <f t="shared" si="10"/>
        <v>0</v>
      </c>
    </row>
    <row r="250" spans="3:7" x14ac:dyDescent="0.35">
      <c r="C250" s="3">
        <f>_xlfn.XLOOKUP(B250,Details!E:E,Details!CG:CG)</f>
        <v>0</v>
      </c>
      <c r="D250" s="3">
        <f>_xlfn.XLOOKUP(B250,Details!E:E,Details!AQ:AQ)</f>
        <v>0</v>
      </c>
      <c r="E250" s="3">
        <f>_xlfn.XLOOKUP(B250,Details!E:E,Details!AR:AR)</f>
        <v>0</v>
      </c>
      <c r="F250" s="3">
        <f>SUMIFS(Details!AY:AY,Details!E:E,'GST TDS'!B250)</f>
        <v>0</v>
      </c>
      <c r="G250" s="360">
        <f t="shared" si="10"/>
        <v>0</v>
      </c>
    </row>
    <row r="251" spans="3:7" x14ac:dyDescent="0.35">
      <c r="C251" s="3">
        <f>_xlfn.XLOOKUP(B251,Details!E:E,Details!CG:CG)</f>
        <v>0</v>
      </c>
      <c r="D251" s="3">
        <f>_xlfn.XLOOKUP(B251,Details!E:E,Details!AQ:AQ)</f>
        <v>0</v>
      </c>
      <c r="E251" s="3">
        <f>_xlfn.XLOOKUP(B251,Details!E:E,Details!AR:AR)</f>
        <v>0</v>
      </c>
      <c r="F251" s="3">
        <f>SUMIFS(Details!AY:AY,Details!E:E,'GST TDS'!B251)</f>
        <v>0</v>
      </c>
      <c r="G251" s="360">
        <f t="shared" si="10"/>
        <v>0</v>
      </c>
    </row>
    <row r="252" spans="3:7" x14ac:dyDescent="0.35">
      <c r="C252" s="3">
        <f>_xlfn.XLOOKUP(B252,Details!E:E,Details!CG:CG)</f>
        <v>0</v>
      </c>
      <c r="D252" s="3">
        <f>_xlfn.XLOOKUP(B252,Details!E:E,Details!AQ:AQ)</f>
        <v>0</v>
      </c>
      <c r="E252" s="3">
        <f>_xlfn.XLOOKUP(B252,Details!E:E,Details!AR:AR)</f>
        <v>0</v>
      </c>
      <c r="F252" s="3">
        <f>SUMIFS(Details!AY:AY,Details!E:E,'GST TDS'!B252)</f>
        <v>0</v>
      </c>
      <c r="G252" s="360">
        <f t="shared" si="10"/>
        <v>0</v>
      </c>
    </row>
    <row r="253" spans="3:7" x14ac:dyDescent="0.35">
      <c r="C253" s="3">
        <f>_xlfn.XLOOKUP(B253,Details!E:E,Details!CG:CG)</f>
        <v>0</v>
      </c>
      <c r="D253" s="3">
        <f>_xlfn.XLOOKUP(B253,Details!E:E,Details!AQ:AQ)</f>
        <v>0</v>
      </c>
      <c r="E253" s="3">
        <f>_xlfn.XLOOKUP(B253,Details!E:E,Details!AR:AR)</f>
        <v>0</v>
      </c>
      <c r="F253" s="3">
        <f>SUMIFS(Details!AY:AY,Details!E:E,'GST TDS'!B253)</f>
        <v>0</v>
      </c>
      <c r="G253" s="360">
        <f t="shared" si="10"/>
        <v>0</v>
      </c>
    </row>
    <row r="254" spans="3:7" x14ac:dyDescent="0.35">
      <c r="C254" s="3">
        <f>_xlfn.XLOOKUP(B254,Details!E:E,Details!CG:CG)</f>
        <v>0</v>
      </c>
      <c r="D254" s="3">
        <f>_xlfn.XLOOKUP(B254,Details!E:E,Details!AQ:AQ)</f>
        <v>0</v>
      </c>
      <c r="E254" s="3">
        <f>_xlfn.XLOOKUP(B254,Details!E:E,Details!AR:AR)</f>
        <v>0</v>
      </c>
      <c r="F254" s="3">
        <f>SUMIFS(Details!AY:AY,Details!E:E,'GST TDS'!B254)</f>
        <v>0</v>
      </c>
      <c r="G254" s="360">
        <f t="shared" si="10"/>
        <v>0</v>
      </c>
    </row>
    <row r="255" spans="3:7" x14ac:dyDescent="0.35">
      <c r="C255" s="3">
        <f>_xlfn.XLOOKUP(B255,Details!E:E,Details!CG:CG)</f>
        <v>0</v>
      </c>
      <c r="D255" s="3">
        <f>_xlfn.XLOOKUP(B255,Details!E:E,Details!AQ:AQ)</f>
        <v>0</v>
      </c>
      <c r="E255" s="3">
        <f>_xlfn.XLOOKUP(B255,Details!E:E,Details!AR:AR)</f>
        <v>0</v>
      </c>
      <c r="F255" s="3">
        <f>SUMIFS(Details!AY:AY,Details!E:E,'GST TDS'!B255)</f>
        <v>0</v>
      </c>
      <c r="G255" s="360">
        <f t="shared" si="10"/>
        <v>0</v>
      </c>
    </row>
    <row r="256" spans="3:7" x14ac:dyDescent="0.35">
      <c r="C256" s="3">
        <f>_xlfn.XLOOKUP(B256,Details!E:E,Details!CG:CG)</f>
        <v>0</v>
      </c>
      <c r="D256" s="3">
        <f>_xlfn.XLOOKUP(B256,Details!E:E,Details!AQ:AQ)</f>
        <v>0</v>
      </c>
      <c r="E256" s="3">
        <f>_xlfn.XLOOKUP(B256,Details!E:E,Details!AR:AR)</f>
        <v>0</v>
      </c>
      <c r="F256" s="3">
        <f>SUMIFS(Details!AY:AY,Details!E:E,'GST TDS'!B256)</f>
        <v>0</v>
      </c>
      <c r="G256" s="360">
        <f t="shared" si="10"/>
        <v>0</v>
      </c>
    </row>
    <row r="257" spans="3:7" x14ac:dyDescent="0.35">
      <c r="C257" s="3">
        <f>_xlfn.XLOOKUP(B257,Details!E:E,Details!CG:CG)</f>
        <v>0</v>
      </c>
      <c r="D257" s="3">
        <f>_xlfn.XLOOKUP(B257,Details!E:E,Details!AQ:AQ)</f>
        <v>0</v>
      </c>
      <c r="E257" s="3">
        <f>_xlfn.XLOOKUP(B257,Details!E:E,Details!AR:AR)</f>
        <v>0</v>
      </c>
      <c r="F257" s="3">
        <f>SUMIFS(Details!AY:AY,Details!E:E,'GST TDS'!B257)</f>
        <v>0</v>
      </c>
      <c r="G257" s="360">
        <f t="shared" si="10"/>
        <v>0</v>
      </c>
    </row>
    <row r="258" spans="3:7" x14ac:dyDescent="0.35">
      <c r="C258" s="3">
        <f>_xlfn.XLOOKUP(B258,Details!E:E,Details!CG:CG)</f>
        <v>0</v>
      </c>
      <c r="D258" s="3">
        <f>_xlfn.XLOOKUP(B258,Details!E:E,Details!AQ:AQ)</f>
        <v>0</v>
      </c>
      <c r="E258" s="3">
        <f>_xlfn.XLOOKUP(B258,Details!E:E,Details!AR:AR)</f>
        <v>0</v>
      </c>
      <c r="F258" s="3">
        <f>SUMIFS(Details!AY:AY,Details!E:E,'GST TDS'!B258)</f>
        <v>0</v>
      </c>
      <c r="G258" s="360">
        <f t="shared" si="10"/>
        <v>0</v>
      </c>
    </row>
    <row r="259" spans="3:7" x14ac:dyDescent="0.35">
      <c r="C259" s="3">
        <f>_xlfn.XLOOKUP(B259,Details!E:E,Details!CG:CG)</f>
        <v>0</v>
      </c>
      <c r="D259" s="3">
        <f>_xlfn.XLOOKUP(B259,Details!E:E,Details!AQ:AQ)</f>
        <v>0</v>
      </c>
      <c r="E259" s="3">
        <f>_xlfn.XLOOKUP(B259,Details!E:E,Details!AR:AR)</f>
        <v>0</v>
      </c>
      <c r="F259" s="3">
        <f>SUMIFS(Details!AY:AY,Details!E:E,'GST TDS'!B259)</f>
        <v>0</v>
      </c>
      <c r="G259" s="360">
        <f t="shared" si="10"/>
        <v>0</v>
      </c>
    </row>
    <row r="260" spans="3:7" x14ac:dyDescent="0.35">
      <c r="C260" s="3">
        <f>_xlfn.XLOOKUP(B260,Details!E:E,Details!CG:CG)</f>
        <v>0</v>
      </c>
      <c r="D260" s="3">
        <f>_xlfn.XLOOKUP(B260,Details!E:E,Details!AQ:AQ)</f>
        <v>0</v>
      </c>
      <c r="E260" s="3">
        <f>_xlfn.XLOOKUP(B260,Details!E:E,Details!AR:AR)</f>
        <v>0</v>
      </c>
      <c r="F260" s="3">
        <f>SUMIFS(Details!AY:AY,Details!E:E,'GST TDS'!B260)</f>
        <v>0</v>
      </c>
      <c r="G260" s="360">
        <f t="shared" si="10"/>
        <v>0</v>
      </c>
    </row>
    <row r="261" spans="3:7" x14ac:dyDescent="0.35">
      <c r="C261" s="3">
        <f>_xlfn.XLOOKUP(B261,Details!E:E,Details!CG:CG)</f>
        <v>0</v>
      </c>
      <c r="D261" s="3">
        <f>_xlfn.XLOOKUP(B261,Details!E:E,Details!AQ:AQ)</f>
        <v>0</v>
      </c>
      <c r="E261" s="3">
        <f>_xlfn.XLOOKUP(B261,Details!E:E,Details!AR:AR)</f>
        <v>0</v>
      </c>
      <c r="F261" s="3">
        <f>SUMIFS(Details!AY:AY,Details!E:E,'GST TDS'!B261)</f>
        <v>0</v>
      </c>
      <c r="G261" s="360">
        <f t="shared" ref="G261:G324" si="11">F261*2%</f>
        <v>0</v>
      </c>
    </row>
    <row r="262" spans="3:7" x14ac:dyDescent="0.35">
      <c r="C262" s="3">
        <f>_xlfn.XLOOKUP(B262,Details!E:E,Details!CG:CG)</f>
        <v>0</v>
      </c>
      <c r="D262" s="3">
        <f>_xlfn.XLOOKUP(B262,Details!E:E,Details!AQ:AQ)</f>
        <v>0</v>
      </c>
      <c r="E262" s="3">
        <f>_xlfn.XLOOKUP(B262,Details!E:E,Details!AR:AR)</f>
        <v>0</v>
      </c>
      <c r="F262" s="3">
        <f>SUMIFS(Details!AY:AY,Details!E:E,'GST TDS'!B262)</f>
        <v>0</v>
      </c>
      <c r="G262" s="360">
        <f t="shared" si="11"/>
        <v>0</v>
      </c>
    </row>
    <row r="263" spans="3:7" x14ac:dyDescent="0.35">
      <c r="C263" s="3">
        <f>_xlfn.XLOOKUP(B263,Details!E:E,Details!CG:CG)</f>
        <v>0</v>
      </c>
      <c r="D263" s="3">
        <f>_xlfn.XLOOKUP(B263,Details!E:E,Details!AQ:AQ)</f>
        <v>0</v>
      </c>
      <c r="E263" s="3">
        <f>_xlfn.XLOOKUP(B263,Details!E:E,Details!AR:AR)</f>
        <v>0</v>
      </c>
      <c r="F263" s="3">
        <f>SUMIFS(Details!AY:AY,Details!E:E,'GST TDS'!B263)</f>
        <v>0</v>
      </c>
      <c r="G263" s="360">
        <f t="shared" si="11"/>
        <v>0</v>
      </c>
    </row>
    <row r="264" spans="3:7" x14ac:dyDescent="0.35">
      <c r="C264" s="3">
        <f>_xlfn.XLOOKUP(B264,Details!E:E,Details!CG:CG)</f>
        <v>0</v>
      </c>
      <c r="D264" s="3">
        <f>_xlfn.XLOOKUP(B264,Details!E:E,Details!AQ:AQ)</f>
        <v>0</v>
      </c>
      <c r="E264" s="3">
        <f>_xlfn.XLOOKUP(B264,Details!E:E,Details!AR:AR)</f>
        <v>0</v>
      </c>
      <c r="F264" s="3">
        <f>SUMIFS(Details!AY:AY,Details!E:E,'GST TDS'!B264)</f>
        <v>0</v>
      </c>
      <c r="G264" s="360">
        <f t="shared" si="11"/>
        <v>0</v>
      </c>
    </row>
    <row r="265" spans="3:7" x14ac:dyDescent="0.35">
      <c r="C265" s="3">
        <f>_xlfn.XLOOKUP(B265,Details!E:E,Details!CG:CG)</f>
        <v>0</v>
      </c>
      <c r="D265" s="3">
        <f>_xlfn.XLOOKUP(B265,Details!E:E,Details!AQ:AQ)</f>
        <v>0</v>
      </c>
      <c r="E265" s="3">
        <f>_xlfn.XLOOKUP(B265,Details!E:E,Details!AR:AR)</f>
        <v>0</v>
      </c>
      <c r="F265" s="3">
        <f>SUMIFS(Details!AY:AY,Details!E:E,'GST TDS'!B265)</f>
        <v>0</v>
      </c>
      <c r="G265" s="360">
        <f t="shared" si="11"/>
        <v>0</v>
      </c>
    </row>
    <row r="266" spans="3:7" x14ac:dyDescent="0.35">
      <c r="C266" s="3">
        <f>_xlfn.XLOOKUP(B266,Details!E:E,Details!CG:CG)</f>
        <v>0</v>
      </c>
      <c r="D266" s="3">
        <f>_xlfn.XLOOKUP(B266,Details!E:E,Details!AQ:AQ)</f>
        <v>0</v>
      </c>
      <c r="E266" s="3">
        <f>_xlfn.XLOOKUP(B266,Details!E:E,Details!AR:AR)</f>
        <v>0</v>
      </c>
      <c r="F266" s="3">
        <f>SUMIFS(Details!AY:AY,Details!E:E,'GST TDS'!B266)</f>
        <v>0</v>
      </c>
      <c r="G266" s="360">
        <f t="shared" si="11"/>
        <v>0</v>
      </c>
    </row>
    <row r="267" spans="3:7" x14ac:dyDescent="0.35">
      <c r="C267" s="3">
        <f>_xlfn.XLOOKUP(B267,Details!E:E,Details!CG:CG)</f>
        <v>0</v>
      </c>
      <c r="D267" s="3">
        <f>_xlfn.XLOOKUP(B267,Details!E:E,Details!AQ:AQ)</f>
        <v>0</v>
      </c>
      <c r="E267" s="3">
        <f>_xlfn.XLOOKUP(B267,Details!E:E,Details!AR:AR)</f>
        <v>0</v>
      </c>
      <c r="F267" s="3">
        <f>SUMIFS(Details!AY:AY,Details!E:E,'GST TDS'!B267)</f>
        <v>0</v>
      </c>
      <c r="G267" s="360">
        <f t="shared" si="11"/>
        <v>0</v>
      </c>
    </row>
    <row r="268" spans="3:7" x14ac:dyDescent="0.35">
      <c r="C268" s="3">
        <f>_xlfn.XLOOKUP(B268,Details!E:E,Details!CG:CG)</f>
        <v>0</v>
      </c>
      <c r="D268" s="3">
        <f>_xlfn.XLOOKUP(B268,Details!E:E,Details!AQ:AQ)</f>
        <v>0</v>
      </c>
      <c r="E268" s="3">
        <f>_xlfn.XLOOKUP(B268,Details!E:E,Details!AR:AR)</f>
        <v>0</v>
      </c>
      <c r="F268" s="3">
        <f>SUMIFS(Details!AY:AY,Details!E:E,'GST TDS'!B268)</f>
        <v>0</v>
      </c>
      <c r="G268" s="360">
        <f t="shared" si="11"/>
        <v>0</v>
      </c>
    </row>
    <row r="269" spans="3:7" x14ac:dyDescent="0.35">
      <c r="C269" s="3">
        <f>_xlfn.XLOOKUP(B269,Details!E:E,Details!CG:CG)</f>
        <v>0</v>
      </c>
      <c r="D269" s="3">
        <f>_xlfn.XLOOKUP(B269,Details!E:E,Details!AQ:AQ)</f>
        <v>0</v>
      </c>
      <c r="E269" s="3">
        <f>_xlfn.XLOOKUP(B269,Details!E:E,Details!AR:AR)</f>
        <v>0</v>
      </c>
      <c r="F269" s="3">
        <f>SUMIFS(Details!AY:AY,Details!E:E,'GST TDS'!B269)</f>
        <v>0</v>
      </c>
      <c r="G269" s="360">
        <f t="shared" si="11"/>
        <v>0</v>
      </c>
    </row>
    <row r="270" spans="3:7" x14ac:dyDescent="0.35">
      <c r="C270" s="3">
        <f>_xlfn.XLOOKUP(B270,Details!E:E,Details!CG:CG)</f>
        <v>0</v>
      </c>
      <c r="D270" s="3">
        <f>_xlfn.XLOOKUP(B270,Details!E:E,Details!AQ:AQ)</f>
        <v>0</v>
      </c>
      <c r="E270" s="3">
        <f>_xlfn.XLOOKUP(B270,Details!E:E,Details!AR:AR)</f>
        <v>0</v>
      </c>
      <c r="F270" s="3">
        <f>SUMIFS(Details!AY:AY,Details!E:E,'GST TDS'!B270)</f>
        <v>0</v>
      </c>
      <c r="G270" s="360">
        <f t="shared" si="11"/>
        <v>0</v>
      </c>
    </row>
    <row r="271" spans="3:7" x14ac:dyDescent="0.35">
      <c r="C271" s="3">
        <f>_xlfn.XLOOKUP(B271,Details!E:E,Details!CG:CG)</f>
        <v>0</v>
      </c>
      <c r="D271" s="3">
        <f>_xlfn.XLOOKUP(B271,Details!E:E,Details!AQ:AQ)</f>
        <v>0</v>
      </c>
      <c r="E271" s="3">
        <f>_xlfn.XLOOKUP(B271,Details!E:E,Details!AR:AR)</f>
        <v>0</v>
      </c>
      <c r="F271" s="3">
        <f>SUMIFS(Details!AY:AY,Details!E:E,'GST TDS'!B271)</f>
        <v>0</v>
      </c>
      <c r="G271" s="360">
        <f t="shared" si="11"/>
        <v>0</v>
      </c>
    </row>
    <row r="272" spans="3:7" x14ac:dyDescent="0.35">
      <c r="C272" s="3">
        <f>_xlfn.XLOOKUP(B272,Details!E:E,Details!CG:CG)</f>
        <v>0</v>
      </c>
      <c r="D272" s="3">
        <f>_xlfn.XLOOKUP(B272,Details!E:E,Details!AQ:AQ)</f>
        <v>0</v>
      </c>
      <c r="E272" s="3">
        <f>_xlfn.XLOOKUP(B272,Details!E:E,Details!AR:AR)</f>
        <v>0</v>
      </c>
      <c r="F272" s="3">
        <f>SUMIFS(Details!AY:AY,Details!E:E,'GST TDS'!B272)</f>
        <v>0</v>
      </c>
      <c r="G272" s="360">
        <f t="shared" si="11"/>
        <v>0</v>
      </c>
    </row>
    <row r="273" spans="3:7" x14ac:dyDescent="0.35">
      <c r="C273" s="3">
        <f>_xlfn.XLOOKUP(B273,Details!E:E,Details!CG:CG)</f>
        <v>0</v>
      </c>
      <c r="D273" s="3">
        <f>_xlfn.XLOOKUP(B273,Details!E:E,Details!AQ:AQ)</f>
        <v>0</v>
      </c>
      <c r="E273" s="3">
        <f>_xlfn.XLOOKUP(B273,Details!E:E,Details!AR:AR)</f>
        <v>0</v>
      </c>
      <c r="F273" s="3">
        <f>SUMIFS(Details!AY:AY,Details!E:E,'GST TDS'!B273)</f>
        <v>0</v>
      </c>
      <c r="G273" s="360">
        <f t="shared" si="11"/>
        <v>0</v>
      </c>
    </row>
    <row r="274" spans="3:7" x14ac:dyDescent="0.35">
      <c r="C274" s="3">
        <f>_xlfn.XLOOKUP(B274,Details!E:E,Details!CG:CG)</f>
        <v>0</v>
      </c>
      <c r="D274" s="3">
        <f>_xlfn.XLOOKUP(B274,Details!E:E,Details!AQ:AQ)</f>
        <v>0</v>
      </c>
      <c r="E274" s="3">
        <f>_xlfn.XLOOKUP(B274,Details!E:E,Details!AR:AR)</f>
        <v>0</v>
      </c>
      <c r="F274" s="3">
        <f>SUMIFS(Details!AY:AY,Details!E:E,'GST TDS'!B274)</f>
        <v>0</v>
      </c>
      <c r="G274" s="360">
        <f t="shared" si="11"/>
        <v>0</v>
      </c>
    </row>
    <row r="275" spans="3:7" x14ac:dyDescent="0.35">
      <c r="C275" s="3">
        <f>_xlfn.XLOOKUP(B275,Details!E:E,Details!CG:CG)</f>
        <v>0</v>
      </c>
      <c r="D275" s="3">
        <f>_xlfn.XLOOKUP(B275,Details!E:E,Details!AQ:AQ)</f>
        <v>0</v>
      </c>
      <c r="E275" s="3">
        <f>_xlfn.XLOOKUP(B275,Details!E:E,Details!AR:AR)</f>
        <v>0</v>
      </c>
      <c r="F275" s="3">
        <f>SUMIFS(Details!AY:AY,Details!E:E,'GST TDS'!B275)</f>
        <v>0</v>
      </c>
      <c r="G275" s="360">
        <f t="shared" si="11"/>
        <v>0</v>
      </c>
    </row>
    <row r="276" spans="3:7" x14ac:dyDescent="0.35">
      <c r="C276" s="3">
        <f>_xlfn.XLOOKUP(B276,Details!E:E,Details!CG:CG)</f>
        <v>0</v>
      </c>
      <c r="D276" s="3">
        <f>_xlfn.XLOOKUP(B276,Details!E:E,Details!AQ:AQ)</f>
        <v>0</v>
      </c>
      <c r="E276" s="3">
        <f>_xlfn.XLOOKUP(B276,Details!E:E,Details!AR:AR)</f>
        <v>0</v>
      </c>
      <c r="F276" s="3">
        <f>SUMIFS(Details!AY:AY,Details!E:E,'GST TDS'!B276)</f>
        <v>0</v>
      </c>
      <c r="G276" s="360">
        <f t="shared" si="11"/>
        <v>0</v>
      </c>
    </row>
    <row r="277" spans="3:7" x14ac:dyDescent="0.35">
      <c r="C277" s="3">
        <f>_xlfn.XLOOKUP(B277,Details!E:E,Details!CG:CG)</f>
        <v>0</v>
      </c>
      <c r="D277" s="3">
        <f>_xlfn.XLOOKUP(B277,Details!E:E,Details!AQ:AQ)</f>
        <v>0</v>
      </c>
      <c r="E277" s="3">
        <f>_xlfn.XLOOKUP(B277,Details!E:E,Details!AR:AR)</f>
        <v>0</v>
      </c>
      <c r="F277" s="3">
        <f>SUMIFS(Details!AY:AY,Details!E:E,'GST TDS'!B277)</f>
        <v>0</v>
      </c>
      <c r="G277" s="360">
        <f t="shared" si="11"/>
        <v>0</v>
      </c>
    </row>
    <row r="278" spans="3:7" x14ac:dyDescent="0.35">
      <c r="C278" s="3">
        <f>_xlfn.XLOOKUP(B278,Details!E:E,Details!CG:CG)</f>
        <v>0</v>
      </c>
      <c r="D278" s="3">
        <f>_xlfn.XLOOKUP(B278,Details!E:E,Details!AQ:AQ)</f>
        <v>0</v>
      </c>
      <c r="E278" s="3">
        <f>_xlfn.XLOOKUP(B278,Details!E:E,Details!AR:AR)</f>
        <v>0</v>
      </c>
      <c r="F278" s="3">
        <f>SUMIFS(Details!AY:AY,Details!E:E,'GST TDS'!B278)</f>
        <v>0</v>
      </c>
      <c r="G278" s="360">
        <f t="shared" si="11"/>
        <v>0</v>
      </c>
    </row>
    <row r="279" spans="3:7" x14ac:dyDescent="0.35">
      <c r="C279" s="3">
        <f>_xlfn.XLOOKUP(B279,Details!E:E,Details!CG:CG)</f>
        <v>0</v>
      </c>
      <c r="D279" s="3">
        <f>_xlfn.XLOOKUP(B279,Details!E:E,Details!AQ:AQ)</f>
        <v>0</v>
      </c>
      <c r="E279" s="3">
        <f>_xlfn.XLOOKUP(B279,Details!E:E,Details!AR:AR)</f>
        <v>0</v>
      </c>
      <c r="F279" s="3">
        <f>SUMIFS(Details!AY:AY,Details!E:E,'GST TDS'!B279)</f>
        <v>0</v>
      </c>
      <c r="G279" s="360">
        <f t="shared" si="11"/>
        <v>0</v>
      </c>
    </row>
    <row r="280" spans="3:7" x14ac:dyDescent="0.35">
      <c r="C280" s="3">
        <f>_xlfn.XLOOKUP(B280,Details!E:E,Details!CG:CG)</f>
        <v>0</v>
      </c>
      <c r="D280" s="3">
        <f>_xlfn.XLOOKUP(B280,Details!E:E,Details!AQ:AQ)</f>
        <v>0</v>
      </c>
      <c r="E280" s="3">
        <f>_xlfn.XLOOKUP(B280,Details!E:E,Details!AR:AR)</f>
        <v>0</v>
      </c>
      <c r="F280" s="3">
        <f>SUMIFS(Details!AY:AY,Details!E:E,'GST TDS'!B280)</f>
        <v>0</v>
      </c>
      <c r="G280" s="360">
        <f t="shared" si="11"/>
        <v>0</v>
      </c>
    </row>
    <row r="281" spans="3:7" x14ac:dyDescent="0.35">
      <c r="C281" s="3">
        <f>_xlfn.XLOOKUP(B281,Details!E:E,Details!CG:CG)</f>
        <v>0</v>
      </c>
      <c r="D281" s="3">
        <f>_xlfn.XLOOKUP(B281,Details!E:E,Details!AQ:AQ)</f>
        <v>0</v>
      </c>
      <c r="E281" s="3">
        <f>_xlfn.XLOOKUP(B281,Details!E:E,Details!AR:AR)</f>
        <v>0</v>
      </c>
      <c r="F281" s="3">
        <f>SUMIFS(Details!AY:AY,Details!E:E,'GST TDS'!B281)</f>
        <v>0</v>
      </c>
      <c r="G281" s="360">
        <f t="shared" si="11"/>
        <v>0</v>
      </c>
    </row>
    <row r="282" spans="3:7" x14ac:dyDescent="0.35">
      <c r="C282" s="3">
        <f>_xlfn.XLOOKUP(B282,Details!E:E,Details!CG:CG)</f>
        <v>0</v>
      </c>
      <c r="D282" s="3">
        <f>_xlfn.XLOOKUP(B282,Details!E:E,Details!AQ:AQ)</f>
        <v>0</v>
      </c>
      <c r="E282" s="3">
        <f>_xlfn.XLOOKUP(B282,Details!E:E,Details!AR:AR)</f>
        <v>0</v>
      </c>
      <c r="F282" s="3">
        <f>SUMIFS(Details!AY:AY,Details!E:E,'GST TDS'!B282)</f>
        <v>0</v>
      </c>
      <c r="G282" s="360">
        <f t="shared" si="11"/>
        <v>0</v>
      </c>
    </row>
    <row r="283" spans="3:7" x14ac:dyDescent="0.35">
      <c r="C283" s="3">
        <f>_xlfn.XLOOKUP(B283,Details!E:E,Details!CG:CG)</f>
        <v>0</v>
      </c>
      <c r="D283" s="3">
        <f>_xlfn.XLOOKUP(B283,Details!E:E,Details!AQ:AQ)</f>
        <v>0</v>
      </c>
      <c r="E283" s="3">
        <f>_xlfn.XLOOKUP(B283,Details!E:E,Details!AR:AR)</f>
        <v>0</v>
      </c>
      <c r="F283" s="3">
        <f>SUMIFS(Details!AY:AY,Details!E:E,'GST TDS'!B283)</f>
        <v>0</v>
      </c>
      <c r="G283" s="360">
        <f t="shared" si="11"/>
        <v>0</v>
      </c>
    </row>
    <row r="284" spans="3:7" x14ac:dyDescent="0.35">
      <c r="C284" s="3">
        <f>_xlfn.XLOOKUP(B284,Details!E:E,Details!CG:CG)</f>
        <v>0</v>
      </c>
      <c r="D284" s="3">
        <f>_xlfn.XLOOKUP(B284,Details!E:E,Details!AQ:AQ)</f>
        <v>0</v>
      </c>
      <c r="E284" s="3">
        <f>_xlfn.XLOOKUP(B284,Details!E:E,Details!AR:AR)</f>
        <v>0</v>
      </c>
      <c r="F284" s="3">
        <f>SUMIFS(Details!AY:AY,Details!E:E,'GST TDS'!B284)</f>
        <v>0</v>
      </c>
      <c r="G284" s="360">
        <f t="shared" si="11"/>
        <v>0</v>
      </c>
    </row>
    <row r="285" spans="3:7" x14ac:dyDescent="0.35">
      <c r="C285" s="3">
        <f>_xlfn.XLOOKUP(B285,Details!E:E,Details!CG:CG)</f>
        <v>0</v>
      </c>
      <c r="D285" s="3">
        <f>_xlfn.XLOOKUP(B285,Details!E:E,Details!AQ:AQ)</f>
        <v>0</v>
      </c>
      <c r="E285" s="3">
        <f>_xlfn.XLOOKUP(B285,Details!E:E,Details!AR:AR)</f>
        <v>0</v>
      </c>
      <c r="F285" s="3">
        <f>SUMIFS(Details!AY:AY,Details!E:E,'GST TDS'!B285)</f>
        <v>0</v>
      </c>
      <c r="G285" s="360">
        <f t="shared" si="11"/>
        <v>0</v>
      </c>
    </row>
    <row r="286" spans="3:7" x14ac:dyDescent="0.35">
      <c r="C286" s="3">
        <f>_xlfn.XLOOKUP(B286,Details!E:E,Details!CG:CG)</f>
        <v>0</v>
      </c>
      <c r="D286" s="3">
        <f>_xlfn.XLOOKUP(B286,Details!E:E,Details!AQ:AQ)</f>
        <v>0</v>
      </c>
      <c r="E286" s="3">
        <f>_xlfn.XLOOKUP(B286,Details!E:E,Details!AR:AR)</f>
        <v>0</v>
      </c>
      <c r="F286" s="3">
        <f>SUMIFS(Details!AY:AY,Details!E:E,'GST TDS'!B286)</f>
        <v>0</v>
      </c>
      <c r="G286" s="360">
        <f t="shared" si="11"/>
        <v>0</v>
      </c>
    </row>
    <row r="287" spans="3:7" x14ac:dyDescent="0.35">
      <c r="C287" s="3">
        <f>_xlfn.XLOOKUP(B287,Details!E:E,Details!CG:CG)</f>
        <v>0</v>
      </c>
      <c r="D287" s="3">
        <f>_xlfn.XLOOKUP(B287,Details!E:E,Details!AQ:AQ)</f>
        <v>0</v>
      </c>
      <c r="E287" s="3">
        <f>_xlfn.XLOOKUP(B287,Details!E:E,Details!AR:AR)</f>
        <v>0</v>
      </c>
      <c r="F287" s="3">
        <f>SUMIFS(Details!AY:AY,Details!E:E,'GST TDS'!B287)</f>
        <v>0</v>
      </c>
      <c r="G287" s="360">
        <f t="shared" si="11"/>
        <v>0</v>
      </c>
    </row>
    <row r="288" spans="3:7" x14ac:dyDescent="0.35">
      <c r="C288" s="3">
        <f>_xlfn.XLOOKUP(B288,Details!E:E,Details!CG:CG)</f>
        <v>0</v>
      </c>
      <c r="D288" s="3">
        <f>_xlfn.XLOOKUP(B288,Details!E:E,Details!AQ:AQ)</f>
        <v>0</v>
      </c>
      <c r="E288" s="3">
        <f>_xlfn.XLOOKUP(B288,Details!E:E,Details!AR:AR)</f>
        <v>0</v>
      </c>
      <c r="F288" s="3">
        <f>SUMIFS(Details!AY:AY,Details!E:E,'GST TDS'!B288)</f>
        <v>0</v>
      </c>
      <c r="G288" s="360">
        <f t="shared" si="11"/>
        <v>0</v>
      </c>
    </row>
    <row r="289" spans="3:7" x14ac:dyDescent="0.35">
      <c r="C289" s="3">
        <f>_xlfn.XLOOKUP(B289,Details!E:E,Details!CG:CG)</f>
        <v>0</v>
      </c>
      <c r="D289" s="3">
        <f>_xlfn.XLOOKUP(B289,Details!E:E,Details!AQ:AQ)</f>
        <v>0</v>
      </c>
      <c r="E289" s="3">
        <f>_xlfn.XLOOKUP(B289,Details!E:E,Details!AR:AR)</f>
        <v>0</v>
      </c>
      <c r="F289" s="3">
        <f>SUMIFS(Details!AY:AY,Details!E:E,'GST TDS'!B289)</f>
        <v>0</v>
      </c>
      <c r="G289" s="360">
        <f t="shared" si="11"/>
        <v>0</v>
      </c>
    </row>
    <row r="290" spans="3:7" x14ac:dyDescent="0.35">
      <c r="C290" s="3">
        <f>_xlfn.XLOOKUP(B290,Details!E:E,Details!CG:CG)</f>
        <v>0</v>
      </c>
      <c r="D290" s="3">
        <f>_xlfn.XLOOKUP(B290,Details!E:E,Details!AQ:AQ)</f>
        <v>0</v>
      </c>
      <c r="E290" s="3">
        <f>_xlfn.XLOOKUP(B290,Details!E:E,Details!AR:AR)</f>
        <v>0</v>
      </c>
      <c r="F290" s="3">
        <f>SUMIFS(Details!AY:AY,Details!E:E,'GST TDS'!B290)</f>
        <v>0</v>
      </c>
      <c r="G290" s="360">
        <f t="shared" si="11"/>
        <v>0</v>
      </c>
    </row>
    <row r="291" spans="3:7" x14ac:dyDescent="0.35">
      <c r="C291" s="3">
        <f>_xlfn.XLOOKUP(B291,Details!E:E,Details!CG:CG)</f>
        <v>0</v>
      </c>
      <c r="D291" s="3">
        <f>_xlfn.XLOOKUP(B291,Details!E:E,Details!AQ:AQ)</f>
        <v>0</v>
      </c>
      <c r="E291" s="3">
        <f>_xlfn.XLOOKUP(B291,Details!E:E,Details!AR:AR)</f>
        <v>0</v>
      </c>
      <c r="F291" s="3">
        <f>SUMIFS(Details!AY:AY,Details!E:E,'GST TDS'!B291)</f>
        <v>0</v>
      </c>
      <c r="G291" s="360">
        <f t="shared" si="11"/>
        <v>0</v>
      </c>
    </row>
    <row r="292" spans="3:7" x14ac:dyDescent="0.35">
      <c r="C292" s="3">
        <f>_xlfn.XLOOKUP(B292,Details!E:E,Details!CG:CG)</f>
        <v>0</v>
      </c>
      <c r="D292" s="3">
        <f>_xlfn.XLOOKUP(B292,Details!E:E,Details!AQ:AQ)</f>
        <v>0</v>
      </c>
      <c r="E292" s="3">
        <f>_xlfn.XLOOKUP(B292,Details!E:E,Details!AR:AR)</f>
        <v>0</v>
      </c>
      <c r="F292" s="3">
        <f>SUMIFS(Details!AY:AY,Details!E:E,'GST TDS'!B292)</f>
        <v>0</v>
      </c>
      <c r="G292" s="360">
        <f t="shared" si="11"/>
        <v>0</v>
      </c>
    </row>
    <row r="293" spans="3:7" x14ac:dyDescent="0.35">
      <c r="C293" s="3">
        <f>_xlfn.XLOOKUP(B293,Details!E:E,Details!CG:CG)</f>
        <v>0</v>
      </c>
      <c r="D293" s="3">
        <f>_xlfn.XLOOKUP(B293,Details!E:E,Details!AQ:AQ)</f>
        <v>0</v>
      </c>
      <c r="E293" s="3">
        <f>_xlfn.XLOOKUP(B293,Details!E:E,Details!AR:AR)</f>
        <v>0</v>
      </c>
      <c r="F293" s="3">
        <f>SUMIFS(Details!AY:AY,Details!E:E,'GST TDS'!B293)</f>
        <v>0</v>
      </c>
      <c r="G293" s="360">
        <f t="shared" si="11"/>
        <v>0</v>
      </c>
    </row>
    <row r="294" spans="3:7" x14ac:dyDescent="0.35">
      <c r="C294" s="3">
        <f>_xlfn.XLOOKUP(B294,Details!E:E,Details!CG:CG)</f>
        <v>0</v>
      </c>
      <c r="D294" s="3">
        <f>_xlfn.XLOOKUP(B294,Details!E:E,Details!AQ:AQ)</f>
        <v>0</v>
      </c>
      <c r="E294" s="3">
        <f>_xlfn.XLOOKUP(B294,Details!E:E,Details!AR:AR)</f>
        <v>0</v>
      </c>
      <c r="F294" s="3">
        <f>SUMIFS(Details!AY:AY,Details!E:E,'GST TDS'!B294)</f>
        <v>0</v>
      </c>
      <c r="G294" s="360">
        <f t="shared" si="11"/>
        <v>0</v>
      </c>
    </row>
    <row r="295" spans="3:7" x14ac:dyDescent="0.35">
      <c r="C295" s="3">
        <f>_xlfn.XLOOKUP(B295,Details!E:E,Details!CG:CG)</f>
        <v>0</v>
      </c>
      <c r="D295" s="3">
        <f>_xlfn.XLOOKUP(B295,Details!E:E,Details!AQ:AQ)</f>
        <v>0</v>
      </c>
      <c r="E295" s="3">
        <f>_xlfn.XLOOKUP(B295,Details!E:E,Details!AR:AR)</f>
        <v>0</v>
      </c>
      <c r="F295" s="3">
        <f>SUMIFS(Details!AY:AY,Details!E:E,'GST TDS'!B295)</f>
        <v>0</v>
      </c>
      <c r="G295" s="360">
        <f t="shared" si="11"/>
        <v>0</v>
      </c>
    </row>
    <row r="296" spans="3:7" x14ac:dyDescent="0.35">
      <c r="C296" s="3">
        <f>_xlfn.XLOOKUP(B296,Details!E:E,Details!CG:CG)</f>
        <v>0</v>
      </c>
      <c r="D296" s="3">
        <f>_xlfn.XLOOKUP(B296,Details!E:E,Details!AQ:AQ)</f>
        <v>0</v>
      </c>
      <c r="E296" s="3">
        <f>_xlfn.XLOOKUP(B296,Details!E:E,Details!AR:AR)</f>
        <v>0</v>
      </c>
      <c r="F296" s="3">
        <f>SUMIFS(Details!AY:AY,Details!E:E,'GST TDS'!B296)</f>
        <v>0</v>
      </c>
      <c r="G296" s="360">
        <f t="shared" si="11"/>
        <v>0</v>
      </c>
    </row>
    <row r="297" spans="3:7" x14ac:dyDescent="0.35">
      <c r="C297" s="3">
        <f>_xlfn.XLOOKUP(B297,Details!E:E,Details!CG:CG)</f>
        <v>0</v>
      </c>
      <c r="D297" s="3">
        <f>_xlfn.XLOOKUP(B297,Details!E:E,Details!AQ:AQ)</f>
        <v>0</v>
      </c>
      <c r="E297" s="3">
        <f>_xlfn.XLOOKUP(B297,Details!E:E,Details!AR:AR)</f>
        <v>0</v>
      </c>
      <c r="F297" s="3">
        <f>SUMIFS(Details!AY:AY,Details!E:E,'GST TDS'!B297)</f>
        <v>0</v>
      </c>
      <c r="G297" s="360">
        <f t="shared" si="11"/>
        <v>0</v>
      </c>
    </row>
    <row r="298" spans="3:7" x14ac:dyDescent="0.35">
      <c r="C298" s="3">
        <f>_xlfn.XLOOKUP(B298,Details!E:E,Details!CG:CG)</f>
        <v>0</v>
      </c>
      <c r="D298" s="3">
        <f>_xlfn.XLOOKUP(B298,Details!E:E,Details!AQ:AQ)</f>
        <v>0</v>
      </c>
      <c r="E298" s="3">
        <f>_xlfn.XLOOKUP(B298,Details!E:E,Details!AR:AR)</f>
        <v>0</v>
      </c>
      <c r="F298" s="3">
        <f>SUMIFS(Details!AY:AY,Details!E:E,'GST TDS'!B298)</f>
        <v>0</v>
      </c>
      <c r="G298" s="360">
        <f t="shared" si="11"/>
        <v>0</v>
      </c>
    </row>
    <row r="299" spans="3:7" x14ac:dyDescent="0.35">
      <c r="C299" s="3">
        <f>_xlfn.XLOOKUP(B299,Details!E:E,Details!CG:CG)</f>
        <v>0</v>
      </c>
      <c r="D299" s="3">
        <f>_xlfn.XLOOKUP(B299,Details!E:E,Details!AQ:AQ)</f>
        <v>0</v>
      </c>
      <c r="E299" s="3">
        <f>_xlfn.XLOOKUP(B299,Details!E:E,Details!AR:AR)</f>
        <v>0</v>
      </c>
      <c r="F299" s="3">
        <f>SUMIFS(Details!AY:AY,Details!E:E,'GST TDS'!B299)</f>
        <v>0</v>
      </c>
      <c r="G299" s="360">
        <f t="shared" si="11"/>
        <v>0</v>
      </c>
    </row>
    <row r="300" spans="3:7" x14ac:dyDescent="0.35">
      <c r="C300" s="3">
        <f>_xlfn.XLOOKUP(B300,Details!E:E,Details!CG:CG)</f>
        <v>0</v>
      </c>
      <c r="D300" s="3">
        <f>_xlfn.XLOOKUP(B300,Details!E:E,Details!AQ:AQ)</f>
        <v>0</v>
      </c>
      <c r="E300" s="3">
        <f>_xlfn.XLOOKUP(B300,Details!E:E,Details!AR:AR)</f>
        <v>0</v>
      </c>
      <c r="F300" s="3">
        <f>SUMIFS(Details!AY:AY,Details!E:E,'GST TDS'!B300)</f>
        <v>0</v>
      </c>
      <c r="G300" s="360">
        <f t="shared" si="11"/>
        <v>0</v>
      </c>
    </row>
    <row r="301" spans="3:7" x14ac:dyDescent="0.35">
      <c r="C301" s="3">
        <f>_xlfn.XLOOKUP(B301,Details!E:E,Details!CG:CG)</f>
        <v>0</v>
      </c>
      <c r="D301" s="3">
        <f>_xlfn.XLOOKUP(B301,Details!E:E,Details!AQ:AQ)</f>
        <v>0</v>
      </c>
      <c r="E301" s="3">
        <f>_xlfn.XLOOKUP(B301,Details!E:E,Details!AR:AR)</f>
        <v>0</v>
      </c>
      <c r="F301" s="3">
        <f>SUMIFS(Details!AY:AY,Details!E:E,'GST TDS'!B301)</f>
        <v>0</v>
      </c>
      <c r="G301" s="360">
        <f t="shared" si="11"/>
        <v>0</v>
      </c>
    </row>
    <row r="302" spans="3:7" x14ac:dyDescent="0.35">
      <c r="C302" s="3">
        <f>_xlfn.XLOOKUP(B302,Details!E:E,Details!CG:CG)</f>
        <v>0</v>
      </c>
      <c r="D302" s="3">
        <f>_xlfn.XLOOKUP(B302,Details!E:E,Details!AQ:AQ)</f>
        <v>0</v>
      </c>
      <c r="E302" s="3">
        <f>_xlfn.XLOOKUP(B302,Details!E:E,Details!AR:AR)</f>
        <v>0</v>
      </c>
      <c r="F302" s="3">
        <f>SUMIFS(Details!AY:AY,Details!E:E,'GST TDS'!B302)</f>
        <v>0</v>
      </c>
      <c r="G302" s="360">
        <f t="shared" si="11"/>
        <v>0</v>
      </c>
    </row>
    <row r="303" spans="3:7" x14ac:dyDescent="0.35">
      <c r="C303" s="3">
        <f>_xlfn.XLOOKUP(B303,Details!E:E,Details!CG:CG)</f>
        <v>0</v>
      </c>
      <c r="D303" s="3">
        <f>_xlfn.XLOOKUP(B303,Details!E:E,Details!AQ:AQ)</f>
        <v>0</v>
      </c>
      <c r="E303" s="3">
        <f>_xlfn.XLOOKUP(B303,Details!E:E,Details!AR:AR)</f>
        <v>0</v>
      </c>
      <c r="F303" s="3">
        <f>SUMIFS(Details!AY:AY,Details!E:E,'GST TDS'!B303)</f>
        <v>0</v>
      </c>
      <c r="G303" s="360">
        <f t="shared" si="11"/>
        <v>0</v>
      </c>
    </row>
    <row r="304" spans="3:7" x14ac:dyDescent="0.35">
      <c r="C304" s="3">
        <f>_xlfn.XLOOKUP(B304,Details!E:E,Details!CG:CG)</f>
        <v>0</v>
      </c>
      <c r="D304" s="3">
        <f>_xlfn.XLOOKUP(B304,Details!E:E,Details!AQ:AQ)</f>
        <v>0</v>
      </c>
      <c r="E304" s="3">
        <f>_xlfn.XLOOKUP(B304,Details!E:E,Details!AR:AR)</f>
        <v>0</v>
      </c>
      <c r="F304" s="3">
        <f>SUMIFS(Details!AY:AY,Details!E:E,'GST TDS'!B304)</f>
        <v>0</v>
      </c>
      <c r="G304" s="360">
        <f t="shared" si="11"/>
        <v>0</v>
      </c>
    </row>
    <row r="305" spans="3:7" x14ac:dyDescent="0.35">
      <c r="C305" s="3">
        <f>_xlfn.XLOOKUP(B305,Details!E:E,Details!CG:CG)</f>
        <v>0</v>
      </c>
      <c r="D305" s="3">
        <f>_xlfn.XLOOKUP(B305,Details!E:E,Details!AQ:AQ)</f>
        <v>0</v>
      </c>
      <c r="E305" s="3">
        <f>_xlfn.XLOOKUP(B305,Details!E:E,Details!AR:AR)</f>
        <v>0</v>
      </c>
      <c r="F305" s="3">
        <f>SUMIFS(Details!AY:AY,Details!E:E,'GST TDS'!B305)</f>
        <v>0</v>
      </c>
      <c r="G305" s="360">
        <f t="shared" si="11"/>
        <v>0</v>
      </c>
    </row>
    <row r="306" spans="3:7" x14ac:dyDescent="0.35">
      <c r="C306" s="3">
        <f>_xlfn.XLOOKUP(B306,Details!E:E,Details!CG:CG)</f>
        <v>0</v>
      </c>
      <c r="D306" s="3">
        <f>_xlfn.XLOOKUP(B306,Details!E:E,Details!AQ:AQ)</f>
        <v>0</v>
      </c>
      <c r="E306" s="3">
        <f>_xlfn.XLOOKUP(B306,Details!E:E,Details!AR:AR)</f>
        <v>0</v>
      </c>
      <c r="F306" s="3">
        <f>SUMIFS(Details!AY:AY,Details!E:E,'GST TDS'!B306)</f>
        <v>0</v>
      </c>
      <c r="G306" s="360">
        <f t="shared" si="11"/>
        <v>0</v>
      </c>
    </row>
    <row r="307" spans="3:7" x14ac:dyDescent="0.35">
      <c r="C307" s="3">
        <f>_xlfn.XLOOKUP(B307,Details!E:E,Details!CG:CG)</f>
        <v>0</v>
      </c>
      <c r="D307" s="3">
        <f>_xlfn.XLOOKUP(B307,Details!E:E,Details!AQ:AQ)</f>
        <v>0</v>
      </c>
      <c r="E307" s="3">
        <f>_xlfn.XLOOKUP(B307,Details!E:E,Details!AR:AR)</f>
        <v>0</v>
      </c>
      <c r="F307" s="3">
        <f>SUMIFS(Details!AY:AY,Details!E:E,'GST TDS'!B307)</f>
        <v>0</v>
      </c>
      <c r="G307" s="360">
        <f t="shared" si="11"/>
        <v>0</v>
      </c>
    </row>
    <row r="308" spans="3:7" x14ac:dyDescent="0.35">
      <c r="C308" s="3">
        <f>_xlfn.XLOOKUP(B308,Details!E:E,Details!CG:CG)</f>
        <v>0</v>
      </c>
      <c r="D308" s="3">
        <f>_xlfn.XLOOKUP(B308,Details!E:E,Details!AQ:AQ)</f>
        <v>0</v>
      </c>
      <c r="E308" s="3">
        <f>_xlfn.XLOOKUP(B308,Details!E:E,Details!AR:AR)</f>
        <v>0</v>
      </c>
      <c r="F308" s="3">
        <f>SUMIFS(Details!AY:AY,Details!E:E,'GST TDS'!B308)</f>
        <v>0</v>
      </c>
      <c r="G308" s="360">
        <f t="shared" si="11"/>
        <v>0</v>
      </c>
    </row>
    <row r="309" spans="3:7" x14ac:dyDescent="0.35">
      <c r="C309" s="3">
        <f>_xlfn.XLOOKUP(B309,Details!E:E,Details!CG:CG)</f>
        <v>0</v>
      </c>
      <c r="D309" s="3">
        <f>_xlfn.XLOOKUP(B309,Details!E:E,Details!AQ:AQ)</f>
        <v>0</v>
      </c>
      <c r="E309" s="3">
        <f>_xlfn.XLOOKUP(B309,Details!E:E,Details!AR:AR)</f>
        <v>0</v>
      </c>
      <c r="F309" s="3">
        <f>SUMIFS(Details!AY:AY,Details!E:E,'GST TDS'!B309)</f>
        <v>0</v>
      </c>
      <c r="G309" s="360">
        <f t="shared" si="11"/>
        <v>0</v>
      </c>
    </row>
    <row r="310" spans="3:7" x14ac:dyDescent="0.35">
      <c r="C310" s="3">
        <f>_xlfn.XLOOKUP(B310,Details!E:E,Details!CG:CG)</f>
        <v>0</v>
      </c>
      <c r="D310" s="3">
        <f>_xlfn.XLOOKUP(B310,Details!E:E,Details!AQ:AQ)</f>
        <v>0</v>
      </c>
      <c r="E310" s="3">
        <f>_xlfn.XLOOKUP(B310,Details!E:E,Details!AR:AR)</f>
        <v>0</v>
      </c>
      <c r="F310" s="3">
        <f>SUMIFS(Details!AY:AY,Details!E:E,'GST TDS'!B310)</f>
        <v>0</v>
      </c>
      <c r="G310" s="360">
        <f t="shared" si="11"/>
        <v>0</v>
      </c>
    </row>
    <row r="311" spans="3:7" x14ac:dyDescent="0.35">
      <c r="C311" s="3">
        <f>_xlfn.XLOOKUP(B311,Details!E:E,Details!CG:CG)</f>
        <v>0</v>
      </c>
      <c r="D311" s="3">
        <f>_xlfn.XLOOKUP(B311,Details!E:E,Details!AQ:AQ)</f>
        <v>0</v>
      </c>
      <c r="E311" s="3">
        <f>_xlfn.XLOOKUP(B311,Details!E:E,Details!AR:AR)</f>
        <v>0</v>
      </c>
      <c r="F311" s="3">
        <f>SUMIFS(Details!AY:AY,Details!E:E,'GST TDS'!B311)</f>
        <v>0</v>
      </c>
      <c r="G311" s="360">
        <f t="shared" si="11"/>
        <v>0</v>
      </c>
    </row>
    <row r="312" spans="3:7" x14ac:dyDescent="0.35">
      <c r="C312" s="3">
        <f>_xlfn.XLOOKUP(B312,Details!E:E,Details!CG:CG)</f>
        <v>0</v>
      </c>
      <c r="D312" s="3">
        <f>_xlfn.XLOOKUP(B312,Details!E:E,Details!AQ:AQ)</f>
        <v>0</v>
      </c>
      <c r="E312" s="3">
        <f>_xlfn.XLOOKUP(B312,Details!E:E,Details!AR:AR)</f>
        <v>0</v>
      </c>
      <c r="F312" s="3">
        <f>SUMIFS(Details!AY:AY,Details!E:E,'GST TDS'!B312)</f>
        <v>0</v>
      </c>
      <c r="G312" s="360">
        <f t="shared" si="11"/>
        <v>0</v>
      </c>
    </row>
    <row r="313" spans="3:7" x14ac:dyDescent="0.35">
      <c r="C313" s="3">
        <f>_xlfn.XLOOKUP(B313,Details!E:E,Details!CG:CG)</f>
        <v>0</v>
      </c>
      <c r="D313" s="3">
        <f>_xlfn.XLOOKUP(B313,Details!E:E,Details!AQ:AQ)</f>
        <v>0</v>
      </c>
      <c r="E313" s="3">
        <f>_xlfn.XLOOKUP(B313,Details!E:E,Details!AR:AR)</f>
        <v>0</v>
      </c>
      <c r="F313" s="3">
        <f>SUMIFS(Details!AY:AY,Details!E:E,'GST TDS'!B313)</f>
        <v>0</v>
      </c>
      <c r="G313" s="360">
        <f t="shared" si="11"/>
        <v>0</v>
      </c>
    </row>
    <row r="314" spans="3:7" x14ac:dyDescent="0.35">
      <c r="C314" s="3">
        <f>_xlfn.XLOOKUP(B314,Details!E:E,Details!CG:CG)</f>
        <v>0</v>
      </c>
      <c r="D314" s="3">
        <f>_xlfn.XLOOKUP(B314,Details!E:E,Details!AQ:AQ)</f>
        <v>0</v>
      </c>
      <c r="E314" s="3">
        <f>_xlfn.XLOOKUP(B314,Details!E:E,Details!AR:AR)</f>
        <v>0</v>
      </c>
      <c r="F314" s="3">
        <f>SUMIFS(Details!AY:AY,Details!E:E,'GST TDS'!B314)</f>
        <v>0</v>
      </c>
      <c r="G314" s="360">
        <f t="shared" si="11"/>
        <v>0</v>
      </c>
    </row>
    <row r="315" spans="3:7" x14ac:dyDescent="0.35">
      <c r="C315" s="3">
        <f>_xlfn.XLOOKUP(B315,Details!E:E,Details!CG:CG)</f>
        <v>0</v>
      </c>
      <c r="D315" s="3">
        <f>_xlfn.XLOOKUP(B315,Details!E:E,Details!AQ:AQ)</f>
        <v>0</v>
      </c>
      <c r="E315" s="3">
        <f>_xlfn.XLOOKUP(B315,Details!E:E,Details!AR:AR)</f>
        <v>0</v>
      </c>
      <c r="F315" s="3">
        <f>SUMIFS(Details!AY:AY,Details!E:E,'GST TDS'!B315)</f>
        <v>0</v>
      </c>
      <c r="G315" s="360">
        <f t="shared" si="11"/>
        <v>0</v>
      </c>
    </row>
    <row r="316" spans="3:7" x14ac:dyDescent="0.35">
      <c r="C316" s="3">
        <f>_xlfn.XLOOKUP(B316,Details!E:E,Details!CG:CG)</f>
        <v>0</v>
      </c>
      <c r="D316" s="3">
        <f>_xlfn.XLOOKUP(B316,Details!E:E,Details!AQ:AQ)</f>
        <v>0</v>
      </c>
      <c r="E316" s="3">
        <f>_xlfn.XLOOKUP(B316,Details!E:E,Details!AR:AR)</f>
        <v>0</v>
      </c>
      <c r="F316" s="3">
        <f>SUMIFS(Details!AY:AY,Details!E:E,'GST TDS'!B316)</f>
        <v>0</v>
      </c>
      <c r="G316" s="360">
        <f t="shared" si="11"/>
        <v>0</v>
      </c>
    </row>
    <row r="317" spans="3:7" x14ac:dyDescent="0.35">
      <c r="C317" s="3">
        <f>_xlfn.XLOOKUP(B317,Details!E:E,Details!CG:CG)</f>
        <v>0</v>
      </c>
      <c r="D317" s="3">
        <f>_xlfn.XLOOKUP(B317,Details!E:E,Details!AQ:AQ)</f>
        <v>0</v>
      </c>
      <c r="E317" s="3">
        <f>_xlfn.XLOOKUP(B317,Details!E:E,Details!AR:AR)</f>
        <v>0</v>
      </c>
      <c r="F317" s="3">
        <f>SUMIFS(Details!AY:AY,Details!E:E,'GST TDS'!B317)</f>
        <v>0</v>
      </c>
      <c r="G317" s="360">
        <f t="shared" si="11"/>
        <v>0</v>
      </c>
    </row>
    <row r="318" spans="3:7" x14ac:dyDescent="0.35">
      <c r="C318" s="3">
        <f>_xlfn.XLOOKUP(B318,Details!E:E,Details!CG:CG)</f>
        <v>0</v>
      </c>
      <c r="D318" s="3">
        <f>_xlfn.XLOOKUP(B318,Details!E:E,Details!AQ:AQ)</f>
        <v>0</v>
      </c>
      <c r="E318" s="3">
        <f>_xlfn.XLOOKUP(B318,Details!E:E,Details!AR:AR)</f>
        <v>0</v>
      </c>
      <c r="F318" s="3">
        <f>SUMIFS(Details!AY:AY,Details!E:E,'GST TDS'!B318)</f>
        <v>0</v>
      </c>
      <c r="G318" s="360">
        <f t="shared" si="11"/>
        <v>0</v>
      </c>
    </row>
    <row r="319" spans="3:7" x14ac:dyDescent="0.35">
      <c r="C319" s="3">
        <f>_xlfn.XLOOKUP(B319,Details!E:E,Details!CG:CG)</f>
        <v>0</v>
      </c>
      <c r="D319" s="3">
        <f>_xlfn.XLOOKUP(B319,Details!E:E,Details!AQ:AQ)</f>
        <v>0</v>
      </c>
      <c r="E319" s="3">
        <f>_xlfn.XLOOKUP(B319,Details!E:E,Details!AR:AR)</f>
        <v>0</v>
      </c>
      <c r="F319" s="3">
        <f>SUMIFS(Details!AY:AY,Details!E:E,'GST TDS'!B319)</f>
        <v>0</v>
      </c>
      <c r="G319" s="360">
        <f t="shared" si="11"/>
        <v>0</v>
      </c>
    </row>
    <row r="320" spans="3:7" x14ac:dyDescent="0.35">
      <c r="C320" s="3">
        <f>_xlfn.XLOOKUP(B320,Details!E:E,Details!CG:CG)</f>
        <v>0</v>
      </c>
      <c r="D320" s="3">
        <f>_xlfn.XLOOKUP(B320,Details!E:E,Details!AQ:AQ)</f>
        <v>0</v>
      </c>
      <c r="E320" s="3">
        <f>_xlfn.XLOOKUP(B320,Details!E:E,Details!AR:AR)</f>
        <v>0</v>
      </c>
      <c r="F320" s="3">
        <f>SUMIFS(Details!AY:AY,Details!E:E,'GST TDS'!B320)</f>
        <v>0</v>
      </c>
      <c r="G320" s="360">
        <f t="shared" si="11"/>
        <v>0</v>
      </c>
    </row>
    <row r="321" spans="3:7" x14ac:dyDescent="0.35">
      <c r="C321" s="3">
        <f>_xlfn.XLOOKUP(B321,Details!E:E,Details!CG:CG)</f>
        <v>0</v>
      </c>
      <c r="D321" s="3">
        <f>_xlfn.XLOOKUP(B321,Details!E:E,Details!AQ:AQ)</f>
        <v>0</v>
      </c>
      <c r="E321" s="3">
        <f>_xlfn.XLOOKUP(B321,Details!E:E,Details!AR:AR)</f>
        <v>0</v>
      </c>
      <c r="F321" s="3">
        <f>SUMIFS(Details!AY:AY,Details!E:E,'GST TDS'!B321)</f>
        <v>0</v>
      </c>
      <c r="G321" s="360">
        <f t="shared" si="11"/>
        <v>0</v>
      </c>
    </row>
    <row r="322" spans="3:7" x14ac:dyDescent="0.35">
      <c r="C322" s="3">
        <f>_xlfn.XLOOKUP(B322,Details!E:E,Details!CG:CG)</f>
        <v>0</v>
      </c>
      <c r="D322" s="3">
        <f>_xlfn.XLOOKUP(B322,Details!E:E,Details!AQ:AQ)</f>
        <v>0</v>
      </c>
      <c r="E322" s="3">
        <f>_xlfn.XLOOKUP(B322,Details!E:E,Details!AR:AR)</f>
        <v>0</v>
      </c>
      <c r="F322" s="3">
        <f>SUMIFS(Details!AY:AY,Details!E:E,'GST TDS'!B322)</f>
        <v>0</v>
      </c>
      <c r="G322" s="360">
        <f t="shared" si="11"/>
        <v>0</v>
      </c>
    </row>
    <row r="323" spans="3:7" x14ac:dyDescent="0.35">
      <c r="C323" s="3">
        <f>_xlfn.XLOOKUP(B323,Details!E:E,Details!CG:CG)</f>
        <v>0</v>
      </c>
      <c r="D323" s="3">
        <f>_xlfn.XLOOKUP(B323,Details!E:E,Details!AQ:AQ)</f>
        <v>0</v>
      </c>
      <c r="E323" s="3">
        <f>_xlfn.XLOOKUP(B323,Details!E:E,Details!AR:AR)</f>
        <v>0</v>
      </c>
      <c r="F323" s="3">
        <f>SUMIFS(Details!AY:AY,Details!E:E,'GST TDS'!B323)</f>
        <v>0</v>
      </c>
      <c r="G323" s="360">
        <f t="shared" si="11"/>
        <v>0</v>
      </c>
    </row>
    <row r="324" spans="3:7" x14ac:dyDescent="0.35">
      <c r="C324" s="3">
        <f>_xlfn.XLOOKUP(B324,Details!E:E,Details!CG:CG)</f>
        <v>0</v>
      </c>
      <c r="D324" s="3">
        <f>_xlfn.XLOOKUP(B324,Details!E:E,Details!AQ:AQ)</f>
        <v>0</v>
      </c>
      <c r="E324" s="3">
        <f>_xlfn.XLOOKUP(B324,Details!E:E,Details!AR:AR)</f>
        <v>0</v>
      </c>
      <c r="F324" s="3">
        <f>SUMIFS(Details!AY:AY,Details!E:E,'GST TDS'!B324)</f>
        <v>0</v>
      </c>
      <c r="G324" s="360">
        <f t="shared" si="11"/>
        <v>0</v>
      </c>
    </row>
    <row r="325" spans="3:7" x14ac:dyDescent="0.35">
      <c r="C325" s="3">
        <f>_xlfn.XLOOKUP(B325,Details!E:E,Details!CG:CG)</f>
        <v>0</v>
      </c>
      <c r="D325" s="3">
        <f>_xlfn.XLOOKUP(B325,Details!E:E,Details!AQ:AQ)</f>
        <v>0</v>
      </c>
      <c r="E325" s="3">
        <f>_xlfn.XLOOKUP(B325,Details!E:E,Details!AR:AR)</f>
        <v>0</v>
      </c>
      <c r="F325" s="3">
        <f>SUMIFS(Details!AY:AY,Details!E:E,'GST TDS'!B325)</f>
        <v>0</v>
      </c>
      <c r="G325" s="360">
        <f t="shared" ref="G325:G388" si="12">F325*2%</f>
        <v>0</v>
      </c>
    </row>
    <row r="326" spans="3:7" x14ac:dyDescent="0.35">
      <c r="C326" s="3">
        <f>_xlfn.XLOOKUP(B326,Details!E:E,Details!CG:CG)</f>
        <v>0</v>
      </c>
      <c r="D326" s="3">
        <f>_xlfn.XLOOKUP(B326,Details!E:E,Details!AQ:AQ)</f>
        <v>0</v>
      </c>
      <c r="E326" s="3">
        <f>_xlfn.XLOOKUP(B326,Details!E:E,Details!AR:AR)</f>
        <v>0</v>
      </c>
      <c r="F326" s="3">
        <f>SUMIFS(Details!AY:AY,Details!E:E,'GST TDS'!B326)</f>
        <v>0</v>
      </c>
      <c r="G326" s="360">
        <f t="shared" si="12"/>
        <v>0</v>
      </c>
    </row>
    <row r="327" spans="3:7" x14ac:dyDescent="0.35">
      <c r="C327" s="3">
        <f>_xlfn.XLOOKUP(B327,Details!E:E,Details!CG:CG)</f>
        <v>0</v>
      </c>
      <c r="D327" s="3">
        <f>_xlfn.XLOOKUP(B327,Details!E:E,Details!AQ:AQ)</f>
        <v>0</v>
      </c>
      <c r="E327" s="3">
        <f>_xlfn.XLOOKUP(B327,Details!E:E,Details!AR:AR)</f>
        <v>0</v>
      </c>
      <c r="F327" s="3">
        <f>SUMIFS(Details!AY:AY,Details!E:E,'GST TDS'!B327)</f>
        <v>0</v>
      </c>
      <c r="G327" s="360">
        <f t="shared" si="12"/>
        <v>0</v>
      </c>
    </row>
    <row r="328" spans="3:7" x14ac:dyDescent="0.35">
      <c r="C328" s="3">
        <f>_xlfn.XLOOKUP(B328,Details!E:E,Details!CG:CG)</f>
        <v>0</v>
      </c>
      <c r="D328" s="3">
        <f>_xlfn.XLOOKUP(B328,Details!E:E,Details!AQ:AQ)</f>
        <v>0</v>
      </c>
      <c r="E328" s="3">
        <f>_xlfn.XLOOKUP(B328,Details!E:E,Details!AR:AR)</f>
        <v>0</v>
      </c>
      <c r="F328" s="3">
        <f>SUMIFS(Details!AY:AY,Details!E:E,'GST TDS'!B328)</f>
        <v>0</v>
      </c>
      <c r="G328" s="360">
        <f t="shared" si="12"/>
        <v>0</v>
      </c>
    </row>
    <row r="329" spans="3:7" x14ac:dyDescent="0.35">
      <c r="C329" s="3">
        <f>_xlfn.XLOOKUP(B329,Details!E:E,Details!CG:CG)</f>
        <v>0</v>
      </c>
      <c r="D329" s="3">
        <f>_xlfn.XLOOKUP(B329,Details!E:E,Details!AQ:AQ)</f>
        <v>0</v>
      </c>
      <c r="E329" s="3">
        <f>_xlfn.XLOOKUP(B329,Details!E:E,Details!AR:AR)</f>
        <v>0</v>
      </c>
      <c r="F329" s="3">
        <f>SUMIFS(Details!AY:AY,Details!E:E,'GST TDS'!B329)</f>
        <v>0</v>
      </c>
      <c r="G329" s="360">
        <f t="shared" si="12"/>
        <v>0</v>
      </c>
    </row>
    <row r="330" spans="3:7" x14ac:dyDescent="0.35">
      <c r="C330" s="3">
        <f>_xlfn.XLOOKUP(B330,Details!E:E,Details!CG:CG)</f>
        <v>0</v>
      </c>
      <c r="D330" s="3">
        <f>_xlfn.XLOOKUP(B330,Details!E:E,Details!AQ:AQ)</f>
        <v>0</v>
      </c>
      <c r="E330" s="3">
        <f>_xlfn.XLOOKUP(B330,Details!E:E,Details!AR:AR)</f>
        <v>0</v>
      </c>
      <c r="F330" s="3">
        <f>SUMIFS(Details!AY:AY,Details!E:E,'GST TDS'!B330)</f>
        <v>0</v>
      </c>
      <c r="G330" s="360">
        <f t="shared" si="12"/>
        <v>0</v>
      </c>
    </row>
    <row r="331" spans="3:7" x14ac:dyDescent="0.35">
      <c r="C331" s="3">
        <f>_xlfn.XLOOKUP(B331,Details!E:E,Details!CG:CG)</f>
        <v>0</v>
      </c>
      <c r="D331" s="3">
        <f>_xlfn.XLOOKUP(B331,Details!E:E,Details!AQ:AQ)</f>
        <v>0</v>
      </c>
      <c r="E331" s="3">
        <f>_xlfn.XLOOKUP(B331,Details!E:E,Details!AR:AR)</f>
        <v>0</v>
      </c>
      <c r="F331" s="3">
        <f>SUMIFS(Details!AY:AY,Details!E:E,'GST TDS'!B331)</f>
        <v>0</v>
      </c>
      <c r="G331" s="360">
        <f t="shared" si="12"/>
        <v>0</v>
      </c>
    </row>
    <row r="332" spans="3:7" x14ac:dyDescent="0.35">
      <c r="C332" s="3">
        <f>_xlfn.XLOOKUP(B332,Details!E:E,Details!CG:CG)</f>
        <v>0</v>
      </c>
      <c r="D332" s="3">
        <f>_xlfn.XLOOKUP(B332,Details!E:E,Details!AQ:AQ)</f>
        <v>0</v>
      </c>
      <c r="E332" s="3">
        <f>_xlfn.XLOOKUP(B332,Details!E:E,Details!AR:AR)</f>
        <v>0</v>
      </c>
      <c r="F332" s="3">
        <f>SUMIFS(Details!AY:AY,Details!E:E,'GST TDS'!B332)</f>
        <v>0</v>
      </c>
      <c r="G332" s="360">
        <f t="shared" si="12"/>
        <v>0</v>
      </c>
    </row>
    <row r="333" spans="3:7" x14ac:dyDescent="0.35">
      <c r="C333" s="3">
        <f>_xlfn.XLOOKUP(B333,Details!E:E,Details!CG:CG)</f>
        <v>0</v>
      </c>
      <c r="D333" s="3">
        <f>_xlfn.XLOOKUP(B333,Details!E:E,Details!AQ:AQ)</f>
        <v>0</v>
      </c>
      <c r="E333" s="3">
        <f>_xlfn.XLOOKUP(B333,Details!E:E,Details!AR:AR)</f>
        <v>0</v>
      </c>
      <c r="F333" s="3">
        <f>SUMIFS(Details!AY:AY,Details!E:E,'GST TDS'!B333)</f>
        <v>0</v>
      </c>
      <c r="G333" s="360">
        <f t="shared" si="12"/>
        <v>0</v>
      </c>
    </row>
    <row r="334" spans="3:7" x14ac:dyDescent="0.35">
      <c r="C334" s="3">
        <f>_xlfn.XLOOKUP(B334,Details!E:E,Details!CG:CG)</f>
        <v>0</v>
      </c>
      <c r="D334" s="3">
        <f>_xlfn.XLOOKUP(B334,Details!E:E,Details!AQ:AQ)</f>
        <v>0</v>
      </c>
      <c r="E334" s="3">
        <f>_xlfn.XLOOKUP(B334,Details!E:E,Details!AR:AR)</f>
        <v>0</v>
      </c>
      <c r="F334" s="3">
        <f>SUMIFS(Details!AY:AY,Details!E:E,'GST TDS'!B334)</f>
        <v>0</v>
      </c>
      <c r="G334" s="360">
        <f t="shared" si="12"/>
        <v>0</v>
      </c>
    </row>
    <row r="335" spans="3:7" x14ac:dyDescent="0.35">
      <c r="C335" s="3">
        <f>_xlfn.XLOOKUP(B335,Details!E:E,Details!CG:CG)</f>
        <v>0</v>
      </c>
      <c r="D335" s="3">
        <f>_xlfn.XLOOKUP(B335,Details!E:E,Details!AQ:AQ)</f>
        <v>0</v>
      </c>
      <c r="E335" s="3">
        <f>_xlfn.XLOOKUP(B335,Details!E:E,Details!AR:AR)</f>
        <v>0</v>
      </c>
      <c r="F335" s="3">
        <f>SUMIFS(Details!AY:AY,Details!E:E,'GST TDS'!B335)</f>
        <v>0</v>
      </c>
      <c r="G335" s="360">
        <f t="shared" si="12"/>
        <v>0</v>
      </c>
    </row>
    <row r="336" spans="3:7" x14ac:dyDescent="0.35">
      <c r="C336" s="3">
        <f>_xlfn.XLOOKUP(B336,Details!E:E,Details!CG:CG)</f>
        <v>0</v>
      </c>
      <c r="D336" s="3">
        <f>_xlfn.XLOOKUP(B336,Details!E:E,Details!AQ:AQ)</f>
        <v>0</v>
      </c>
      <c r="E336" s="3">
        <f>_xlfn.XLOOKUP(B336,Details!E:E,Details!AR:AR)</f>
        <v>0</v>
      </c>
      <c r="F336" s="3">
        <f>SUMIFS(Details!AY:AY,Details!E:E,'GST TDS'!B336)</f>
        <v>0</v>
      </c>
      <c r="G336" s="360">
        <f t="shared" si="12"/>
        <v>0</v>
      </c>
    </row>
    <row r="337" spans="3:7" x14ac:dyDescent="0.35">
      <c r="C337" s="3">
        <f>_xlfn.XLOOKUP(B337,Details!E:E,Details!CG:CG)</f>
        <v>0</v>
      </c>
      <c r="D337" s="3">
        <f>_xlfn.XLOOKUP(B337,Details!E:E,Details!AQ:AQ)</f>
        <v>0</v>
      </c>
      <c r="E337" s="3">
        <f>_xlfn.XLOOKUP(B337,Details!E:E,Details!AR:AR)</f>
        <v>0</v>
      </c>
      <c r="F337" s="3">
        <f>SUMIFS(Details!AY:AY,Details!E:E,'GST TDS'!B337)</f>
        <v>0</v>
      </c>
      <c r="G337" s="360">
        <f t="shared" si="12"/>
        <v>0</v>
      </c>
    </row>
    <row r="338" spans="3:7" x14ac:dyDescent="0.35">
      <c r="C338" s="3">
        <f>_xlfn.XLOOKUP(B338,Details!E:E,Details!CG:CG)</f>
        <v>0</v>
      </c>
      <c r="D338" s="3">
        <f>_xlfn.XLOOKUP(B338,Details!E:E,Details!AQ:AQ)</f>
        <v>0</v>
      </c>
      <c r="E338" s="3">
        <f>_xlfn.XLOOKUP(B338,Details!E:E,Details!AR:AR)</f>
        <v>0</v>
      </c>
      <c r="F338" s="3">
        <f>SUMIFS(Details!AY:AY,Details!E:E,'GST TDS'!B338)</f>
        <v>0</v>
      </c>
      <c r="G338" s="360">
        <f t="shared" si="12"/>
        <v>0</v>
      </c>
    </row>
    <row r="339" spans="3:7" x14ac:dyDescent="0.35">
      <c r="C339" s="3">
        <f>_xlfn.XLOOKUP(B339,Details!E:E,Details!CG:CG)</f>
        <v>0</v>
      </c>
      <c r="D339" s="3">
        <f>_xlfn.XLOOKUP(B339,Details!E:E,Details!AQ:AQ)</f>
        <v>0</v>
      </c>
      <c r="E339" s="3">
        <f>_xlfn.XLOOKUP(B339,Details!E:E,Details!AR:AR)</f>
        <v>0</v>
      </c>
      <c r="F339" s="3">
        <f>SUMIFS(Details!AY:AY,Details!E:E,'GST TDS'!B339)</f>
        <v>0</v>
      </c>
      <c r="G339" s="360">
        <f t="shared" si="12"/>
        <v>0</v>
      </c>
    </row>
    <row r="340" spans="3:7" x14ac:dyDescent="0.35">
      <c r="C340" s="3">
        <f>_xlfn.XLOOKUP(B340,Details!E:E,Details!CG:CG)</f>
        <v>0</v>
      </c>
      <c r="D340" s="3">
        <f>_xlfn.XLOOKUP(B340,Details!E:E,Details!AQ:AQ)</f>
        <v>0</v>
      </c>
      <c r="E340" s="3">
        <f>_xlfn.XLOOKUP(B340,Details!E:E,Details!AR:AR)</f>
        <v>0</v>
      </c>
      <c r="F340" s="3">
        <f>SUMIFS(Details!AY:AY,Details!E:E,'GST TDS'!B340)</f>
        <v>0</v>
      </c>
      <c r="G340" s="360">
        <f t="shared" si="12"/>
        <v>0</v>
      </c>
    </row>
    <row r="341" spans="3:7" x14ac:dyDescent="0.35">
      <c r="C341" s="3">
        <f>_xlfn.XLOOKUP(B341,Details!E:E,Details!CG:CG)</f>
        <v>0</v>
      </c>
      <c r="D341" s="3">
        <f>_xlfn.XLOOKUP(B341,Details!E:E,Details!AQ:AQ)</f>
        <v>0</v>
      </c>
      <c r="E341" s="3">
        <f>_xlfn.XLOOKUP(B341,Details!E:E,Details!AR:AR)</f>
        <v>0</v>
      </c>
      <c r="F341" s="3">
        <f>SUMIFS(Details!AY:AY,Details!E:E,'GST TDS'!B341)</f>
        <v>0</v>
      </c>
      <c r="G341" s="360">
        <f t="shared" si="12"/>
        <v>0</v>
      </c>
    </row>
    <row r="342" spans="3:7" x14ac:dyDescent="0.35">
      <c r="C342" s="3">
        <f>_xlfn.XLOOKUP(B342,Details!E:E,Details!CG:CG)</f>
        <v>0</v>
      </c>
      <c r="D342" s="3">
        <f>_xlfn.XLOOKUP(B342,Details!E:E,Details!AQ:AQ)</f>
        <v>0</v>
      </c>
      <c r="E342" s="3">
        <f>_xlfn.XLOOKUP(B342,Details!E:E,Details!AR:AR)</f>
        <v>0</v>
      </c>
      <c r="F342" s="3">
        <f>SUMIFS(Details!AY:AY,Details!E:E,'GST TDS'!B342)</f>
        <v>0</v>
      </c>
      <c r="G342" s="360">
        <f t="shared" si="12"/>
        <v>0</v>
      </c>
    </row>
    <row r="343" spans="3:7" x14ac:dyDescent="0.35">
      <c r="C343" s="3">
        <f>_xlfn.XLOOKUP(B343,Details!E:E,Details!CG:CG)</f>
        <v>0</v>
      </c>
      <c r="D343" s="3">
        <f>_xlfn.XLOOKUP(B343,Details!E:E,Details!AQ:AQ)</f>
        <v>0</v>
      </c>
      <c r="E343" s="3">
        <f>_xlfn.XLOOKUP(B343,Details!E:E,Details!AR:AR)</f>
        <v>0</v>
      </c>
      <c r="F343" s="3">
        <f>SUMIFS(Details!AY:AY,Details!E:E,'GST TDS'!B343)</f>
        <v>0</v>
      </c>
      <c r="G343" s="360">
        <f t="shared" si="12"/>
        <v>0</v>
      </c>
    </row>
    <row r="344" spans="3:7" x14ac:dyDescent="0.35">
      <c r="C344" s="3">
        <f>_xlfn.XLOOKUP(B344,Details!E:E,Details!CG:CG)</f>
        <v>0</v>
      </c>
      <c r="D344" s="3">
        <f>_xlfn.XLOOKUP(B344,Details!E:E,Details!AQ:AQ)</f>
        <v>0</v>
      </c>
      <c r="E344" s="3">
        <f>_xlfn.XLOOKUP(B344,Details!E:E,Details!AR:AR)</f>
        <v>0</v>
      </c>
      <c r="F344" s="3">
        <f>SUMIFS(Details!AY:AY,Details!E:E,'GST TDS'!B344)</f>
        <v>0</v>
      </c>
      <c r="G344" s="360">
        <f t="shared" si="12"/>
        <v>0</v>
      </c>
    </row>
    <row r="345" spans="3:7" x14ac:dyDescent="0.35">
      <c r="C345" s="3">
        <f>_xlfn.XLOOKUP(B345,Details!E:E,Details!CG:CG)</f>
        <v>0</v>
      </c>
      <c r="D345" s="3">
        <f>_xlfn.XLOOKUP(B345,Details!E:E,Details!AQ:AQ)</f>
        <v>0</v>
      </c>
      <c r="E345" s="3">
        <f>_xlfn.XLOOKUP(B345,Details!E:E,Details!AR:AR)</f>
        <v>0</v>
      </c>
      <c r="F345" s="3">
        <f>SUMIFS(Details!AY:AY,Details!E:E,'GST TDS'!B345)</f>
        <v>0</v>
      </c>
      <c r="G345" s="360">
        <f t="shared" si="12"/>
        <v>0</v>
      </c>
    </row>
    <row r="346" spans="3:7" x14ac:dyDescent="0.35">
      <c r="C346" s="3">
        <f>_xlfn.XLOOKUP(B346,Details!E:E,Details!CG:CG)</f>
        <v>0</v>
      </c>
      <c r="D346" s="3">
        <f>_xlfn.XLOOKUP(B346,Details!E:E,Details!AQ:AQ)</f>
        <v>0</v>
      </c>
      <c r="E346" s="3">
        <f>_xlfn.XLOOKUP(B346,Details!E:E,Details!AR:AR)</f>
        <v>0</v>
      </c>
      <c r="F346" s="3">
        <f>SUMIFS(Details!AY:AY,Details!E:E,'GST TDS'!B346)</f>
        <v>0</v>
      </c>
      <c r="G346" s="360">
        <f t="shared" si="12"/>
        <v>0</v>
      </c>
    </row>
    <row r="347" spans="3:7" x14ac:dyDescent="0.35">
      <c r="C347" s="3">
        <f>_xlfn.XLOOKUP(B347,Details!E:E,Details!CG:CG)</f>
        <v>0</v>
      </c>
      <c r="D347" s="3">
        <f>_xlfn.XLOOKUP(B347,Details!E:E,Details!AQ:AQ)</f>
        <v>0</v>
      </c>
      <c r="E347" s="3">
        <f>_xlfn.XLOOKUP(B347,Details!E:E,Details!AR:AR)</f>
        <v>0</v>
      </c>
      <c r="F347" s="3">
        <f>SUMIFS(Details!AY:AY,Details!E:E,'GST TDS'!B347)</f>
        <v>0</v>
      </c>
      <c r="G347" s="360">
        <f t="shared" si="12"/>
        <v>0</v>
      </c>
    </row>
    <row r="348" spans="3:7" x14ac:dyDescent="0.35">
      <c r="C348" s="3">
        <f>_xlfn.XLOOKUP(B348,Details!E:E,Details!CG:CG)</f>
        <v>0</v>
      </c>
      <c r="D348" s="3">
        <f>_xlfn.XLOOKUP(B348,Details!E:E,Details!AQ:AQ)</f>
        <v>0</v>
      </c>
      <c r="E348" s="3">
        <f>_xlfn.XLOOKUP(B348,Details!E:E,Details!AR:AR)</f>
        <v>0</v>
      </c>
      <c r="F348" s="3">
        <f>SUMIFS(Details!AY:AY,Details!E:E,'GST TDS'!B348)</f>
        <v>0</v>
      </c>
      <c r="G348" s="360">
        <f t="shared" si="12"/>
        <v>0</v>
      </c>
    </row>
    <row r="349" spans="3:7" x14ac:dyDescent="0.35">
      <c r="C349" s="3">
        <f>_xlfn.XLOOKUP(B349,Details!E:E,Details!CG:CG)</f>
        <v>0</v>
      </c>
      <c r="D349" s="3">
        <f>_xlfn.XLOOKUP(B349,Details!E:E,Details!AQ:AQ)</f>
        <v>0</v>
      </c>
      <c r="E349" s="3">
        <f>_xlfn.XLOOKUP(B349,Details!E:E,Details!AR:AR)</f>
        <v>0</v>
      </c>
      <c r="F349" s="3">
        <f>SUMIFS(Details!AY:AY,Details!E:E,'GST TDS'!B349)</f>
        <v>0</v>
      </c>
      <c r="G349" s="360">
        <f t="shared" si="12"/>
        <v>0</v>
      </c>
    </row>
    <row r="350" spans="3:7" x14ac:dyDescent="0.35">
      <c r="C350" s="3">
        <f>_xlfn.XLOOKUP(B350,Details!E:E,Details!CG:CG)</f>
        <v>0</v>
      </c>
      <c r="D350" s="3">
        <f>_xlfn.XLOOKUP(B350,Details!E:E,Details!AQ:AQ)</f>
        <v>0</v>
      </c>
      <c r="E350" s="3">
        <f>_xlfn.XLOOKUP(B350,Details!E:E,Details!AR:AR)</f>
        <v>0</v>
      </c>
      <c r="F350" s="3">
        <f>SUMIFS(Details!AY:AY,Details!E:E,'GST TDS'!B350)</f>
        <v>0</v>
      </c>
      <c r="G350" s="360">
        <f t="shared" si="12"/>
        <v>0</v>
      </c>
    </row>
    <row r="351" spans="3:7" x14ac:dyDescent="0.35">
      <c r="C351" s="3">
        <f>_xlfn.XLOOKUP(B351,Details!E:E,Details!CG:CG)</f>
        <v>0</v>
      </c>
      <c r="D351" s="3">
        <f>_xlfn.XLOOKUP(B351,Details!E:E,Details!AQ:AQ)</f>
        <v>0</v>
      </c>
      <c r="E351" s="3">
        <f>_xlfn.XLOOKUP(B351,Details!E:E,Details!AR:AR)</f>
        <v>0</v>
      </c>
      <c r="F351" s="3">
        <f>SUMIFS(Details!AY:AY,Details!E:E,'GST TDS'!B351)</f>
        <v>0</v>
      </c>
      <c r="G351" s="360">
        <f t="shared" si="12"/>
        <v>0</v>
      </c>
    </row>
    <row r="352" spans="3:7" x14ac:dyDescent="0.35">
      <c r="C352" s="3">
        <f>_xlfn.XLOOKUP(B352,Details!E:E,Details!CG:CG)</f>
        <v>0</v>
      </c>
      <c r="D352" s="3">
        <f>_xlfn.XLOOKUP(B352,Details!E:E,Details!AQ:AQ)</f>
        <v>0</v>
      </c>
      <c r="E352" s="3">
        <f>_xlfn.XLOOKUP(B352,Details!E:E,Details!AR:AR)</f>
        <v>0</v>
      </c>
      <c r="F352" s="3">
        <f>SUMIFS(Details!AY:AY,Details!E:E,'GST TDS'!B352)</f>
        <v>0</v>
      </c>
      <c r="G352" s="360">
        <f t="shared" si="12"/>
        <v>0</v>
      </c>
    </row>
    <row r="353" spans="3:7" x14ac:dyDescent="0.35">
      <c r="C353" s="3">
        <f>_xlfn.XLOOKUP(B353,Details!E:E,Details!CG:CG)</f>
        <v>0</v>
      </c>
      <c r="D353" s="3">
        <f>_xlfn.XLOOKUP(B353,Details!E:E,Details!AQ:AQ)</f>
        <v>0</v>
      </c>
      <c r="E353" s="3">
        <f>_xlfn.XLOOKUP(B353,Details!E:E,Details!AR:AR)</f>
        <v>0</v>
      </c>
      <c r="F353" s="3">
        <f>SUMIFS(Details!AY:AY,Details!E:E,'GST TDS'!B353)</f>
        <v>0</v>
      </c>
      <c r="G353" s="360">
        <f t="shared" si="12"/>
        <v>0</v>
      </c>
    </row>
    <row r="354" spans="3:7" x14ac:dyDescent="0.35">
      <c r="C354" s="3">
        <f>_xlfn.XLOOKUP(B354,Details!E:E,Details!CG:CG)</f>
        <v>0</v>
      </c>
      <c r="D354" s="3">
        <f>_xlfn.XLOOKUP(B354,Details!E:E,Details!AQ:AQ)</f>
        <v>0</v>
      </c>
      <c r="E354" s="3">
        <f>_xlfn.XLOOKUP(B354,Details!E:E,Details!AR:AR)</f>
        <v>0</v>
      </c>
      <c r="F354" s="3">
        <f>SUMIFS(Details!AY:AY,Details!E:E,'GST TDS'!B354)</f>
        <v>0</v>
      </c>
      <c r="G354" s="360">
        <f t="shared" si="12"/>
        <v>0</v>
      </c>
    </row>
    <row r="355" spans="3:7" x14ac:dyDescent="0.35">
      <c r="C355" s="3">
        <f>_xlfn.XLOOKUP(B355,Details!E:E,Details!CG:CG)</f>
        <v>0</v>
      </c>
      <c r="D355" s="3">
        <f>_xlfn.XLOOKUP(B355,Details!E:E,Details!AQ:AQ)</f>
        <v>0</v>
      </c>
      <c r="E355" s="3">
        <f>_xlfn.XLOOKUP(B355,Details!E:E,Details!AR:AR)</f>
        <v>0</v>
      </c>
      <c r="F355" s="3">
        <f>SUMIFS(Details!AY:AY,Details!E:E,'GST TDS'!B355)</f>
        <v>0</v>
      </c>
      <c r="G355" s="360">
        <f t="shared" si="12"/>
        <v>0</v>
      </c>
    </row>
    <row r="356" spans="3:7" x14ac:dyDescent="0.35">
      <c r="C356" s="3">
        <f>_xlfn.XLOOKUP(B356,Details!E:E,Details!CG:CG)</f>
        <v>0</v>
      </c>
      <c r="D356" s="3">
        <f>_xlfn.XLOOKUP(B356,Details!E:E,Details!AQ:AQ)</f>
        <v>0</v>
      </c>
      <c r="E356" s="3">
        <f>_xlfn.XLOOKUP(B356,Details!E:E,Details!AR:AR)</f>
        <v>0</v>
      </c>
      <c r="F356" s="3">
        <f>SUMIFS(Details!AY:AY,Details!E:E,'GST TDS'!B356)</f>
        <v>0</v>
      </c>
      <c r="G356" s="360">
        <f t="shared" si="12"/>
        <v>0</v>
      </c>
    </row>
    <row r="357" spans="3:7" x14ac:dyDescent="0.35">
      <c r="C357" s="3">
        <f>_xlfn.XLOOKUP(B357,Details!E:E,Details!CG:CG)</f>
        <v>0</v>
      </c>
      <c r="D357" s="3">
        <f>_xlfn.XLOOKUP(B357,Details!E:E,Details!AQ:AQ)</f>
        <v>0</v>
      </c>
      <c r="E357" s="3">
        <f>_xlfn.XLOOKUP(B357,Details!E:E,Details!AR:AR)</f>
        <v>0</v>
      </c>
      <c r="F357" s="3">
        <f>SUMIFS(Details!AY:AY,Details!E:E,'GST TDS'!B357)</f>
        <v>0</v>
      </c>
      <c r="G357" s="360">
        <f t="shared" si="12"/>
        <v>0</v>
      </c>
    </row>
    <row r="358" spans="3:7" x14ac:dyDescent="0.35">
      <c r="C358" s="3">
        <f>_xlfn.XLOOKUP(B358,Details!E:E,Details!CG:CG)</f>
        <v>0</v>
      </c>
      <c r="D358" s="3">
        <f>_xlfn.XLOOKUP(B358,Details!E:E,Details!AQ:AQ)</f>
        <v>0</v>
      </c>
      <c r="E358" s="3">
        <f>_xlfn.XLOOKUP(B358,Details!E:E,Details!AR:AR)</f>
        <v>0</v>
      </c>
      <c r="F358" s="3">
        <f>SUMIFS(Details!AY:AY,Details!E:E,'GST TDS'!B358)</f>
        <v>0</v>
      </c>
      <c r="G358" s="360">
        <f t="shared" si="12"/>
        <v>0</v>
      </c>
    </row>
    <row r="359" spans="3:7" x14ac:dyDescent="0.35">
      <c r="C359" s="3">
        <f>_xlfn.XLOOKUP(B359,Details!E:E,Details!CG:CG)</f>
        <v>0</v>
      </c>
      <c r="D359" s="3">
        <f>_xlfn.XLOOKUP(B359,Details!E:E,Details!AQ:AQ)</f>
        <v>0</v>
      </c>
      <c r="E359" s="3">
        <f>_xlfn.XLOOKUP(B359,Details!E:E,Details!AR:AR)</f>
        <v>0</v>
      </c>
      <c r="F359" s="3">
        <f>SUMIFS(Details!AY:AY,Details!E:E,'GST TDS'!B359)</f>
        <v>0</v>
      </c>
      <c r="G359" s="360">
        <f t="shared" si="12"/>
        <v>0</v>
      </c>
    </row>
    <row r="360" spans="3:7" x14ac:dyDescent="0.35">
      <c r="C360" s="3">
        <f>_xlfn.XLOOKUP(B360,Details!E:E,Details!CG:CG)</f>
        <v>0</v>
      </c>
      <c r="D360" s="3">
        <f>_xlfn.XLOOKUP(B360,Details!E:E,Details!AQ:AQ)</f>
        <v>0</v>
      </c>
      <c r="E360" s="3">
        <f>_xlfn.XLOOKUP(B360,Details!E:E,Details!AR:AR)</f>
        <v>0</v>
      </c>
      <c r="F360" s="3">
        <f>SUMIFS(Details!AY:AY,Details!E:E,'GST TDS'!B360)</f>
        <v>0</v>
      </c>
      <c r="G360" s="360">
        <f t="shared" si="12"/>
        <v>0</v>
      </c>
    </row>
    <row r="361" spans="3:7" x14ac:dyDescent="0.35">
      <c r="C361" s="3">
        <f>_xlfn.XLOOKUP(B361,Details!E:E,Details!CG:CG)</f>
        <v>0</v>
      </c>
      <c r="D361" s="3">
        <f>_xlfn.XLOOKUP(B361,Details!E:E,Details!AQ:AQ)</f>
        <v>0</v>
      </c>
      <c r="E361" s="3">
        <f>_xlfn.XLOOKUP(B361,Details!E:E,Details!AR:AR)</f>
        <v>0</v>
      </c>
      <c r="F361" s="3">
        <f>SUMIFS(Details!AY:AY,Details!E:E,'GST TDS'!B361)</f>
        <v>0</v>
      </c>
      <c r="G361" s="360">
        <f t="shared" si="12"/>
        <v>0</v>
      </c>
    </row>
    <row r="362" spans="3:7" x14ac:dyDescent="0.35">
      <c r="C362" s="3">
        <f>_xlfn.XLOOKUP(B362,Details!E:E,Details!CG:CG)</f>
        <v>0</v>
      </c>
      <c r="D362" s="3">
        <f>_xlfn.XLOOKUP(B362,Details!E:E,Details!AQ:AQ)</f>
        <v>0</v>
      </c>
      <c r="E362" s="3">
        <f>_xlfn.XLOOKUP(B362,Details!E:E,Details!AR:AR)</f>
        <v>0</v>
      </c>
      <c r="F362" s="3">
        <f>SUMIFS(Details!AY:AY,Details!E:E,'GST TDS'!B362)</f>
        <v>0</v>
      </c>
      <c r="G362" s="360">
        <f t="shared" si="12"/>
        <v>0</v>
      </c>
    </row>
    <row r="363" spans="3:7" x14ac:dyDescent="0.35">
      <c r="C363" s="3">
        <f>_xlfn.XLOOKUP(B363,Details!E:E,Details!CG:CG)</f>
        <v>0</v>
      </c>
      <c r="D363" s="3">
        <f>_xlfn.XLOOKUP(B363,Details!E:E,Details!AQ:AQ)</f>
        <v>0</v>
      </c>
      <c r="E363" s="3">
        <f>_xlfn.XLOOKUP(B363,Details!E:E,Details!AR:AR)</f>
        <v>0</v>
      </c>
      <c r="F363" s="3">
        <f>SUMIFS(Details!AY:AY,Details!E:E,'GST TDS'!B363)</f>
        <v>0</v>
      </c>
      <c r="G363" s="360">
        <f t="shared" si="12"/>
        <v>0</v>
      </c>
    </row>
    <row r="364" spans="3:7" x14ac:dyDescent="0.35">
      <c r="C364" s="3">
        <f>_xlfn.XLOOKUP(B364,Details!E:E,Details!CG:CG)</f>
        <v>0</v>
      </c>
      <c r="D364" s="3">
        <f>_xlfn.XLOOKUP(B364,Details!E:E,Details!AQ:AQ)</f>
        <v>0</v>
      </c>
      <c r="E364" s="3">
        <f>_xlfn.XLOOKUP(B364,Details!E:E,Details!AR:AR)</f>
        <v>0</v>
      </c>
      <c r="F364" s="3">
        <f>SUMIFS(Details!AY:AY,Details!E:E,'GST TDS'!B364)</f>
        <v>0</v>
      </c>
      <c r="G364" s="360">
        <f t="shared" si="12"/>
        <v>0</v>
      </c>
    </row>
    <row r="365" spans="3:7" x14ac:dyDescent="0.35">
      <c r="C365" s="3">
        <f>_xlfn.XLOOKUP(B365,Details!E:E,Details!CG:CG)</f>
        <v>0</v>
      </c>
      <c r="D365" s="3">
        <f>_xlfn.XLOOKUP(B365,Details!E:E,Details!AQ:AQ)</f>
        <v>0</v>
      </c>
      <c r="E365" s="3">
        <f>_xlfn.XLOOKUP(B365,Details!E:E,Details!AR:AR)</f>
        <v>0</v>
      </c>
      <c r="F365" s="3">
        <f>SUMIFS(Details!AY:AY,Details!E:E,'GST TDS'!B365)</f>
        <v>0</v>
      </c>
      <c r="G365" s="360">
        <f t="shared" si="12"/>
        <v>0</v>
      </c>
    </row>
    <row r="366" spans="3:7" x14ac:dyDescent="0.35">
      <c r="C366" s="3">
        <f>_xlfn.XLOOKUP(B366,Details!E:E,Details!CG:CG)</f>
        <v>0</v>
      </c>
      <c r="D366" s="3">
        <f>_xlfn.XLOOKUP(B366,Details!E:E,Details!AQ:AQ)</f>
        <v>0</v>
      </c>
      <c r="E366" s="3">
        <f>_xlfn.XLOOKUP(B366,Details!E:E,Details!AR:AR)</f>
        <v>0</v>
      </c>
      <c r="F366" s="3">
        <f>SUMIFS(Details!AY:AY,Details!E:E,'GST TDS'!B366)</f>
        <v>0</v>
      </c>
      <c r="G366" s="360">
        <f t="shared" si="12"/>
        <v>0</v>
      </c>
    </row>
    <row r="367" spans="3:7" x14ac:dyDescent="0.35">
      <c r="C367" s="3">
        <f>_xlfn.XLOOKUP(B367,Details!E:E,Details!CG:CG)</f>
        <v>0</v>
      </c>
      <c r="D367" s="3">
        <f>_xlfn.XLOOKUP(B367,Details!E:E,Details!AQ:AQ)</f>
        <v>0</v>
      </c>
      <c r="E367" s="3">
        <f>_xlfn.XLOOKUP(B367,Details!E:E,Details!AR:AR)</f>
        <v>0</v>
      </c>
      <c r="F367" s="3">
        <f>SUMIFS(Details!AY:AY,Details!E:E,'GST TDS'!B367)</f>
        <v>0</v>
      </c>
      <c r="G367" s="360">
        <f t="shared" si="12"/>
        <v>0</v>
      </c>
    </row>
    <row r="368" spans="3:7" x14ac:dyDescent="0.35">
      <c r="C368" s="3">
        <f>_xlfn.XLOOKUP(B368,Details!E:E,Details!CG:CG)</f>
        <v>0</v>
      </c>
      <c r="D368" s="3">
        <f>_xlfn.XLOOKUP(B368,Details!E:E,Details!AQ:AQ)</f>
        <v>0</v>
      </c>
      <c r="E368" s="3">
        <f>_xlfn.XLOOKUP(B368,Details!E:E,Details!AR:AR)</f>
        <v>0</v>
      </c>
      <c r="F368" s="3">
        <f>SUMIFS(Details!AY:AY,Details!E:E,'GST TDS'!B368)</f>
        <v>0</v>
      </c>
      <c r="G368" s="360">
        <f t="shared" si="12"/>
        <v>0</v>
      </c>
    </row>
    <row r="369" spans="3:7" x14ac:dyDescent="0.35">
      <c r="C369" s="3">
        <f>_xlfn.XLOOKUP(B369,Details!E:E,Details!CG:CG)</f>
        <v>0</v>
      </c>
      <c r="D369" s="3">
        <f>_xlfn.XLOOKUP(B369,Details!E:E,Details!AQ:AQ)</f>
        <v>0</v>
      </c>
      <c r="E369" s="3">
        <f>_xlfn.XLOOKUP(B369,Details!E:E,Details!AR:AR)</f>
        <v>0</v>
      </c>
      <c r="F369" s="3">
        <f>SUMIFS(Details!AY:AY,Details!E:E,'GST TDS'!B369)</f>
        <v>0</v>
      </c>
      <c r="G369" s="360">
        <f t="shared" si="12"/>
        <v>0</v>
      </c>
    </row>
    <row r="370" spans="3:7" x14ac:dyDescent="0.35">
      <c r="C370" s="3">
        <f>_xlfn.XLOOKUP(B370,Details!E:E,Details!CG:CG)</f>
        <v>0</v>
      </c>
      <c r="D370" s="3">
        <f>_xlfn.XLOOKUP(B370,Details!E:E,Details!AQ:AQ)</f>
        <v>0</v>
      </c>
      <c r="E370" s="3">
        <f>_xlfn.XLOOKUP(B370,Details!E:E,Details!AR:AR)</f>
        <v>0</v>
      </c>
      <c r="F370" s="3">
        <f>SUMIFS(Details!AY:AY,Details!E:E,'GST TDS'!B370)</f>
        <v>0</v>
      </c>
      <c r="G370" s="360">
        <f t="shared" si="12"/>
        <v>0</v>
      </c>
    </row>
    <row r="371" spans="3:7" x14ac:dyDescent="0.35">
      <c r="C371" s="3">
        <f>_xlfn.XLOOKUP(B371,Details!E:E,Details!CG:CG)</f>
        <v>0</v>
      </c>
      <c r="D371" s="3">
        <f>_xlfn.XLOOKUP(B371,Details!E:E,Details!AQ:AQ)</f>
        <v>0</v>
      </c>
      <c r="E371" s="3">
        <f>_xlfn.XLOOKUP(B371,Details!E:E,Details!AR:AR)</f>
        <v>0</v>
      </c>
      <c r="F371" s="3">
        <f>SUMIFS(Details!AY:AY,Details!E:E,'GST TDS'!B371)</f>
        <v>0</v>
      </c>
      <c r="G371" s="360">
        <f t="shared" si="12"/>
        <v>0</v>
      </c>
    </row>
    <row r="372" spans="3:7" x14ac:dyDescent="0.35">
      <c r="C372" s="3">
        <f>_xlfn.XLOOKUP(B372,Details!E:E,Details!CG:CG)</f>
        <v>0</v>
      </c>
      <c r="D372" s="3">
        <f>_xlfn.XLOOKUP(B372,Details!E:E,Details!AQ:AQ)</f>
        <v>0</v>
      </c>
      <c r="E372" s="3">
        <f>_xlfn.XLOOKUP(B372,Details!E:E,Details!AR:AR)</f>
        <v>0</v>
      </c>
      <c r="F372" s="3">
        <f>SUMIFS(Details!AY:AY,Details!E:E,'GST TDS'!B372)</f>
        <v>0</v>
      </c>
      <c r="G372" s="360">
        <f t="shared" si="12"/>
        <v>0</v>
      </c>
    </row>
    <row r="373" spans="3:7" x14ac:dyDescent="0.35">
      <c r="C373" s="3">
        <f>_xlfn.XLOOKUP(B373,Details!E:E,Details!CG:CG)</f>
        <v>0</v>
      </c>
      <c r="D373" s="3">
        <f>_xlfn.XLOOKUP(B373,Details!E:E,Details!AQ:AQ)</f>
        <v>0</v>
      </c>
      <c r="E373" s="3">
        <f>_xlfn.XLOOKUP(B373,Details!E:E,Details!AR:AR)</f>
        <v>0</v>
      </c>
      <c r="F373" s="3">
        <f>SUMIFS(Details!AY:AY,Details!E:E,'GST TDS'!B373)</f>
        <v>0</v>
      </c>
      <c r="G373" s="360">
        <f t="shared" si="12"/>
        <v>0</v>
      </c>
    </row>
    <row r="374" spans="3:7" x14ac:dyDescent="0.35">
      <c r="C374" s="3">
        <f>_xlfn.XLOOKUP(B374,Details!E:E,Details!CG:CG)</f>
        <v>0</v>
      </c>
      <c r="D374" s="3">
        <f>_xlfn.XLOOKUP(B374,Details!E:E,Details!AQ:AQ)</f>
        <v>0</v>
      </c>
      <c r="E374" s="3">
        <f>_xlfn.XLOOKUP(B374,Details!E:E,Details!AR:AR)</f>
        <v>0</v>
      </c>
      <c r="F374" s="3">
        <f>SUMIFS(Details!AY:AY,Details!E:E,'GST TDS'!B374)</f>
        <v>0</v>
      </c>
      <c r="G374" s="360">
        <f t="shared" si="12"/>
        <v>0</v>
      </c>
    </row>
    <row r="375" spans="3:7" x14ac:dyDescent="0.35">
      <c r="C375" s="3">
        <f>_xlfn.XLOOKUP(B375,Details!E:E,Details!CG:CG)</f>
        <v>0</v>
      </c>
      <c r="D375" s="3">
        <f>_xlfn.XLOOKUP(B375,Details!E:E,Details!AQ:AQ)</f>
        <v>0</v>
      </c>
      <c r="E375" s="3">
        <f>_xlfn.XLOOKUP(B375,Details!E:E,Details!AR:AR)</f>
        <v>0</v>
      </c>
      <c r="F375" s="3">
        <f>SUMIFS(Details!AY:AY,Details!E:E,'GST TDS'!B375)</f>
        <v>0</v>
      </c>
      <c r="G375" s="360">
        <f t="shared" si="12"/>
        <v>0</v>
      </c>
    </row>
    <row r="376" spans="3:7" x14ac:dyDescent="0.35">
      <c r="C376" s="3">
        <f>_xlfn.XLOOKUP(B376,Details!E:E,Details!CG:CG)</f>
        <v>0</v>
      </c>
      <c r="D376" s="3">
        <f>_xlfn.XLOOKUP(B376,Details!E:E,Details!AQ:AQ)</f>
        <v>0</v>
      </c>
      <c r="E376" s="3">
        <f>_xlfn.XLOOKUP(B376,Details!E:E,Details!AR:AR)</f>
        <v>0</v>
      </c>
      <c r="F376" s="3">
        <f>SUMIFS(Details!AY:AY,Details!E:E,'GST TDS'!B376)</f>
        <v>0</v>
      </c>
      <c r="G376" s="360">
        <f t="shared" si="12"/>
        <v>0</v>
      </c>
    </row>
    <row r="377" spans="3:7" x14ac:dyDescent="0.35">
      <c r="C377" s="3">
        <f>_xlfn.XLOOKUP(B377,Details!E:E,Details!CG:CG)</f>
        <v>0</v>
      </c>
      <c r="D377" s="3">
        <f>_xlfn.XLOOKUP(B377,Details!E:E,Details!AQ:AQ)</f>
        <v>0</v>
      </c>
      <c r="E377" s="3">
        <f>_xlfn.XLOOKUP(B377,Details!E:E,Details!AR:AR)</f>
        <v>0</v>
      </c>
      <c r="F377" s="3">
        <f>SUMIFS(Details!AY:AY,Details!E:E,'GST TDS'!B377)</f>
        <v>0</v>
      </c>
      <c r="G377" s="360">
        <f t="shared" si="12"/>
        <v>0</v>
      </c>
    </row>
    <row r="378" spans="3:7" x14ac:dyDescent="0.35">
      <c r="C378" s="3">
        <f>_xlfn.XLOOKUP(B378,Details!E:E,Details!CG:CG)</f>
        <v>0</v>
      </c>
      <c r="D378" s="3">
        <f>_xlfn.XLOOKUP(B378,Details!E:E,Details!AQ:AQ)</f>
        <v>0</v>
      </c>
      <c r="E378" s="3">
        <f>_xlfn.XLOOKUP(B378,Details!E:E,Details!AR:AR)</f>
        <v>0</v>
      </c>
      <c r="F378" s="3">
        <f>SUMIFS(Details!AY:AY,Details!E:E,'GST TDS'!B378)</f>
        <v>0</v>
      </c>
      <c r="G378" s="360">
        <f t="shared" si="12"/>
        <v>0</v>
      </c>
    </row>
    <row r="379" spans="3:7" x14ac:dyDescent="0.35">
      <c r="C379" s="3">
        <f>_xlfn.XLOOKUP(B379,Details!E:E,Details!CG:CG)</f>
        <v>0</v>
      </c>
      <c r="D379" s="3">
        <f>_xlfn.XLOOKUP(B379,Details!E:E,Details!AQ:AQ)</f>
        <v>0</v>
      </c>
      <c r="E379" s="3">
        <f>_xlfn.XLOOKUP(B379,Details!E:E,Details!AR:AR)</f>
        <v>0</v>
      </c>
      <c r="F379" s="3">
        <f>SUMIFS(Details!AY:AY,Details!E:E,'GST TDS'!B379)</f>
        <v>0</v>
      </c>
      <c r="G379" s="360">
        <f t="shared" si="12"/>
        <v>0</v>
      </c>
    </row>
    <row r="380" spans="3:7" x14ac:dyDescent="0.35">
      <c r="C380" s="3">
        <f>_xlfn.XLOOKUP(B380,Details!E:E,Details!CG:CG)</f>
        <v>0</v>
      </c>
      <c r="D380" s="3">
        <f>_xlfn.XLOOKUP(B380,Details!E:E,Details!AQ:AQ)</f>
        <v>0</v>
      </c>
      <c r="E380" s="3">
        <f>_xlfn.XLOOKUP(B380,Details!E:E,Details!AR:AR)</f>
        <v>0</v>
      </c>
      <c r="F380" s="3">
        <f>SUMIFS(Details!AY:AY,Details!E:E,'GST TDS'!B380)</f>
        <v>0</v>
      </c>
      <c r="G380" s="360">
        <f t="shared" si="12"/>
        <v>0</v>
      </c>
    </row>
    <row r="381" spans="3:7" x14ac:dyDescent="0.35">
      <c r="C381" s="3">
        <f>_xlfn.XLOOKUP(B381,Details!E:E,Details!CG:CG)</f>
        <v>0</v>
      </c>
      <c r="D381" s="3">
        <f>_xlfn.XLOOKUP(B381,Details!E:E,Details!AQ:AQ)</f>
        <v>0</v>
      </c>
      <c r="E381" s="3">
        <f>_xlfn.XLOOKUP(B381,Details!E:E,Details!AR:AR)</f>
        <v>0</v>
      </c>
      <c r="F381" s="3">
        <f>SUMIFS(Details!AY:AY,Details!E:E,'GST TDS'!B381)</f>
        <v>0</v>
      </c>
      <c r="G381" s="360">
        <f t="shared" si="12"/>
        <v>0</v>
      </c>
    </row>
    <row r="382" spans="3:7" x14ac:dyDescent="0.35">
      <c r="C382" s="3">
        <f>_xlfn.XLOOKUP(B382,Details!E:E,Details!CG:CG)</f>
        <v>0</v>
      </c>
      <c r="D382" s="3">
        <f>_xlfn.XLOOKUP(B382,Details!E:E,Details!AQ:AQ)</f>
        <v>0</v>
      </c>
      <c r="E382" s="3">
        <f>_xlfn.XLOOKUP(B382,Details!E:E,Details!AR:AR)</f>
        <v>0</v>
      </c>
      <c r="F382" s="3">
        <f>SUMIFS(Details!AY:AY,Details!E:E,'GST TDS'!B382)</f>
        <v>0</v>
      </c>
      <c r="G382" s="360">
        <f t="shared" si="12"/>
        <v>0</v>
      </c>
    </row>
    <row r="383" spans="3:7" x14ac:dyDescent="0.35">
      <c r="C383" s="3">
        <f>_xlfn.XLOOKUP(B383,Details!E:E,Details!CG:CG)</f>
        <v>0</v>
      </c>
      <c r="D383" s="3">
        <f>_xlfn.XLOOKUP(B383,Details!E:E,Details!AQ:AQ)</f>
        <v>0</v>
      </c>
      <c r="E383" s="3">
        <f>_xlfn.XLOOKUP(B383,Details!E:E,Details!AR:AR)</f>
        <v>0</v>
      </c>
      <c r="F383" s="3">
        <f>SUMIFS(Details!AY:AY,Details!E:E,'GST TDS'!B383)</f>
        <v>0</v>
      </c>
      <c r="G383" s="360">
        <f t="shared" si="12"/>
        <v>0</v>
      </c>
    </row>
    <row r="384" spans="3:7" x14ac:dyDescent="0.35">
      <c r="C384" s="3">
        <f>_xlfn.XLOOKUP(B384,Details!E:E,Details!CG:CG)</f>
        <v>0</v>
      </c>
      <c r="D384" s="3">
        <f>_xlfn.XLOOKUP(B384,Details!E:E,Details!AQ:AQ)</f>
        <v>0</v>
      </c>
      <c r="E384" s="3">
        <f>_xlfn.XLOOKUP(B384,Details!E:E,Details!AR:AR)</f>
        <v>0</v>
      </c>
      <c r="F384" s="3">
        <f>SUMIFS(Details!AY:AY,Details!E:E,'GST TDS'!B384)</f>
        <v>0</v>
      </c>
      <c r="G384" s="360">
        <f t="shared" si="12"/>
        <v>0</v>
      </c>
    </row>
    <row r="385" spans="3:7" x14ac:dyDescent="0.35">
      <c r="C385" s="3">
        <f>_xlfn.XLOOKUP(B385,Details!E:E,Details!CG:CG)</f>
        <v>0</v>
      </c>
      <c r="D385" s="3">
        <f>_xlfn.XLOOKUP(B385,Details!E:E,Details!AQ:AQ)</f>
        <v>0</v>
      </c>
      <c r="E385" s="3">
        <f>_xlfn.XLOOKUP(B385,Details!E:E,Details!AR:AR)</f>
        <v>0</v>
      </c>
      <c r="F385" s="3">
        <f>SUMIFS(Details!AY:AY,Details!E:E,'GST TDS'!B385)</f>
        <v>0</v>
      </c>
      <c r="G385" s="360">
        <f t="shared" si="12"/>
        <v>0</v>
      </c>
    </row>
    <row r="386" spans="3:7" x14ac:dyDescent="0.35">
      <c r="C386" s="3">
        <f>_xlfn.XLOOKUP(B386,Details!E:E,Details!CG:CG)</f>
        <v>0</v>
      </c>
      <c r="D386" s="3">
        <f>_xlfn.XLOOKUP(B386,Details!E:E,Details!AQ:AQ)</f>
        <v>0</v>
      </c>
      <c r="E386" s="3">
        <f>_xlfn.XLOOKUP(B386,Details!E:E,Details!AR:AR)</f>
        <v>0</v>
      </c>
      <c r="F386" s="3">
        <f>SUMIFS(Details!AY:AY,Details!E:E,'GST TDS'!B386)</f>
        <v>0</v>
      </c>
      <c r="G386" s="360">
        <f t="shared" si="12"/>
        <v>0</v>
      </c>
    </row>
    <row r="387" spans="3:7" x14ac:dyDescent="0.35">
      <c r="C387" s="3">
        <f>_xlfn.XLOOKUP(B387,Details!E:E,Details!CG:CG)</f>
        <v>0</v>
      </c>
      <c r="D387" s="3">
        <f>_xlfn.XLOOKUP(B387,Details!E:E,Details!AQ:AQ)</f>
        <v>0</v>
      </c>
      <c r="E387" s="3">
        <f>_xlfn.XLOOKUP(B387,Details!E:E,Details!AR:AR)</f>
        <v>0</v>
      </c>
      <c r="F387" s="3">
        <f>SUMIFS(Details!AY:AY,Details!E:E,'GST TDS'!B387)</f>
        <v>0</v>
      </c>
      <c r="G387" s="360">
        <f t="shared" si="12"/>
        <v>0</v>
      </c>
    </row>
    <row r="388" spans="3:7" x14ac:dyDescent="0.35">
      <c r="C388" s="3">
        <f>_xlfn.XLOOKUP(B388,Details!E:E,Details!CG:CG)</f>
        <v>0</v>
      </c>
      <c r="D388" s="3">
        <f>_xlfn.XLOOKUP(B388,Details!E:E,Details!AQ:AQ)</f>
        <v>0</v>
      </c>
      <c r="E388" s="3">
        <f>_xlfn.XLOOKUP(B388,Details!E:E,Details!AR:AR)</f>
        <v>0</v>
      </c>
      <c r="F388" s="3">
        <f>SUMIFS(Details!AY:AY,Details!E:E,'GST TDS'!B388)</f>
        <v>0</v>
      </c>
      <c r="G388" s="360">
        <f t="shared" si="12"/>
        <v>0</v>
      </c>
    </row>
    <row r="389" spans="3:7" x14ac:dyDescent="0.35">
      <c r="C389" s="3">
        <f>_xlfn.XLOOKUP(B389,Details!E:E,Details!CG:CG)</f>
        <v>0</v>
      </c>
      <c r="D389" s="3">
        <f>_xlfn.XLOOKUP(B389,Details!E:E,Details!AQ:AQ)</f>
        <v>0</v>
      </c>
      <c r="E389" s="3">
        <f>_xlfn.XLOOKUP(B389,Details!E:E,Details!AR:AR)</f>
        <v>0</v>
      </c>
      <c r="F389" s="3">
        <f>SUMIFS(Details!AY:AY,Details!E:E,'GST TDS'!B389)</f>
        <v>0</v>
      </c>
      <c r="G389" s="360">
        <f t="shared" ref="G389:G452" si="13">F389*2%</f>
        <v>0</v>
      </c>
    </row>
    <row r="390" spans="3:7" x14ac:dyDescent="0.35">
      <c r="C390" s="3">
        <f>_xlfn.XLOOKUP(B390,Details!E:E,Details!CG:CG)</f>
        <v>0</v>
      </c>
      <c r="D390" s="3">
        <f>_xlfn.XLOOKUP(B390,Details!E:E,Details!AQ:AQ)</f>
        <v>0</v>
      </c>
      <c r="E390" s="3">
        <f>_xlfn.XLOOKUP(B390,Details!E:E,Details!AR:AR)</f>
        <v>0</v>
      </c>
      <c r="F390" s="3">
        <f>SUMIFS(Details!AY:AY,Details!E:E,'GST TDS'!B390)</f>
        <v>0</v>
      </c>
      <c r="G390" s="360">
        <f t="shared" si="13"/>
        <v>0</v>
      </c>
    </row>
    <row r="391" spans="3:7" x14ac:dyDescent="0.35">
      <c r="C391" s="3">
        <f>_xlfn.XLOOKUP(B391,Details!E:E,Details!CG:CG)</f>
        <v>0</v>
      </c>
      <c r="D391" s="3">
        <f>_xlfn.XLOOKUP(B391,Details!E:E,Details!AQ:AQ)</f>
        <v>0</v>
      </c>
      <c r="E391" s="3">
        <f>_xlfn.XLOOKUP(B391,Details!E:E,Details!AR:AR)</f>
        <v>0</v>
      </c>
      <c r="F391" s="3">
        <f>SUMIFS(Details!AY:AY,Details!E:E,'GST TDS'!B391)</f>
        <v>0</v>
      </c>
      <c r="G391" s="360">
        <f t="shared" si="13"/>
        <v>0</v>
      </c>
    </row>
    <row r="392" spans="3:7" x14ac:dyDescent="0.35">
      <c r="C392" s="3">
        <f>_xlfn.XLOOKUP(B392,Details!E:E,Details!CG:CG)</f>
        <v>0</v>
      </c>
      <c r="D392" s="3">
        <f>_xlfn.XLOOKUP(B392,Details!E:E,Details!AQ:AQ)</f>
        <v>0</v>
      </c>
      <c r="E392" s="3">
        <f>_xlfn.XLOOKUP(B392,Details!E:E,Details!AR:AR)</f>
        <v>0</v>
      </c>
      <c r="F392" s="3">
        <f>SUMIFS(Details!AY:AY,Details!E:E,'GST TDS'!B392)</f>
        <v>0</v>
      </c>
      <c r="G392" s="360">
        <f t="shared" si="13"/>
        <v>0</v>
      </c>
    </row>
    <row r="393" spans="3:7" x14ac:dyDescent="0.35">
      <c r="C393" s="3">
        <f>_xlfn.XLOOKUP(B393,Details!E:E,Details!CG:CG)</f>
        <v>0</v>
      </c>
      <c r="D393" s="3">
        <f>_xlfn.XLOOKUP(B393,Details!E:E,Details!AQ:AQ)</f>
        <v>0</v>
      </c>
      <c r="E393" s="3">
        <f>_xlfn.XLOOKUP(B393,Details!E:E,Details!AR:AR)</f>
        <v>0</v>
      </c>
      <c r="F393" s="3">
        <f>SUMIFS(Details!AY:AY,Details!E:E,'GST TDS'!B393)</f>
        <v>0</v>
      </c>
      <c r="G393" s="360">
        <f t="shared" si="13"/>
        <v>0</v>
      </c>
    </row>
    <row r="394" spans="3:7" x14ac:dyDescent="0.35">
      <c r="C394" s="3">
        <f>_xlfn.XLOOKUP(B394,Details!E:E,Details!CG:CG)</f>
        <v>0</v>
      </c>
      <c r="D394" s="3">
        <f>_xlfn.XLOOKUP(B394,Details!E:E,Details!AQ:AQ)</f>
        <v>0</v>
      </c>
      <c r="E394" s="3">
        <f>_xlfn.XLOOKUP(B394,Details!E:E,Details!AR:AR)</f>
        <v>0</v>
      </c>
      <c r="F394" s="3">
        <f>SUMIFS(Details!AY:AY,Details!E:E,'GST TDS'!B394)</f>
        <v>0</v>
      </c>
      <c r="G394" s="360">
        <f t="shared" si="13"/>
        <v>0</v>
      </c>
    </row>
    <row r="395" spans="3:7" x14ac:dyDescent="0.35">
      <c r="C395" s="3">
        <f>_xlfn.XLOOKUP(B395,Details!E:E,Details!CG:CG)</f>
        <v>0</v>
      </c>
      <c r="D395" s="3">
        <f>_xlfn.XLOOKUP(B395,Details!E:E,Details!AQ:AQ)</f>
        <v>0</v>
      </c>
      <c r="E395" s="3">
        <f>_xlfn.XLOOKUP(B395,Details!E:E,Details!AR:AR)</f>
        <v>0</v>
      </c>
      <c r="F395" s="3">
        <f>SUMIFS(Details!AY:AY,Details!E:E,'GST TDS'!B395)</f>
        <v>0</v>
      </c>
      <c r="G395" s="360">
        <f t="shared" si="13"/>
        <v>0</v>
      </c>
    </row>
    <row r="396" spans="3:7" x14ac:dyDescent="0.35">
      <c r="C396" s="3">
        <f>_xlfn.XLOOKUP(B396,Details!E:E,Details!CG:CG)</f>
        <v>0</v>
      </c>
      <c r="D396" s="3">
        <f>_xlfn.XLOOKUP(B396,Details!E:E,Details!AQ:AQ)</f>
        <v>0</v>
      </c>
      <c r="E396" s="3">
        <f>_xlfn.XLOOKUP(B396,Details!E:E,Details!AR:AR)</f>
        <v>0</v>
      </c>
      <c r="F396" s="3">
        <f>SUMIFS(Details!AY:AY,Details!E:E,'GST TDS'!B396)</f>
        <v>0</v>
      </c>
      <c r="G396" s="360">
        <f t="shared" si="13"/>
        <v>0</v>
      </c>
    </row>
    <row r="397" spans="3:7" x14ac:dyDescent="0.35">
      <c r="C397" s="3">
        <f>_xlfn.XLOOKUP(B397,Details!E:E,Details!CG:CG)</f>
        <v>0</v>
      </c>
      <c r="D397" s="3">
        <f>_xlfn.XLOOKUP(B397,Details!E:E,Details!AQ:AQ)</f>
        <v>0</v>
      </c>
      <c r="E397" s="3">
        <f>_xlfn.XLOOKUP(B397,Details!E:E,Details!AR:AR)</f>
        <v>0</v>
      </c>
      <c r="F397" s="3">
        <f>SUMIFS(Details!AY:AY,Details!E:E,'GST TDS'!B397)</f>
        <v>0</v>
      </c>
      <c r="G397" s="360">
        <f t="shared" si="13"/>
        <v>0</v>
      </c>
    </row>
    <row r="398" spans="3:7" x14ac:dyDescent="0.35">
      <c r="C398" s="3">
        <f>_xlfn.XLOOKUP(B398,Details!E:E,Details!CG:CG)</f>
        <v>0</v>
      </c>
      <c r="D398" s="3">
        <f>_xlfn.XLOOKUP(B398,Details!E:E,Details!AQ:AQ)</f>
        <v>0</v>
      </c>
      <c r="E398" s="3">
        <f>_xlfn.XLOOKUP(B398,Details!E:E,Details!AR:AR)</f>
        <v>0</v>
      </c>
      <c r="F398" s="3">
        <f>SUMIFS(Details!AY:AY,Details!E:E,'GST TDS'!B398)</f>
        <v>0</v>
      </c>
      <c r="G398" s="360">
        <f t="shared" si="13"/>
        <v>0</v>
      </c>
    </row>
    <row r="399" spans="3:7" x14ac:dyDescent="0.35">
      <c r="C399" s="3">
        <f>_xlfn.XLOOKUP(B399,Details!E:E,Details!CG:CG)</f>
        <v>0</v>
      </c>
      <c r="D399" s="3">
        <f>_xlfn.XLOOKUP(B399,Details!E:E,Details!AQ:AQ)</f>
        <v>0</v>
      </c>
      <c r="E399" s="3">
        <f>_xlfn.XLOOKUP(B399,Details!E:E,Details!AR:AR)</f>
        <v>0</v>
      </c>
      <c r="F399" s="3">
        <f>SUMIFS(Details!AY:AY,Details!E:E,'GST TDS'!B399)</f>
        <v>0</v>
      </c>
      <c r="G399" s="360">
        <f t="shared" si="13"/>
        <v>0</v>
      </c>
    </row>
    <row r="400" spans="3:7" x14ac:dyDescent="0.35">
      <c r="C400" s="3">
        <f>_xlfn.XLOOKUP(B400,Details!E:E,Details!CG:CG)</f>
        <v>0</v>
      </c>
      <c r="D400" s="3">
        <f>_xlfn.XLOOKUP(B400,Details!E:E,Details!AQ:AQ)</f>
        <v>0</v>
      </c>
      <c r="E400" s="3">
        <f>_xlfn.XLOOKUP(B400,Details!E:E,Details!AR:AR)</f>
        <v>0</v>
      </c>
      <c r="F400" s="3">
        <f>SUMIFS(Details!AY:AY,Details!E:E,'GST TDS'!B400)</f>
        <v>0</v>
      </c>
      <c r="G400" s="360">
        <f t="shared" si="13"/>
        <v>0</v>
      </c>
    </row>
    <row r="401" spans="3:7" x14ac:dyDescent="0.35">
      <c r="C401" s="3">
        <f>_xlfn.XLOOKUP(B401,Details!E:E,Details!CG:CG)</f>
        <v>0</v>
      </c>
      <c r="D401" s="3">
        <f>_xlfn.XLOOKUP(B401,Details!E:E,Details!AQ:AQ)</f>
        <v>0</v>
      </c>
      <c r="E401" s="3">
        <f>_xlfn.XLOOKUP(B401,Details!E:E,Details!AR:AR)</f>
        <v>0</v>
      </c>
      <c r="F401" s="3">
        <f>SUMIFS(Details!AY:AY,Details!E:E,'GST TDS'!B401)</f>
        <v>0</v>
      </c>
      <c r="G401" s="360">
        <f t="shared" si="13"/>
        <v>0</v>
      </c>
    </row>
    <row r="402" spans="3:7" x14ac:dyDescent="0.35">
      <c r="C402" s="3">
        <f>_xlfn.XLOOKUP(B402,Details!E:E,Details!CG:CG)</f>
        <v>0</v>
      </c>
      <c r="D402" s="3">
        <f>_xlfn.XLOOKUP(B402,Details!E:E,Details!AQ:AQ)</f>
        <v>0</v>
      </c>
      <c r="E402" s="3">
        <f>_xlfn.XLOOKUP(B402,Details!E:E,Details!AR:AR)</f>
        <v>0</v>
      </c>
      <c r="F402" s="3">
        <f>SUMIFS(Details!AY:AY,Details!E:E,'GST TDS'!B402)</f>
        <v>0</v>
      </c>
      <c r="G402" s="360">
        <f t="shared" si="13"/>
        <v>0</v>
      </c>
    </row>
    <row r="403" spans="3:7" x14ac:dyDescent="0.35">
      <c r="C403" s="3">
        <f>_xlfn.XLOOKUP(B403,Details!E:E,Details!CG:CG)</f>
        <v>0</v>
      </c>
      <c r="D403" s="3">
        <f>_xlfn.XLOOKUP(B403,Details!E:E,Details!AQ:AQ)</f>
        <v>0</v>
      </c>
      <c r="E403" s="3">
        <f>_xlfn.XLOOKUP(B403,Details!E:E,Details!AR:AR)</f>
        <v>0</v>
      </c>
      <c r="F403" s="3">
        <f>SUMIFS(Details!AY:AY,Details!E:E,'GST TDS'!B403)</f>
        <v>0</v>
      </c>
      <c r="G403" s="360">
        <f t="shared" si="13"/>
        <v>0</v>
      </c>
    </row>
    <row r="404" spans="3:7" x14ac:dyDescent="0.35">
      <c r="C404" s="3">
        <f>_xlfn.XLOOKUP(B404,Details!E:E,Details!CG:CG)</f>
        <v>0</v>
      </c>
      <c r="D404" s="3">
        <f>_xlfn.XLOOKUP(B404,Details!E:E,Details!AQ:AQ)</f>
        <v>0</v>
      </c>
      <c r="E404" s="3">
        <f>_xlfn.XLOOKUP(B404,Details!E:E,Details!AR:AR)</f>
        <v>0</v>
      </c>
      <c r="F404" s="3">
        <f>SUMIFS(Details!AY:AY,Details!E:E,'GST TDS'!B404)</f>
        <v>0</v>
      </c>
      <c r="G404" s="360">
        <f t="shared" si="13"/>
        <v>0</v>
      </c>
    </row>
    <row r="405" spans="3:7" x14ac:dyDescent="0.35">
      <c r="C405" s="3">
        <f>_xlfn.XLOOKUP(B405,Details!E:E,Details!CG:CG)</f>
        <v>0</v>
      </c>
      <c r="D405" s="3">
        <f>_xlfn.XLOOKUP(B405,Details!E:E,Details!AQ:AQ)</f>
        <v>0</v>
      </c>
      <c r="E405" s="3">
        <f>_xlfn.XLOOKUP(B405,Details!E:E,Details!AR:AR)</f>
        <v>0</v>
      </c>
      <c r="F405" s="3">
        <f>SUMIFS(Details!AY:AY,Details!E:E,'GST TDS'!B405)</f>
        <v>0</v>
      </c>
      <c r="G405" s="360">
        <f t="shared" si="13"/>
        <v>0</v>
      </c>
    </row>
    <row r="406" spans="3:7" x14ac:dyDescent="0.35">
      <c r="C406" s="3">
        <f>_xlfn.XLOOKUP(B406,Details!E:E,Details!CG:CG)</f>
        <v>0</v>
      </c>
      <c r="D406" s="3">
        <f>_xlfn.XLOOKUP(B406,Details!E:E,Details!AQ:AQ)</f>
        <v>0</v>
      </c>
      <c r="E406" s="3">
        <f>_xlfn.XLOOKUP(B406,Details!E:E,Details!AR:AR)</f>
        <v>0</v>
      </c>
      <c r="F406" s="3">
        <f>SUMIFS(Details!AY:AY,Details!E:E,'GST TDS'!B406)</f>
        <v>0</v>
      </c>
      <c r="G406" s="360">
        <f t="shared" si="13"/>
        <v>0</v>
      </c>
    </row>
    <row r="407" spans="3:7" x14ac:dyDescent="0.35">
      <c r="C407" s="3">
        <f>_xlfn.XLOOKUP(B407,Details!E:E,Details!CG:CG)</f>
        <v>0</v>
      </c>
      <c r="D407" s="3">
        <f>_xlfn.XLOOKUP(B407,Details!E:E,Details!AQ:AQ)</f>
        <v>0</v>
      </c>
      <c r="E407" s="3">
        <f>_xlfn.XLOOKUP(B407,Details!E:E,Details!AR:AR)</f>
        <v>0</v>
      </c>
      <c r="F407" s="3">
        <f>SUMIFS(Details!AY:AY,Details!E:E,'GST TDS'!B407)</f>
        <v>0</v>
      </c>
      <c r="G407" s="360">
        <f t="shared" si="13"/>
        <v>0</v>
      </c>
    </row>
    <row r="408" spans="3:7" x14ac:dyDescent="0.35">
      <c r="C408" s="3">
        <f>_xlfn.XLOOKUP(B408,Details!E:E,Details!CG:CG)</f>
        <v>0</v>
      </c>
      <c r="D408" s="3">
        <f>_xlfn.XLOOKUP(B408,Details!E:E,Details!AQ:AQ)</f>
        <v>0</v>
      </c>
      <c r="E408" s="3">
        <f>_xlfn.XLOOKUP(B408,Details!E:E,Details!AR:AR)</f>
        <v>0</v>
      </c>
      <c r="F408" s="3">
        <f>SUMIFS(Details!AY:AY,Details!E:E,'GST TDS'!B408)</f>
        <v>0</v>
      </c>
      <c r="G408" s="360">
        <f t="shared" si="13"/>
        <v>0</v>
      </c>
    </row>
    <row r="409" spans="3:7" x14ac:dyDescent="0.35">
      <c r="C409" s="3">
        <f>_xlfn.XLOOKUP(B409,Details!E:E,Details!CG:CG)</f>
        <v>0</v>
      </c>
      <c r="D409" s="3">
        <f>_xlfn.XLOOKUP(B409,Details!E:E,Details!AQ:AQ)</f>
        <v>0</v>
      </c>
      <c r="E409" s="3">
        <f>_xlfn.XLOOKUP(B409,Details!E:E,Details!AR:AR)</f>
        <v>0</v>
      </c>
      <c r="F409" s="3">
        <f>SUMIFS(Details!AY:AY,Details!E:E,'GST TDS'!B409)</f>
        <v>0</v>
      </c>
      <c r="G409" s="360">
        <f t="shared" si="13"/>
        <v>0</v>
      </c>
    </row>
    <row r="410" spans="3:7" x14ac:dyDescent="0.35">
      <c r="C410" s="3">
        <f>_xlfn.XLOOKUP(B410,Details!E:E,Details!CG:CG)</f>
        <v>0</v>
      </c>
      <c r="D410" s="3">
        <f>_xlfn.XLOOKUP(B410,Details!E:E,Details!AQ:AQ)</f>
        <v>0</v>
      </c>
      <c r="E410" s="3">
        <f>_xlfn.XLOOKUP(B410,Details!E:E,Details!AR:AR)</f>
        <v>0</v>
      </c>
      <c r="F410" s="3">
        <f>SUMIFS(Details!AY:AY,Details!E:E,'GST TDS'!B410)</f>
        <v>0</v>
      </c>
      <c r="G410" s="360">
        <f t="shared" si="13"/>
        <v>0</v>
      </c>
    </row>
    <row r="411" spans="3:7" x14ac:dyDescent="0.35">
      <c r="C411" s="3">
        <f>_xlfn.XLOOKUP(B411,Details!E:E,Details!CG:CG)</f>
        <v>0</v>
      </c>
      <c r="D411" s="3">
        <f>_xlfn.XLOOKUP(B411,Details!E:E,Details!AQ:AQ)</f>
        <v>0</v>
      </c>
      <c r="E411" s="3">
        <f>_xlfn.XLOOKUP(B411,Details!E:E,Details!AR:AR)</f>
        <v>0</v>
      </c>
      <c r="F411" s="3">
        <f>SUMIFS(Details!AY:AY,Details!E:E,'GST TDS'!B411)</f>
        <v>0</v>
      </c>
      <c r="G411" s="360">
        <f t="shared" si="13"/>
        <v>0</v>
      </c>
    </row>
    <row r="412" spans="3:7" x14ac:dyDescent="0.35">
      <c r="C412" s="3">
        <f>_xlfn.XLOOKUP(B412,Details!E:E,Details!CG:CG)</f>
        <v>0</v>
      </c>
      <c r="D412" s="3">
        <f>_xlfn.XLOOKUP(B412,Details!E:E,Details!AQ:AQ)</f>
        <v>0</v>
      </c>
      <c r="E412" s="3">
        <f>_xlfn.XLOOKUP(B412,Details!E:E,Details!AR:AR)</f>
        <v>0</v>
      </c>
      <c r="F412" s="3">
        <f>SUMIFS(Details!AY:AY,Details!E:E,'GST TDS'!B412)</f>
        <v>0</v>
      </c>
      <c r="G412" s="360">
        <f t="shared" si="13"/>
        <v>0</v>
      </c>
    </row>
    <row r="413" spans="3:7" x14ac:dyDescent="0.35">
      <c r="C413" s="3">
        <f>_xlfn.XLOOKUP(B413,Details!E:E,Details!CG:CG)</f>
        <v>0</v>
      </c>
      <c r="D413" s="3">
        <f>_xlfn.XLOOKUP(B413,Details!E:E,Details!AQ:AQ)</f>
        <v>0</v>
      </c>
      <c r="E413" s="3">
        <f>_xlfn.XLOOKUP(B413,Details!E:E,Details!AR:AR)</f>
        <v>0</v>
      </c>
      <c r="F413" s="3">
        <f>SUMIFS(Details!AY:AY,Details!E:E,'GST TDS'!B413)</f>
        <v>0</v>
      </c>
      <c r="G413" s="360">
        <f t="shared" si="13"/>
        <v>0</v>
      </c>
    </row>
    <row r="414" spans="3:7" x14ac:dyDescent="0.35">
      <c r="C414" s="3">
        <f>_xlfn.XLOOKUP(B414,Details!E:E,Details!CG:CG)</f>
        <v>0</v>
      </c>
      <c r="D414" s="3">
        <f>_xlfn.XLOOKUP(B414,Details!E:E,Details!AQ:AQ)</f>
        <v>0</v>
      </c>
      <c r="E414" s="3">
        <f>_xlfn.XLOOKUP(B414,Details!E:E,Details!AR:AR)</f>
        <v>0</v>
      </c>
      <c r="F414" s="3">
        <f>SUMIFS(Details!AY:AY,Details!E:E,'GST TDS'!B414)</f>
        <v>0</v>
      </c>
      <c r="G414" s="360">
        <f t="shared" si="13"/>
        <v>0</v>
      </c>
    </row>
    <row r="415" spans="3:7" x14ac:dyDescent="0.35">
      <c r="C415" s="3">
        <f>_xlfn.XLOOKUP(B415,Details!E:E,Details!CG:CG)</f>
        <v>0</v>
      </c>
      <c r="D415" s="3">
        <f>_xlfn.XLOOKUP(B415,Details!E:E,Details!AQ:AQ)</f>
        <v>0</v>
      </c>
      <c r="E415" s="3">
        <f>_xlfn.XLOOKUP(B415,Details!E:E,Details!AR:AR)</f>
        <v>0</v>
      </c>
      <c r="F415" s="3">
        <f>SUMIFS(Details!AY:AY,Details!E:E,'GST TDS'!B415)</f>
        <v>0</v>
      </c>
      <c r="G415" s="360">
        <f t="shared" si="13"/>
        <v>0</v>
      </c>
    </row>
    <row r="416" spans="3:7" x14ac:dyDescent="0.35">
      <c r="C416" s="3">
        <f>_xlfn.XLOOKUP(B416,Details!E:E,Details!CG:CG)</f>
        <v>0</v>
      </c>
      <c r="D416" s="3">
        <f>_xlfn.XLOOKUP(B416,Details!E:E,Details!AQ:AQ)</f>
        <v>0</v>
      </c>
      <c r="E416" s="3">
        <f>_xlfn.XLOOKUP(B416,Details!E:E,Details!AR:AR)</f>
        <v>0</v>
      </c>
      <c r="F416" s="3">
        <f>SUMIFS(Details!AY:AY,Details!E:E,'GST TDS'!B416)</f>
        <v>0</v>
      </c>
      <c r="G416" s="360">
        <f t="shared" si="13"/>
        <v>0</v>
      </c>
    </row>
    <row r="417" spans="3:7" x14ac:dyDescent="0.35">
      <c r="C417" s="3">
        <f>_xlfn.XLOOKUP(B417,Details!E:E,Details!CG:CG)</f>
        <v>0</v>
      </c>
      <c r="D417" s="3">
        <f>_xlfn.XLOOKUP(B417,Details!E:E,Details!AQ:AQ)</f>
        <v>0</v>
      </c>
      <c r="E417" s="3">
        <f>_xlfn.XLOOKUP(B417,Details!E:E,Details!AR:AR)</f>
        <v>0</v>
      </c>
      <c r="F417" s="3">
        <f>SUMIFS(Details!AY:AY,Details!E:E,'GST TDS'!B417)</f>
        <v>0</v>
      </c>
      <c r="G417" s="360">
        <f t="shared" si="13"/>
        <v>0</v>
      </c>
    </row>
    <row r="418" spans="3:7" x14ac:dyDescent="0.35">
      <c r="C418" s="3">
        <f>_xlfn.XLOOKUP(B418,Details!E:E,Details!CG:CG)</f>
        <v>0</v>
      </c>
      <c r="D418" s="3">
        <f>_xlfn.XLOOKUP(B418,Details!E:E,Details!AQ:AQ)</f>
        <v>0</v>
      </c>
      <c r="E418" s="3">
        <f>_xlfn.XLOOKUP(B418,Details!E:E,Details!AR:AR)</f>
        <v>0</v>
      </c>
      <c r="F418" s="3">
        <f>SUMIFS(Details!AY:AY,Details!E:E,'GST TDS'!B418)</f>
        <v>0</v>
      </c>
      <c r="G418" s="360">
        <f t="shared" si="13"/>
        <v>0</v>
      </c>
    </row>
    <row r="419" spans="3:7" x14ac:dyDescent="0.35">
      <c r="C419" s="3">
        <f>_xlfn.XLOOKUP(B419,Details!E:E,Details!CG:CG)</f>
        <v>0</v>
      </c>
      <c r="D419" s="3">
        <f>_xlfn.XLOOKUP(B419,Details!E:E,Details!AQ:AQ)</f>
        <v>0</v>
      </c>
      <c r="E419" s="3">
        <f>_xlfn.XLOOKUP(B419,Details!E:E,Details!AR:AR)</f>
        <v>0</v>
      </c>
      <c r="F419" s="3">
        <f>SUMIFS(Details!AY:AY,Details!E:E,'GST TDS'!B419)</f>
        <v>0</v>
      </c>
      <c r="G419" s="360">
        <f t="shared" si="13"/>
        <v>0</v>
      </c>
    </row>
    <row r="420" spans="3:7" x14ac:dyDescent="0.35">
      <c r="C420" s="3">
        <f>_xlfn.XLOOKUP(B420,Details!E:E,Details!CG:CG)</f>
        <v>0</v>
      </c>
      <c r="D420" s="3">
        <f>_xlfn.XLOOKUP(B420,Details!E:E,Details!AQ:AQ)</f>
        <v>0</v>
      </c>
      <c r="E420" s="3">
        <f>_xlfn.XLOOKUP(B420,Details!E:E,Details!AR:AR)</f>
        <v>0</v>
      </c>
      <c r="F420" s="3">
        <f>SUMIFS(Details!AY:AY,Details!E:E,'GST TDS'!B420)</f>
        <v>0</v>
      </c>
      <c r="G420" s="360">
        <f t="shared" si="13"/>
        <v>0</v>
      </c>
    </row>
    <row r="421" spans="3:7" x14ac:dyDescent="0.35">
      <c r="C421" s="3">
        <f>_xlfn.XLOOKUP(B421,Details!E:E,Details!CG:CG)</f>
        <v>0</v>
      </c>
      <c r="D421" s="3">
        <f>_xlfn.XLOOKUP(B421,Details!E:E,Details!AQ:AQ)</f>
        <v>0</v>
      </c>
      <c r="E421" s="3">
        <f>_xlfn.XLOOKUP(B421,Details!E:E,Details!AR:AR)</f>
        <v>0</v>
      </c>
      <c r="F421" s="3">
        <f>SUMIFS(Details!AY:AY,Details!E:E,'GST TDS'!B421)</f>
        <v>0</v>
      </c>
      <c r="G421" s="360">
        <f t="shared" si="13"/>
        <v>0</v>
      </c>
    </row>
    <row r="422" spans="3:7" x14ac:dyDescent="0.35">
      <c r="C422" s="3">
        <f>_xlfn.XLOOKUP(B422,Details!E:E,Details!CG:CG)</f>
        <v>0</v>
      </c>
      <c r="D422" s="3">
        <f>_xlfn.XLOOKUP(B422,Details!E:E,Details!AQ:AQ)</f>
        <v>0</v>
      </c>
      <c r="E422" s="3">
        <f>_xlfn.XLOOKUP(B422,Details!E:E,Details!AR:AR)</f>
        <v>0</v>
      </c>
      <c r="F422" s="3">
        <f>SUMIFS(Details!AY:AY,Details!E:E,'GST TDS'!B422)</f>
        <v>0</v>
      </c>
      <c r="G422" s="360">
        <f t="shared" si="13"/>
        <v>0</v>
      </c>
    </row>
    <row r="423" spans="3:7" x14ac:dyDescent="0.35">
      <c r="C423" s="3">
        <f>_xlfn.XLOOKUP(B423,Details!E:E,Details!CG:CG)</f>
        <v>0</v>
      </c>
      <c r="D423" s="3">
        <f>_xlfn.XLOOKUP(B423,Details!E:E,Details!AQ:AQ)</f>
        <v>0</v>
      </c>
      <c r="E423" s="3">
        <f>_xlfn.XLOOKUP(B423,Details!E:E,Details!AR:AR)</f>
        <v>0</v>
      </c>
      <c r="F423" s="3">
        <f>SUMIFS(Details!AY:AY,Details!E:E,'GST TDS'!B423)</f>
        <v>0</v>
      </c>
      <c r="G423" s="360">
        <f t="shared" si="13"/>
        <v>0</v>
      </c>
    </row>
    <row r="424" spans="3:7" x14ac:dyDescent="0.35">
      <c r="C424" s="3">
        <f>_xlfn.XLOOKUP(B424,Details!E:E,Details!CG:CG)</f>
        <v>0</v>
      </c>
      <c r="D424" s="3">
        <f>_xlfn.XLOOKUP(B424,Details!E:E,Details!AQ:AQ)</f>
        <v>0</v>
      </c>
      <c r="E424" s="3">
        <f>_xlfn.XLOOKUP(B424,Details!E:E,Details!AR:AR)</f>
        <v>0</v>
      </c>
      <c r="F424" s="3">
        <f>SUMIFS(Details!AY:AY,Details!E:E,'GST TDS'!B424)</f>
        <v>0</v>
      </c>
      <c r="G424" s="360">
        <f t="shared" si="13"/>
        <v>0</v>
      </c>
    </row>
    <row r="425" spans="3:7" x14ac:dyDescent="0.35">
      <c r="C425" s="3">
        <f>_xlfn.XLOOKUP(B425,Details!E:E,Details!CG:CG)</f>
        <v>0</v>
      </c>
      <c r="D425" s="3">
        <f>_xlfn.XLOOKUP(B425,Details!E:E,Details!AQ:AQ)</f>
        <v>0</v>
      </c>
      <c r="E425" s="3">
        <f>_xlfn.XLOOKUP(B425,Details!E:E,Details!AR:AR)</f>
        <v>0</v>
      </c>
      <c r="F425" s="3">
        <f>SUMIFS(Details!AY:AY,Details!E:E,'GST TDS'!B425)</f>
        <v>0</v>
      </c>
      <c r="G425" s="360">
        <f t="shared" si="13"/>
        <v>0</v>
      </c>
    </row>
    <row r="426" spans="3:7" x14ac:dyDescent="0.35">
      <c r="C426" s="3">
        <f>_xlfn.XLOOKUP(B426,Details!E:E,Details!CG:CG)</f>
        <v>0</v>
      </c>
      <c r="D426" s="3">
        <f>_xlfn.XLOOKUP(B426,Details!E:E,Details!AQ:AQ)</f>
        <v>0</v>
      </c>
      <c r="E426" s="3">
        <f>_xlfn.XLOOKUP(B426,Details!E:E,Details!AR:AR)</f>
        <v>0</v>
      </c>
      <c r="F426" s="3">
        <f>SUMIFS(Details!AY:AY,Details!E:E,'GST TDS'!B426)</f>
        <v>0</v>
      </c>
      <c r="G426" s="360">
        <f t="shared" si="13"/>
        <v>0</v>
      </c>
    </row>
    <row r="427" spans="3:7" x14ac:dyDescent="0.35">
      <c r="C427" s="3">
        <f>_xlfn.XLOOKUP(B427,Details!E:E,Details!CG:CG)</f>
        <v>0</v>
      </c>
      <c r="D427" s="3">
        <f>_xlfn.XLOOKUP(B427,Details!E:E,Details!AQ:AQ)</f>
        <v>0</v>
      </c>
      <c r="E427" s="3">
        <f>_xlfn.XLOOKUP(B427,Details!E:E,Details!AR:AR)</f>
        <v>0</v>
      </c>
      <c r="F427" s="3">
        <f>SUMIFS(Details!AY:AY,Details!E:E,'GST TDS'!B427)</f>
        <v>0</v>
      </c>
      <c r="G427" s="360">
        <f t="shared" si="13"/>
        <v>0</v>
      </c>
    </row>
    <row r="428" spans="3:7" x14ac:dyDescent="0.35">
      <c r="C428" s="3">
        <f>_xlfn.XLOOKUP(B428,Details!E:E,Details!CG:CG)</f>
        <v>0</v>
      </c>
      <c r="D428" s="3">
        <f>_xlfn.XLOOKUP(B428,Details!E:E,Details!AQ:AQ)</f>
        <v>0</v>
      </c>
      <c r="E428" s="3">
        <f>_xlfn.XLOOKUP(B428,Details!E:E,Details!AR:AR)</f>
        <v>0</v>
      </c>
      <c r="F428" s="3">
        <f>SUMIFS(Details!AY:AY,Details!E:E,'GST TDS'!B428)</f>
        <v>0</v>
      </c>
      <c r="G428" s="360">
        <f t="shared" si="13"/>
        <v>0</v>
      </c>
    </row>
    <row r="429" spans="3:7" x14ac:dyDescent="0.35">
      <c r="C429" s="3">
        <f>_xlfn.XLOOKUP(B429,Details!E:E,Details!CG:CG)</f>
        <v>0</v>
      </c>
      <c r="D429" s="3">
        <f>_xlfn.XLOOKUP(B429,Details!E:E,Details!AQ:AQ)</f>
        <v>0</v>
      </c>
      <c r="E429" s="3">
        <f>_xlfn.XLOOKUP(B429,Details!E:E,Details!AR:AR)</f>
        <v>0</v>
      </c>
      <c r="F429" s="3">
        <f>SUMIFS(Details!AY:AY,Details!E:E,'GST TDS'!B429)</f>
        <v>0</v>
      </c>
      <c r="G429" s="360">
        <f t="shared" si="13"/>
        <v>0</v>
      </c>
    </row>
    <row r="430" spans="3:7" x14ac:dyDescent="0.35">
      <c r="C430" s="3">
        <f>_xlfn.XLOOKUP(B430,Details!E:E,Details!CG:CG)</f>
        <v>0</v>
      </c>
      <c r="D430" s="3">
        <f>_xlfn.XLOOKUP(B430,Details!E:E,Details!AQ:AQ)</f>
        <v>0</v>
      </c>
      <c r="E430" s="3">
        <f>_xlfn.XLOOKUP(B430,Details!E:E,Details!AR:AR)</f>
        <v>0</v>
      </c>
      <c r="F430" s="3">
        <f>SUMIFS(Details!AY:AY,Details!E:E,'GST TDS'!B430)</f>
        <v>0</v>
      </c>
      <c r="G430" s="360">
        <f t="shared" si="13"/>
        <v>0</v>
      </c>
    </row>
    <row r="431" spans="3:7" x14ac:dyDescent="0.35">
      <c r="C431" s="3">
        <f>_xlfn.XLOOKUP(B431,Details!E:E,Details!CG:CG)</f>
        <v>0</v>
      </c>
      <c r="D431" s="3">
        <f>_xlfn.XLOOKUP(B431,Details!E:E,Details!AQ:AQ)</f>
        <v>0</v>
      </c>
      <c r="E431" s="3">
        <f>_xlfn.XLOOKUP(B431,Details!E:E,Details!AR:AR)</f>
        <v>0</v>
      </c>
      <c r="F431" s="3">
        <f>SUMIFS(Details!AY:AY,Details!E:E,'GST TDS'!B431)</f>
        <v>0</v>
      </c>
      <c r="G431" s="360">
        <f t="shared" si="13"/>
        <v>0</v>
      </c>
    </row>
    <row r="432" spans="3:7" x14ac:dyDescent="0.35">
      <c r="C432" s="3">
        <f>_xlfn.XLOOKUP(B432,Details!E:E,Details!CG:CG)</f>
        <v>0</v>
      </c>
      <c r="D432" s="3">
        <f>_xlfn.XLOOKUP(B432,Details!E:E,Details!AQ:AQ)</f>
        <v>0</v>
      </c>
      <c r="E432" s="3">
        <f>_xlfn.XLOOKUP(B432,Details!E:E,Details!AR:AR)</f>
        <v>0</v>
      </c>
      <c r="F432" s="3">
        <f>SUMIFS(Details!AY:AY,Details!E:E,'GST TDS'!B432)</f>
        <v>0</v>
      </c>
      <c r="G432" s="360">
        <f t="shared" si="13"/>
        <v>0</v>
      </c>
    </row>
    <row r="433" spans="3:7" x14ac:dyDescent="0.35">
      <c r="C433" s="3">
        <f>_xlfn.XLOOKUP(B433,Details!E:E,Details!CG:CG)</f>
        <v>0</v>
      </c>
      <c r="D433" s="3">
        <f>_xlfn.XLOOKUP(B433,Details!E:E,Details!AQ:AQ)</f>
        <v>0</v>
      </c>
      <c r="E433" s="3">
        <f>_xlfn.XLOOKUP(B433,Details!E:E,Details!AR:AR)</f>
        <v>0</v>
      </c>
      <c r="F433" s="3">
        <f>SUMIFS(Details!AY:AY,Details!E:E,'GST TDS'!B433)</f>
        <v>0</v>
      </c>
      <c r="G433" s="360">
        <f t="shared" si="13"/>
        <v>0</v>
      </c>
    </row>
    <row r="434" spans="3:7" x14ac:dyDescent="0.35">
      <c r="C434" s="3">
        <f>_xlfn.XLOOKUP(B434,Details!E:E,Details!CG:CG)</f>
        <v>0</v>
      </c>
      <c r="D434" s="3">
        <f>_xlfn.XLOOKUP(B434,Details!E:E,Details!AQ:AQ)</f>
        <v>0</v>
      </c>
      <c r="E434" s="3">
        <f>_xlfn.XLOOKUP(B434,Details!E:E,Details!AR:AR)</f>
        <v>0</v>
      </c>
      <c r="F434" s="3">
        <f>SUMIFS(Details!AY:AY,Details!E:E,'GST TDS'!B434)</f>
        <v>0</v>
      </c>
      <c r="G434" s="360">
        <f t="shared" si="13"/>
        <v>0</v>
      </c>
    </row>
    <row r="435" spans="3:7" x14ac:dyDescent="0.35">
      <c r="C435" s="3">
        <f>_xlfn.XLOOKUP(B435,Details!E:E,Details!CG:CG)</f>
        <v>0</v>
      </c>
      <c r="D435" s="3">
        <f>_xlfn.XLOOKUP(B435,Details!E:E,Details!AQ:AQ)</f>
        <v>0</v>
      </c>
      <c r="E435" s="3">
        <f>_xlfn.XLOOKUP(B435,Details!E:E,Details!AR:AR)</f>
        <v>0</v>
      </c>
      <c r="F435" s="3">
        <f>SUMIFS(Details!AY:AY,Details!E:E,'GST TDS'!B435)</f>
        <v>0</v>
      </c>
      <c r="G435" s="360">
        <f t="shared" si="13"/>
        <v>0</v>
      </c>
    </row>
    <row r="436" spans="3:7" x14ac:dyDescent="0.35">
      <c r="C436" s="3">
        <f>_xlfn.XLOOKUP(B436,Details!E:E,Details!CG:CG)</f>
        <v>0</v>
      </c>
      <c r="D436" s="3">
        <f>_xlfn.XLOOKUP(B436,Details!E:E,Details!AQ:AQ)</f>
        <v>0</v>
      </c>
      <c r="E436" s="3">
        <f>_xlfn.XLOOKUP(B436,Details!E:E,Details!AR:AR)</f>
        <v>0</v>
      </c>
      <c r="F436" s="3">
        <f>SUMIFS(Details!AY:AY,Details!E:E,'GST TDS'!B436)</f>
        <v>0</v>
      </c>
      <c r="G436" s="360">
        <f t="shared" si="13"/>
        <v>0</v>
      </c>
    </row>
    <row r="437" spans="3:7" x14ac:dyDescent="0.35">
      <c r="C437" s="3">
        <f>_xlfn.XLOOKUP(B437,Details!E:E,Details!CG:CG)</f>
        <v>0</v>
      </c>
      <c r="D437" s="3">
        <f>_xlfn.XLOOKUP(B437,Details!E:E,Details!AQ:AQ)</f>
        <v>0</v>
      </c>
      <c r="E437" s="3">
        <f>_xlfn.XLOOKUP(B437,Details!E:E,Details!AR:AR)</f>
        <v>0</v>
      </c>
      <c r="F437" s="3">
        <f>SUMIFS(Details!AY:AY,Details!E:E,'GST TDS'!B437)</f>
        <v>0</v>
      </c>
      <c r="G437" s="360">
        <f t="shared" si="13"/>
        <v>0</v>
      </c>
    </row>
    <row r="438" spans="3:7" x14ac:dyDescent="0.35">
      <c r="C438" s="3">
        <f>_xlfn.XLOOKUP(B438,Details!E:E,Details!CG:CG)</f>
        <v>0</v>
      </c>
      <c r="D438" s="3">
        <f>_xlfn.XLOOKUP(B438,Details!E:E,Details!AQ:AQ)</f>
        <v>0</v>
      </c>
      <c r="E438" s="3">
        <f>_xlfn.XLOOKUP(B438,Details!E:E,Details!AR:AR)</f>
        <v>0</v>
      </c>
      <c r="F438" s="3">
        <f>SUMIFS(Details!AY:AY,Details!E:E,'GST TDS'!B438)</f>
        <v>0</v>
      </c>
      <c r="G438" s="360">
        <f t="shared" si="13"/>
        <v>0</v>
      </c>
    </row>
    <row r="439" spans="3:7" x14ac:dyDescent="0.35">
      <c r="C439" s="3">
        <f>_xlfn.XLOOKUP(B439,Details!E:E,Details!CG:CG)</f>
        <v>0</v>
      </c>
      <c r="D439" s="3">
        <f>_xlfn.XLOOKUP(B439,Details!E:E,Details!AQ:AQ)</f>
        <v>0</v>
      </c>
      <c r="E439" s="3">
        <f>_xlfn.XLOOKUP(B439,Details!E:E,Details!AR:AR)</f>
        <v>0</v>
      </c>
      <c r="F439" s="3">
        <f>SUMIFS(Details!AY:AY,Details!E:E,'GST TDS'!B439)</f>
        <v>0</v>
      </c>
      <c r="G439" s="360">
        <f t="shared" si="13"/>
        <v>0</v>
      </c>
    </row>
    <row r="440" spans="3:7" x14ac:dyDescent="0.35">
      <c r="C440" s="3">
        <f>_xlfn.XLOOKUP(B440,Details!E:E,Details!CG:CG)</f>
        <v>0</v>
      </c>
      <c r="D440" s="3">
        <f>_xlfn.XLOOKUP(B440,Details!E:E,Details!AQ:AQ)</f>
        <v>0</v>
      </c>
      <c r="E440" s="3">
        <f>_xlfn.XLOOKUP(B440,Details!E:E,Details!AR:AR)</f>
        <v>0</v>
      </c>
      <c r="F440" s="3">
        <f>SUMIFS(Details!AY:AY,Details!E:E,'GST TDS'!B440)</f>
        <v>0</v>
      </c>
      <c r="G440" s="360">
        <f t="shared" si="13"/>
        <v>0</v>
      </c>
    </row>
    <row r="441" spans="3:7" x14ac:dyDescent="0.35">
      <c r="C441" s="3">
        <f>_xlfn.XLOOKUP(B441,Details!E:E,Details!CG:CG)</f>
        <v>0</v>
      </c>
      <c r="D441" s="3">
        <f>_xlfn.XLOOKUP(B441,Details!E:E,Details!AQ:AQ)</f>
        <v>0</v>
      </c>
      <c r="E441" s="3">
        <f>_xlfn.XLOOKUP(B441,Details!E:E,Details!AR:AR)</f>
        <v>0</v>
      </c>
      <c r="F441" s="3">
        <f>SUMIFS(Details!AY:AY,Details!E:E,'GST TDS'!B441)</f>
        <v>0</v>
      </c>
      <c r="G441" s="360">
        <f t="shared" si="13"/>
        <v>0</v>
      </c>
    </row>
    <row r="442" spans="3:7" x14ac:dyDescent="0.35">
      <c r="C442" s="3">
        <f>_xlfn.XLOOKUP(B442,Details!E:E,Details!CG:CG)</f>
        <v>0</v>
      </c>
      <c r="D442" s="3">
        <f>_xlfn.XLOOKUP(B442,Details!E:E,Details!AQ:AQ)</f>
        <v>0</v>
      </c>
      <c r="E442" s="3">
        <f>_xlfn.XLOOKUP(B442,Details!E:E,Details!AR:AR)</f>
        <v>0</v>
      </c>
      <c r="F442" s="3">
        <f>SUMIFS(Details!AY:AY,Details!E:E,'GST TDS'!B442)</f>
        <v>0</v>
      </c>
      <c r="G442" s="360">
        <f t="shared" si="13"/>
        <v>0</v>
      </c>
    </row>
    <row r="443" spans="3:7" x14ac:dyDescent="0.35">
      <c r="C443" s="3">
        <f>_xlfn.XLOOKUP(B443,Details!E:E,Details!CG:CG)</f>
        <v>0</v>
      </c>
      <c r="D443" s="3">
        <f>_xlfn.XLOOKUP(B443,Details!E:E,Details!AQ:AQ)</f>
        <v>0</v>
      </c>
      <c r="E443" s="3">
        <f>_xlfn.XLOOKUP(B443,Details!E:E,Details!AR:AR)</f>
        <v>0</v>
      </c>
      <c r="F443" s="3">
        <f>SUMIFS(Details!AY:AY,Details!E:E,'GST TDS'!B443)</f>
        <v>0</v>
      </c>
      <c r="G443" s="360">
        <f t="shared" si="13"/>
        <v>0</v>
      </c>
    </row>
    <row r="444" spans="3:7" x14ac:dyDescent="0.35">
      <c r="C444" s="3">
        <f>_xlfn.XLOOKUP(B444,Details!E:E,Details!CG:CG)</f>
        <v>0</v>
      </c>
      <c r="D444" s="3">
        <f>_xlfn.XLOOKUP(B444,Details!E:E,Details!AQ:AQ)</f>
        <v>0</v>
      </c>
      <c r="E444" s="3">
        <f>_xlfn.XLOOKUP(B444,Details!E:E,Details!AR:AR)</f>
        <v>0</v>
      </c>
      <c r="F444" s="3">
        <f>SUMIFS(Details!AY:AY,Details!E:E,'GST TDS'!B444)</f>
        <v>0</v>
      </c>
      <c r="G444" s="360">
        <f t="shared" si="13"/>
        <v>0</v>
      </c>
    </row>
    <row r="445" spans="3:7" x14ac:dyDescent="0.35">
      <c r="C445" s="3">
        <f>_xlfn.XLOOKUP(B445,Details!E:E,Details!CG:CG)</f>
        <v>0</v>
      </c>
      <c r="D445" s="3">
        <f>_xlfn.XLOOKUP(B445,Details!E:E,Details!AQ:AQ)</f>
        <v>0</v>
      </c>
      <c r="E445" s="3">
        <f>_xlfn.XLOOKUP(B445,Details!E:E,Details!AR:AR)</f>
        <v>0</v>
      </c>
      <c r="F445" s="3">
        <f>SUMIFS(Details!AY:AY,Details!E:E,'GST TDS'!B445)</f>
        <v>0</v>
      </c>
      <c r="G445" s="360">
        <f t="shared" si="13"/>
        <v>0</v>
      </c>
    </row>
    <row r="446" spans="3:7" x14ac:dyDescent="0.35">
      <c r="C446" s="3">
        <f>_xlfn.XLOOKUP(B446,Details!E:E,Details!CG:CG)</f>
        <v>0</v>
      </c>
      <c r="D446" s="3">
        <f>_xlfn.XLOOKUP(B446,Details!E:E,Details!AQ:AQ)</f>
        <v>0</v>
      </c>
      <c r="E446" s="3">
        <f>_xlfn.XLOOKUP(B446,Details!E:E,Details!AR:AR)</f>
        <v>0</v>
      </c>
      <c r="F446" s="3">
        <f>SUMIFS(Details!AY:AY,Details!E:E,'GST TDS'!B446)</f>
        <v>0</v>
      </c>
      <c r="G446" s="360">
        <f t="shared" si="13"/>
        <v>0</v>
      </c>
    </row>
    <row r="447" spans="3:7" x14ac:dyDescent="0.35">
      <c r="C447" s="3">
        <f>_xlfn.XLOOKUP(B447,Details!E:E,Details!CG:CG)</f>
        <v>0</v>
      </c>
      <c r="D447" s="3">
        <f>_xlfn.XLOOKUP(B447,Details!E:E,Details!AQ:AQ)</f>
        <v>0</v>
      </c>
      <c r="E447" s="3">
        <f>_xlfn.XLOOKUP(B447,Details!E:E,Details!AR:AR)</f>
        <v>0</v>
      </c>
      <c r="F447" s="3">
        <f>SUMIFS(Details!AY:AY,Details!E:E,'GST TDS'!B447)</f>
        <v>0</v>
      </c>
      <c r="G447" s="360">
        <f t="shared" si="13"/>
        <v>0</v>
      </c>
    </row>
    <row r="448" spans="3:7" x14ac:dyDescent="0.35">
      <c r="C448" s="3">
        <f>_xlfn.XLOOKUP(B448,Details!E:E,Details!CG:CG)</f>
        <v>0</v>
      </c>
      <c r="D448" s="3">
        <f>_xlfn.XLOOKUP(B448,Details!E:E,Details!AQ:AQ)</f>
        <v>0</v>
      </c>
      <c r="E448" s="3">
        <f>_xlfn.XLOOKUP(B448,Details!E:E,Details!AR:AR)</f>
        <v>0</v>
      </c>
      <c r="F448" s="3">
        <f>SUMIFS(Details!AY:AY,Details!E:E,'GST TDS'!B448)</f>
        <v>0</v>
      </c>
      <c r="G448" s="360">
        <f t="shared" si="13"/>
        <v>0</v>
      </c>
    </row>
    <row r="449" spans="3:7" x14ac:dyDescent="0.35">
      <c r="C449" s="3">
        <f>_xlfn.XLOOKUP(B449,Details!E:E,Details!CG:CG)</f>
        <v>0</v>
      </c>
      <c r="D449" s="3">
        <f>_xlfn.XLOOKUP(B449,Details!E:E,Details!AQ:AQ)</f>
        <v>0</v>
      </c>
      <c r="E449" s="3">
        <f>_xlfn.XLOOKUP(B449,Details!E:E,Details!AR:AR)</f>
        <v>0</v>
      </c>
      <c r="F449" s="3">
        <f>SUMIFS(Details!AY:AY,Details!E:E,'GST TDS'!B449)</f>
        <v>0</v>
      </c>
      <c r="G449" s="360">
        <f t="shared" si="13"/>
        <v>0</v>
      </c>
    </row>
    <row r="450" spans="3:7" x14ac:dyDescent="0.35">
      <c r="C450" s="3">
        <f>_xlfn.XLOOKUP(B450,Details!E:E,Details!CG:CG)</f>
        <v>0</v>
      </c>
      <c r="D450" s="3">
        <f>_xlfn.XLOOKUP(B450,Details!E:E,Details!AQ:AQ)</f>
        <v>0</v>
      </c>
      <c r="E450" s="3">
        <f>_xlfn.XLOOKUP(B450,Details!E:E,Details!AR:AR)</f>
        <v>0</v>
      </c>
      <c r="F450" s="3">
        <f>SUMIFS(Details!AY:AY,Details!E:E,'GST TDS'!B450)</f>
        <v>0</v>
      </c>
      <c r="G450" s="360">
        <f t="shared" si="13"/>
        <v>0</v>
      </c>
    </row>
    <row r="451" spans="3:7" x14ac:dyDescent="0.35">
      <c r="C451" s="3">
        <f>_xlfn.XLOOKUP(B451,Details!E:E,Details!CG:CG)</f>
        <v>0</v>
      </c>
      <c r="D451" s="3">
        <f>_xlfn.XLOOKUP(B451,Details!E:E,Details!AQ:AQ)</f>
        <v>0</v>
      </c>
      <c r="E451" s="3">
        <f>_xlfn.XLOOKUP(B451,Details!E:E,Details!AR:AR)</f>
        <v>0</v>
      </c>
      <c r="F451" s="3">
        <f>SUMIFS(Details!AY:AY,Details!E:E,'GST TDS'!B451)</f>
        <v>0</v>
      </c>
      <c r="G451" s="360">
        <f t="shared" si="13"/>
        <v>0</v>
      </c>
    </row>
    <row r="452" spans="3:7" x14ac:dyDescent="0.35">
      <c r="C452" s="3">
        <f>_xlfn.XLOOKUP(B452,Details!E:E,Details!CG:CG)</f>
        <v>0</v>
      </c>
      <c r="D452" s="3">
        <f>_xlfn.XLOOKUP(B452,Details!E:E,Details!AQ:AQ)</f>
        <v>0</v>
      </c>
      <c r="E452" s="3">
        <f>_xlfn.XLOOKUP(B452,Details!E:E,Details!AR:AR)</f>
        <v>0</v>
      </c>
      <c r="F452" s="3">
        <f>SUMIFS(Details!AY:AY,Details!E:E,'GST TDS'!B452)</f>
        <v>0</v>
      </c>
      <c r="G452" s="360">
        <f t="shared" si="13"/>
        <v>0</v>
      </c>
    </row>
    <row r="453" spans="3:7" x14ac:dyDescent="0.35">
      <c r="C453" s="3">
        <f>_xlfn.XLOOKUP(B453,Details!E:E,Details!CG:CG)</f>
        <v>0</v>
      </c>
      <c r="D453" s="3">
        <f>_xlfn.XLOOKUP(B453,Details!E:E,Details!AQ:AQ)</f>
        <v>0</v>
      </c>
      <c r="E453" s="3">
        <f>_xlfn.XLOOKUP(B453,Details!E:E,Details!AR:AR)</f>
        <v>0</v>
      </c>
      <c r="F453" s="3">
        <f>SUMIFS(Details!AY:AY,Details!E:E,'GST TDS'!B453)</f>
        <v>0</v>
      </c>
      <c r="G453" s="360">
        <f t="shared" ref="G453:G516" si="14">F453*2%</f>
        <v>0</v>
      </c>
    </row>
    <row r="454" spans="3:7" x14ac:dyDescent="0.35">
      <c r="C454" s="3">
        <f>_xlfn.XLOOKUP(B454,Details!E:E,Details!CG:CG)</f>
        <v>0</v>
      </c>
      <c r="D454" s="3">
        <f>_xlfn.XLOOKUP(B454,Details!E:E,Details!AQ:AQ)</f>
        <v>0</v>
      </c>
      <c r="E454" s="3">
        <f>_xlfn.XLOOKUP(B454,Details!E:E,Details!AR:AR)</f>
        <v>0</v>
      </c>
      <c r="F454" s="3">
        <f>SUMIFS(Details!AY:AY,Details!E:E,'GST TDS'!B454)</f>
        <v>0</v>
      </c>
      <c r="G454" s="360">
        <f t="shared" si="14"/>
        <v>0</v>
      </c>
    </row>
    <row r="455" spans="3:7" x14ac:dyDescent="0.35">
      <c r="C455" s="3">
        <f>_xlfn.XLOOKUP(B455,Details!E:E,Details!CG:CG)</f>
        <v>0</v>
      </c>
      <c r="D455" s="3">
        <f>_xlfn.XLOOKUP(B455,Details!E:E,Details!AQ:AQ)</f>
        <v>0</v>
      </c>
      <c r="E455" s="3">
        <f>_xlfn.XLOOKUP(B455,Details!E:E,Details!AR:AR)</f>
        <v>0</v>
      </c>
      <c r="F455" s="3">
        <f>SUMIFS(Details!AY:AY,Details!E:E,'GST TDS'!B455)</f>
        <v>0</v>
      </c>
      <c r="G455" s="360">
        <f t="shared" si="14"/>
        <v>0</v>
      </c>
    </row>
    <row r="456" spans="3:7" x14ac:dyDescent="0.35">
      <c r="C456" s="3">
        <f>_xlfn.XLOOKUP(B456,Details!E:E,Details!CG:CG)</f>
        <v>0</v>
      </c>
      <c r="D456" s="3">
        <f>_xlfn.XLOOKUP(B456,Details!E:E,Details!AQ:AQ)</f>
        <v>0</v>
      </c>
      <c r="E456" s="3">
        <f>_xlfn.XLOOKUP(B456,Details!E:E,Details!AR:AR)</f>
        <v>0</v>
      </c>
      <c r="F456" s="3">
        <f>SUMIFS(Details!AY:AY,Details!E:E,'GST TDS'!B456)</f>
        <v>0</v>
      </c>
      <c r="G456" s="360">
        <f t="shared" si="14"/>
        <v>0</v>
      </c>
    </row>
    <row r="457" spans="3:7" x14ac:dyDescent="0.35">
      <c r="C457" s="3">
        <f>_xlfn.XLOOKUP(B457,Details!E:E,Details!CG:CG)</f>
        <v>0</v>
      </c>
      <c r="D457" s="3">
        <f>_xlfn.XLOOKUP(B457,Details!E:E,Details!AQ:AQ)</f>
        <v>0</v>
      </c>
      <c r="E457" s="3">
        <f>_xlfn.XLOOKUP(B457,Details!E:E,Details!AR:AR)</f>
        <v>0</v>
      </c>
      <c r="F457" s="3">
        <f>SUMIFS(Details!AY:AY,Details!E:E,'GST TDS'!B457)</f>
        <v>0</v>
      </c>
      <c r="G457" s="360">
        <f t="shared" si="14"/>
        <v>0</v>
      </c>
    </row>
    <row r="458" spans="3:7" x14ac:dyDescent="0.35">
      <c r="C458" s="3">
        <f>_xlfn.XLOOKUP(B458,Details!E:E,Details!CG:CG)</f>
        <v>0</v>
      </c>
      <c r="D458" s="3">
        <f>_xlfn.XLOOKUP(B458,Details!E:E,Details!AQ:AQ)</f>
        <v>0</v>
      </c>
      <c r="E458" s="3">
        <f>_xlfn.XLOOKUP(B458,Details!E:E,Details!AR:AR)</f>
        <v>0</v>
      </c>
      <c r="F458" s="3">
        <f>SUMIFS(Details!AY:AY,Details!E:E,'GST TDS'!B458)</f>
        <v>0</v>
      </c>
      <c r="G458" s="360">
        <f t="shared" si="14"/>
        <v>0</v>
      </c>
    </row>
    <row r="459" spans="3:7" x14ac:dyDescent="0.35">
      <c r="C459" s="3">
        <f>_xlfn.XLOOKUP(B459,Details!E:E,Details!CG:CG)</f>
        <v>0</v>
      </c>
      <c r="D459" s="3">
        <f>_xlfn.XLOOKUP(B459,Details!E:E,Details!AQ:AQ)</f>
        <v>0</v>
      </c>
      <c r="E459" s="3">
        <f>_xlfn.XLOOKUP(B459,Details!E:E,Details!AR:AR)</f>
        <v>0</v>
      </c>
      <c r="F459" s="3">
        <f>SUMIFS(Details!AY:AY,Details!E:E,'GST TDS'!B459)</f>
        <v>0</v>
      </c>
      <c r="G459" s="360">
        <f t="shared" si="14"/>
        <v>0</v>
      </c>
    </row>
    <row r="460" spans="3:7" x14ac:dyDescent="0.35">
      <c r="C460" s="3">
        <f>_xlfn.XLOOKUP(B460,Details!E:E,Details!CG:CG)</f>
        <v>0</v>
      </c>
      <c r="D460" s="3">
        <f>_xlfn.XLOOKUP(B460,Details!E:E,Details!AQ:AQ)</f>
        <v>0</v>
      </c>
      <c r="E460" s="3">
        <f>_xlfn.XLOOKUP(B460,Details!E:E,Details!AR:AR)</f>
        <v>0</v>
      </c>
      <c r="F460" s="3">
        <f>SUMIFS(Details!AY:AY,Details!E:E,'GST TDS'!B460)</f>
        <v>0</v>
      </c>
      <c r="G460" s="360">
        <f t="shared" si="14"/>
        <v>0</v>
      </c>
    </row>
    <row r="461" spans="3:7" x14ac:dyDescent="0.35">
      <c r="C461" s="3">
        <f>_xlfn.XLOOKUP(B461,Details!E:E,Details!CG:CG)</f>
        <v>0</v>
      </c>
      <c r="D461" s="3">
        <f>_xlfn.XLOOKUP(B461,Details!E:E,Details!AQ:AQ)</f>
        <v>0</v>
      </c>
      <c r="E461" s="3">
        <f>_xlfn.XLOOKUP(B461,Details!E:E,Details!AR:AR)</f>
        <v>0</v>
      </c>
      <c r="F461" s="3">
        <f>SUMIFS(Details!AY:AY,Details!E:E,'GST TDS'!B461)</f>
        <v>0</v>
      </c>
      <c r="G461" s="360">
        <f t="shared" si="14"/>
        <v>0</v>
      </c>
    </row>
    <row r="462" spans="3:7" x14ac:dyDescent="0.35">
      <c r="C462" s="3">
        <f>_xlfn.XLOOKUP(B462,Details!E:E,Details!CG:CG)</f>
        <v>0</v>
      </c>
      <c r="D462" s="3">
        <f>_xlfn.XLOOKUP(B462,Details!E:E,Details!AQ:AQ)</f>
        <v>0</v>
      </c>
      <c r="E462" s="3">
        <f>_xlfn.XLOOKUP(B462,Details!E:E,Details!AR:AR)</f>
        <v>0</v>
      </c>
      <c r="F462" s="3">
        <f>SUMIFS(Details!AY:AY,Details!E:E,'GST TDS'!B462)</f>
        <v>0</v>
      </c>
      <c r="G462" s="360">
        <f t="shared" si="14"/>
        <v>0</v>
      </c>
    </row>
    <row r="463" spans="3:7" x14ac:dyDescent="0.35">
      <c r="C463" s="3">
        <f>_xlfn.XLOOKUP(B463,Details!E:E,Details!CG:CG)</f>
        <v>0</v>
      </c>
      <c r="D463" s="3">
        <f>_xlfn.XLOOKUP(B463,Details!E:E,Details!AQ:AQ)</f>
        <v>0</v>
      </c>
      <c r="E463" s="3">
        <f>_xlfn.XLOOKUP(B463,Details!E:E,Details!AR:AR)</f>
        <v>0</v>
      </c>
      <c r="F463" s="3">
        <f>SUMIFS(Details!AY:AY,Details!E:E,'GST TDS'!B463)</f>
        <v>0</v>
      </c>
      <c r="G463" s="360">
        <f t="shared" si="14"/>
        <v>0</v>
      </c>
    </row>
    <row r="464" spans="3:7" x14ac:dyDescent="0.35">
      <c r="C464" s="3">
        <f>_xlfn.XLOOKUP(B464,Details!E:E,Details!CG:CG)</f>
        <v>0</v>
      </c>
      <c r="D464" s="3">
        <f>_xlfn.XLOOKUP(B464,Details!E:E,Details!AQ:AQ)</f>
        <v>0</v>
      </c>
      <c r="E464" s="3">
        <f>_xlfn.XLOOKUP(B464,Details!E:E,Details!AR:AR)</f>
        <v>0</v>
      </c>
      <c r="F464" s="3">
        <f>SUMIFS(Details!AY:AY,Details!E:E,'GST TDS'!B464)</f>
        <v>0</v>
      </c>
      <c r="G464" s="360">
        <f t="shared" si="14"/>
        <v>0</v>
      </c>
    </row>
    <row r="465" spans="3:7" x14ac:dyDescent="0.35">
      <c r="C465" s="3">
        <f>_xlfn.XLOOKUP(B465,Details!E:E,Details!CG:CG)</f>
        <v>0</v>
      </c>
      <c r="D465" s="3">
        <f>_xlfn.XLOOKUP(B465,Details!E:E,Details!AQ:AQ)</f>
        <v>0</v>
      </c>
      <c r="E465" s="3">
        <f>_xlfn.XLOOKUP(B465,Details!E:E,Details!AR:AR)</f>
        <v>0</v>
      </c>
      <c r="F465" s="3">
        <f>SUMIFS(Details!AY:AY,Details!E:E,'GST TDS'!B465)</f>
        <v>0</v>
      </c>
      <c r="G465" s="360">
        <f t="shared" si="14"/>
        <v>0</v>
      </c>
    </row>
    <row r="466" spans="3:7" x14ac:dyDescent="0.35">
      <c r="C466" s="3">
        <f>_xlfn.XLOOKUP(B466,Details!E:E,Details!CG:CG)</f>
        <v>0</v>
      </c>
      <c r="D466" s="3">
        <f>_xlfn.XLOOKUP(B466,Details!E:E,Details!AQ:AQ)</f>
        <v>0</v>
      </c>
      <c r="E466" s="3">
        <f>_xlfn.XLOOKUP(B466,Details!E:E,Details!AR:AR)</f>
        <v>0</v>
      </c>
      <c r="F466" s="3">
        <f>SUMIFS(Details!AY:AY,Details!E:E,'GST TDS'!B466)</f>
        <v>0</v>
      </c>
      <c r="G466" s="360">
        <f t="shared" si="14"/>
        <v>0</v>
      </c>
    </row>
    <row r="467" spans="3:7" x14ac:dyDescent="0.35">
      <c r="C467" s="3">
        <f>_xlfn.XLOOKUP(B467,Details!E:E,Details!CG:CG)</f>
        <v>0</v>
      </c>
      <c r="D467" s="3">
        <f>_xlfn.XLOOKUP(B467,Details!E:E,Details!AQ:AQ)</f>
        <v>0</v>
      </c>
      <c r="E467" s="3">
        <f>_xlfn.XLOOKUP(B467,Details!E:E,Details!AR:AR)</f>
        <v>0</v>
      </c>
      <c r="F467" s="3">
        <f>SUMIFS(Details!AY:AY,Details!E:E,'GST TDS'!B467)</f>
        <v>0</v>
      </c>
      <c r="G467" s="360">
        <f t="shared" si="14"/>
        <v>0</v>
      </c>
    </row>
    <row r="468" spans="3:7" x14ac:dyDescent="0.35">
      <c r="C468" s="3">
        <f>_xlfn.XLOOKUP(B468,Details!E:E,Details!CG:CG)</f>
        <v>0</v>
      </c>
      <c r="D468" s="3">
        <f>_xlfn.XLOOKUP(B468,Details!E:E,Details!AQ:AQ)</f>
        <v>0</v>
      </c>
      <c r="E468" s="3">
        <f>_xlfn.XLOOKUP(B468,Details!E:E,Details!AR:AR)</f>
        <v>0</v>
      </c>
      <c r="F468" s="3">
        <f>SUMIFS(Details!AY:AY,Details!E:E,'GST TDS'!B468)</f>
        <v>0</v>
      </c>
      <c r="G468" s="360">
        <f t="shared" si="14"/>
        <v>0</v>
      </c>
    </row>
    <row r="469" spans="3:7" x14ac:dyDescent="0.35">
      <c r="C469" s="3">
        <f>_xlfn.XLOOKUP(B469,Details!E:E,Details!CG:CG)</f>
        <v>0</v>
      </c>
      <c r="D469" s="3">
        <f>_xlfn.XLOOKUP(B469,Details!E:E,Details!AQ:AQ)</f>
        <v>0</v>
      </c>
      <c r="E469" s="3">
        <f>_xlfn.XLOOKUP(B469,Details!E:E,Details!AR:AR)</f>
        <v>0</v>
      </c>
      <c r="F469" s="3">
        <f>SUMIFS(Details!AY:AY,Details!E:E,'GST TDS'!B469)</f>
        <v>0</v>
      </c>
      <c r="G469" s="360">
        <f t="shared" si="14"/>
        <v>0</v>
      </c>
    </row>
    <row r="470" spans="3:7" x14ac:dyDescent="0.35">
      <c r="C470" s="3">
        <f>_xlfn.XLOOKUP(B470,Details!E:E,Details!CG:CG)</f>
        <v>0</v>
      </c>
      <c r="D470" s="3">
        <f>_xlfn.XLOOKUP(B470,Details!E:E,Details!AQ:AQ)</f>
        <v>0</v>
      </c>
      <c r="E470" s="3">
        <f>_xlfn.XLOOKUP(B470,Details!E:E,Details!AR:AR)</f>
        <v>0</v>
      </c>
      <c r="F470" s="3">
        <f>SUMIFS(Details!AY:AY,Details!E:E,'GST TDS'!B470)</f>
        <v>0</v>
      </c>
      <c r="G470" s="360">
        <f t="shared" si="14"/>
        <v>0</v>
      </c>
    </row>
    <row r="471" spans="3:7" x14ac:dyDescent="0.35">
      <c r="C471" s="3">
        <f>_xlfn.XLOOKUP(B471,Details!E:E,Details!CG:CG)</f>
        <v>0</v>
      </c>
      <c r="D471" s="3">
        <f>_xlfn.XLOOKUP(B471,Details!E:E,Details!AQ:AQ)</f>
        <v>0</v>
      </c>
      <c r="E471" s="3">
        <f>_xlfn.XLOOKUP(B471,Details!E:E,Details!AR:AR)</f>
        <v>0</v>
      </c>
      <c r="F471" s="3">
        <f>SUMIFS(Details!AY:AY,Details!E:E,'GST TDS'!B471)</f>
        <v>0</v>
      </c>
      <c r="G471" s="360">
        <f t="shared" si="14"/>
        <v>0</v>
      </c>
    </row>
    <row r="472" spans="3:7" x14ac:dyDescent="0.35">
      <c r="C472" s="3">
        <f>_xlfn.XLOOKUP(B472,Details!E:E,Details!CG:CG)</f>
        <v>0</v>
      </c>
      <c r="D472" s="3">
        <f>_xlfn.XLOOKUP(B472,Details!E:E,Details!AQ:AQ)</f>
        <v>0</v>
      </c>
      <c r="E472" s="3">
        <f>_xlfn.XLOOKUP(B472,Details!E:E,Details!AR:AR)</f>
        <v>0</v>
      </c>
      <c r="F472" s="3">
        <f>SUMIFS(Details!AY:AY,Details!E:E,'GST TDS'!B472)</f>
        <v>0</v>
      </c>
      <c r="G472" s="360">
        <f t="shared" si="14"/>
        <v>0</v>
      </c>
    </row>
    <row r="473" spans="3:7" x14ac:dyDescent="0.35">
      <c r="C473" s="3">
        <f>_xlfn.XLOOKUP(B473,Details!E:E,Details!CG:CG)</f>
        <v>0</v>
      </c>
      <c r="D473" s="3">
        <f>_xlfn.XLOOKUP(B473,Details!E:E,Details!AQ:AQ)</f>
        <v>0</v>
      </c>
      <c r="E473" s="3">
        <f>_xlfn.XLOOKUP(B473,Details!E:E,Details!AR:AR)</f>
        <v>0</v>
      </c>
      <c r="F473" s="3">
        <f>SUMIFS(Details!AY:AY,Details!E:E,'GST TDS'!B473)</f>
        <v>0</v>
      </c>
      <c r="G473" s="360">
        <f t="shared" si="14"/>
        <v>0</v>
      </c>
    </row>
    <row r="474" spans="3:7" x14ac:dyDescent="0.35">
      <c r="C474" s="3">
        <f>_xlfn.XLOOKUP(B474,Details!E:E,Details!CG:CG)</f>
        <v>0</v>
      </c>
      <c r="D474" s="3">
        <f>_xlfn.XLOOKUP(B474,Details!E:E,Details!AQ:AQ)</f>
        <v>0</v>
      </c>
      <c r="E474" s="3">
        <f>_xlfn.XLOOKUP(B474,Details!E:E,Details!AR:AR)</f>
        <v>0</v>
      </c>
      <c r="F474" s="3">
        <f>SUMIFS(Details!AY:AY,Details!E:E,'GST TDS'!B474)</f>
        <v>0</v>
      </c>
      <c r="G474" s="360">
        <f t="shared" si="14"/>
        <v>0</v>
      </c>
    </row>
    <row r="475" spans="3:7" x14ac:dyDescent="0.35">
      <c r="C475" s="3">
        <f>_xlfn.XLOOKUP(B475,Details!E:E,Details!CG:CG)</f>
        <v>0</v>
      </c>
      <c r="D475" s="3">
        <f>_xlfn.XLOOKUP(B475,Details!E:E,Details!AQ:AQ)</f>
        <v>0</v>
      </c>
      <c r="E475" s="3">
        <f>_xlfn.XLOOKUP(B475,Details!E:E,Details!AR:AR)</f>
        <v>0</v>
      </c>
      <c r="F475" s="3">
        <f>SUMIFS(Details!AY:AY,Details!E:E,'GST TDS'!B475)</f>
        <v>0</v>
      </c>
      <c r="G475" s="360">
        <f t="shared" si="14"/>
        <v>0</v>
      </c>
    </row>
    <row r="476" spans="3:7" x14ac:dyDescent="0.35">
      <c r="C476" s="3">
        <f>_xlfn.XLOOKUP(B476,Details!E:E,Details!CG:CG)</f>
        <v>0</v>
      </c>
      <c r="D476" s="3">
        <f>_xlfn.XLOOKUP(B476,Details!E:E,Details!AQ:AQ)</f>
        <v>0</v>
      </c>
      <c r="E476" s="3">
        <f>_xlfn.XLOOKUP(B476,Details!E:E,Details!AR:AR)</f>
        <v>0</v>
      </c>
      <c r="F476" s="3">
        <f>SUMIFS(Details!AY:AY,Details!E:E,'GST TDS'!B476)</f>
        <v>0</v>
      </c>
      <c r="G476" s="360">
        <f t="shared" si="14"/>
        <v>0</v>
      </c>
    </row>
    <row r="477" spans="3:7" x14ac:dyDescent="0.35">
      <c r="C477" s="3">
        <f>_xlfn.XLOOKUP(B477,Details!E:E,Details!CG:CG)</f>
        <v>0</v>
      </c>
      <c r="D477" s="3">
        <f>_xlfn.XLOOKUP(B477,Details!E:E,Details!AQ:AQ)</f>
        <v>0</v>
      </c>
      <c r="E477" s="3">
        <f>_xlfn.XLOOKUP(B477,Details!E:E,Details!AR:AR)</f>
        <v>0</v>
      </c>
      <c r="F477" s="3">
        <f>SUMIFS(Details!AY:AY,Details!E:E,'GST TDS'!B477)</f>
        <v>0</v>
      </c>
      <c r="G477" s="360">
        <f t="shared" si="14"/>
        <v>0</v>
      </c>
    </row>
    <row r="478" spans="3:7" x14ac:dyDescent="0.35">
      <c r="C478" s="3">
        <f>_xlfn.XLOOKUP(B478,Details!E:E,Details!CG:CG)</f>
        <v>0</v>
      </c>
      <c r="D478" s="3">
        <f>_xlfn.XLOOKUP(B478,Details!E:E,Details!AQ:AQ)</f>
        <v>0</v>
      </c>
      <c r="E478" s="3">
        <f>_xlfn.XLOOKUP(B478,Details!E:E,Details!AR:AR)</f>
        <v>0</v>
      </c>
      <c r="F478" s="3">
        <f>SUMIFS(Details!AY:AY,Details!E:E,'GST TDS'!B478)</f>
        <v>0</v>
      </c>
      <c r="G478" s="360">
        <f t="shared" si="14"/>
        <v>0</v>
      </c>
    </row>
    <row r="479" spans="3:7" x14ac:dyDescent="0.35">
      <c r="C479" s="3">
        <f>_xlfn.XLOOKUP(B479,Details!E:E,Details!CG:CG)</f>
        <v>0</v>
      </c>
      <c r="D479" s="3">
        <f>_xlfn.XLOOKUP(B479,Details!E:E,Details!AQ:AQ)</f>
        <v>0</v>
      </c>
      <c r="E479" s="3">
        <f>_xlfn.XLOOKUP(B479,Details!E:E,Details!AR:AR)</f>
        <v>0</v>
      </c>
      <c r="F479" s="3">
        <f>SUMIFS(Details!AY:AY,Details!E:E,'GST TDS'!B479)</f>
        <v>0</v>
      </c>
      <c r="G479" s="360">
        <f t="shared" si="14"/>
        <v>0</v>
      </c>
    </row>
    <row r="480" spans="3:7" x14ac:dyDescent="0.35">
      <c r="C480" s="3">
        <f>_xlfn.XLOOKUP(B480,Details!E:E,Details!CG:CG)</f>
        <v>0</v>
      </c>
      <c r="D480" s="3">
        <f>_xlfn.XLOOKUP(B480,Details!E:E,Details!AQ:AQ)</f>
        <v>0</v>
      </c>
      <c r="E480" s="3">
        <f>_xlfn.XLOOKUP(B480,Details!E:E,Details!AR:AR)</f>
        <v>0</v>
      </c>
      <c r="F480" s="3">
        <f>SUMIFS(Details!AY:AY,Details!E:E,'GST TDS'!B480)</f>
        <v>0</v>
      </c>
      <c r="G480" s="360">
        <f t="shared" si="14"/>
        <v>0</v>
      </c>
    </row>
    <row r="481" spans="3:7" x14ac:dyDescent="0.35">
      <c r="C481" s="3">
        <f>_xlfn.XLOOKUP(B481,Details!E:E,Details!CG:CG)</f>
        <v>0</v>
      </c>
      <c r="D481" s="3">
        <f>_xlfn.XLOOKUP(B481,Details!E:E,Details!AQ:AQ)</f>
        <v>0</v>
      </c>
      <c r="E481" s="3">
        <f>_xlfn.XLOOKUP(B481,Details!E:E,Details!AR:AR)</f>
        <v>0</v>
      </c>
      <c r="F481" s="3">
        <f>SUMIFS(Details!AY:AY,Details!E:E,'GST TDS'!B481)</f>
        <v>0</v>
      </c>
      <c r="G481" s="360">
        <f t="shared" si="14"/>
        <v>0</v>
      </c>
    </row>
    <row r="482" spans="3:7" x14ac:dyDescent="0.35">
      <c r="C482" s="3">
        <f>_xlfn.XLOOKUP(B482,Details!E:E,Details!CG:CG)</f>
        <v>0</v>
      </c>
      <c r="D482" s="3">
        <f>_xlfn.XLOOKUP(B482,Details!E:E,Details!AQ:AQ)</f>
        <v>0</v>
      </c>
      <c r="E482" s="3">
        <f>_xlfn.XLOOKUP(B482,Details!E:E,Details!AR:AR)</f>
        <v>0</v>
      </c>
      <c r="F482" s="3">
        <f>SUMIFS(Details!AY:AY,Details!E:E,'GST TDS'!B482)</f>
        <v>0</v>
      </c>
      <c r="G482" s="360">
        <f t="shared" si="14"/>
        <v>0</v>
      </c>
    </row>
    <row r="483" spans="3:7" x14ac:dyDescent="0.35">
      <c r="C483" s="3">
        <f>_xlfn.XLOOKUP(B483,Details!E:E,Details!CG:CG)</f>
        <v>0</v>
      </c>
      <c r="D483" s="3">
        <f>_xlfn.XLOOKUP(B483,Details!E:E,Details!AQ:AQ)</f>
        <v>0</v>
      </c>
      <c r="E483" s="3">
        <f>_xlfn.XLOOKUP(B483,Details!E:E,Details!AR:AR)</f>
        <v>0</v>
      </c>
      <c r="F483" s="3">
        <f>SUMIFS(Details!AY:AY,Details!E:E,'GST TDS'!B483)</f>
        <v>0</v>
      </c>
      <c r="G483" s="360">
        <f t="shared" si="14"/>
        <v>0</v>
      </c>
    </row>
    <row r="484" spans="3:7" x14ac:dyDescent="0.35">
      <c r="C484" s="3">
        <f>_xlfn.XLOOKUP(B484,Details!E:E,Details!CG:CG)</f>
        <v>0</v>
      </c>
      <c r="D484" s="3">
        <f>_xlfn.XLOOKUP(B484,Details!E:E,Details!AQ:AQ)</f>
        <v>0</v>
      </c>
      <c r="E484" s="3">
        <f>_xlfn.XLOOKUP(B484,Details!E:E,Details!AR:AR)</f>
        <v>0</v>
      </c>
      <c r="F484" s="3">
        <f>SUMIFS(Details!AY:AY,Details!E:E,'GST TDS'!B484)</f>
        <v>0</v>
      </c>
      <c r="G484" s="360">
        <f t="shared" si="14"/>
        <v>0</v>
      </c>
    </row>
    <row r="485" spans="3:7" x14ac:dyDescent="0.35">
      <c r="C485" s="3">
        <f>_xlfn.XLOOKUP(B485,Details!E:E,Details!CG:CG)</f>
        <v>0</v>
      </c>
      <c r="D485" s="3">
        <f>_xlfn.XLOOKUP(B485,Details!E:E,Details!AQ:AQ)</f>
        <v>0</v>
      </c>
      <c r="E485" s="3">
        <f>_xlfn.XLOOKUP(B485,Details!E:E,Details!AR:AR)</f>
        <v>0</v>
      </c>
      <c r="F485" s="3">
        <f>SUMIFS(Details!AY:AY,Details!E:E,'GST TDS'!B485)</f>
        <v>0</v>
      </c>
      <c r="G485" s="360">
        <f t="shared" si="14"/>
        <v>0</v>
      </c>
    </row>
    <row r="486" spans="3:7" x14ac:dyDescent="0.35">
      <c r="C486" s="3">
        <f>_xlfn.XLOOKUP(B486,Details!E:E,Details!CG:CG)</f>
        <v>0</v>
      </c>
      <c r="D486" s="3">
        <f>_xlfn.XLOOKUP(B486,Details!E:E,Details!AQ:AQ)</f>
        <v>0</v>
      </c>
      <c r="E486" s="3">
        <f>_xlfn.XLOOKUP(B486,Details!E:E,Details!AR:AR)</f>
        <v>0</v>
      </c>
      <c r="F486" s="3">
        <f>SUMIFS(Details!AY:AY,Details!E:E,'GST TDS'!B486)</f>
        <v>0</v>
      </c>
      <c r="G486" s="360">
        <f t="shared" si="14"/>
        <v>0</v>
      </c>
    </row>
    <row r="487" spans="3:7" x14ac:dyDescent="0.35">
      <c r="C487" s="3">
        <f>_xlfn.XLOOKUP(B487,Details!E:E,Details!CG:CG)</f>
        <v>0</v>
      </c>
      <c r="D487" s="3">
        <f>_xlfn.XLOOKUP(B487,Details!E:E,Details!AQ:AQ)</f>
        <v>0</v>
      </c>
      <c r="E487" s="3">
        <f>_xlfn.XLOOKUP(B487,Details!E:E,Details!AR:AR)</f>
        <v>0</v>
      </c>
      <c r="F487" s="3">
        <f>SUMIFS(Details!AY:AY,Details!E:E,'GST TDS'!B487)</f>
        <v>0</v>
      </c>
      <c r="G487" s="360">
        <f t="shared" si="14"/>
        <v>0</v>
      </c>
    </row>
    <row r="488" spans="3:7" x14ac:dyDescent="0.35">
      <c r="C488" s="3">
        <f>_xlfn.XLOOKUP(B488,Details!E:E,Details!CG:CG)</f>
        <v>0</v>
      </c>
      <c r="D488" s="3">
        <f>_xlfn.XLOOKUP(B488,Details!E:E,Details!AQ:AQ)</f>
        <v>0</v>
      </c>
      <c r="E488" s="3">
        <f>_xlfn.XLOOKUP(B488,Details!E:E,Details!AR:AR)</f>
        <v>0</v>
      </c>
      <c r="F488" s="3">
        <f>SUMIFS(Details!AY:AY,Details!E:E,'GST TDS'!B488)</f>
        <v>0</v>
      </c>
      <c r="G488" s="360">
        <f t="shared" si="14"/>
        <v>0</v>
      </c>
    </row>
    <row r="489" spans="3:7" x14ac:dyDescent="0.35">
      <c r="C489" s="3">
        <f>_xlfn.XLOOKUP(B489,Details!E:E,Details!CG:CG)</f>
        <v>0</v>
      </c>
      <c r="D489" s="3">
        <f>_xlfn.XLOOKUP(B489,Details!E:E,Details!AQ:AQ)</f>
        <v>0</v>
      </c>
      <c r="E489" s="3">
        <f>_xlfn.XLOOKUP(B489,Details!E:E,Details!AR:AR)</f>
        <v>0</v>
      </c>
      <c r="F489" s="3">
        <f>SUMIFS(Details!AY:AY,Details!E:E,'GST TDS'!B489)</f>
        <v>0</v>
      </c>
      <c r="G489" s="360">
        <f t="shared" si="14"/>
        <v>0</v>
      </c>
    </row>
    <row r="490" spans="3:7" x14ac:dyDescent="0.35">
      <c r="C490" s="3">
        <f>_xlfn.XLOOKUP(B490,Details!E:E,Details!CG:CG)</f>
        <v>0</v>
      </c>
      <c r="D490" s="3">
        <f>_xlfn.XLOOKUP(B490,Details!E:E,Details!AQ:AQ)</f>
        <v>0</v>
      </c>
      <c r="E490" s="3">
        <f>_xlfn.XLOOKUP(B490,Details!E:E,Details!AR:AR)</f>
        <v>0</v>
      </c>
      <c r="F490" s="3">
        <f>SUMIFS(Details!AY:AY,Details!E:E,'GST TDS'!B490)</f>
        <v>0</v>
      </c>
      <c r="G490" s="360">
        <f t="shared" si="14"/>
        <v>0</v>
      </c>
    </row>
    <row r="491" spans="3:7" x14ac:dyDescent="0.35">
      <c r="C491" s="3">
        <f>_xlfn.XLOOKUP(B491,Details!E:E,Details!CG:CG)</f>
        <v>0</v>
      </c>
      <c r="D491" s="3">
        <f>_xlfn.XLOOKUP(B491,Details!E:E,Details!AQ:AQ)</f>
        <v>0</v>
      </c>
      <c r="E491" s="3">
        <f>_xlfn.XLOOKUP(B491,Details!E:E,Details!AR:AR)</f>
        <v>0</v>
      </c>
      <c r="F491" s="3">
        <f>SUMIFS(Details!AY:AY,Details!E:E,'GST TDS'!B491)</f>
        <v>0</v>
      </c>
      <c r="G491" s="360">
        <f t="shared" si="14"/>
        <v>0</v>
      </c>
    </row>
    <row r="492" spans="3:7" x14ac:dyDescent="0.35">
      <c r="C492" s="3">
        <f>_xlfn.XLOOKUP(B492,Details!E:E,Details!CG:CG)</f>
        <v>0</v>
      </c>
      <c r="D492" s="3">
        <f>_xlfn.XLOOKUP(B492,Details!E:E,Details!AQ:AQ)</f>
        <v>0</v>
      </c>
      <c r="E492" s="3">
        <f>_xlfn.XLOOKUP(B492,Details!E:E,Details!AR:AR)</f>
        <v>0</v>
      </c>
      <c r="F492" s="3">
        <f>SUMIFS(Details!AY:AY,Details!E:E,'GST TDS'!B492)</f>
        <v>0</v>
      </c>
      <c r="G492" s="360">
        <f t="shared" si="14"/>
        <v>0</v>
      </c>
    </row>
    <row r="493" spans="3:7" x14ac:dyDescent="0.35">
      <c r="C493" s="3">
        <f>_xlfn.XLOOKUP(B493,Details!E:E,Details!CG:CG)</f>
        <v>0</v>
      </c>
      <c r="D493" s="3">
        <f>_xlfn.XLOOKUP(B493,Details!E:E,Details!AQ:AQ)</f>
        <v>0</v>
      </c>
      <c r="E493" s="3">
        <f>_xlfn.XLOOKUP(B493,Details!E:E,Details!AR:AR)</f>
        <v>0</v>
      </c>
      <c r="F493" s="3">
        <f>SUMIFS(Details!AY:AY,Details!E:E,'GST TDS'!B493)</f>
        <v>0</v>
      </c>
      <c r="G493" s="360">
        <f t="shared" si="14"/>
        <v>0</v>
      </c>
    </row>
    <row r="494" spans="3:7" x14ac:dyDescent="0.35">
      <c r="C494" s="3">
        <f>_xlfn.XLOOKUP(B494,Details!E:E,Details!CG:CG)</f>
        <v>0</v>
      </c>
      <c r="D494" s="3">
        <f>_xlfn.XLOOKUP(B494,Details!E:E,Details!AQ:AQ)</f>
        <v>0</v>
      </c>
      <c r="E494" s="3">
        <f>_xlfn.XLOOKUP(B494,Details!E:E,Details!AR:AR)</f>
        <v>0</v>
      </c>
      <c r="F494" s="3">
        <f>SUMIFS(Details!AY:AY,Details!E:E,'GST TDS'!B494)</f>
        <v>0</v>
      </c>
      <c r="G494" s="360">
        <f t="shared" si="14"/>
        <v>0</v>
      </c>
    </row>
    <row r="495" spans="3:7" x14ac:dyDescent="0.35">
      <c r="C495" s="3">
        <f>_xlfn.XLOOKUP(B495,Details!E:E,Details!CG:CG)</f>
        <v>0</v>
      </c>
      <c r="D495" s="3">
        <f>_xlfn.XLOOKUP(B495,Details!E:E,Details!AQ:AQ)</f>
        <v>0</v>
      </c>
      <c r="E495" s="3">
        <f>_xlfn.XLOOKUP(B495,Details!E:E,Details!AR:AR)</f>
        <v>0</v>
      </c>
      <c r="F495" s="3">
        <f>SUMIFS(Details!AY:AY,Details!E:E,'GST TDS'!B495)</f>
        <v>0</v>
      </c>
      <c r="G495" s="360">
        <f t="shared" si="14"/>
        <v>0</v>
      </c>
    </row>
    <row r="496" spans="3:7" x14ac:dyDescent="0.35">
      <c r="C496" s="3">
        <f>_xlfn.XLOOKUP(B496,Details!E:E,Details!CG:CG)</f>
        <v>0</v>
      </c>
      <c r="D496" s="3">
        <f>_xlfn.XLOOKUP(B496,Details!E:E,Details!AQ:AQ)</f>
        <v>0</v>
      </c>
      <c r="E496" s="3">
        <f>_xlfn.XLOOKUP(B496,Details!E:E,Details!AR:AR)</f>
        <v>0</v>
      </c>
      <c r="F496" s="3">
        <f>SUMIFS(Details!AY:AY,Details!E:E,'GST TDS'!B496)</f>
        <v>0</v>
      </c>
      <c r="G496" s="360">
        <f t="shared" si="14"/>
        <v>0</v>
      </c>
    </row>
    <row r="497" spans="3:7" x14ac:dyDescent="0.35">
      <c r="C497" s="3">
        <f>_xlfn.XLOOKUP(B497,Details!E:E,Details!CG:CG)</f>
        <v>0</v>
      </c>
      <c r="D497" s="3">
        <f>_xlfn.XLOOKUP(B497,Details!E:E,Details!AQ:AQ)</f>
        <v>0</v>
      </c>
      <c r="E497" s="3">
        <f>_xlfn.XLOOKUP(B497,Details!E:E,Details!AR:AR)</f>
        <v>0</v>
      </c>
      <c r="F497" s="3">
        <f>SUMIFS(Details!AY:AY,Details!E:E,'GST TDS'!B497)</f>
        <v>0</v>
      </c>
      <c r="G497" s="360">
        <f t="shared" si="14"/>
        <v>0</v>
      </c>
    </row>
    <row r="498" spans="3:7" x14ac:dyDescent="0.35">
      <c r="C498" s="3">
        <f>_xlfn.XLOOKUP(B498,Details!E:E,Details!CG:CG)</f>
        <v>0</v>
      </c>
      <c r="D498" s="3">
        <f>_xlfn.XLOOKUP(B498,Details!E:E,Details!AQ:AQ)</f>
        <v>0</v>
      </c>
      <c r="E498" s="3">
        <f>_xlfn.XLOOKUP(B498,Details!E:E,Details!AR:AR)</f>
        <v>0</v>
      </c>
      <c r="F498" s="3">
        <f>SUMIFS(Details!AY:AY,Details!E:E,'GST TDS'!B498)</f>
        <v>0</v>
      </c>
      <c r="G498" s="360">
        <f t="shared" si="14"/>
        <v>0</v>
      </c>
    </row>
    <row r="499" spans="3:7" x14ac:dyDescent="0.35">
      <c r="C499" s="3">
        <f>_xlfn.XLOOKUP(B499,Details!E:E,Details!CG:CG)</f>
        <v>0</v>
      </c>
      <c r="D499" s="3">
        <f>_xlfn.XLOOKUP(B499,Details!E:E,Details!AQ:AQ)</f>
        <v>0</v>
      </c>
      <c r="E499" s="3">
        <f>_xlfn.XLOOKUP(B499,Details!E:E,Details!AR:AR)</f>
        <v>0</v>
      </c>
      <c r="F499" s="3">
        <f>SUMIFS(Details!AY:AY,Details!E:E,'GST TDS'!B499)</f>
        <v>0</v>
      </c>
      <c r="G499" s="360">
        <f t="shared" si="14"/>
        <v>0</v>
      </c>
    </row>
    <row r="500" spans="3:7" x14ac:dyDescent="0.35">
      <c r="C500" s="3">
        <f>_xlfn.XLOOKUP(B500,Details!E:E,Details!CG:CG)</f>
        <v>0</v>
      </c>
      <c r="D500" s="3">
        <f>_xlfn.XLOOKUP(B500,Details!E:E,Details!AQ:AQ)</f>
        <v>0</v>
      </c>
      <c r="E500" s="3">
        <f>_xlfn.XLOOKUP(B500,Details!E:E,Details!AR:AR)</f>
        <v>0</v>
      </c>
      <c r="F500" s="3">
        <f>SUMIFS(Details!AY:AY,Details!E:E,'GST TDS'!B500)</f>
        <v>0</v>
      </c>
      <c r="G500" s="360">
        <f t="shared" si="14"/>
        <v>0</v>
      </c>
    </row>
    <row r="501" spans="3:7" x14ac:dyDescent="0.35">
      <c r="C501" s="3">
        <f>_xlfn.XLOOKUP(B501,Details!E:E,Details!CG:CG)</f>
        <v>0</v>
      </c>
      <c r="D501" s="3">
        <f>_xlfn.XLOOKUP(B501,Details!E:E,Details!AQ:AQ)</f>
        <v>0</v>
      </c>
      <c r="E501" s="3">
        <f>_xlfn.XLOOKUP(B501,Details!E:E,Details!AR:AR)</f>
        <v>0</v>
      </c>
      <c r="F501" s="3">
        <f>SUMIFS(Details!AY:AY,Details!E:E,'GST TDS'!B501)</f>
        <v>0</v>
      </c>
      <c r="G501" s="360">
        <f t="shared" si="14"/>
        <v>0</v>
      </c>
    </row>
    <row r="502" spans="3:7" x14ac:dyDescent="0.35">
      <c r="C502" s="3">
        <f>_xlfn.XLOOKUP(B502,Details!E:E,Details!CG:CG)</f>
        <v>0</v>
      </c>
      <c r="D502" s="3">
        <f>_xlfn.XLOOKUP(B502,Details!E:E,Details!AQ:AQ)</f>
        <v>0</v>
      </c>
      <c r="E502" s="3">
        <f>_xlfn.XLOOKUP(B502,Details!E:E,Details!AR:AR)</f>
        <v>0</v>
      </c>
      <c r="F502" s="3">
        <f>SUMIFS(Details!AY:AY,Details!E:E,'GST TDS'!B502)</f>
        <v>0</v>
      </c>
      <c r="G502" s="360">
        <f t="shared" si="14"/>
        <v>0</v>
      </c>
    </row>
    <row r="503" spans="3:7" x14ac:dyDescent="0.35">
      <c r="C503" s="3">
        <f>_xlfn.XLOOKUP(B503,Details!E:E,Details!CG:CG)</f>
        <v>0</v>
      </c>
      <c r="D503" s="3">
        <f>_xlfn.XLOOKUP(B503,Details!E:E,Details!AQ:AQ)</f>
        <v>0</v>
      </c>
      <c r="E503" s="3">
        <f>_xlfn.XLOOKUP(B503,Details!E:E,Details!AR:AR)</f>
        <v>0</v>
      </c>
      <c r="F503" s="3">
        <f>SUMIFS(Details!AY:AY,Details!E:E,'GST TDS'!B503)</f>
        <v>0</v>
      </c>
      <c r="G503" s="360">
        <f t="shared" si="14"/>
        <v>0</v>
      </c>
    </row>
    <row r="504" spans="3:7" x14ac:dyDescent="0.35">
      <c r="C504" s="3">
        <f>_xlfn.XLOOKUP(B504,Details!E:E,Details!CG:CG)</f>
        <v>0</v>
      </c>
      <c r="D504" s="3">
        <f>_xlfn.XLOOKUP(B504,Details!E:E,Details!AQ:AQ)</f>
        <v>0</v>
      </c>
      <c r="E504" s="3">
        <f>_xlfn.XLOOKUP(B504,Details!E:E,Details!AR:AR)</f>
        <v>0</v>
      </c>
      <c r="F504" s="3">
        <f>SUMIFS(Details!AY:AY,Details!E:E,'GST TDS'!B504)</f>
        <v>0</v>
      </c>
      <c r="G504" s="360">
        <f t="shared" si="14"/>
        <v>0</v>
      </c>
    </row>
    <row r="505" spans="3:7" x14ac:dyDescent="0.35">
      <c r="C505" s="3">
        <f>_xlfn.XLOOKUP(B505,Details!E:E,Details!CG:CG)</f>
        <v>0</v>
      </c>
      <c r="D505" s="3">
        <f>_xlfn.XLOOKUP(B505,Details!E:E,Details!AQ:AQ)</f>
        <v>0</v>
      </c>
      <c r="E505" s="3">
        <f>_xlfn.XLOOKUP(B505,Details!E:E,Details!AR:AR)</f>
        <v>0</v>
      </c>
      <c r="F505" s="3">
        <f>SUMIFS(Details!AY:AY,Details!E:E,'GST TDS'!B505)</f>
        <v>0</v>
      </c>
      <c r="G505" s="360">
        <f t="shared" si="14"/>
        <v>0</v>
      </c>
    </row>
    <row r="506" spans="3:7" x14ac:dyDescent="0.35">
      <c r="C506" s="3">
        <f>_xlfn.XLOOKUP(B506,Details!E:E,Details!CG:CG)</f>
        <v>0</v>
      </c>
      <c r="D506" s="3">
        <f>_xlfn.XLOOKUP(B506,Details!E:E,Details!AQ:AQ)</f>
        <v>0</v>
      </c>
      <c r="E506" s="3">
        <f>_xlfn.XLOOKUP(B506,Details!E:E,Details!AR:AR)</f>
        <v>0</v>
      </c>
      <c r="F506" s="3">
        <f>SUMIFS(Details!AY:AY,Details!E:E,'GST TDS'!B506)</f>
        <v>0</v>
      </c>
      <c r="G506" s="360">
        <f t="shared" si="14"/>
        <v>0</v>
      </c>
    </row>
    <row r="507" spans="3:7" x14ac:dyDescent="0.35">
      <c r="C507" s="3">
        <f>_xlfn.XLOOKUP(B507,Details!E:E,Details!CG:CG)</f>
        <v>0</v>
      </c>
      <c r="D507" s="3">
        <f>_xlfn.XLOOKUP(B507,Details!E:E,Details!AQ:AQ)</f>
        <v>0</v>
      </c>
      <c r="E507" s="3">
        <f>_xlfn.XLOOKUP(B507,Details!E:E,Details!AR:AR)</f>
        <v>0</v>
      </c>
      <c r="F507" s="3">
        <f>SUMIFS(Details!AY:AY,Details!E:E,'GST TDS'!B507)</f>
        <v>0</v>
      </c>
      <c r="G507" s="360">
        <f t="shared" si="14"/>
        <v>0</v>
      </c>
    </row>
    <row r="508" spans="3:7" x14ac:dyDescent="0.35">
      <c r="C508" s="3">
        <f>_xlfn.XLOOKUP(B508,Details!E:E,Details!CG:CG)</f>
        <v>0</v>
      </c>
      <c r="D508" s="3">
        <f>_xlfn.XLOOKUP(B508,Details!E:E,Details!AQ:AQ)</f>
        <v>0</v>
      </c>
      <c r="E508" s="3">
        <f>_xlfn.XLOOKUP(B508,Details!E:E,Details!AR:AR)</f>
        <v>0</v>
      </c>
      <c r="F508" s="3">
        <f>SUMIFS(Details!AY:AY,Details!E:E,'GST TDS'!B508)</f>
        <v>0</v>
      </c>
      <c r="G508" s="360">
        <f t="shared" si="14"/>
        <v>0</v>
      </c>
    </row>
    <row r="509" spans="3:7" x14ac:dyDescent="0.35">
      <c r="C509" s="3">
        <f>_xlfn.XLOOKUP(B509,Details!E:E,Details!CG:CG)</f>
        <v>0</v>
      </c>
      <c r="D509" s="3">
        <f>_xlfn.XLOOKUP(B509,Details!E:E,Details!AQ:AQ)</f>
        <v>0</v>
      </c>
      <c r="E509" s="3">
        <f>_xlfn.XLOOKUP(B509,Details!E:E,Details!AR:AR)</f>
        <v>0</v>
      </c>
      <c r="F509" s="3">
        <f>SUMIFS(Details!AY:AY,Details!E:E,'GST TDS'!B509)</f>
        <v>0</v>
      </c>
      <c r="G509" s="360">
        <f t="shared" si="14"/>
        <v>0</v>
      </c>
    </row>
    <row r="510" spans="3:7" x14ac:dyDescent="0.35">
      <c r="C510" s="3">
        <f>_xlfn.XLOOKUP(B510,Details!E:E,Details!CG:CG)</f>
        <v>0</v>
      </c>
      <c r="D510" s="3">
        <f>_xlfn.XLOOKUP(B510,Details!E:E,Details!AQ:AQ)</f>
        <v>0</v>
      </c>
      <c r="E510" s="3">
        <f>_xlfn.XLOOKUP(B510,Details!E:E,Details!AR:AR)</f>
        <v>0</v>
      </c>
      <c r="F510" s="3">
        <f>SUMIFS(Details!AY:AY,Details!E:E,'GST TDS'!B510)</f>
        <v>0</v>
      </c>
      <c r="G510" s="360">
        <f t="shared" si="14"/>
        <v>0</v>
      </c>
    </row>
    <row r="511" spans="3:7" x14ac:dyDescent="0.35">
      <c r="C511" s="3">
        <f>_xlfn.XLOOKUP(B511,Details!E:E,Details!CG:CG)</f>
        <v>0</v>
      </c>
      <c r="D511" s="3">
        <f>_xlfn.XLOOKUP(B511,Details!E:E,Details!AQ:AQ)</f>
        <v>0</v>
      </c>
      <c r="E511" s="3">
        <f>_xlfn.XLOOKUP(B511,Details!E:E,Details!AR:AR)</f>
        <v>0</v>
      </c>
      <c r="F511" s="3">
        <f>SUMIFS(Details!AY:AY,Details!E:E,'GST TDS'!B511)</f>
        <v>0</v>
      </c>
      <c r="G511" s="360">
        <f t="shared" si="14"/>
        <v>0</v>
      </c>
    </row>
    <row r="512" spans="3:7" x14ac:dyDescent="0.35">
      <c r="C512" s="3">
        <f>_xlfn.XLOOKUP(B512,Details!E:E,Details!CG:CG)</f>
        <v>0</v>
      </c>
      <c r="D512" s="3">
        <f>_xlfn.XLOOKUP(B512,Details!E:E,Details!AQ:AQ)</f>
        <v>0</v>
      </c>
      <c r="E512" s="3">
        <f>_xlfn.XLOOKUP(B512,Details!E:E,Details!AR:AR)</f>
        <v>0</v>
      </c>
      <c r="F512" s="3">
        <f>SUMIFS(Details!AY:AY,Details!E:E,'GST TDS'!B512)</f>
        <v>0</v>
      </c>
      <c r="G512" s="360">
        <f t="shared" si="14"/>
        <v>0</v>
      </c>
    </row>
    <row r="513" spans="3:7" x14ac:dyDescent="0.35">
      <c r="C513" s="3">
        <f>_xlfn.XLOOKUP(B513,Details!E:E,Details!CG:CG)</f>
        <v>0</v>
      </c>
      <c r="D513" s="3">
        <f>_xlfn.XLOOKUP(B513,Details!E:E,Details!AQ:AQ)</f>
        <v>0</v>
      </c>
      <c r="E513" s="3">
        <f>_xlfn.XLOOKUP(B513,Details!E:E,Details!AR:AR)</f>
        <v>0</v>
      </c>
      <c r="F513" s="3">
        <f>SUMIFS(Details!AY:AY,Details!E:E,'GST TDS'!B513)</f>
        <v>0</v>
      </c>
      <c r="G513" s="360">
        <f t="shared" si="14"/>
        <v>0</v>
      </c>
    </row>
    <row r="514" spans="3:7" x14ac:dyDescent="0.35">
      <c r="C514" s="3">
        <f>_xlfn.XLOOKUP(B514,Details!E:E,Details!CG:CG)</f>
        <v>0</v>
      </c>
      <c r="D514" s="3">
        <f>_xlfn.XLOOKUP(B514,Details!E:E,Details!AQ:AQ)</f>
        <v>0</v>
      </c>
      <c r="E514" s="3">
        <f>_xlfn.XLOOKUP(B514,Details!E:E,Details!AR:AR)</f>
        <v>0</v>
      </c>
      <c r="F514" s="3">
        <f>SUMIFS(Details!AY:AY,Details!E:E,'GST TDS'!B514)</f>
        <v>0</v>
      </c>
      <c r="G514" s="360">
        <f t="shared" si="14"/>
        <v>0</v>
      </c>
    </row>
    <row r="515" spans="3:7" x14ac:dyDescent="0.35">
      <c r="C515" s="3">
        <f>_xlfn.XLOOKUP(B515,Details!E:E,Details!CG:CG)</f>
        <v>0</v>
      </c>
      <c r="D515" s="3">
        <f>_xlfn.XLOOKUP(B515,Details!E:E,Details!AQ:AQ)</f>
        <v>0</v>
      </c>
      <c r="E515" s="3">
        <f>_xlfn.XLOOKUP(B515,Details!E:E,Details!AR:AR)</f>
        <v>0</v>
      </c>
      <c r="F515" s="3">
        <f>SUMIFS(Details!AY:AY,Details!E:E,'GST TDS'!B515)</f>
        <v>0</v>
      </c>
      <c r="G515" s="360">
        <f t="shared" si="14"/>
        <v>0</v>
      </c>
    </row>
    <row r="516" spans="3:7" x14ac:dyDescent="0.35">
      <c r="C516" s="3">
        <f>_xlfn.XLOOKUP(B516,Details!E:E,Details!CG:CG)</f>
        <v>0</v>
      </c>
      <c r="D516" s="3">
        <f>_xlfn.XLOOKUP(B516,Details!E:E,Details!AQ:AQ)</f>
        <v>0</v>
      </c>
      <c r="E516" s="3">
        <f>_xlfn.XLOOKUP(B516,Details!E:E,Details!AR:AR)</f>
        <v>0</v>
      </c>
      <c r="F516" s="3">
        <f>SUMIFS(Details!AY:AY,Details!E:E,'GST TDS'!B516)</f>
        <v>0</v>
      </c>
      <c r="G516" s="360">
        <f t="shared" si="14"/>
        <v>0</v>
      </c>
    </row>
    <row r="517" spans="3:7" x14ac:dyDescent="0.35">
      <c r="C517" s="3">
        <f>_xlfn.XLOOKUP(B517,Details!E:E,Details!CG:CG)</f>
        <v>0</v>
      </c>
      <c r="D517" s="3">
        <f>_xlfn.XLOOKUP(B517,Details!E:E,Details!AQ:AQ)</f>
        <v>0</v>
      </c>
      <c r="E517" s="3">
        <f>_xlfn.XLOOKUP(B517,Details!E:E,Details!AR:AR)</f>
        <v>0</v>
      </c>
      <c r="F517" s="3">
        <f>SUMIFS(Details!AY:AY,Details!E:E,'GST TDS'!B517)</f>
        <v>0</v>
      </c>
      <c r="G517" s="360">
        <f t="shared" ref="G517:G518" si="15">F517*2%</f>
        <v>0</v>
      </c>
    </row>
    <row r="518" spans="3:7" x14ac:dyDescent="0.35">
      <c r="C518" s="3">
        <f>_xlfn.XLOOKUP(B518,Details!E:E,Details!CG:CG)</f>
        <v>0</v>
      </c>
      <c r="D518" s="3">
        <f>_xlfn.XLOOKUP(B518,Details!E:E,Details!AQ:AQ)</f>
        <v>0</v>
      </c>
      <c r="E518" s="3">
        <f>_xlfn.XLOOKUP(B518,Details!E:E,Details!AR:AR)</f>
        <v>0</v>
      </c>
      <c r="F518" s="3">
        <f>SUMIFS(Details!AY:AY,Details!E:E,'GST TDS'!B518)</f>
        <v>0</v>
      </c>
      <c r="G518" s="360">
        <f t="shared" si="15"/>
        <v>0</v>
      </c>
    </row>
    <row r="519" spans="3:7" x14ac:dyDescent="0.35">
      <c r="C519" s="3">
        <f>_xlfn.XLOOKUP(B519,Details!E:E,Details!CG:CG)</f>
        <v>0</v>
      </c>
      <c r="D519" s="3">
        <f>_xlfn.XLOOKUP(B519,Details!E:E,Details!AQ:AQ)</f>
        <v>0</v>
      </c>
      <c r="E519" s="3">
        <f>_xlfn.XLOOKUP(B519,Details!E:E,Details!AR:AR)</f>
        <v>0</v>
      </c>
      <c r="F519" s="3">
        <f>SUMIFS(Details!AY:AY,Details!E:E,'GST TDS'!B519)</f>
        <v>0</v>
      </c>
      <c r="G519" s="360">
        <f t="shared" ref="G519:G541" si="16">F519*2%</f>
        <v>0</v>
      </c>
    </row>
    <row r="520" spans="3:7" x14ac:dyDescent="0.35">
      <c r="C520" s="3">
        <f>_xlfn.XLOOKUP(B520,Details!E:E,Details!CG:CG)</f>
        <v>0</v>
      </c>
      <c r="D520" s="3">
        <f>_xlfn.XLOOKUP(B520,Details!E:E,Details!AQ:AQ)</f>
        <v>0</v>
      </c>
      <c r="E520" s="3">
        <f>_xlfn.XLOOKUP(B520,Details!E:E,Details!AR:AR)</f>
        <v>0</v>
      </c>
      <c r="F520" s="3">
        <f>SUMIFS(Details!AY:AY,Details!E:E,'GST TDS'!B520)</f>
        <v>0</v>
      </c>
      <c r="G520" s="360">
        <f t="shared" si="16"/>
        <v>0</v>
      </c>
    </row>
    <row r="521" spans="3:7" x14ac:dyDescent="0.35">
      <c r="C521" s="3">
        <f>_xlfn.XLOOKUP(B521,Details!E:E,Details!CG:CG)</f>
        <v>0</v>
      </c>
      <c r="D521" s="3">
        <f>_xlfn.XLOOKUP(B521,Details!E:E,Details!AQ:AQ)</f>
        <v>0</v>
      </c>
      <c r="E521" s="3">
        <f>_xlfn.XLOOKUP(B521,Details!E:E,Details!AR:AR)</f>
        <v>0</v>
      </c>
      <c r="F521" s="3">
        <f>SUMIFS(Details!AY:AY,Details!E:E,'GST TDS'!B521)</f>
        <v>0</v>
      </c>
      <c r="G521" s="360">
        <f t="shared" si="16"/>
        <v>0</v>
      </c>
    </row>
    <row r="522" spans="3:7" x14ac:dyDescent="0.35">
      <c r="C522" s="3">
        <f>_xlfn.XLOOKUP(B522,Details!E:E,Details!CG:CG)</f>
        <v>0</v>
      </c>
      <c r="D522" s="3">
        <f>_xlfn.XLOOKUP(B522,Details!E:E,Details!AQ:AQ)</f>
        <v>0</v>
      </c>
      <c r="E522" s="3">
        <f>_xlfn.XLOOKUP(B522,Details!E:E,Details!AR:AR)</f>
        <v>0</v>
      </c>
      <c r="F522" s="3">
        <f>SUMIFS(Details!AY:AY,Details!E:E,'GST TDS'!B522)</f>
        <v>0</v>
      </c>
      <c r="G522" s="360">
        <f t="shared" si="16"/>
        <v>0</v>
      </c>
    </row>
    <row r="523" spans="3:7" x14ac:dyDescent="0.35">
      <c r="C523" s="3">
        <f>_xlfn.XLOOKUP(B523,Details!E:E,Details!CG:CG)</f>
        <v>0</v>
      </c>
      <c r="D523" s="3">
        <f>_xlfn.XLOOKUP(B523,Details!E:E,Details!AQ:AQ)</f>
        <v>0</v>
      </c>
      <c r="E523" s="3">
        <f>_xlfn.XLOOKUP(B523,Details!E:E,Details!AR:AR)</f>
        <v>0</v>
      </c>
      <c r="F523" s="3">
        <f>SUMIFS(Details!AY:AY,Details!E:E,'GST TDS'!B523)</f>
        <v>0</v>
      </c>
      <c r="G523" s="360">
        <f t="shared" si="16"/>
        <v>0</v>
      </c>
    </row>
    <row r="524" spans="3:7" x14ac:dyDescent="0.35">
      <c r="C524" s="3">
        <f>_xlfn.XLOOKUP(B524,Details!E:E,Details!CG:CG)</f>
        <v>0</v>
      </c>
      <c r="D524" s="3">
        <f>_xlfn.XLOOKUP(B524,Details!E:E,Details!AQ:AQ)</f>
        <v>0</v>
      </c>
      <c r="E524" s="3">
        <f>_xlfn.XLOOKUP(B524,Details!E:E,Details!AR:AR)</f>
        <v>0</v>
      </c>
      <c r="F524" s="3">
        <f>SUMIFS(Details!AY:AY,Details!E:E,'GST TDS'!B524)</f>
        <v>0</v>
      </c>
      <c r="G524" s="360">
        <f t="shared" si="16"/>
        <v>0</v>
      </c>
    </row>
    <row r="525" spans="3:7" x14ac:dyDescent="0.35">
      <c r="C525" s="3">
        <f>_xlfn.XLOOKUP(B525,Details!E:E,Details!CG:CG)</f>
        <v>0</v>
      </c>
      <c r="D525" s="3">
        <f>_xlfn.XLOOKUP(B525,Details!E:E,Details!AQ:AQ)</f>
        <v>0</v>
      </c>
      <c r="E525" s="3">
        <f>_xlfn.XLOOKUP(B525,Details!E:E,Details!AR:AR)</f>
        <v>0</v>
      </c>
      <c r="F525" s="3">
        <f>SUMIFS(Details!AY:AY,Details!E:E,'GST TDS'!B525)</f>
        <v>0</v>
      </c>
      <c r="G525" s="360">
        <f t="shared" si="16"/>
        <v>0</v>
      </c>
    </row>
    <row r="526" spans="3:7" x14ac:dyDescent="0.35">
      <c r="C526" s="3">
        <f>_xlfn.XLOOKUP(B526,Details!E:E,Details!CG:CG)</f>
        <v>0</v>
      </c>
      <c r="D526" s="3">
        <f>_xlfn.XLOOKUP(B526,Details!E:E,Details!AQ:AQ)</f>
        <v>0</v>
      </c>
      <c r="E526" s="3">
        <f>_xlfn.XLOOKUP(B526,Details!E:E,Details!AR:AR)</f>
        <v>0</v>
      </c>
      <c r="F526" s="3">
        <f>SUMIFS(Details!AY:AY,Details!E:E,'GST TDS'!B526)</f>
        <v>0</v>
      </c>
      <c r="G526" s="360">
        <f t="shared" si="16"/>
        <v>0</v>
      </c>
    </row>
    <row r="527" spans="3:7" x14ac:dyDescent="0.35">
      <c r="C527" s="3">
        <f>_xlfn.XLOOKUP(B527,Details!E:E,Details!CG:CG)</f>
        <v>0</v>
      </c>
      <c r="D527" s="3">
        <f>_xlfn.XLOOKUP(B527,Details!E:E,Details!AQ:AQ)</f>
        <v>0</v>
      </c>
      <c r="E527" s="3">
        <f>_xlfn.XLOOKUP(B527,Details!E:E,Details!AR:AR)</f>
        <v>0</v>
      </c>
      <c r="F527" s="3">
        <f>SUMIFS(Details!AY:AY,Details!E:E,'GST TDS'!B527)</f>
        <v>0</v>
      </c>
      <c r="G527" s="360">
        <f t="shared" si="16"/>
        <v>0</v>
      </c>
    </row>
    <row r="528" spans="3:7" x14ac:dyDescent="0.35">
      <c r="C528" s="3">
        <f>_xlfn.XLOOKUP(B528,Details!E:E,Details!CG:CG)</f>
        <v>0</v>
      </c>
      <c r="D528" s="3">
        <f>_xlfn.XLOOKUP(B528,Details!E:E,Details!AQ:AQ)</f>
        <v>0</v>
      </c>
      <c r="E528" s="3">
        <f>_xlfn.XLOOKUP(B528,Details!E:E,Details!AR:AR)</f>
        <v>0</v>
      </c>
      <c r="F528" s="3">
        <f>SUMIFS(Details!AY:AY,Details!E:E,'GST TDS'!B528)</f>
        <v>0</v>
      </c>
      <c r="G528" s="360">
        <f t="shared" si="16"/>
        <v>0</v>
      </c>
    </row>
    <row r="529" spans="3:7" x14ac:dyDescent="0.35">
      <c r="C529" s="3">
        <f>_xlfn.XLOOKUP(B529,Details!E:E,Details!CG:CG)</f>
        <v>0</v>
      </c>
      <c r="D529" s="3">
        <f>_xlfn.XLOOKUP(B529,Details!E:E,Details!AQ:AQ)</f>
        <v>0</v>
      </c>
      <c r="E529" s="3">
        <f>_xlfn.XLOOKUP(B529,Details!E:E,Details!AR:AR)</f>
        <v>0</v>
      </c>
      <c r="F529" s="3">
        <f>SUMIFS(Details!AY:AY,Details!E:E,'GST TDS'!B529)</f>
        <v>0</v>
      </c>
      <c r="G529" s="360">
        <f t="shared" si="16"/>
        <v>0</v>
      </c>
    </row>
    <row r="530" spans="3:7" x14ac:dyDescent="0.35">
      <c r="C530" s="3">
        <f>_xlfn.XLOOKUP(B530,Details!E:E,Details!CG:CG)</f>
        <v>0</v>
      </c>
      <c r="D530" s="3">
        <f>_xlfn.XLOOKUP(B530,Details!E:E,Details!AQ:AQ)</f>
        <v>0</v>
      </c>
      <c r="E530" s="3">
        <f>_xlfn.XLOOKUP(B530,Details!E:E,Details!AR:AR)</f>
        <v>0</v>
      </c>
      <c r="F530" s="3">
        <f>SUMIFS(Details!AY:AY,Details!E:E,'GST TDS'!B530)</f>
        <v>0</v>
      </c>
      <c r="G530" s="360">
        <f t="shared" si="16"/>
        <v>0</v>
      </c>
    </row>
    <row r="531" spans="3:7" x14ac:dyDescent="0.35">
      <c r="C531" s="3">
        <f>_xlfn.XLOOKUP(B531,Details!E:E,Details!CG:CG)</f>
        <v>0</v>
      </c>
      <c r="D531" s="3">
        <f>_xlfn.XLOOKUP(B531,Details!E:E,Details!AQ:AQ)</f>
        <v>0</v>
      </c>
      <c r="E531" s="3">
        <f>_xlfn.XLOOKUP(B531,Details!E:E,Details!AR:AR)</f>
        <v>0</v>
      </c>
      <c r="F531" s="3">
        <f>SUMIFS(Details!AY:AY,Details!E:E,'GST TDS'!B531)</f>
        <v>0</v>
      </c>
      <c r="G531" s="360">
        <f t="shared" si="16"/>
        <v>0</v>
      </c>
    </row>
    <row r="532" spans="3:7" x14ac:dyDescent="0.35">
      <c r="C532" s="3">
        <f>_xlfn.XLOOKUP(B532,Details!E:E,Details!CG:CG)</f>
        <v>0</v>
      </c>
      <c r="D532" s="3">
        <f>_xlfn.XLOOKUP(B532,Details!E:E,Details!AQ:AQ)</f>
        <v>0</v>
      </c>
      <c r="E532" s="3">
        <f>_xlfn.XLOOKUP(B532,Details!E:E,Details!AR:AR)</f>
        <v>0</v>
      </c>
      <c r="F532" s="3">
        <f>SUMIFS(Details!AY:AY,Details!E:E,'GST TDS'!B532)</f>
        <v>0</v>
      </c>
      <c r="G532" s="360">
        <f t="shared" si="16"/>
        <v>0</v>
      </c>
    </row>
    <row r="533" spans="3:7" x14ac:dyDescent="0.35">
      <c r="C533" s="3">
        <f>_xlfn.XLOOKUP(B533,Details!E:E,Details!CG:CG)</f>
        <v>0</v>
      </c>
      <c r="D533" s="3">
        <f>_xlfn.XLOOKUP(B533,Details!E:E,Details!AQ:AQ)</f>
        <v>0</v>
      </c>
      <c r="E533" s="3">
        <f>_xlfn.XLOOKUP(B533,Details!E:E,Details!AR:AR)</f>
        <v>0</v>
      </c>
      <c r="F533" s="3">
        <f>SUMIFS(Details!AY:AY,Details!E:E,'GST TDS'!B533)</f>
        <v>0</v>
      </c>
      <c r="G533" s="360">
        <f t="shared" si="16"/>
        <v>0</v>
      </c>
    </row>
    <row r="534" spans="3:7" x14ac:dyDescent="0.35">
      <c r="C534" s="3">
        <f>_xlfn.XLOOKUP(B534,Details!E:E,Details!CG:CG)</f>
        <v>0</v>
      </c>
      <c r="D534" s="3">
        <f>_xlfn.XLOOKUP(B534,Details!E:E,Details!AQ:AQ)</f>
        <v>0</v>
      </c>
      <c r="E534" s="3">
        <f>_xlfn.XLOOKUP(B534,Details!E:E,Details!AR:AR)</f>
        <v>0</v>
      </c>
      <c r="F534" s="3">
        <f>SUMIFS(Details!AY:AY,Details!E:E,'GST TDS'!B534)</f>
        <v>0</v>
      </c>
      <c r="G534" s="360">
        <f t="shared" si="16"/>
        <v>0</v>
      </c>
    </row>
    <row r="535" spans="3:7" x14ac:dyDescent="0.35">
      <c r="C535" s="3">
        <f>_xlfn.XLOOKUP(B535,Details!E:E,Details!CG:CG)</f>
        <v>0</v>
      </c>
      <c r="D535" s="3">
        <f>_xlfn.XLOOKUP(B535,Details!E:E,Details!AQ:AQ)</f>
        <v>0</v>
      </c>
      <c r="E535" s="3">
        <f>_xlfn.XLOOKUP(B535,Details!E:E,Details!AR:AR)</f>
        <v>0</v>
      </c>
      <c r="F535" s="3">
        <f>SUMIFS(Details!AY:AY,Details!E:E,'GST TDS'!B535)</f>
        <v>0</v>
      </c>
      <c r="G535" s="360">
        <f t="shared" si="16"/>
        <v>0</v>
      </c>
    </row>
    <row r="536" spans="3:7" x14ac:dyDescent="0.35">
      <c r="C536" s="3">
        <f>_xlfn.XLOOKUP(B536,Details!E:E,Details!CG:CG)</f>
        <v>0</v>
      </c>
      <c r="D536" s="3">
        <f>_xlfn.XLOOKUP(B536,Details!E:E,Details!AQ:AQ)</f>
        <v>0</v>
      </c>
      <c r="E536" s="3">
        <f>_xlfn.XLOOKUP(B536,Details!E:E,Details!AR:AR)</f>
        <v>0</v>
      </c>
      <c r="F536" s="3">
        <f>SUMIFS(Details!AY:AY,Details!E:E,'GST TDS'!B536)</f>
        <v>0</v>
      </c>
      <c r="G536" s="360">
        <f t="shared" si="16"/>
        <v>0</v>
      </c>
    </row>
    <row r="537" spans="3:7" x14ac:dyDescent="0.35">
      <c r="C537" s="3">
        <f>_xlfn.XLOOKUP(B537,Details!E:E,Details!CG:CG)</f>
        <v>0</v>
      </c>
      <c r="D537" s="3">
        <f>_xlfn.XLOOKUP(B537,Details!E:E,Details!AQ:AQ)</f>
        <v>0</v>
      </c>
      <c r="E537" s="3">
        <f>_xlfn.XLOOKUP(B537,Details!E:E,Details!AR:AR)</f>
        <v>0</v>
      </c>
      <c r="F537" s="3">
        <f>SUMIFS(Details!AY:AY,Details!E:E,'GST TDS'!B537)</f>
        <v>0</v>
      </c>
      <c r="G537" s="360">
        <f t="shared" si="16"/>
        <v>0</v>
      </c>
    </row>
    <row r="538" spans="3:7" x14ac:dyDescent="0.35">
      <c r="C538" s="3">
        <f>_xlfn.XLOOKUP(B538,Details!E:E,Details!CG:CG)</f>
        <v>0</v>
      </c>
      <c r="D538" s="3">
        <f>_xlfn.XLOOKUP(B538,Details!E:E,Details!AQ:AQ)</f>
        <v>0</v>
      </c>
      <c r="E538" s="3">
        <f>_xlfn.XLOOKUP(B538,Details!E:E,Details!AR:AR)</f>
        <v>0</v>
      </c>
      <c r="F538" s="3">
        <f>SUMIFS(Details!AY:AY,Details!E:E,'GST TDS'!B538)</f>
        <v>0</v>
      </c>
      <c r="G538" s="360">
        <f t="shared" si="16"/>
        <v>0</v>
      </c>
    </row>
    <row r="539" spans="3:7" x14ac:dyDescent="0.35">
      <c r="C539" s="3">
        <f>_xlfn.XLOOKUP(B539,Details!E:E,Details!CG:CG)</f>
        <v>0</v>
      </c>
      <c r="D539" s="3">
        <f>_xlfn.XLOOKUP(B539,Details!E:E,Details!AQ:AQ)</f>
        <v>0</v>
      </c>
      <c r="E539" s="3">
        <f>_xlfn.XLOOKUP(B539,Details!E:E,Details!AR:AR)</f>
        <v>0</v>
      </c>
      <c r="F539" s="3">
        <f>SUMIFS(Details!AY:AY,Details!E:E,'GST TDS'!B539)</f>
        <v>0</v>
      </c>
      <c r="G539" s="360">
        <f t="shared" si="16"/>
        <v>0</v>
      </c>
    </row>
    <row r="540" spans="3:7" x14ac:dyDescent="0.35">
      <c r="C540" s="3">
        <f>_xlfn.XLOOKUP(B540,Details!E:E,Details!CG:CG)</f>
        <v>0</v>
      </c>
      <c r="D540" s="3">
        <f>_xlfn.XLOOKUP(B540,Details!E:E,Details!AQ:AQ)</f>
        <v>0</v>
      </c>
      <c r="E540" s="3">
        <f>_xlfn.XLOOKUP(B540,Details!E:E,Details!AR:AR)</f>
        <v>0</v>
      </c>
      <c r="F540" s="3">
        <f>SUMIFS(Details!AY:AY,Details!E:E,'GST TDS'!B540)</f>
        <v>0</v>
      </c>
      <c r="G540" s="360">
        <f t="shared" si="16"/>
        <v>0</v>
      </c>
    </row>
    <row r="541" spans="3:7" x14ac:dyDescent="0.35">
      <c r="C541" s="3">
        <f>_xlfn.XLOOKUP(B541,Details!E:E,Details!CG:CG)</f>
        <v>0</v>
      </c>
      <c r="D541" s="3">
        <f>_xlfn.XLOOKUP(B541,Details!E:E,Details!AQ:AQ)</f>
        <v>0</v>
      </c>
      <c r="E541" s="3">
        <f>_xlfn.XLOOKUP(B541,Details!E:E,Details!AR:AR)</f>
        <v>0</v>
      </c>
      <c r="F541" s="3">
        <f>SUMIFS(Details!AY:AY,Details!E:E,'GST TDS'!B541)</f>
        <v>0</v>
      </c>
      <c r="G541" s="360">
        <f t="shared" si="16"/>
        <v>0</v>
      </c>
    </row>
    <row r="542" spans="3:7" x14ac:dyDescent="0.35">
      <c r="C542" s="3">
        <f>_xlfn.XLOOKUP(B542,Details!E:E,Details!CG:CG)</f>
        <v>0</v>
      </c>
      <c r="D542" s="3">
        <f>_xlfn.XLOOKUP(B542,Details!E:E,Details!AQ:AQ)</f>
        <v>0</v>
      </c>
      <c r="E542" s="3">
        <f>_xlfn.XLOOKUP(B542,Details!E:E,Details!AR:AR)</f>
        <v>0</v>
      </c>
      <c r="F542" s="3">
        <f>SUMIFS(Details!AY:AY,Details!E:E,'GST TDS'!B542)</f>
        <v>0</v>
      </c>
      <c r="G542" s="360">
        <f t="shared" ref="G542:G605" si="17">F542*2%</f>
        <v>0</v>
      </c>
    </row>
    <row r="543" spans="3:7" x14ac:dyDescent="0.35">
      <c r="C543" s="3">
        <f>_xlfn.XLOOKUP(B543,Details!E:E,Details!CG:CG)</f>
        <v>0</v>
      </c>
      <c r="D543" s="3">
        <f>_xlfn.XLOOKUP(B543,Details!E:E,Details!AQ:AQ)</f>
        <v>0</v>
      </c>
      <c r="E543" s="3">
        <f>_xlfn.XLOOKUP(B543,Details!E:E,Details!AR:AR)</f>
        <v>0</v>
      </c>
      <c r="F543" s="3">
        <f>SUMIFS(Details!AY:AY,Details!E:E,'GST TDS'!B543)</f>
        <v>0</v>
      </c>
      <c r="G543" s="360">
        <f t="shared" si="17"/>
        <v>0</v>
      </c>
    </row>
    <row r="544" spans="3:7" x14ac:dyDescent="0.35">
      <c r="C544" s="3">
        <f>_xlfn.XLOOKUP(B544,Details!E:E,Details!CG:CG)</f>
        <v>0</v>
      </c>
      <c r="D544" s="3">
        <f>_xlfn.XLOOKUP(B544,Details!E:E,Details!AQ:AQ)</f>
        <v>0</v>
      </c>
      <c r="E544" s="3">
        <f>_xlfn.XLOOKUP(B544,Details!E:E,Details!AR:AR)</f>
        <v>0</v>
      </c>
      <c r="F544" s="3">
        <f>SUMIFS(Details!AY:AY,Details!E:E,'GST TDS'!B544)</f>
        <v>0</v>
      </c>
      <c r="G544" s="360">
        <f t="shared" si="17"/>
        <v>0</v>
      </c>
    </row>
    <row r="545" spans="3:7" x14ac:dyDescent="0.35">
      <c r="C545" s="3">
        <f>_xlfn.XLOOKUP(B545,Details!E:E,Details!CG:CG)</f>
        <v>0</v>
      </c>
      <c r="D545" s="3">
        <f>_xlfn.XLOOKUP(B545,Details!E:E,Details!AQ:AQ)</f>
        <v>0</v>
      </c>
      <c r="E545" s="3">
        <f>_xlfn.XLOOKUP(B545,Details!E:E,Details!AR:AR)</f>
        <v>0</v>
      </c>
      <c r="F545" s="3">
        <f>SUMIFS(Details!AY:AY,Details!E:E,'GST TDS'!B545)</f>
        <v>0</v>
      </c>
      <c r="G545" s="360">
        <f t="shared" si="17"/>
        <v>0</v>
      </c>
    </row>
    <row r="546" spans="3:7" x14ac:dyDescent="0.35">
      <c r="C546" s="3">
        <f>_xlfn.XLOOKUP(B546,Details!E:E,Details!CG:CG)</f>
        <v>0</v>
      </c>
      <c r="D546" s="3">
        <f>_xlfn.XLOOKUP(B546,Details!E:E,Details!AQ:AQ)</f>
        <v>0</v>
      </c>
      <c r="E546" s="3">
        <f>_xlfn.XLOOKUP(B546,Details!E:E,Details!AR:AR)</f>
        <v>0</v>
      </c>
      <c r="F546" s="3">
        <f>SUMIFS(Details!AY:AY,Details!E:E,'GST TDS'!B546)</f>
        <v>0</v>
      </c>
      <c r="G546" s="360">
        <f t="shared" si="17"/>
        <v>0</v>
      </c>
    </row>
    <row r="547" spans="3:7" x14ac:dyDescent="0.35">
      <c r="C547" s="3">
        <f>_xlfn.XLOOKUP(B547,Details!E:E,Details!CG:CG)</f>
        <v>0</v>
      </c>
      <c r="D547" s="3">
        <f>_xlfn.XLOOKUP(B547,Details!E:E,Details!AQ:AQ)</f>
        <v>0</v>
      </c>
      <c r="E547" s="3">
        <f>_xlfn.XLOOKUP(B547,Details!E:E,Details!AR:AR)</f>
        <v>0</v>
      </c>
      <c r="F547" s="3">
        <f>SUMIFS(Details!AY:AY,Details!E:E,'GST TDS'!B547)</f>
        <v>0</v>
      </c>
      <c r="G547" s="360">
        <f t="shared" si="17"/>
        <v>0</v>
      </c>
    </row>
    <row r="548" spans="3:7" x14ac:dyDescent="0.35">
      <c r="C548" s="3">
        <f>_xlfn.XLOOKUP(B548,Details!E:E,Details!CG:CG)</f>
        <v>0</v>
      </c>
      <c r="D548" s="3">
        <f>_xlfn.XLOOKUP(B548,Details!E:E,Details!AQ:AQ)</f>
        <v>0</v>
      </c>
      <c r="E548" s="3">
        <f>_xlfn.XLOOKUP(B548,Details!E:E,Details!AR:AR)</f>
        <v>0</v>
      </c>
      <c r="F548" s="3">
        <f>SUMIFS(Details!AY:AY,Details!E:E,'GST TDS'!B548)</f>
        <v>0</v>
      </c>
      <c r="G548" s="360">
        <f t="shared" si="17"/>
        <v>0</v>
      </c>
    </row>
    <row r="549" spans="3:7" x14ac:dyDescent="0.35">
      <c r="C549" s="3">
        <f>_xlfn.XLOOKUP(B549,Details!E:E,Details!CG:CG)</f>
        <v>0</v>
      </c>
      <c r="D549" s="3">
        <f>_xlfn.XLOOKUP(B549,Details!E:E,Details!AQ:AQ)</f>
        <v>0</v>
      </c>
      <c r="E549" s="3">
        <f>_xlfn.XLOOKUP(B549,Details!E:E,Details!AR:AR)</f>
        <v>0</v>
      </c>
      <c r="F549" s="3">
        <f>SUMIFS(Details!AY:AY,Details!E:E,'GST TDS'!B549)</f>
        <v>0</v>
      </c>
      <c r="G549" s="360">
        <f t="shared" si="17"/>
        <v>0</v>
      </c>
    </row>
    <row r="550" spans="3:7" x14ac:dyDescent="0.35">
      <c r="C550" s="3">
        <f>_xlfn.XLOOKUP(B550,Details!E:E,Details!CG:CG)</f>
        <v>0</v>
      </c>
      <c r="D550" s="3">
        <f>_xlfn.XLOOKUP(B550,Details!E:E,Details!AQ:AQ)</f>
        <v>0</v>
      </c>
      <c r="E550" s="3">
        <f>_xlfn.XLOOKUP(B550,Details!E:E,Details!AR:AR)</f>
        <v>0</v>
      </c>
      <c r="F550" s="3">
        <f>SUMIFS(Details!AY:AY,Details!E:E,'GST TDS'!B550)</f>
        <v>0</v>
      </c>
      <c r="G550" s="360">
        <f t="shared" si="17"/>
        <v>0</v>
      </c>
    </row>
    <row r="551" spans="3:7" x14ac:dyDescent="0.35">
      <c r="C551" s="3">
        <f>_xlfn.XLOOKUP(B551,Details!E:E,Details!CG:CG)</f>
        <v>0</v>
      </c>
      <c r="D551" s="3">
        <f>_xlfn.XLOOKUP(B551,Details!E:E,Details!AQ:AQ)</f>
        <v>0</v>
      </c>
      <c r="E551" s="3">
        <f>_xlfn.XLOOKUP(B551,Details!E:E,Details!AR:AR)</f>
        <v>0</v>
      </c>
      <c r="F551" s="3">
        <f>SUMIFS(Details!AY:AY,Details!E:E,'GST TDS'!B551)</f>
        <v>0</v>
      </c>
      <c r="G551" s="360">
        <f t="shared" si="17"/>
        <v>0</v>
      </c>
    </row>
    <row r="552" spans="3:7" x14ac:dyDescent="0.35">
      <c r="C552" s="3">
        <f>_xlfn.XLOOKUP(B552,Details!E:E,Details!CG:CG)</f>
        <v>0</v>
      </c>
      <c r="D552" s="3">
        <f>_xlfn.XLOOKUP(B552,Details!E:E,Details!AQ:AQ)</f>
        <v>0</v>
      </c>
      <c r="E552" s="3">
        <f>_xlfn.XLOOKUP(B552,Details!E:E,Details!AR:AR)</f>
        <v>0</v>
      </c>
      <c r="F552" s="3">
        <f>SUMIFS(Details!AY:AY,Details!E:E,'GST TDS'!B552)</f>
        <v>0</v>
      </c>
      <c r="G552" s="360">
        <f t="shared" si="17"/>
        <v>0</v>
      </c>
    </row>
    <row r="553" spans="3:7" x14ac:dyDescent="0.35">
      <c r="C553" s="3">
        <f>_xlfn.XLOOKUP(B553,Details!E:E,Details!CG:CG)</f>
        <v>0</v>
      </c>
      <c r="D553" s="3">
        <f>_xlfn.XLOOKUP(B553,Details!E:E,Details!AQ:AQ)</f>
        <v>0</v>
      </c>
      <c r="E553" s="3">
        <f>_xlfn.XLOOKUP(B553,Details!E:E,Details!AR:AR)</f>
        <v>0</v>
      </c>
      <c r="F553" s="3">
        <f>SUMIFS(Details!AY:AY,Details!E:E,'GST TDS'!B553)</f>
        <v>0</v>
      </c>
      <c r="G553" s="360">
        <f t="shared" si="17"/>
        <v>0</v>
      </c>
    </row>
    <row r="554" spans="3:7" x14ac:dyDescent="0.35">
      <c r="C554" s="3">
        <f>_xlfn.XLOOKUP(B554,Details!E:E,Details!CG:CG)</f>
        <v>0</v>
      </c>
      <c r="D554" s="3">
        <f>_xlfn.XLOOKUP(B554,Details!E:E,Details!AQ:AQ)</f>
        <v>0</v>
      </c>
      <c r="E554" s="3">
        <f>_xlfn.XLOOKUP(B554,Details!E:E,Details!AR:AR)</f>
        <v>0</v>
      </c>
      <c r="F554" s="3">
        <f>SUMIFS(Details!AY:AY,Details!E:E,'GST TDS'!B554)</f>
        <v>0</v>
      </c>
      <c r="G554" s="360">
        <f t="shared" si="17"/>
        <v>0</v>
      </c>
    </row>
    <row r="555" spans="3:7" x14ac:dyDescent="0.35">
      <c r="C555" s="3">
        <f>_xlfn.XLOOKUP(B555,Details!E:E,Details!CG:CG)</f>
        <v>0</v>
      </c>
      <c r="D555" s="3">
        <f>_xlfn.XLOOKUP(B555,Details!E:E,Details!AQ:AQ)</f>
        <v>0</v>
      </c>
      <c r="E555" s="3">
        <f>_xlfn.XLOOKUP(B555,Details!E:E,Details!AR:AR)</f>
        <v>0</v>
      </c>
      <c r="F555" s="3">
        <f>SUMIFS(Details!AY:AY,Details!E:E,'GST TDS'!B555)</f>
        <v>0</v>
      </c>
      <c r="G555" s="360">
        <f t="shared" si="17"/>
        <v>0</v>
      </c>
    </row>
    <row r="556" spans="3:7" x14ac:dyDescent="0.35">
      <c r="C556" s="3">
        <f>_xlfn.XLOOKUP(B556,Details!E:E,Details!CG:CG)</f>
        <v>0</v>
      </c>
      <c r="D556" s="3">
        <f>_xlfn.XLOOKUP(B556,Details!E:E,Details!AQ:AQ)</f>
        <v>0</v>
      </c>
      <c r="E556" s="3">
        <f>_xlfn.XLOOKUP(B556,Details!E:E,Details!AR:AR)</f>
        <v>0</v>
      </c>
      <c r="F556" s="3">
        <f>SUMIFS(Details!AY:AY,Details!E:E,'GST TDS'!B556)</f>
        <v>0</v>
      </c>
      <c r="G556" s="360">
        <f t="shared" si="17"/>
        <v>0</v>
      </c>
    </row>
    <row r="557" spans="3:7" x14ac:dyDescent="0.35">
      <c r="C557" s="3">
        <f>_xlfn.XLOOKUP(B557,Details!E:E,Details!CG:CG)</f>
        <v>0</v>
      </c>
      <c r="D557" s="3">
        <f>_xlfn.XLOOKUP(B557,Details!E:E,Details!AQ:AQ)</f>
        <v>0</v>
      </c>
      <c r="E557" s="3">
        <f>_xlfn.XLOOKUP(B557,Details!E:E,Details!AR:AR)</f>
        <v>0</v>
      </c>
      <c r="F557" s="3">
        <f>SUMIFS(Details!AY:AY,Details!E:E,'GST TDS'!B557)</f>
        <v>0</v>
      </c>
      <c r="G557" s="360">
        <f t="shared" si="17"/>
        <v>0</v>
      </c>
    </row>
    <row r="558" spans="3:7" x14ac:dyDescent="0.35">
      <c r="C558" s="3">
        <f>_xlfn.XLOOKUP(B558,Details!E:E,Details!CG:CG)</f>
        <v>0</v>
      </c>
      <c r="D558" s="3">
        <f>_xlfn.XLOOKUP(B558,Details!E:E,Details!AQ:AQ)</f>
        <v>0</v>
      </c>
      <c r="E558" s="3">
        <f>_xlfn.XLOOKUP(B558,Details!E:E,Details!AR:AR)</f>
        <v>0</v>
      </c>
      <c r="F558" s="3">
        <f>SUMIFS(Details!AY:AY,Details!E:E,'GST TDS'!B558)</f>
        <v>0</v>
      </c>
      <c r="G558" s="360">
        <f t="shared" si="17"/>
        <v>0</v>
      </c>
    </row>
    <row r="559" spans="3:7" x14ac:dyDescent="0.35">
      <c r="C559" s="3">
        <f>_xlfn.XLOOKUP(B559,Details!E:E,Details!CG:CG)</f>
        <v>0</v>
      </c>
      <c r="D559" s="3">
        <f>_xlfn.XLOOKUP(B559,Details!E:E,Details!AQ:AQ)</f>
        <v>0</v>
      </c>
      <c r="E559" s="3">
        <f>_xlfn.XLOOKUP(B559,Details!E:E,Details!AR:AR)</f>
        <v>0</v>
      </c>
      <c r="F559" s="3">
        <f>SUMIFS(Details!AY:AY,Details!E:E,'GST TDS'!B559)</f>
        <v>0</v>
      </c>
      <c r="G559" s="360">
        <f t="shared" si="17"/>
        <v>0</v>
      </c>
    </row>
    <row r="560" spans="3:7" x14ac:dyDescent="0.35">
      <c r="C560" s="3">
        <f>_xlfn.XLOOKUP(B560,Details!E:E,Details!CG:CG)</f>
        <v>0</v>
      </c>
      <c r="D560" s="3">
        <f>_xlfn.XLOOKUP(B560,Details!E:E,Details!AQ:AQ)</f>
        <v>0</v>
      </c>
      <c r="E560" s="3">
        <f>_xlfn.XLOOKUP(B560,Details!E:E,Details!AR:AR)</f>
        <v>0</v>
      </c>
      <c r="F560" s="3">
        <f>SUMIFS(Details!AY:AY,Details!E:E,'GST TDS'!B560)</f>
        <v>0</v>
      </c>
      <c r="G560" s="360">
        <f t="shared" si="17"/>
        <v>0</v>
      </c>
    </row>
    <row r="561" spans="3:7" x14ac:dyDescent="0.35">
      <c r="C561" s="3">
        <f>_xlfn.XLOOKUP(B561,Details!E:E,Details!CG:CG)</f>
        <v>0</v>
      </c>
      <c r="D561" s="3">
        <f>_xlfn.XLOOKUP(B561,Details!E:E,Details!AQ:AQ)</f>
        <v>0</v>
      </c>
      <c r="E561" s="3">
        <f>_xlfn.XLOOKUP(B561,Details!E:E,Details!AR:AR)</f>
        <v>0</v>
      </c>
      <c r="F561" s="3">
        <f>SUMIFS(Details!AY:AY,Details!E:E,'GST TDS'!B561)</f>
        <v>0</v>
      </c>
      <c r="G561" s="360">
        <f t="shared" si="17"/>
        <v>0</v>
      </c>
    </row>
    <row r="562" spans="3:7" x14ac:dyDescent="0.35">
      <c r="C562" s="3">
        <f>_xlfn.XLOOKUP(B562,Details!E:E,Details!CG:CG)</f>
        <v>0</v>
      </c>
      <c r="D562" s="3">
        <f>_xlfn.XLOOKUP(B562,Details!E:E,Details!AQ:AQ)</f>
        <v>0</v>
      </c>
      <c r="E562" s="3">
        <f>_xlfn.XLOOKUP(B562,Details!E:E,Details!AR:AR)</f>
        <v>0</v>
      </c>
      <c r="F562" s="3">
        <f>SUMIFS(Details!AY:AY,Details!E:E,'GST TDS'!B562)</f>
        <v>0</v>
      </c>
      <c r="G562" s="360">
        <f t="shared" si="17"/>
        <v>0</v>
      </c>
    </row>
    <row r="563" spans="3:7" x14ac:dyDescent="0.35">
      <c r="C563" s="3">
        <f>_xlfn.XLOOKUP(B563,Details!E:E,Details!CG:CG)</f>
        <v>0</v>
      </c>
      <c r="D563" s="3">
        <f>_xlfn.XLOOKUP(B563,Details!E:E,Details!AQ:AQ)</f>
        <v>0</v>
      </c>
      <c r="E563" s="3">
        <f>_xlfn.XLOOKUP(B563,Details!E:E,Details!AR:AR)</f>
        <v>0</v>
      </c>
      <c r="F563" s="3">
        <f>SUMIFS(Details!AY:AY,Details!E:E,'GST TDS'!B563)</f>
        <v>0</v>
      </c>
      <c r="G563" s="360">
        <f t="shared" si="17"/>
        <v>0</v>
      </c>
    </row>
    <row r="564" spans="3:7" x14ac:dyDescent="0.35">
      <c r="C564" s="3">
        <f>_xlfn.XLOOKUP(B564,Details!E:E,Details!CG:CG)</f>
        <v>0</v>
      </c>
      <c r="D564" s="3">
        <f>_xlfn.XLOOKUP(B564,Details!E:E,Details!AQ:AQ)</f>
        <v>0</v>
      </c>
      <c r="E564" s="3">
        <f>_xlfn.XLOOKUP(B564,Details!E:E,Details!AR:AR)</f>
        <v>0</v>
      </c>
      <c r="F564" s="3">
        <f>SUMIFS(Details!AY:AY,Details!E:E,'GST TDS'!B564)</f>
        <v>0</v>
      </c>
      <c r="G564" s="360">
        <f t="shared" si="17"/>
        <v>0</v>
      </c>
    </row>
    <row r="565" spans="3:7" x14ac:dyDescent="0.35">
      <c r="C565" s="3">
        <f>_xlfn.XLOOKUP(B565,Details!E:E,Details!CG:CG)</f>
        <v>0</v>
      </c>
      <c r="D565" s="3">
        <f>_xlfn.XLOOKUP(B565,Details!E:E,Details!AQ:AQ)</f>
        <v>0</v>
      </c>
      <c r="E565" s="3">
        <f>_xlfn.XLOOKUP(B565,Details!E:E,Details!AR:AR)</f>
        <v>0</v>
      </c>
      <c r="F565" s="3">
        <f>SUMIFS(Details!AY:AY,Details!E:E,'GST TDS'!B565)</f>
        <v>0</v>
      </c>
      <c r="G565" s="360">
        <f t="shared" si="17"/>
        <v>0</v>
      </c>
    </row>
    <row r="566" spans="3:7" x14ac:dyDescent="0.35">
      <c r="C566" s="3">
        <f>_xlfn.XLOOKUP(B566,Details!E:E,Details!CG:CG)</f>
        <v>0</v>
      </c>
      <c r="D566" s="3">
        <f>_xlfn.XLOOKUP(B566,Details!E:E,Details!AQ:AQ)</f>
        <v>0</v>
      </c>
      <c r="E566" s="3">
        <f>_xlfn.XLOOKUP(B566,Details!E:E,Details!AR:AR)</f>
        <v>0</v>
      </c>
      <c r="F566" s="3">
        <f>SUMIFS(Details!AY:AY,Details!E:E,'GST TDS'!B566)</f>
        <v>0</v>
      </c>
      <c r="G566" s="360">
        <f t="shared" si="17"/>
        <v>0</v>
      </c>
    </row>
    <row r="567" spans="3:7" x14ac:dyDescent="0.35">
      <c r="C567" s="3">
        <f>_xlfn.XLOOKUP(B567,Details!E:E,Details!CG:CG)</f>
        <v>0</v>
      </c>
      <c r="D567" s="3">
        <f>_xlfn.XLOOKUP(B567,Details!E:E,Details!AQ:AQ)</f>
        <v>0</v>
      </c>
      <c r="E567" s="3">
        <f>_xlfn.XLOOKUP(B567,Details!E:E,Details!AR:AR)</f>
        <v>0</v>
      </c>
      <c r="F567" s="3">
        <f>SUMIFS(Details!AY:AY,Details!E:E,'GST TDS'!B567)</f>
        <v>0</v>
      </c>
      <c r="G567" s="360">
        <f t="shared" si="17"/>
        <v>0</v>
      </c>
    </row>
    <row r="568" spans="3:7" x14ac:dyDescent="0.35">
      <c r="C568" s="3">
        <f>_xlfn.XLOOKUP(B568,Details!E:E,Details!CG:CG)</f>
        <v>0</v>
      </c>
      <c r="D568" s="3">
        <f>_xlfn.XLOOKUP(B568,Details!E:E,Details!AQ:AQ)</f>
        <v>0</v>
      </c>
      <c r="E568" s="3">
        <f>_xlfn.XLOOKUP(B568,Details!E:E,Details!AR:AR)</f>
        <v>0</v>
      </c>
      <c r="F568" s="3">
        <f>SUMIFS(Details!AY:AY,Details!E:E,'GST TDS'!B568)</f>
        <v>0</v>
      </c>
      <c r="G568" s="360">
        <f t="shared" si="17"/>
        <v>0</v>
      </c>
    </row>
    <row r="569" spans="3:7" x14ac:dyDescent="0.35">
      <c r="C569" s="3">
        <f>_xlfn.XLOOKUP(B569,Details!E:E,Details!CG:CG)</f>
        <v>0</v>
      </c>
      <c r="D569" s="3">
        <f>_xlfn.XLOOKUP(B569,Details!E:E,Details!AQ:AQ)</f>
        <v>0</v>
      </c>
      <c r="E569" s="3">
        <f>_xlfn.XLOOKUP(B569,Details!E:E,Details!AR:AR)</f>
        <v>0</v>
      </c>
      <c r="F569" s="3">
        <f>SUMIFS(Details!AY:AY,Details!E:E,'GST TDS'!B569)</f>
        <v>0</v>
      </c>
      <c r="G569" s="360">
        <f t="shared" si="17"/>
        <v>0</v>
      </c>
    </row>
    <row r="570" spans="3:7" x14ac:dyDescent="0.35">
      <c r="C570" s="3">
        <f>_xlfn.XLOOKUP(B570,Details!E:E,Details!CG:CG)</f>
        <v>0</v>
      </c>
      <c r="D570" s="3">
        <f>_xlfn.XLOOKUP(B570,Details!E:E,Details!AQ:AQ)</f>
        <v>0</v>
      </c>
      <c r="E570" s="3">
        <f>_xlfn.XLOOKUP(B570,Details!E:E,Details!AR:AR)</f>
        <v>0</v>
      </c>
      <c r="F570" s="3">
        <f>SUMIFS(Details!AY:AY,Details!E:E,'GST TDS'!B570)</f>
        <v>0</v>
      </c>
      <c r="G570" s="360">
        <f t="shared" si="17"/>
        <v>0</v>
      </c>
    </row>
    <row r="571" spans="3:7" x14ac:dyDescent="0.35">
      <c r="C571" s="3">
        <f>_xlfn.XLOOKUP(B571,Details!E:E,Details!CG:CG)</f>
        <v>0</v>
      </c>
      <c r="D571" s="3">
        <f>_xlfn.XLOOKUP(B571,Details!E:E,Details!AQ:AQ)</f>
        <v>0</v>
      </c>
      <c r="E571" s="3">
        <f>_xlfn.XLOOKUP(B571,Details!E:E,Details!AR:AR)</f>
        <v>0</v>
      </c>
      <c r="F571" s="3">
        <f>SUMIFS(Details!AY:AY,Details!E:E,'GST TDS'!B571)</f>
        <v>0</v>
      </c>
      <c r="G571" s="360">
        <f t="shared" si="17"/>
        <v>0</v>
      </c>
    </row>
    <row r="572" spans="3:7" x14ac:dyDescent="0.35">
      <c r="C572" s="3">
        <f>_xlfn.XLOOKUP(B572,Details!E:E,Details!CG:CG)</f>
        <v>0</v>
      </c>
      <c r="D572" s="3">
        <f>_xlfn.XLOOKUP(B572,Details!E:E,Details!AQ:AQ)</f>
        <v>0</v>
      </c>
      <c r="E572" s="3">
        <f>_xlfn.XLOOKUP(B572,Details!E:E,Details!AR:AR)</f>
        <v>0</v>
      </c>
      <c r="F572" s="3">
        <f>SUMIFS(Details!AY:AY,Details!E:E,'GST TDS'!B572)</f>
        <v>0</v>
      </c>
      <c r="G572" s="360">
        <f t="shared" si="17"/>
        <v>0</v>
      </c>
    </row>
    <row r="573" spans="3:7" x14ac:dyDescent="0.35">
      <c r="C573" s="3">
        <f>_xlfn.XLOOKUP(B573,Details!E:E,Details!CG:CG)</f>
        <v>0</v>
      </c>
      <c r="D573" s="3">
        <f>_xlfn.XLOOKUP(B573,Details!E:E,Details!AQ:AQ)</f>
        <v>0</v>
      </c>
      <c r="E573" s="3">
        <f>_xlfn.XLOOKUP(B573,Details!E:E,Details!AR:AR)</f>
        <v>0</v>
      </c>
      <c r="F573" s="3">
        <f>SUMIFS(Details!AY:AY,Details!E:E,'GST TDS'!B573)</f>
        <v>0</v>
      </c>
      <c r="G573" s="360">
        <f t="shared" si="17"/>
        <v>0</v>
      </c>
    </row>
    <row r="574" spans="3:7" x14ac:dyDescent="0.35">
      <c r="C574" s="3">
        <f>_xlfn.XLOOKUP(B574,Details!E:E,Details!CG:CG)</f>
        <v>0</v>
      </c>
      <c r="D574" s="3">
        <f>_xlfn.XLOOKUP(B574,Details!E:E,Details!AQ:AQ)</f>
        <v>0</v>
      </c>
      <c r="E574" s="3">
        <f>_xlfn.XLOOKUP(B574,Details!E:E,Details!AR:AR)</f>
        <v>0</v>
      </c>
      <c r="F574" s="3">
        <f>SUMIFS(Details!AY:AY,Details!E:E,'GST TDS'!B574)</f>
        <v>0</v>
      </c>
      <c r="G574" s="360">
        <f t="shared" si="17"/>
        <v>0</v>
      </c>
    </row>
    <row r="575" spans="3:7" x14ac:dyDescent="0.35">
      <c r="C575" s="3">
        <f>_xlfn.XLOOKUP(B575,Details!E:E,Details!CG:CG)</f>
        <v>0</v>
      </c>
      <c r="D575" s="3">
        <f>_xlfn.XLOOKUP(B575,Details!E:E,Details!AQ:AQ)</f>
        <v>0</v>
      </c>
      <c r="E575" s="3">
        <f>_xlfn.XLOOKUP(B575,Details!E:E,Details!AR:AR)</f>
        <v>0</v>
      </c>
      <c r="F575" s="3">
        <f>SUMIFS(Details!AY:AY,Details!E:E,'GST TDS'!B575)</f>
        <v>0</v>
      </c>
      <c r="G575" s="360">
        <f t="shared" si="17"/>
        <v>0</v>
      </c>
    </row>
    <row r="576" spans="3:7" x14ac:dyDescent="0.35">
      <c r="C576" s="3">
        <f>_xlfn.XLOOKUP(B576,Details!E:E,Details!CG:CG)</f>
        <v>0</v>
      </c>
      <c r="D576" s="3">
        <f>_xlfn.XLOOKUP(B576,Details!E:E,Details!AQ:AQ)</f>
        <v>0</v>
      </c>
      <c r="E576" s="3">
        <f>_xlfn.XLOOKUP(B576,Details!E:E,Details!AR:AR)</f>
        <v>0</v>
      </c>
      <c r="F576" s="3">
        <f>SUMIFS(Details!AY:AY,Details!E:E,'GST TDS'!B576)</f>
        <v>0</v>
      </c>
      <c r="G576" s="360">
        <f t="shared" si="17"/>
        <v>0</v>
      </c>
    </row>
    <row r="577" spans="3:7" x14ac:dyDescent="0.35">
      <c r="C577" s="3">
        <f>_xlfn.XLOOKUP(B577,Details!E:E,Details!CG:CG)</f>
        <v>0</v>
      </c>
      <c r="D577" s="3">
        <f>_xlfn.XLOOKUP(B577,Details!E:E,Details!AQ:AQ)</f>
        <v>0</v>
      </c>
      <c r="E577" s="3">
        <f>_xlfn.XLOOKUP(B577,Details!E:E,Details!AR:AR)</f>
        <v>0</v>
      </c>
      <c r="F577" s="3">
        <f>SUMIFS(Details!AY:AY,Details!E:E,'GST TDS'!B577)</f>
        <v>0</v>
      </c>
      <c r="G577" s="360">
        <f t="shared" si="17"/>
        <v>0</v>
      </c>
    </row>
    <row r="578" spans="3:7" x14ac:dyDescent="0.35">
      <c r="C578" s="3">
        <f>_xlfn.XLOOKUP(B578,Details!E:E,Details!CG:CG)</f>
        <v>0</v>
      </c>
      <c r="D578" s="3">
        <f>_xlfn.XLOOKUP(B578,Details!E:E,Details!AQ:AQ)</f>
        <v>0</v>
      </c>
      <c r="E578" s="3">
        <f>_xlfn.XLOOKUP(B578,Details!E:E,Details!AR:AR)</f>
        <v>0</v>
      </c>
      <c r="F578" s="3">
        <f>SUMIFS(Details!AY:AY,Details!E:E,'GST TDS'!B578)</f>
        <v>0</v>
      </c>
      <c r="G578" s="360">
        <f t="shared" si="17"/>
        <v>0</v>
      </c>
    </row>
    <row r="579" spans="3:7" x14ac:dyDescent="0.35">
      <c r="C579" s="3">
        <f>_xlfn.XLOOKUP(B579,Details!E:E,Details!CG:CG)</f>
        <v>0</v>
      </c>
      <c r="D579" s="3">
        <f>_xlfn.XLOOKUP(B579,Details!E:E,Details!AQ:AQ)</f>
        <v>0</v>
      </c>
      <c r="E579" s="3">
        <f>_xlfn.XLOOKUP(B579,Details!E:E,Details!AR:AR)</f>
        <v>0</v>
      </c>
      <c r="F579" s="3">
        <f>SUMIFS(Details!AY:AY,Details!E:E,'GST TDS'!B579)</f>
        <v>0</v>
      </c>
      <c r="G579" s="360">
        <f t="shared" si="17"/>
        <v>0</v>
      </c>
    </row>
    <row r="580" spans="3:7" x14ac:dyDescent="0.35">
      <c r="C580" s="3">
        <f>_xlfn.XLOOKUP(B580,Details!E:E,Details!CG:CG)</f>
        <v>0</v>
      </c>
      <c r="D580" s="3">
        <f>_xlfn.XLOOKUP(B580,Details!E:E,Details!AQ:AQ)</f>
        <v>0</v>
      </c>
      <c r="E580" s="3">
        <f>_xlfn.XLOOKUP(B580,Details!E:E,Details!AR:AR)</f>
        <v>0</v>
      </c>
      <c r="F580" s="3">
        <f>SUMIFS(Details!AY:AY,Details!E:E,'GST TDS'!B580)</f>
        <v>0</v>
      </c>
      <c r="G580" s="360">
        <f t="shared" si="17"/>
        <v>0</v>
      </c>
    </row>
    <row r="581" spans="3:7" x14ac:dyDescent="0.35">
      <c r="C581" s="3">
        <f>_xlfn.XLOOKUP(B581,Details!E:E,Details!CG:CG)</f>
        <v>0</v>
      </c>
      <c r="D581" s="3">
        <f>_xlfn.XLOOKUP(B581,Details!E:E,Details!AQ:AQ)</f>
        <v>0</v>
      </c>
      <c r="E581" s="3">
        <f>_xlfn.XLOOKUP(B581,Details!E:E,Details!AR:AR)</f>
        <v>0</v>
      </c>
      <c r="F581" s="3">
        <f>SUMIFS(Details!AY:AY,Details!E:E,'GST TDS'!B581)</f>
        <v>0</v>
      </c>
      <c r="G581" s="360">
        <f t="shared" si="17"/>
        <v>0</v>
      </c>
    </row>
    <row r="582" spans="3:7" x14ac:dyDescent="0.35">
      <c r="C582" s="3">
        <f>_xlfn.XLOOKUP(B582,Details!E:E,Details!CG:CG)</f>
        <v>0</v>
      </c>
      <c r="D582" s="3">
        <f>_xlfn.XLOOKUP(B582,Details!E:E,Details!AQ:AQ)</f>
        <v>0</v>
      </c>
      <c r="E582" s="3">
        <f>_xlfn.XLOOKUP(B582,Details!E:E,Details!AR:AR)</f>
        <v>0</v>
      </c>
      <c r="F582" s="3">
        <f>SUMIFS(Details!AY:AY,Details!E:E,'GST TDS'!B582)</f>
        <v>0</v>
      </c>
      <c r="G582" s="360">
        <f t="shared" si="17"/>
        <v>0</v>
      </c>
    </row>
    <row r="583" spans="3:7" x14ac:dyDescent="0.35">
      <c r="C583" s="3">
        <f>_xlfn.XLOOKUP(B583,Details!E:E,Details!CG:CG)</f>
        <v>0</v>
      </c>
      <c r="D583" s="3">
        <f>_xlfn.XLOOKUP(B583,Details!E:E,Details!AQ:AQ)</f>
        <v>0</v>
      </c>
      <c r="E583" s="3">
        <f>_xlfn.XLOOKUP(B583,Details!E:E,Details!AR:AR)</f>
        <v>0</v>
      </c>
      <c r="F583" s="3">
        <f>SUMIFS(Details!AY:AY,Details!E:E,'GST TDS'!B583)</f>
        <v>0</v>
      </c>
      <c r="G583" s="360">
        <f t="shared" si="17"/>
        <v>0</v>
      </c>
    </row>
    <row r="584" spans="3:7" x14ac:dyDescent="0.35">
      <c r="C584" s="3">
        <f>_xlfn.XLOOKUP(B584,Details!E:E,Details!CG:CG)</f>
        <v>0</v>
      </c>
      <c r="D584" s="3">
        <f>_xlfn.XLOOKUP(B584,Details!E:E,Details!AQ:AQ)</f>
        <v>0</v>
      </c>
      <c r="E584" s="3">
        <f>_xlfn.XLOOKUP(B584,Details!E:E,Details!AR:AR)</f>
        <v>0</v>
      </c>
      <c r="F584" s="3">
        <f>SUMIFS(Details!AY:AY,Details!E:E,'GST TDS'!B584)</f>
        <v>0</v>
      </c>
      <c r="G584" s="360">
        <f t="shared" si="17"/>
        <v>0</v>
      </c>
    </row>
    <row r="585" spans="3:7" x14ac:dyDescent="0.35">
      <c r="C585" s="3">
        <f>_xlfn.XLOOKUP(B585,Details!E:E,Details!CG:CG)</f>
        <v>0</v>
      </c>
      <c r="D585" s="3">
        <f>_xlfn.XLOOKUP(B585,Details!E:E,Details!AQ:AQ)</f>
        <v>0</v>
      </c>
      <c r="E585" s="3">
        <f>_xlfn.XLOOKUP(B585,Details!E:E,Details!AR:AR)</f>
        <v>0</v>
      </c>
      <c r="F585" s="3">
        <f>SUMIFS(Details!AY:AY,Details!E:E,'GST TDS'!B585)</f>
        <v>0</v>
      </c>
      <c r="G585" s="360">
        <f t="shared" si="17"/>
        <v>0</v>
      </c>
    </row>
    <row r="586" spans="3:7" x14ac:dyDescent="0.35">
      <c r="C586" s="3">
        <f>_xlfn.XLOOKUP(B586,Details!E:E,Details!CG:CG)</f>
        <v>0</v>
      </c>
      <c r="D586" s="3">
        <f>_xlfn.XLOOKUP(B586,Details!E:E,Details!AQ:AQ)</f>
        <v>0</v>
      </c>
      <c r="E586" s="3">
        <f>_xlfn.XLOOKUP(B586,Details!E:E,Details!AR:AR)</f>
        <v>0</v>
      </c>
      <c r="F586" s="3">
        <f>SUMIFS(Details!AY:AY,Details!E:E,'GST TDS'!B586)</f>
        <v>0</v>
      </c>
      <c r="G586" s="360">
        <f t="shared" si="17"/>
        <v>0</v>
      </c>
    </row>
    <row r="587" spans="3:7" x14ac:dyDescent="0.35">
      <c r="C587" s="3">
        <f>_xlfn.XLOOKUP(B587,Details!E:E,Details!CG:CG)</f>
        <v>0</v>
      </c>
      <c r="D587" s="3">
        <f>_xlfn.XLOOKUP(B587,Details!E:E,Details!AQ:AQ)</f>
        <v>0</v>
      </c>
      <c r="E587" s="3">
        <f>_xlfn.XLOOKUP(B587,Details!E:E,Details!AR:AR)</f>
        <v>0</v>
      </c>
      <c r="F587" s="3">
        <f>SUMIFS(Details!AY:AY,Details!E:E,'GST TDS'!B587)</f>
        <v>0</v>
      </c>
      <c r="G587" s="360">
        <f t="shared" si="17"/>
        <v>0</v>
      </c>
    </row>
    <row r="588" spans="3:7" x14ac:dyDescent="0.35">
      <c r="C588" s="3">
        <f>_xlfn.XLOOKUP(B588,Details!E:E,Details!CG:CG)</f>
        <v>0</v>
      </c>
      <c r="D588" s="3">
        <f>_xlfn.XLOOKUP(B588,Details!E:E,Details!AQ:AQ)</f>
        <v>0</v>
      </c>
      <c r="E588" s="3">
        <f>_xlfn.XLOOKUP(B588,Details!E:E,Details!AR:AR)</f>
        <v>0</v>
      </c>
      <c r="F588" s="3">
        <f>SUMIFS(Details!AY:AY,Details!E:E,'GST TDS'!B588)</f>
        <v>0</v>
      </c>
      <c r="G588" s="360">
        <f t="shared" si="17"/>
        <v>0</v>
      </c>
    </row>
    <row r="589" spans="3:7" x14ac:dyDescent="0.35">
      <c r="C589" s="3">
        <f>_xlfn.XLOOKUP(B589,Details!E:E,Details!CG:CG)</f>
        <v>0</v>
      </c>
      <c r="D589" s="3">
        <f>_xlfn.XLOOKUP(B589,Details!E:E,Details!AQ:AQ)</f>
        <v>0</v>
      </c>
      <c r="E589" s="3">
        <f>_xlfn.XLOOKUP(B589,Details!E:E,Details!AR:AR)</f>
        <v>0</v>
      </c>
      <c r="F589" s="3">
        <f>SUMIFS(Details!AY:AY,Details!E:E,'GST TDS'!B589)</f>
        <v>0</v>
      </c>
      <c r="G589" s="360">
        <f t="shared" si="17"/>
        <v>0</v>
      </c>
    </row>
    <row r="590" spans="3:7" x14ac:dyDescent="0.35">
      <c r="C590" s="3">
        <f>_xlfn.XLOOKUP(B590,Details!E:E,Details!CG:CG)</f>
        <v>0</v>
      </c>
      <c r="D590" s="3">
        <f>_xlfn.XLOOKUP(B590,Details!E:E,Details!AQ:AQ)</f>
        <v>0</v>
      </c>
      <c r="E590" s="3">
        <f>_xlfn.XLOOKUP(B590,Details!E:E,Details!AR:AR)</f>
        <v>0</v>
      </c>
      <c r="F590" s="3">
        <f>SUMIFS(Details!AY:AY,Details!E:E,'GST TDS'!B590)</f>
        <v>0</v>
      </c>
      <c r="G590" s="360">
        <f t="shared" si="17"/>
        <v>0</v>
      </c>
    </row>
    <row r="591" spans="3:7" x14ac:dyDescent="0.35">
      <c r="C591" s="3">
        <f>_xlfn.XLOOKUP(B591,Details!E:E,Details!CG:CG)</f>
        <v>0</v>
      </c>
      <c r="D591" s="3">
        <f>_xlfn.XLOOKUP(B591,Details!E:E,Details!AQ:AQ)</f>
        <v>0</v>
      </c>
      <c r="E591" s="3">
        <f>_xlfn.XLOOKUP(B591,Details!E:E,Details!AR:AR)</f>
        <v>0</v>
      </c>
      <c r="F591" s="3">
        <f>SUMIFS(Details!AY:AY,Details!E:E,'GST TDS'!B591)</f>
        <v>0</v>
      </c>
      <c r="G591" s="360">
        <f t="shared" si="17"/>
        <v>0</v>
      </c>
    </row>
    <row r="592" spans="3:7" x14ac:dyDescent="0.35">
      <c r="C592" s="3">
        <f>_xlfn.XLOOKUP(B592,Details!E:E,Details!CG:CG)</f>
        <v>0</v>
      </c>
      <c r="D592" s="3">
        <f>_xlfn.XLOOKUP(B592,Details!E:E,Details!AQ:AQ)</f>
        <v>0</v>
      </c>
      <c r="E592" s="3">
        <f>_xlfn.XLOOKUP(B592,Details!E:E,Details!AR:AR)</f>
        <v>0</v>
      </c>
      <c r="F592" s="3">
        <f>SUMIFS(Details!AY:AY,Details!E:E,'GST TDS'!B592)</f>
        <v>0</v>
      </c>
      <c r="G592" s="360">
        <f t="shared" si="17"/>
        <v>0</v>
      </c>
    </row>
    <row r="593" spans="3:7" x14ac:dyDescent="0.35">
      <c r="C593" s="3">
        <f>_xlfn.XLOOKUP(B593,Details!E:E,Details!CG:CG)</f>
        <v>0</v>
      </c>
      <c r="D593" s="3">
        <f>_xlfn.XLOOKUP(B593,Details!E:E,Details!AQ:AQ)</f>
        <v>0</v>
      </c>
      <c r="E593" s="3">
        <f>_xlfn.XLOOKUP(B593,Details!E:E,Details!AR:AR)</f>
        <v>0</v>
      </c>
      <c r="F593" s="3">
        <f>SUMIFS(Details!AY:AY,Details!E:E,'GST TDS'!B593)</f>
        <v>0</v>
      </c>
      <c r="G593" s="360">
        <f t="shared" si="17"/>
        <v>0</v>
      </c>
    </row>
    <row r="594" spans="3:7" x14ac:dyDescent="0.35">
      <c r="C594" s="3">
        <f>_xlfn.XLOOKUP(B594,Details!E:E,Details!CG:CG)</f>
        <v>0</v>
      </c>
      <c r="D594" s="3">
        <f>_xlfn.XLOOKUP(B594,Details!E:E,Details!AQ:AQ)</f>
        <v>0</v>
      </c>
      <c r="E594" s="3">
        <f>_xlfn.XLOOKUP(B594,Details!E:E,Details!AR:AR)</f>
        <v>0</v>
      </c>
      <c r="F594" s="3">
        <f>SUMIFS(Details!AY:AY,Details!E:E,'GST TDS'!B594)</f>
        <v>0</v>
      </c>
      <c r="G594" s="360">
        <f t="shared" si="17"/>
        <v>0</v>
      </c>
    </row>
    <row r="595" spans="3:7" x14ac:dyDescent="0.35">
      <c r="C595" s="3">
        <f>_xlfn.XLOOKUP(B595,Details!E:E,Details!CG:CG)</f>
        <v>0</v>
      </c>
      <c r="D595" s="3">
        <f>_xlfn.XLOOKUP(B595,Details!E:E,Details!AQ:AQ)</f>
        <v>0</v>
      </c>
      <c r="E595" s="3">
        <f>_xlfn.XLOOKUP(B595,Details!E:E,Details!AR:AR)</f>
        <v>0</v>
      </c>
      <c r="F595" s="3">
        <f>SUMIFS(Details!AY:AY,Details!E:E,'GST TDS'!B595)</f>
        <v>0</v>
      </c>
      <c r="G595" s="360">
        <f t="shared" si="17"/>
        <v>0</v>
      </c>
    </row>
    <row r="596" spans="3:7" x14ac:dyDescent="0.35">
      <c r="C596" s="3">
        <f>_xlfn.XLOOKUP(B596,Details!E:E,Details!CG:CG)</f>
        <v>0</v>
      </c>
      <c r="D596" s="3">
        <f>_xlfn.XLOOKUP(B596,Details!E:E,Details!AQ:AQ)</f>
        <v>0</v>
      </c>
      <c r="E596" s="3">
        <f>_xlfn.XLOOKUP(B596,Details!E:E,Details!AR:AR)</f>
        <v>0</v>
      </c>
      <c r="F596" s="3">
        <f>SUMIFS(Details!AY:AY,Details!E:E,'GST TDS'!B596)</f>
        <v>0</v>
      </c>
      <c r="G596" s="360">
        <f t="shared" si="17"/>
        <v>0</v>
      </c>
    </row>
    <row r="597" spans="3:7" x14ac:dyDescent="0.35">
      <c r="C597" s="3">
        <f>_xlfn.XLOOKUP(B597,Details!E:E,Details!CG:CG)</f>
        <v>0</v>
      </c>
      <c r="D597" s="3">
        <f>_xlfn.XLOOKUP(B597,Details!E:E,Details!AQ:AQ)</f>
        <v>0</v>
      </c>
      <c r="E597" s="3">
        <f>_xlfn.XLOOKUP(B597,Details!E:E,Details!AR:AR)</f>
        <v>0</v>
      </c>
      <c r="F597" s="3">
        <f>SUMIFS(Details!AY:AY,Details!E:E,'GST TDS'!B597)</f>
        <v>0</v>
      </c>
      <c r="G597" s="360">
        <f t="shared" si="17"/>
        <v>0</v>
      </c>
    </row>
    <row r="598" spans="3:7" x14ac:dyDescent="0.35">
      <c r="C598" s="3">
        <f>_xlfn.XLOOKUP(B598,Details!E:E,Details!CG:CG)</f>
        <v>0</v>
      </c>
      <c r="D598" s="3">
        <f>_xlfn.XLOOKUP(B598,Details!E:E,Details!AQ:AQ)</f>
        <v>0</v>
      </c>
      <c r="E598" s="3">
        <f>_xlfn.XLOOKUP(B598,Details!E:E,Details!AR:AR)</f>
        <v>0</v>
      </c>
      <c r="F598" s="3">
        <f>SUMIFS(Details!AY:AY,Details!E:E,'GST TDS'!B598)</f>
        <v>0</v>
      </c>
      <c r="G598" s="360">
        <f t="shared" si="17"/>
        <v>0</v>
      </c>
    </row>
    <row r="599" spans="3:7" x14ac:dyDescent="0.35">
      <c r="C599" s="3">
        <f>_xlfn.XLOOKUP(B599,Details!E:E,Details!CG:CG)</f>
        <v>0</v>
      </c>
      <c r="D599" s="3">
        <f>_xlfn.XLOOKUP(B599,Details!E:E,Details!AQ:AQ)</f>
        <v>0</v>
      </c>
      <c r="E599" s="3">
        <f>_xlfn.XLOOKUP(B599,Details!E:E,Details!AR:AR)</f>
        <v>0</v>
      </c>
      <c r="F599" s="3">
        <f>SUMIFS(Details!AY:AY,Details!E:E,'GST TDS'!B599)</f>
        <v>0</v>
      </c>
      <c r="G599" s="360">
        <f t="shared" si="17"/>
        <v>0</v>
      </c>
    </row>
    <row r="600" spans="3:7" x14ac:dyDescent="0.35">
      <c r="C600" s="3">
        <f>_xlfn.XLOOKUP(B600,Details!E:E,Details!CG:CG)</f>
        <v>0</v>
      </c>
      <c r="D600" s="3">
        <f>_xlfn.XLOOKUP(B600,Details!E:E,Details!AQ:AQ)</f>
        <v>0</v>
      </c>
      <c r="E600" s="3">
        <f>_xlfn.XLOOKUP(B600,Details!E:E,Details!AR:AR)</f>
        <v>0</v>
      </c>
      <c r="F600" s="3">
        <f>SUMIFS(Details!AY:AY,Details!E:E,'GST TDS'!B600)</f>
        <v>0</v>
      </c>
      <c r="G600" s="360">
        <f t="shared" si="17"/>
        <v>0</v>
      </c>
    </row>
    <row r="601" spans="3:7" x14ac:dyDescent="0.35">
      <c r="C601" s="3">
        <f>_xlfn.XLOOKUP(B601,Details!E:E,Details!CG:CG)</f>
        <v>0</v>
      </c>
      <c r="D601" s="3">
        <f>_xlfn.XLOOKUP(B601,Details!E:E,Details!AQ:AQ)</f>
        <v>0</v>
      </c>
      <c r="E601" s="3">
        <f>_xlfn.XLOOKUP(B601,Details!E:E,Details!AR:AR)</f>
        <v>0</v>
      </c>
      <c r="F601" s="3">
        <f>SUMIFS(Details!AY:AY,Details!E:E,'GST TDS'!B601)</f>
        <v>0</v>
      </c>
      <c r="G601" s="360">
        <f t="shared" si="17"/>
        <v>0</v>
      </c>
    </row>
    <row r="602" spans="3:7" x14ac:dyDescent="0.35">
      <c r="C602" s="3">
        <f>_xlfn.XLOOKUP(B602,Details!E:E,Details!CG:CG)</f>
        <v>0</v>
      </c>
      <c r="D602" s="3">
        <f>_xlfn.XLOOKUP(B602,Details!E:E,Details!AQ:AQ)</f>
        <v>0</v>
      </c>
      <c r="E602" s="3">
        <f>_xlfn.XLOOKUP(B602,Details!E:E,Details!AR:AR)</f>
        <v>0</v>
      </c>
      <c r="F602" s="3">
        <f>SUMIFS(Details!AY:AY,Details!E:E,'GST TDS'!B602)</f>
        <v>0</v>
      </c>
      <c r="G602" s="360">
        <f t="shared" si="17"/>
        <v>0</v>
      </c>
    </row>
    <row r="603" spans="3:7" x14ac:dyDescent="0.35">
      <c r="C603" s="3">
        <f>_xlfn.XLOOKUP(B603,Details!E:E,Details!CG:CG)</f>
        <v>0</v>
      </c>
      <c r="D603" s="3">
        <f>_xlfn.XLOOKUP(B603,Details!E:E,Details!AQ:AQ)</f>
        <v>0</v>
      </c>
      <c r="E603" s="3">
        <f>_xlfn.XLOOKUP(B603,Details!E:E,Details!AR:AR)</f>
        <v>0</v>
      </c>
      <c r="F603" s="3">
        <f>SUMIFS(Details!AY:AY,Details!E:E,'GST TDS'!B603)</f>
        <v>0</v>
      </c>
      <c r="G603" s="360">
        <f t="shared" si="17"/>
        <v>0</v>
      </c>
    </row>
    <row r="604" spans="3:7" x14ac:dyDescent="0.35">
      <c r="C604" s="3">
        <f>_xlfn.XLOOKUP(B604,Details!E:E,Details!CG:CG)</f>
        <v>0</v>
      </c>
      <c r="D604" s="3">
        <f>_xlfn.XLOOKUP(B604,Details!E:E,Details!AQ:AQ)</f>
        <v>0</v>
      </c>
      <c r="E604" s="3">
        <f>_xlfn.XLOOKUP(B604,Details!E:E,Details!AR:AR)</f>
        <v>0</v>
      </c>
      <c r="F604" s="3">
        <f>SUMIFS(Details!AY:AY,Details!E:E,'GST TDS'!B604)</f>
        <v>0</v>
      </c>
      <c r="G604" s="360">
        <f t="shared" si="17"/>
        <v>0</v>
      </c>
    </row>
    <row r="605" spans="3:7" x14ac:dyDescent="0.35">
      <c r="C605" s="3">
        <f>_xlfn.XLOOKUP(B605,Details!E:E,Details!CG:CG)</f>
        <v>0</v>
      </c>
      <c r="D605" s="3">
        <f>_xlfn.XLOOKUP(B605,Details!E:E,Details!AQ:AQ)</f>
        <v>0</v>
      </c>
      <c r="E605" s="3">
        <f>_xlfn.XLOOKUP(B605,Details!E:E,Details!AR:AR)</f>
        <v>0</v>
      </c>
      <c r="F605" s="3">
        <f>SUMIFS(Details!AY:AY,Details!E:E,'GST TDS'!B605)</f>
        <v>0</v>
      </c>
      <c r="G605" s="360">
        <f t="shared" si="17"/>
        <v>0</v>
      </c>
    </row>
    <row r="606" spans="3:7" x14ac:dyDescent="0.35">
      <c r="C606" s="3">
        <f>_xlfn.XLOOKUP(B606,Details!E:E,Details!CG:CG)</f>
        <v>0</v>
      </c>
      <c r="D606" s="3">
        <f>_xlfn.XLOOKUP(B606,Details!E:E,Details!AQ:AQ)</f>
        <v>0</v>
      </c>
      <c r="E606" s="3">
        <f>_xlfn.XLOOKUP(B606,Details!E:E,Details!AR:AR)</f>
        <v>0</v>
      </c>
      <c r="F606" s="3">
        <f>SUMIFS(Details!AY:AY,Details!E:E,'GST TDS'!B606)</f>
        <v>0</v>
      </c>
      <c r="G606" s="360">
        <f t="shared" ref="G606:G669" si="18">F606*2%</f>
        <v>0</v>
      </c>
    </row>
    <row r="607" spans="3:7" x14ac:dyDescent="0.35">
      <c r="C607" s="3">
        <f>_xlfn.XLOOKUP(B607,Details!E:E,Details!CG:CG)</f>
        <v>0</v>
      </c>
      <c r="D607" s="3">
        <f>_xlfn.XLOOKUP(B607,Details!E:E,Details!AQ:AQ)</f>
        <v>0</v>
      </c>
      <c r="E607" s="3">
        <f>_xlfn.XLOOKUP(B607,Details!E:E,Details!AR:AR)</f>
        <v>0</v>
      </c>
      <c r="F607" s="3">
        <f>SUMIFS(Details!AY:AY,Details!E:E,'GST TDS'!B607)</f>
        <v>0</v>
      </c>
      <c r="G607" s="360">
        <f t="shared" si="18"/>
        <v>0</v>
      </c>
    </row>
    <row r="608" spans="3:7" x14ac:dyDescent="0.35">
      <c r="C608" s="3">
        <f>_xlfn.XLOOKUP(B608,Details!E:E,Details!CG:CG)</f>
        <v>0</v>
      </c>
      <c r="D608" s="3">
        <f>_xlfn.XLOOKUP(B608,Details!E:E,Details!AQ:AQ)</f>
        <v>0</v>
      </c>
      <c r="E608" s="3">
        <f>_xlfn.XLOOKUP(B608,Details!E:E,Details!AR:AR)</f>
        <v>0</v>
      </c>
      <c r="F608" s="3">
        <f>SUMIFS(Details!AY:AY,Details!E:E,'GST TDS'!B608)</f>
        <v>0</v>
      </c>
      <c r="G608" s="360">
        <f t="shared" si="18"/>
        <v>0</v>
      </c>
    </row>
    <row r="609" spans="3:7" x14ac:dyDescent="0.35">
      <c r="C609" s="3">
        <f>_xlfn.XLOOKUP(B609,Details!E:E,Details!CG:CG)</f>
        <v>0</v>
      </c>
      <c r="D609" s="3">
        <f>_xlfn.XLOOKUP(B609,Details!E:E,Details!AQ:AQ)</f>
        <v>0</v>
      </c>
      <c r="E609" s="3">
        <f>_xlfn.XLOOKUP(B609,Details!E:E,Details!AR:AR)</f>
        <v>0</v>
      </c>
      <c r="F609" s="3">
        <f>SUMIFS(Details!AY:AY,Details!E:E,'GST TDS'!B609)</f>
        <v>0</v>
      </c>
      <c r="G609" s="360">
        <f t="shared" si="18"/>
        <v>0</v>
      </c>
    </row>
    <row r="610" spans="3:7" x14ac:dyDescent="0.35">
      <c r="C610" s="3">
        <f>_xlfn.XLOOKUP(B610,Details!E:E,Details!CG:CG)</f>
        <v>0</v>
      </c>
      <c r="D610" s="3">
        <f>_xlfn.XLOOKUP(B610,Details!E:E,Details!AQ:AQ)</f>
        <v>0</v>
      </c>
      <c r="E610" s="3">
        <f>_xlfn.XLOOKUP(B610,Details!E:E,Details!AR:AR)</f>
        <v>0</v>
      </c>
      <c r="F610" s="3">
        <f>SUMIFS(Details!AY:AY,Details!E:E,'GST TDS'!B610)</f>
        <v>0</v>
      </c>
      <c r="G610" s="360">
        <f t="shared" si="18"/>
        <v>0</v>
      </c>
    </row>
    <row r="611" spans="3:7" x14ac:dyDescent="0.35">
      <c r="C611" s="3">
        <f>_xlfn.XLOOKUP(B611,Details!E:E,Details!CG:CG)</f>
        <v>0</v>
      </c>
      <c r="D611" s="3">
        <f>_xlfn.XLOOKUP(B611,Details!E:E,Details!AQ:AQ)</f>
        <v>0</v>
      </c>
      <c r="E611" s="3">
        <f>_xlfn.XLOOKUP(B611,Details!E:E,Details!AR:AR)</f>
        <v>0</v>
      </c>
      <c r="F611" s="3">
        <f>SUMIFS(Details!AY:AY,Details!E:E,'GST TDS'!B611)</f>
        <v>0</v>
      </c>
      <c r="G611" s="360">
        <f t="shared" si="18"/>
        <v>0</v>
      </c>
    </row>
    <row r="612" spans="3:7" x14ac:dyDescent="0.35">
      <c r="C612" s="3">
        <f>_xlfn.XLOOKUP(B612,Details!E:E,Details!CG:CG)</f>
        <v>0</v>
      </c>
      <c r="D612" s="3">
        <f>_xlfn.XLOOKUP(B612,Details!E:E,Details!AQ:AQ)</f>
        <v>0</v>
      </c>
      <c r="E612" s="3">
        <f>_xlfn.XLOOKUP(B612,Details!E:E,Details!AR:AR)</f>
        <v>0</v>
      </c>
      <c r="F612" s="3">
        <f>SUMIFS(Details!AY:AY,Details!E:E,'GST TDS'!B612)</f>
        <v>0</v>
      </c>
      <c r="G612" s="360">
        <f t="shared" si="18"/>
        <v>0</v>
      </c>
    </row>
    <row r="613" spans="3:7" x14ac:dyDescent="0.35">
      <c r="C613" s="3">
        <f>_xlfn.XLOOKUP(B613,Details!E:E,Details!CG:CG)</f>
        <v>0</v>
      </c>
      <c r="D613" s="3">
        <f>_xlfn.XLOOKUP(B613,Details!E:E,Details!AQ:AQ)</f>
        <v>0</v>
      </c>
      <c r="E613" s="3">
        <f>_xlfn.XLOOKUP(B613,Details!E:E,Details!AR:AR)</f>
        <v>0</v>
      </c>
      <c r="F613" s="3">
        <f>SUMIFS(Details!AY:AY,Details!E:E,'GST TDS'!B613)</f>
        <v>0</v>
      </c>
      <c r="G613" s="360">
        <f t="shared" si="18"/>
        <v>0</v>
      </c>
    </row>
    <row r="614" spans="3:7" x14ac:dyDescent="0.35">
      <c r="C614" s="3">
        <f>_xlfn.XLOOKUP(B614,Details!E:E,Details!CG:CG)</f>
        <v>0</v>
      </c>
      <c r="D614" s="3">
        <f>_xlfn.XLOOKUP(B614,Details!E:E,Details!AQ:AQ)</f>
        <v>0</v>
      </c>
      <c r="E614" s="3">
        <f>_xlfn.XLOOKUP(B614,Details!E:E,Details!AR:AR)</f>
        <v>0</v>
      </c>
      <c r="F614" s="3">
        <f>SUMIFS(Details!AY:AY,Details!E:E,'GST TDS'!B614)</f>
        <v>0</v>
      </c>
      <c r="G614" s="360">
        <f t="shared" si="18"/>
        <v>0</v>
      </c>
    </row>
    <row r="615" spans="3:7" x14ac:dyDescent="0.35">
      <c r="C615" s="3">
        <f>_xlfn.XLOOKUP(B615,Details!E:E,Details!CG:CG)</f>
        <v>0</v>
      </c>
      <c r="D615" s="3">
        <f>_xlfn.XLOOKUP(B615,Details!E:E,Details!AQ:AQ)</f>
        <v>0</v>
      </c>
      <c r="E615" s="3">
        <f>_xlfn.XLOOKUP(B615,Details!E:E,Details!AR:AR)</f>
        <v>0</v>
      </c>
      <c r="F615" s="3">
        <f>SUMIFS(Details!AY:AY,Details!E:E,'GST TDS'!B615)</f>
        <v>0</v>
      </c>
      <c r="G615" s="360">
        <f t="shared" si="18"/>
        <v>0</v>
      </c>
    </row>
    <row r="616" spans="3:7" x14ac:dyDescent="0.35">
      <c r="C616" s="3">
        <f>_xlfn.XLOOKUP(B616,Details!E:E,Details!CG:CG)</f>
        <v>0</v>
      </c>
      <c r="D616" s="3">
        <f>_xlfn.XLOOKUP(B616,Details!E:E,Details!AQ:AQ)</f>
        <v>0</v>
      </c>
      <c r="E616" s="3">
        <f>_xlfn.XLOOKUP(B616,Details!E:E,Details!AR:AR)</f>
        <v>0</v>
      </c>
      <c r="F616" s="3">
        <f>SUMIFS(Details!AY:AY,Details!E:E,'GST TDS'!B616)</f>
        <v>0</v>
      </c>
      <c r="G616" s="360">
        <f t="shared" si="18"/>
        <v>0</v>
      </c>
    </row>
    <row r="617" spans="3:7" x14ac:dyDescent="0.35">
      <c r="C617" s="3">
        <f>_xlfn.XLOOKUP(B617,Details!E:E,Details!CG:CG)</f>
        <v>0</v>
      </c>
      <c r="D617" s="3">
        <f>_xlfn.XLOOKUP(B617,Details!E:E,Details!AQ:AQ)</f>
        <v>0</v>
      </c>
      <c r="E617" s="3">
        <f>_xlfn.XLOOKUP(B617,Details!E:E,Details!AR:AR)</f>
        <v>0</v>
      </c>
      <c r="F617" s="3">
        <f>SUMIFS(Details!AY:AY,Details!E:E,'GST TDS'!B617)</f>
        <v>0</v>
      </c>
      <c r="G617" s="360">
        <f t="shared" si="18"/>
        <v>0</v>
      </c>
    </row>
    <row r="618" spans="3:7" x14ac:dyDescent="0.35">
      <c r="C618" s="3">
        <f>_xlfn.XLOOKUP(B618,Details!E:E,Details!CG:CG)</f>
        <v>0</v>
      </c>
      <c r="D618" s="3">
        <f>_xlfn.XLOOKUP(B618,Details!E:E,Details!AQ:AQ)</f>
        <v>0</v>
      </c>
      <c r="E618" s="3">
        <f>_xlfn.XLOOKUP(B618,Details!E:E,Details!AR:AR)</f>
        <v>0</v>
      </c>
      <c r="F618" s="3">
        <f>SUMIFS(Details!AY:AY,Details!E:E,'GST TDS'!B618)</f>
        <v>0</v>
      </c>
      <c r="G618" s="360">
        <f t="shared" si="18"/>
        <v>0</v>
      </c>
    </row>
    <row r="619" spans="3:7" x14ac:dyDescent="0.35">
      <c r="C619" s="3">
        <f>_xlfn.XLOOKUP(B619,Details!E:E,Details!CG:CG)</f>
        <v>0</v>
      </c>
      <c r="D619" s="3">
        <f>_xlfn.XLOOKUP(B619,Details!E:E,Details!AQ:AQ)</f>
        <v>0</v>
      </c>
      <c r="E619" s="3">
        <f>_xlfn.XLOOKUP(B619,Details!E:E,Details!AR:AR)</f>
        <v>0</v>
      </c>
      <c r="F619" s="3">
        <f>SUMIFS(Details!AY:AY,Details!E:E,'GST TDS'!B619)</f>
        <v>0</v>
      </c>
      <c r="G619" s="360">
        <f t="shared" si="18"/>
        <v>0</v>
      </c>
    </row>
    <row r="620" spans="3:7" x14ac:dyDescent="0.35">
      <c r="C620" s="3">
        <f>_xlfn.XLOOKUP(B620,Details!E:E,Details!CG:CG)</f>
        <v>0</v>
      </c>
      <c r="D620" s="3">
        <f>_xlfn.XLOOKUP(B620,Details!E:E,Details!AQ:AQ)</f>
        <v>0</v>
      </c>
      <c r="E620" s="3">
        <f>_xlfn.XLOOKUP(B620,Details!E:E,Details!AR:AR)</f>
        <v>0</v>
      </c>
      <c r="F620" s="3">
        <f>SUMIFS(Details!AY:AY,Details!E:E,'GST TDS'!B620)</f>
        <v>0</v>
      </c>
      <c r="G620" s="360">
        <f t="shared" si="18"/>
        <v>0</v>
      </c>
    </row>
    <row r="621" spans="3:7" x14ac:dyDescent="0.35">
      <c r="C621" s="3">
        <f>_xlfn.XLOOKUP(B621,Details!E:E,Details!CG:CG)</f>
        <v>0</v>
      </c>
      <c r="D621" s="3">
        <f>_xlfn.XLOOKUP(B621,Details!E:E,Details!AQ:AQ)</f>
        <v>0</v>
      </c>
      <c r="E621" s="3">
        <f>_xlfn.XLOOKUP(B621,Details!E:E,Details!AR:AR)</f>
        <v>0</v>
      </c>
      <c r="F621" s="3">
        <f>SUMIFS(Details!AY:AY,Details!E:E,'GST TDS'!B621)</f>
        <v>0</v>
      </c>
      <c r="G621" s="360">
        <f t="shared" si="18"/>
        <v>0</v>
      </c>
    </row>
    <row r="622" spans="3:7" x14ac:dyDescent="0.35">
      <c r="C622" s="3">
        <f>_xlfn.XLOOKUP(B622,Details!E:E,Details!CG:CG)</f>
        <v>0</v>
      </c>
      <c r="D622" s="3">
        <f>_xlfn.XLOOKUP(B622,Details!E:E,Details!AQ:AQ)</f>
        <v>0</v>
      </c>
      <c r="E622" s="3">
        <f>_xlfn.XLOOKUP(B622,Details!E:E,Details!AR:AR)</f>
        <v>0</v>
      </c>
      <c r="F622" s="3">
        <f>SUMIFS(Details!AY:AY,Details!E:E,'GST TDS'!B622)</f>
        <v>0</v>
      </c>
      <c r="G622" s="360">
        <f t="shared" si="18"/>
        <v>0</v>
      </c>
    </row>
    <row r="623" spans="3:7" x14ac:dyDescent="0.35">
      <c r="C623" s="3">
        <f>_xlfn.XLOOKUP(B623,Details!E:E,Details!CG:CG)</f>
        <v>0</v>
      </c>
      <c r="D623" s="3">
        <f>_xlfn.XLOOKUP(B623,Details!E:E,Details!AQ:AQ)</f>
        <v>0</v>
      </c>
      <c r="E623" s="3">
        <f>_xlfn.XLOOKUP(B623,Details!E:E,Details!AR:AR)</f>
        <v>0</v>
      </c>
      <c r="F623" s="3">
        <f>SUMIFS(Details!AY:AY,Details!E:E,'GST TDS'!B623)</f>
        <v>0</v>
      </c>
      <c r="G623" s="360">
        <f t="shared" si="18"/>
        <v>0</v>
      </c>
    </row>
    <row r="624" spans="3:7" x14ac:dyDescent="0.35">
      <c r="C624" s="3">
        <f>_xlfn.XLOOKUP(B624,Details!E:E,Details!CG:CG)</f>
        <v>0</v>
      </c>
      <c r="D624" s="3">
        <f>_xlfn.XLOOKUP(B624,Details!E:E,Details!AQ:AQ)</f>
        <v>0</v>
      </c>
      <c r="E624" s="3">
        <f>_xlfn.XLOOKUP(B624,Details!E:E,Details!AR:AR)</f>
        <v>0</v>
      </c>
      <c r="F624" s="3">
        <f>SUMIFS(Details!AY:AY,Details!E:E,'GST TDS'!B624)</f>
        <v>0</v>
      </c>
      <c r="G624" s="360">
        <f t="shared" si="18"/>
        <v>0</v>
      </c>
    </row>
    <row r="625" spans="3:7" x14ac:dyDescent="0.35">
      <c r="C625" s="3">
        <f>_xlfn.XLOOKUP(B625,Details!E:E,Details!CG:CG)</f>
        <v>0</v>
      </c>
      <c r="D625" s="3">
        <f>_xlfn.XLOOKUP(B625,Details!E:E,Details!AQ:AQ)</f>
        <v>0</v>
      </c>
      <c r="E625" s="3">
        <f>_xlfn.XLOOKUP(B625,Details!E:E,Details!AR:AR)</f>
        <v>0</v>
      </c>
      <c r="F625" s="3">
        <f>SUMIFS(Details!AY:AY,Details!E:E,'GST TDS'!B625)</f>
        <v>0</v>
      </c>
      <c r="G625" s="360">
        <f t="shared" si="18"/>
        <v>0</v>
      </c>
    </row>
    <row r="626" spans="3:7" x14ac:dyDescent="0.35">
      <c r="C626" s="3">
        <f>_xlfn.XLOOKUP(B626,Details!E:E,Details!CG:CG)</f>
        <v>0</v>
      </c>
      <c r="D626" s="3">
        <f>_xlfn.XLOOKUP(B626,Details!E:E,Details!AQ:AQ)</f>
        <v>0</v>
      </c>
      <c r="E626" s="3">
        <f>_xlfn.XLOOKUP(B626,Details!E:E,Details!AR:AR)</f>
        <v>0</v>
      </c>
      <c r="F626" s="3">
        <f>SUMIFS(Details!AY:AY,Details!E:E,'GST TDS'!B626)</f>
        <v>0</v>
      </c>
      <c r="G626" s="360">
        <f t="shared" si="18"/>
        <v>0</v>
      </c>
    </row>
    <row r="627" spans="3:7" x14ac:dyDescent="0.35">
      <c r="C627" s="3">
        <f>_xlfn.XLOOKUP(B627,Details!E:E,Details!CG:CG)</f>
        <v>0</v>
      </c>
      <c r="D627" s="3">
        <f>_xlfn.XLOOKUP(B627,Details!E:E,Details!AQ:AQ)</f>
        <v>0</v>
      </c>
      <c r="E627" s="3">
        <f>_xlfn.XLOOKUP(B627,Details!E:E,Details!AR:AR)</f>
        <v>0</v>
      </c>
      <c r="F627" s="3">
        <f>SUMIFS(Details!AY:AY,Details!E:E,'GST TDS'!B627)</f>
        <v>0</v>
      </c>
      <c r="G627" s="360">
        <f t="shared" si="18"/>
        <v>0</v>
      </c>
    </row>
    <row r="628" spans="3:7" x14ac:dyDescent="0.35">
      <c r="C628" s="3">
        <f>_xlfn.XLOOKUP(B628,Details!E:E,Details!CG:CG)</f>
        <v>0</v>
      </c>
      <c r="D628" s="3">
        <f>_xlfn.XLOOKUP(B628,Details!E:E,Details!AQ:AQ)</f>
        <v>0</v>
      </c>
      <c r="E628" s="3">
        <f>_xlfn.XLOOKUP(B628,Details!E:E,Details!AR:AR)</f>
        <v>0</v>
      </c>
      <c r="F628" s="3">
        <f>SUMIFS(Details!AY:AY,Details!E:E,'GST TDS'!B628)</f>
        <v>0</v>
      </c>
      <c r="G628" s="360">
        <f t="shared" si="18"/>
        <v>0</v>
      </c>
    </row>
    <row r="629" spans="3:7" x14ac:dyDescent="0.35">
      <c r="C629" s="3">
        <f>_xlfn.XLOOKUP(B629,Details!E:E,Details!CG:CG)</f>
        <v>0</v>
      </c>
      <c r="D629" s="3">
        <f>_xlfn.XLOOKUP(B629,Details!E:E,Details!AQ:AQ)</f>
        <v>0</v>
      </c>
      <c r="E629" s="3">
        <f>_xlfn.XLOOKUP(B629,Details!E:E,Details!AR:AR)</f>
        <v>0</v>
      </c>
      <c r="F629" s="3">
        <f>SUMIFS(Details!AY:AY,Details!E:E,'GST TDS'!B629)</f>
        <v>0</v>
      </c>
      <c r="G629" s="360">
        <f t="shared" si="18"/>
        <v>0</v>
      </c>
    </row>
    <row r="630" spans="3:7" x14ac:dyDescent="0.35">
      <c r="C630" s="3">
        <f>_xlfn.XLOOKUP(B630,Details!E:E,Details!CG:CG)</f>
        <v>0</v>
      </c>
      <c r="D630" s="3">
        <f>_xlfn.XLOOKUP(B630,Details!E:E,Details!AQ:AQ)</f>
        <v>0</v>
      </c>
      <c r="E630" s="3">
        <f>_xlfn.XLOOKUP(B630,Details!E:E,Details!AR:AR)</f>
        <v>0</v>
      </c>
      <c r="F630" s="3">
        <f>SUMIFS(Details!AY:AY,Details!E:E,'GST TDS'!B630)</f>
        <v>0</v>
      </c>
      <c r="G630" s="360">
        <f t="shared" si="18"/>
        <v>0</v>
      </c>
    </row>
    <row r="631" spans="3:7" x14ac:dyDescent="0.35">
      <c r="C631" s="3">
        <f>_xlfn.XLOOKUP(B631,Details!E:E,Details!CG:CG)</f>
        <v>0</v>
      </c>
      <c r="D631" s="3">
        <f>_xlfn.XLOOKUP(B631,Details!E:E,Details!AQ:AQ)</f>
        <v>0</v>
      </c>
      <c r="E631" s="3">
        <f>_xlfn.XLOOKUP(B631,Details!E:E,Details!AR:AR)</f>
        <v>0</v>
      </c>
      <c r="F631" s="3">
        <f>SUMIFS(Details!AY:AY,Details!E:E,'GST TDS'!B631)</f>
        <v>0</v>
      </c>
      <c r="G631" s="360">
        <f t="shared" si="18"/>
        <v>0</v>
      </c>
    </row>
    <row r="632" spans="3:7" x14ac:dyDescent="0.35">
      <c r="C632" s="3">
        <f>_xlfn.XLOOKUP(B632,Details!E:E,Details!CG:CG)</f>
        <v>0</v>
      </c>
      <c r="D632" s="3">
        <f>_xlfn.XLOOKUP(B632,Details!E:E,Details!AQ:AQ)</f>
        <v>0</v>
      </c>
      <c r="E632" s="3">
        <f>_xlfn.XLOOKUP(B632,Details!E:E,Details!AR:AR)</f>
        <v>0</v>
      </c>
      <c r="F632" s="3">
        <f>SUMIFS(Details!AY:AY,Details!E:E,'GST TDS'!B632)</f>
        <v>0</v>
      </c>
      <c r="G632" s="360">
        <f t="shared" si="18"/>
        <v>0</v>
      </c>
    </row>
    <row r="633" spans="3:7" x14ac:dyDescent="0.35">
      <c r="C633" s="3">
        <f>_xlfn.XLOOKUP(B633,Details!E:E,Details!CG:CG)</f>
        <v>0</v>
      </c>
      <c r="D633" s="3">
        <f>_xlfn.XLOOKUP(B633,Details!E:E,Details!AQ:AQ)</f>
        <v>0</v>
      </c>
      <c r="E633" s="3">
        <f>_xlfn.XLOOKUP(B633,Details!E:E,Details!AR:AR)</f>
        <v>0</v>
      </c>
      <c r="F633" s="3">
        <f>SUMIFS(Details!AY:AY,Details!E:E,'GST TDS'!B633)</f>
        <v>0</v>
      </c>
      <c r="G633" s="360">
        <f t="shared" si="18"/>
        <v>0</v>
      </c>
    </row>
    <row r="634" spans="3:7" x14ac:dyDescent="0.35">
      <c r="C634" s="3">
        <f>_xlfn.XLOOKUP(B634,Details!E:E,Details!CG:CG)</f>
        <v>0</v>
      </c>
      <c r="D634" s="3">
        <f>_xlfn.XLOOKUP(B634,Details!E:E,Details!AQ:AQ)</f>
        <v>0</v>
      </c>
      <c r="E634" s="3">
        <f>_xlfn.XLOOKUP(B634,Details!E:E,Details!AR:AR)</f>
        <v>0</v>
      </c>
      <c r="F634" s="3">
        <f>SUMIFS(Details!AY:AY,Details!E:E,'GST TDS'!B634)</f>
        <v>0</v>
      </c>
      <c r="G634" s="360">
        <f t="shared" si="18"/>
        <v>0</v>
      </c>
    </row>
    <row r="635" spans="3:7" x14ac:dyDescent="0.35">
      <c r="C635" s="3">
        <f>_xlfn.XLOOKUP(B635,Details!E:E,Details!CG:CG)</f>
        <v>0</v>
      </c>
      <c r="D635" s="3">
        <f>_xlfn.XLOOKUP(B635,Details!E:E,Details!AQ:AQ)</f>
        <v>0</v>
      </c>
      <c r="E635" s="3">
        <f>_xlfn.XLOOKUP(B635,Details!E:E,Details!AR:AR)</f>
        <v>0</v>
      </c>
      <c r="F635" s="3">
        <f>SUMIFS(Details!AY:AY,Details!E:E,'GST TDS'!B635)</f>
        <v>0</v>
      </c>
      <c r="G635" s="360">
        <f t="shared" si="18"/>
        <v>0</v>
      </c>
    </row>
    <row r="636" spans="3:7" x14ac:dyDescent="0.35">
      <c r="C636" s="3">
        <f>_xlfn.XLOOKUP(B636,Details!E:E,Details!CG:CG)</f>
        <v>0</v>
      </c>
      <c r="D636" s="3">
        <f>_xlfn.XLOOKUP(B636,Details!E:E,Details!AQ:AQ)</f>
        <v>0</v>
      </c>
      <c r="E636" s="3">
        <f>_xlfn.XLOOKUP(B636,Details!E:E,Details!AR:AR)</f>
        <v>0</v>
      </c>
      <c r="F636" s="3">
        <f>SUMIFS(Details!AY:AY,Details!E:E,'GST TDS'!B636)</f>
        <v>0</v>
      </c>
      <c r="G636" s="360">
        <f t="shared" si="18"/>
        <v>0</v>
      </c>
    </row>
    <row r="637" spans="3:7" x14ac:dyDescent="0.35">
      <c r="C637" s="3">
        <f>_xlfn.XLOOKUP(B637,Details!E:E,Details!CG:CG)</f>
        <v>0</v>
      </c>
      <c r="D637" s="3">
        <f>_xlfn.XLOOKUP(B637,Details!E:E,Details!AQ:AQ)</f>
        <v>0</v>
      </c>
      <c r="E637" s="3">
        <f>_xlfn.XLOOKUP(B637,Details!E:E,Details!AR:AR)</f>
        <v>0</v>
      </c>
      <c r="F637" s="3">
        <f>SUMIFS(Details!AY:AY,Details!E:E,'GST TDS'!B637)</f>
        <v>0</v>
      </c>
      <c r="G637" s="360">
        <f t="shared" si="18"/>
        <v>0</v>
      </c>
    </row>
    <row r="638" spans="3:7" x14ac:dyDescent="0.35">
      <c r="C638" s="3">
        <f>_xlfn.XLOOKUP(B638,Details!E:E,Details!CG:CG)</f>
        <v>0</v>
      </c>
      <c r="D638" s="3">
        <f>_xlfn.XLOOKUP(B638,Details!E:E,Details!AQ:AQ)</f>
        <v>0</v>
      </c>
      <c r="E638" s="3">
        <f>_xlfn.XLOOKUP(B638,Details!E:E,Details!AR:AR)</f>
        <v>0</v>
      </c>
      <c r="F638" s="3">
        <f>SUMIFS(Details!AY:AY,Details!E:E,'GST TDS'!B638)</f>
        <v>0</v>
      </c>
      <c r="G638" s="360">
        <f t="shared" si="18"/>
        <v>0</v>
      </c>
    </row>
    <row r="639" spans="3:7" x14ac:dyDescent="0.35">
      <c r="C639" s="3">
        <f>_xlfn.XLOOKUP(B639,Details!E:E,Details!CG:CG)</f>
        <v>0</v>
      </c>
      <c r="D639" s="3">
        <f>_xlfn.XLOOKUP(B639,Details!E:E,Details!AQ:AQ)</f>
        <v>0</v>
      </c>
      <c r="E639" s="3">
        <f>_xlfn.XLOOKUP(B639,Details!E:E,Details!AR:AR)</f>
        <v>0</v>
      </c>
      <c r="F639" s="3">
        <f>SUMIFS(Details!AY:AY,Details!E:E,'GST TDS'!B639)</f>
        <v>0</v>
      </c>
      <c r="G639" s="360">
        <f t="shared" si="18"/>
        <v>0</v>
      </c>
    </row>
    <row r="640" spans="3:7" x14ac:dyDescent="0.35">
      <c r="C640" s="3">
        <f>_xlfn.XLOOKUP(B640,Details!E:E,Details!CG:CG)</f>
        <v>0</v>
      </c>
      <c r="D640" s="3">
        <f>_xlfn.XLOOKUP(B640,Details!E:E,Details!AQ:AQ)</f>
        <v>0</v>
      </c>
      <c r="E640" s="3">
        <f>_xlfn.XLOOKUP(B640,Details!E:E,Details!AR:AR)</f>
        <v>0</v>
      </c>
      <c r="F640" s="3">
        <f>SUMIFS(Details!AY:AY,Details!E:E,'GST TDS'!B640)</f>
        <v>0</v>
      </c>
      <c r="G640" s="360">
        <f t="shared" si="18"/>
        <v>0</v>
      </c>
    </row>
    <row r="641" spans="3:7" x14ac:dyDescent="0.35">
      <c r="C641" s="3">
        <f>_xlfn.XLOOKUP(B641,Details!E:E,Details!CG:CG)</f>
        <v>0</v>
      </c>
      <c r="D641" s="3">
        <f>_xlfn.XLOOKUP(B641,Details!E:E,Details!AQ:AQ)</f>
        <v>0</v>
      </c>
      <c r="E641" s="3">
        <f>_xlfn.XLOOKUP(B641,Details!E:E,Details!AR:AR)</f>
        <v>0</v>
      </c>
      <c r="F641" s="3">
        <f>SUMIFS(Details!AY:AY,Details!E:E,'GST TDS'!B641)</f>
        <v>0</v>
      </c>
      <c r="G641" s="360">
        <f t="shared" si="18"/>
        <v>0</v>
      </c>
    </row>
    <row r="642" spans="3:7" x14ac:dyDescent="0.35">
      <c r="C642" s="3">
        <f>_xlfn.XLOOKUP(B642,Details!E:E,Details!CG:CG)</f>
        <v>0</v>
      </c>
      <c r="D642" s="3">
        <f>_xlfn.XLOOKUP(B642,Details!E:E,Details!AQ:AQ)</f>
        <v>0</v>
      </c>
      <c r="E642" s="3">
        <f>_xlfn.XLOOKUP(B642,Details!E:E,Details!AR:AR)</f>
        <v>0</v>
      </c>
      <c r="F642" s="3">
        <f>SUMIFS(Details!AY:AY,Details!E:E,'GST TDS'!B642)</f>
        <v>0</v>
      </c>
      <c r="G642" s="360">
        <f t="shared" si="18"/>
        <v>0</v>
      </c>
    </row>
    <row r="643" spans="3:7" x14ac:dyDescent="0.35">
      <c r="C643" s="3">
        <f>_xlfn.XLOOKUP(B643,Details!E:E,Details!CG:CG)</f>
        <v>0</v>
      </c>
      <c r="D643" s="3">
        <f>_xlfn.XLOOKUP(B643,Details!E:E,Details!AQ:AQ)</f>
        <v>0</v>
      </c>
      <c r="E643" s="3">
        <f>_xlfn.XLOOKUP(B643,Details!E:E,Details!AR:AR)</f>
        <v>0</v>
      </c>
      <c r="F643" s="3">
        <f>SUMIFS(Details!AY:AY,Details!E:E,'GST TDS'!B643)</f>
        <v>0</v>
      </c>
      <c r="G643" s="360">
        <f t="shared" si="18"/>
        <v>0</v>
      </c>
    </row>
    <row r="644" spans="3:7" x14ac:dyDescent="0.35">
      <c r="C644" s="3">
        <f>_xlfn.XLOOKUP(B644,Details!E:E,Details!CG:CG)</f>
        <v>0</v>
      </c>
      <c r="D644" s="3">
        <f>_xlfn.XLOOKUP(B644,Details!E:E,Details!AQ:AQ)</f>
        <v>0</v>
      </c>
      <c r="E644" s="3">
        <f>_xlfn.XLOOKUP(B644,Details!E:E,Details!AR:AR)</f>
        <v>0</v>
      </c>
      <c r="F644" s="3">
        <f>SUMIFS(Details!AY:AY,Details!E:E,'GST TDS'!B644)</f>
        <v>0</v>
      </c>
      <c r="G644" s="360">
        <f t="shared" si="18"/>
        <v>0</v>
      </c>
    </row>
    <row r="645" spans="3:7" x14ac:dyDescent="0.35">
      <c r="C645" s="3">
        <f>_xlfn.XLOOKUP(B645,Details!E:E,Details!CG:CG)</f>
        <v>0</v>
      </c>
      <c r="D645" s="3">
        <f>_xlfn.XLOOKUP(B645,Details!E:E,Details!AQ:AQ)</f>
        <v>0</v>
      </c>
      <c r="E645" s="3">
        <f>_xlfn.XLOOKUP(B645,Details!E:E,Details!AR:AR)</f>
        <v>0</v>
      </c>
      <c r="F645" s="3">
        <f>SUMIFS(Details!AY:AY,Details!E:E,'GST TDS'!B645)</f>
        <v>0</v>
      </c>
      <c r="G645" s="360">
        <f t="shared" si="18"/>
        <v>0</v>
      </c>
    </row>
    <row r="646" spans="3:7" x14ac:dyDescent="0.35">
      <c r="C646" s="3">
        <f>_xlfn.XLOOKUP(B646,Details!E:E,Details!CG:CG)</f>
        <v>0</v>
      </c>
      <c r="D646" s="3">
        <f>_xlfn.XLOOKUP(B646,Details!E:E,Details!AQ:AQ)</f>
        <v>0</v>
      </c>
      <c r="E646" s="3">
        <f>_xlfn.XLOOKUP(B646,Details!E:E,Details!AR:AR)</f>
        <v>0</v>
      </c>
      <c r="F646" s="3">
        <f>SUMIFS(Details!AY:AY,Details!E:E,'GST TDS'!B646)</f>
        <v>0</v>
      </c>
      <c r="G646" s="360">
        <f t="shared" si="18"/>
        <v>0</v>
      </c>
    </row>
    <row r="647" spans="3:7" x14ac:dyDescent="0.35">
      <c r="C647" s="3">
        <f>_xlfn.XLOOKUP(B647,Details!E:E,Details!CG:CG)</f>
        <v>0</v>
      </c>
      <c r="D647" s="3">
        <f>_xlfn.XLOOKUP(B647,Details!E:E,Details!AQ:AQ)</f>
        <v>0</v>
      </c>
      <c r="E647" s="3">
        <f>_xlfn.XLOOKUP(B647,Details!E:E,Details!AR:AR)</f>
        <v>0</v>
      </c>
      <c r="F647" s="3">
        <f>SUMIFS(Details!AY:AY,Details!E:E,'GST TDS'!B647)</f>
        <v>0</v>
      </c>
      <c r="G647" s="360">
        <f t="shared" si="18"/>
        <v>0</v>
      </c>
    </row>
    <row r="648" spans="3:7" x14ac:dyDescent="0.35">
      <c r="C648" s="3">
        <f>_xlfn.XLOOKUP(B648,Details!E:E,Details!CG:CG)</f>
        <v>0</v>
      </c>
      <c r="D648" s="3">
        <f>_xlfn.XLOOKUP(B648,Details!E:E,Details!AQ:AQ)</f>
        <v>0</v>
      </c>
      <c r="E648" s="3">
        <f>_xlfn.XLOOKUP(B648,Details!E:E,Details!AR:AR)</f>
        <v>0</v>
      </c>
      <c r="F648" s="3">
        <f>SUMIFS(Details!AY:AY,Details!E:E,'GST TDS'!B648)</f>
        <v>0</v>
      </c>
      <c r="G648" s="360">
        <f t="shared" si="18"/>
        <v>0</v>
      </c>
    </row>
    <row r="649" spans="3:7" x14ac:dyDescent="0.35">
      <c r="C649" s="3">
        <f>_xlfn.XLOOKUP(B649,Details!E:E,Details!CG:CG)</f>
        <v>0</v>
      </c>
      <c r="D649" s="3">
        <f>_xlfn.XLOOKUP(B649,Details!E:E,Details!AQ:AQ)</f>
        <v>0</v>
      </c>
      <c r="E649" s="3">
        <f>_xlfn.XLOOKUP(B649,Details!E:E,Details!AR:AR)</f>
        <v>0</v>
      </c>
      <c r="F649" s="3">
        <f>SUMIFS(Details!AY:AY,Details!E:E,'GST TDS'!B649)</f>
        <v>0</v>
      </c>
      <c r="G649" s="360">
        <f t="shared" si="18"/>
        <v>0</v>
      </c>
    </row>
    <row r="650" spans="3:7" x14ac:dyDescent="0.35">
      <c r="C650" s="3">
        <f>_xlfn.XLOOKUP(B650,Details!E:E,Details!CG:CG)</f>
        <v>0</v>
      </c>
      <c r="D650" s="3">
        <f>_xlfn.XLOOKUP(B650,Details!E:E,Details!AQ:AQ)</f>
        <v>0</v>
      </c>
      <c r="E650" s="3">
        <f>_xlfn.XLOOKUP(B650,Details!E:E,Details!AR:AR)</f>
        <v>0</v>
      </c>
      <c r="F650" s="3">
        <f>SUMIFS(Details!AY:AY,Details!E:E,'GST TDS'!B650)</f>
        <v>0</v>
      </c>
      <c r="G650" s="360">
        <f t="shared" si="18"/>
        <v>0</v>
      </c>
    </row>
    <row r="651" spans="3:7" x14ac:dyDescent="0.35">
      <c r="C651" s="3">
        <f>_xlfn.XLOOKUP(B651,Details!E:E,Details!CG:CG)</f>
        <v>0</v>
      </c>
      <c r="D651" s="3">
        <f>_xlfn.XLOOKUP(B651,Details!E:E,Details!AQ:AQ)</f>
        <v>0</v>
      </c>
      <c r="E651" s="3">
        <f>_xlfn.XLOOKUP(B651,Details!E:E,Details!AR:AR)</f>
        <v>0</v>
      </c>
      <c r="F651" s="3">
        <f>SUMIFS(Details!AY:AY,Details!E:E,'GST TDS'!B651)</f>
        <v>0</v>
      </c>
      <c r="G651" s="360">
        <f t="shared" si="18"/>
        <v>0</v>
      </c>
    </row>
    <row r="652" spans="3:7" x14ac:dyDescent="0.35">
      <c r="C652" s="3">
        <f>_xlfn.XLOOKUP(B652,Details!E:E,Details!CG:CG)</f>
        <v>0</v>
      </c>
      <c r="D652" s="3">
        <f>_xlfn.XLOOKUP(B652,Details!E:E,Details!AQ:AQ)</f>
        <v>0</v>
      </c>
      <c r="E652" s="3">
        <f>_xlfn.XLOOKUP(B652,Details!E:E,Details!AR:AR)</f>
        <v>0</v>
      </c>
      <c r="F652" s="3">
        <f>SUMIFS(Details!AY:AY,Details!E:E,'GST TDS'!B652)</f>
        <v>0</v>
      </c>
      <c r="G652" s="360">
        <f t="shared" si="18"/>
        <v>0</v>
      </c>
    </row>
    <row r="653" spans="3:7" x14ac:dyDescent="0.35">
      <c r="C653" s="3">
        <f>_xlfn.XLOOKUP(B653,Details!E:E,Details!CG:CG)</f>
        <v>0</v>
      </c>
      <c r="D653" s="3">
        <f>_xlfn.XLOOKUP(B653,Details!E:E,Details!AQ:AQ)</f>
        <v>0</v>
      </c>
      <c r="E653" s="3">
        <f>_xlfn.XLOOKUP(B653,Details!E:E,Details!AR:AR)</f>
        <v>0</v>
      </c>
      <c r="F653" s="3">
        <f>SUMIFS(Details!AY:AY,Details!E:E,'GST TDS'!B653)</f>
        <v>0</v>
      </c>
      <c r="G653" s="360">
        <f t="shared" si="18"/>
        <v>0</v>
      </c>
    </row>
    <row r="654" spans="3:7" x14ac:dyDescent="0.35">
      <c r="C654" s="3">
        <f>_xlfn.XLOOKUP(B654,Details!E:E,Details!CG:CG)</f>
        <v>0</v>
      </c>
      <c r="D654" s="3">
        <f>_xlfn.XLOOKUP(B654,Details!E:E,Details!AQ:AQ)</f>
        <v>0</v>
      </c>
      <c r="E654" s="3">
        <f>_xlfn.XLOOKUP(B654,Details!E:E,Details!AR:AR)</f>
        <v>0</v>
      </c>
      <c r="F654" s="3">
        <f>SUMIFS(Details!AY:AY,Details!E:E,'GST TDS'!B654)</f>
        <v>0</v>
      </c>
      <c r="G654" s="360">
        <f t="shared" si="18"/>
        <v>0</v>
      </c>
    </row>
    <row r="655" spans="3:7" x14ac:dyDescent="0.35">
      <c r="C655" s="3">
        <f>_xlfn.XLOOKUP(B655,Details!E:E,Details!CG:CG)</f>
        <v>0</v>
      </c>
      <c r="D655" s="3">
        <f>_xlfn.XLOOKUP(B655,Details!E:E,Details!AQ:AQ)</f>
        <v>0</v>
      </c>
      <c r="E655" s="3">
        <f>_xlfn.XLOOKUP(B655,Details!E:E,Details!AR:AR)</f>
        <v>0</v>
      </c>
      <c r="F655" s="3">
        <f>SUMIFS(Details!AY:AY,Details!E:E,'GST TDS'!B655)</f>
        <v>0</v>
      </c>
      <c r="G655" s="360">
        <f t="shared" si="18"/>
        <v>0</v>
      </c>
    </row>
    <row r="656" spans="3:7" x14ac:dyDescent="0.35">
      <c r="C656" s="3">
        <f>_xlfn.XLOOKUP(B656,Details!E:E,Details!CG:CG)</f>
        <v>0</v>
      </c>
      <c r="D656" s="3">
        <f>_xlfn.XLOOKUP(B656,Details!E:E,Details!AQ:AQ)</f>
        <v>0</v>
      </c>
      <c r="E656" s="3">
        <f>_xlfn.XLOOKUP(B656,Details!E:E,Details!AR:AR)</f>
        <v>0</v>
      </c>
      <c r="F656" s="3">
        <f>SUMIFS(Details!AY:AY,Details!E:E,'GST TDS'!B656)</f>
        <v>0</v>
      </c>
      <c r="G656" s="360">
        <f t="shared" si="18"/>
        <v>0</v>
      </c>
    </row>
    <row r="657" spans="3:7" x14ac:dyDescent="0.35">
      <c r="C657" s="3">
        <f>_xlfn.XLOOKUP(B657,Details!E:E,Details!CG:CG)</f>
        <v>0</v>
      </c>
      <c r="D657" s="3">
        <f>_xlfn.XLOOKUP(B657,Details!E:E,Details!AQ:AQ)</f>
        <v>0</v>
      </c>
      <c r="E657" s="3">
        <f>_xlfn.XLOOKUP(B657,Details!E:E,Details!AR:AR)</f>
        <v>0</v>
      </c>
      <c r="F657" s="3">
        <f>SUMIFS(Details!AY:AY,Details!E:E,'GST TDS'!B657)</f>
        <v>0</v>
      </c>
      <c r="G657" s="360">
        <f t="shared" si="18"/>
        <v>0</v>
      </c>
    </row>
    <row r="658" spans="3:7" x14ac:dyDescent="0.35">
      <c r="C658" s="3">
        <f>_xlfn.XLOOKUP(B658,Details!E:E,Details!CG:CG)</f>
        <v>0</v>
      </c>
      <c r="D658" s="3">
        <f>_xlfn.XLOOKUP(B658,Details!E:E,Details!AQ:AQ)</f>
        <v>0</v>
      </c>
      <c r="E658" s="3">
        <f>_xlfn.XLOOKUP(B658,Details!E:E,Details!AR:AR)</f>
        <v>0</v>
      </c>
      <c r="F658" s="3">
        <f>SUMIFS(Details!AY:AY,Details!E:E,'GST TDS'!B658)</f>
        <v>0</v>
      </c>
      <c r="G658" s="360">
        <f t="shared" si="18"/>
        <v>0</v>
      </c>
    </row>
    <row r="659" spans="3:7" x14ac:dyDescent="0.35">
      <c r="C659" s="3">
        <f>_xlfn.XLOOKUP(B659,Details!E:E,Details!CG:CG)</f>
        <v>0</v>
      </c>
      <c r="D659" s="3">
        <f>_xlfn.XLOOKUP(B659,Details!E:E,Details!AQ:AQ)</f>
        <v>0</v>
      </c>
      <c r="E659" s="3">
        <f>_xlfn.XLOOKUP(B659,Details!E:E,Details!AR:AR)</f>
        <v>0</v>
      </c>
      <c r="F659" s="3">
        <f>SUMIFS(Details!AY:AY,Details!E:E,'GST TDS'!B659)</f>
        <v>0</v>
      </c>
      <c r="G659" s="360">
        <f t="shared" si="18"/>
        <v>0</v>
      </c>
    </row>
    <row r="660" spans="3:7" x14ac:dyDescent="0.35">
      <c r="C660" s="3">
        <f>_xlfn.XLOOKUP(B660,Details!E:E,Details!CG:CG)</f>
        <v>0</v>
      </c>
      <c r="D660" s="3">
        <f>_xlfn.XLOOKUP(B660,Details!E:E,Details!AQ:AQ)</f>
        <v>0</v>
      </c>
      <c r="E660" s="3">
        <f>_xlfn.XLOOKUP(B660,Details!E:E,Details!AR:AR)</f>
        <v>0</v>
      </c>
      <c r="F660" s="3">
        <f>SUMIFS(Details!AY:AY,Details!E:E,'GST TDS'!B660)</f>
        <v>0</v>
      </c>
      <c r="G660" s="360">
        <f t="shared" si="18"/>
        <v>0</v>
      </c>
    </row>
    <row r="661" spans="3:7" x14ac:dyDescent="0.35">
      <c r="C661" s="3">
        <f>_xlfn.XLOOKUP(B661,Details!E:E,Details!CG:CG)</f>
        <v>0</v>
      </c>
      <c r="D661" s="3">
        <f>_xlfn.XLOOKUP(B661,Details!E:E,Details!AQ:AQ)</f>
        <v>0</v>
      </c>
      <c r="E661" s="3">
        <f>_xlfn.XLOOKUP(B661,Details!E:E,Details!AR:AR)</f>
        <v>0</v>
      </c>
      <c r="F661" s="3">
        <f>SUMIFS(Details!AY:AY,Details!E:E,'GST TDS'!B661)</f>
        <v>0</v>
      </c>
      <c r="G661" s="360">
        <f t="shared" si="18"/>
        <v>0</v>
      </c>
    </row>
    <row r="662" spans="3:7" x14ac:dyDescent="0.35">
      <c r="C662" s="3">
        <f>_xlfn.XLOOKUP(B662,Details!E:E,Details!CG:CG)</f>
        <v>0</v>
      </c>
      <c r="D662" s="3">
        <f>_xlfn.XLOOKUP(B662,Details!E:E,Details!AQ:AQ)</f>
        <v>0</v>
      </c>
      <c r="E662" s="3">
        <f>_xlfn.XLOOKUP(B662,Details!E:E,Details!AR:AR)</f>
        <v>0</v>
      </c>
      <c r="F662" s="3">
        <f>SUMIFS(Details!AY:AY,Details!E:E,'GST TDS'!B662)</f>
        <v>0</v>
      </c>
      <c r="G662" s="360">
        <f t="shared" si="18"/>
        <v>0</v>
      </c>
    </row>
    <row r="663" spans="3:7" x14ac:dyDescent="0.35">
      <c r="C663" s="3">
        <f>_xlfn.XLOOKUP(B663,Details!E:E,Details!CG:CG)</f>
        <v>0</v>
      </c>
      <c r="D663" s="3">
        <f>_xlfn.XLOOKUP(B663,Details!E:E,Details!AQ:AQ)</f>
        <v>0</v>
      </c>
      <c r="E663" s="3">
        <f>_xlfn.XLOOKUP(B663,Details!E:E,Details!AR:AR)</f>
        <v>0</v>
      </c>
      <c r="F663" s="3">
        <f>SUMIFS(Details!AY:AY,Details!E:E,'GST TDS'!B663)</f>
        <v>0</v>
      </c>
      <c r="G663" s="360">
        <f t="shared" si="18"/>
        <v>0</v>
      </c>
    </row>
    <row r="664" spans="3:7" x14ac:dyDescent="0.35">
      <c r="C664" s="3">
        <f>_xlfn.XLOOKUP(B664,Details!E:E,Details!CG:CG)</f>
        <v>0</v>
      </c>
      <c r="D664" s="3">
        <f>_xlfn.XLOOKUP(B664,Details!E:E,Details!AQ:AQ)</f>
        <v>0</v>
      </c>
      <c r="E664" s="3">
        <f>_xlfn.XLOOKUP(B664,Details!E:E,Details!AR:AR)</f>
        <v>0</v>
      </c>
      <c r="F664" s="3">
        <f>SUMIFS(Details!AY:AY,Details!E:E,'GST TDS'!B664)</f>
        <v>0</v>
      </c>
      <c r="G664" s="360">
        <f t="shared" si="18"/>
        <v>0</v>
      </c>
    </row>
    <row r="665" spans="3:7" x14ac:dyDescent="0.35">
      <c r="C665" s="3">
        <f>_xlfn.XLOOKUP(B665,Details!E:E,Details!CG:CG)</f>
        <v>0</v>
      </c>
      <c r="D665" s="3">
        <f>_xlfn.XLOOKUP(B665,Details!E:E,Details!AQ:AQ)</f>
        <v>0</v>
      </c>
      <c r="E665" s="3">
        <f>_xlfn.XLOOKUP(B665,Details!E:E,Details!AR:AR)</f>
        <v>0</v>
      </c>
      <c r="F665" s="3">
        <f>SUMIFS(Details!AY:AY,Details!E:E,'GST TDS'!B665)</f>
        <v>0</v>
      </c>
      <c r="G665" s="360">
        <f t="shared" si="18"/>
        <v>0</v>
      </c>
    </row>
    <row r="666" spans="3:7" x14ac:dyDescent="0.35">
      <c r="C666" s="3">
        <f>_xlfn.XLOOKUP(B666,Details!E:E,Details!CG:CG)</f>
        <v>0</v>
      </c>
      <c r="D666" s="3">
        <f>_xlfn.XLOOKUP(B666,Details!E:E,Details!AQ:AQ)</f>
        <v>0</v>
      </c>
      <c r="E666" s="3">
        <f>_xlfn.XLOOKUP(B666,Details!E:E,Details!AR:AR)</f>
        <v>0</v>
      </c>
      <c r="F666" s="3">
        <f>SUMIFS(Details!AY:AY,Details!E:E,'GST TDS'!B666)</f>
        <v>0</v>
      </c>
      <c r="G666" s="360">
        <f t="shared" si="18"/>
        <v>0</v>
      </c>
    </row>
    <row r="667" spans="3:7" x14ac:dyDescent="0.35">
      <c r="C667" s="3">
        <f>_xlfn.XLOOKUP(B667,Details!E:E,Details!CG:CG)</f>
        <v>0</v>
      </c>
      <c r="D667" s="3">
        <f>_xlfn.XLOOKUP(B667,Details!E:E,Details!AQ:AQ)</f>
        <v>0</v>
      </c>
      <c r="E667" s="3">
        <f>_xlfn.XLOOKUP(B667,Details!E:E,Details!AR:AR)</f>
        <v>0</v>
      </c>
      <c r="F667" s="3">
        <f>SUMIFS(Details!AY:AY,Details!E:E,'GST TDS'!B667)</f>
        <v>0</v>
      </c>
      <c r="G667" s="360">
        <f t="shared" si="18"/>
        <v>0</v>
      </c>
    </row>
    <row r="668" spans="3:7" x14ac:dyDescent="0.35">
      <c r="C668" s="3">
        <f>_xlfn.XLOOKUP(B668,Details!E:E,Details!CG:CG)</f>
        <v>0</v>
      </c>
      <c r="D668" s="3">
        <f>_xlfn.XLOOKUP(B668,Details!E:E,Details!AQ:AQ)</f>
        <v>0</v>
      </c>
      <c r="E668" s="3">
        <f>_xlfn.XLOOKUP(B668,Details!E:E,Details!AR:AR)</f>
        <v>0</v>
      </c>
      <c r="F668" s="3">
        <f>SUMIFS(Details!AY:AY,Details!E:E,'GST TDS'!B668)</f>
        <v>0</v>
      </c>
      <c r="G668" s="360">
        <f t="shared" si="18"/>
        <v>0</v>
      </c>
    </row>
    <row r="669" spans="3:7" x14ac:dyDescent="0.35">
      <c r="C669" s="3">
        <f>_xlfn.XLOOKUP(B669,Details!E:E,Details!CG:CG)</f>
        <v>0</v>
      </c>
      <c r="D669" s="3">
        <f>_xlfn.XLOOKUP(B669,Details!E:E,Details!AQ:AQ)</f>
        <v>0</v>
      </c>
      <c r="E669" s="3">
        <f>_xlfn.XLOOKUP(B669,Details!E:E,Details!AR:AR)</f>
        <v>0</v>
      </c>
      <c r="F669" s="3">
        <f>SUMIFS(Details!AY:AY,Details!E:E,'GST TDS'!B669)</f>
        <v>0</v>
      </c>
      <c r="G669" s="360">
        <f t="shared" si="18"/>
        <v>0</v>
      </c>
    </row>
    <row r="670" spans="3:7" x14ac:dyDescent="0.35">
      <c r="C670" s="3">
        <f>_xlfn.XLOOKUP(B670,Details!E:E,Details!CG:CG)</f>
        <v>0</v>
      </c>
      <c r="D670" s="3">
        <f>_xlfn.XLOOKUP(B670,Details!E:E,Details!AQ:AQ)</f>
        <v>0</v>
      </c>
      <c r="E670" s="3">
        <f>_xlfn.XLOOKUP(B670,Details!E:E,Details!AR:AR)</f>
        <v>0</v>
      </c>
      <c r="F670" s="3">
        <f>SUMIFS(Details!AY:AY,Details!E:E,'GST TDS'!B670)</f>
        <v>0</v>
      </c>
      <c r="G670" s="360">
        <f t="shared" ref="G670:G733" si="19">F670*2%</f>
        <v>0</v>
      </c>
    </row>
    <row r="671" spans="3:7" x14ac:dyDescent="0.35">
      <c r="C671" s="3">
        <f>_xlfn.XLOOKUP(B671,Details!E:E,Details!CG:CG)</f>
        <v>0</v>
      </c>
      <c r="D671" s="3">
        <f>_xlfn.XLOOKUP(B671,Details!E:E,Details!AQ:AQ)</f>
        <v>0</v>
      </c>
      <c r="E671" s="3">
        <f>_xlfn.XLOOKUP(B671,Details!E:E,Details!AR:AR)</f>
        <v>0</v>
      </c>
      <c r="F671" s="3">
        <f>SUMIFS(Details!AY:AY,Details!E:E,'GST TDS'!B671)</f>
        <v>0</v>
      </c>
      <c r="G671" s="360">
        <f t="shared" si="19"/>
        <v>0</v>
      </c>
    </row>
    <row r="672" spans="3:7" x14ac:dyDescent="0.35">
      <c r="C672" s="3">
        <f>_xlfn.XLOOKUP(B672,Details!E:E,Details!CG:CG)</f>
        <v>0</v>
      </c>
      <c r="D672" s="3">
        <f>_xlfn.XLOOKUP(B672,Details!E:E,Details!AQ:AQ)</f>
        <v>0</v>
      </c>
      <c r="E672" s="3">
        <f>_xlfn.XLOOKUP(B672,Details!E:E,Details!AR:AR)</f>
        <v>0</v>
      </c>
      <c r="F672" s="3">
        <f>SUMIFS(Details!AY:AY,Details!E:E,'GST TDS'!B672)</f>
        <v>0</v>
      </c>
      <c r="G672" s="360">
        <f t="shared" si="19"/>
        <v>0</v>
      </c>
    </row>
    <row r="673" spans="3:7" x14ac:dyDescent="0.35">
      <c r="C673" s="3">
        <f>_xlfn.XLOOKUP(B673,Details!E:E,Details!CG:CG)</f>
        <v>0</v>
      </c>
      <c r="D673" s="3">
        <f>_xlfn.XLOOKUP(B673,Details!E:E,Details!AQ:AQ)</f>
        <v>0</v>
      </c>
      <c r="E673" s="3">
        <f>_xlfn.XLOOKUP(B673,Details!E:E,Details!AR:AR)</f>
        <v>0</v>
      </c>
      <c r="F673" s="3">
        <f>SUMIFS(Details!AY:AY,Details!E:E,'GST TDS'!B673)</f>
        <v>0</v>
      </c>
      <c r="G673" s="360">
        <f t="shared" si="19"/>
        <v>0</v>
      </c>
    </row>
    <row r="674" spans="3:7" x14ac:dyDescent="0.35">
      <c r="C674" s="3">
        <f>_xlfn.XLOOKUP(B674,Details!E:E,Details!CG:CG)</f>
        <v>0</v>
      </c>
      <c r="D674" s="3">
        <f>_xlfn.XLOOKUP(B674,Details!E:E,Details!AQ:AQ)</f>
        <v>0</v>
      </c>
      <c r="E674" s="3">
        <f>_xlfn.XLOOKUP(B674,Details!E:E,Details!AR:AR)</f>
        <v>0</v>
      </c>
      <c r="F674" s="3">
        <f>SUMIFS(Details!AY:AY,Details!E:E,'GST TDS'!B674)</f>
        <v>0</v>
      </c>
      <c r="G674" s="360">
        <f t="shared" si="19"/>
        <v>0</v>
      </c>
    </row>
    <row r="675" spans="3:7" x14ac:dyDescent="0.35">
      <c r="C675" s="3">
        <f>_xlfn.XLOOKUP(B675,Details!E:E,Details!CG:CG)</f>
        <v>0</v>
      </c>
      <c r="D675" s="3">
        <f>_xlfn.XLOOKUP(B675,Details!E:E,Details!AQ:AQ)</f>
        <v>0</v>
      </c>
      <c r="E675" s="3">
        <f>_xlfn.XLOOKUP(B675,Details!E:E,Details!AR:AR)</f>
        <v>0</v>
      </c>
      <c r="F675" s="3">
        <f>SUMIFS(Details!AY:AY,Details!E:E,'GST TDS'!B675)</f>
        <v>0</v>
      </c>
      <c r="G675" s="360">
        <f t="shared" si="19"/>
        <v>0</v>
      </c>
    </row>
    <row r="676" spans="3:7" x14ac:dyDescent="0.35">
      <c r="C676" s="3">
        <f>_xlfn.XLOOKUP(B676,Details!E:E,Details!CG:CG)</f>
        <v>0</v>
      </c>
      <c r="D676" s="3">
        <f>_xlfn.XLOOKUP(B676,Details!E:E,Details!AQ:AQ)</f>
        <v>0</v>
      </c>
      <c r="E676" s="3">
        <f>_xlfn.XLOOKUP(B676,Details!E:E,Details!AR:AR)</f>
        <v>0</v>
      </c>
      <c r="F676" s="3">
        <f>SUMIFS(Details!AY:AY,Details!E:E,'GST TDS'!B676)</f>
        <v>0</v>
      </c>
      <c r="G676" s="360">
        <f t="shared" si="19"/>
        <v>0</v>
      </c>
    </row>
    <row r="677" spans="3:7" x14ac:dyDescent="0.35">
      <c r="C677" s="3">
        <f>_xlfn.XLOOKUP(B677,Details!E:E,Details!CG:CG)</f>
        <v>0</v>
      </c>
      <c r="D677" s="3">
        <f>_xlfn.XLOOKUP(B677,Details!E:E,Details!AQ:AQ)</f>
        <v>0</v>
      </c>
      <c r="E677" s="3">
        <f>_xlfn.XLOOKUP(B677,Details!E:E,Details!AR:AR)</f>
        <v>0</v>
      </c>
      <c r="F677" s="3">
        <f>SUMIFS(Details!AY:AY,Details!E:E,'GST TDS'!B677)</f>
        <v>0</v>
      </c>
      <c r="G677" s="360">
        <f t="shared" si="19"/>
        <v>0</v>
      </c>
    </row>
    <row r="678" spans="3:7" x14ac:dyDescent="0.35">
      <c r="C678" s="3">
        <f>_xlfn.XLOOKUP(B678,Details!E:E,Details!CG:CG)</f>
        <v>0</v>
      </c>
      <c r="D678" s="3">
        <f>_xlfn.XLOOKUP(B678,Details!E:E,Details!AQ:AQ)</f>
        <v>0</v>
      </c>
      <c r="E678" s="3">
        <f>_xlfn.XLOOKUP(B678,Details!E:E,Details!AR:AR)</f>
        <v>0</v>
      </c>
      <c r="F678" s="3">
        <f>SUMIFS(Details!AY:AY,Details!E:E,'GST TDS'!B678)</f>
        <v>0</v>
      </c>
      <c r="G678" s="360">
        <f t="shared" si="19"/>
        <v>0</v>
      </c>
    </row>
    <row r="679" spans="3:7" x14ac:dyDescent="0.35">
      <c r="C679" s="3">
        <f>_xlfn.XLOOKUP(B679,Details!E:E,Details!CG:CG)</f>
        <v>0</v>
      </c>
      <c r="D679" s="3">
        <f>_xlfn.XLOOKUP(B679,Details!E:E,Details!AQ:AQ)</f>
        <v>0</v>
      </c>
      <c r="E679" s="3">
        <f>_xlfn.XLOOKUP(B679,Details!E:E,Details!AR:AR)</f>
        <v>0</v>
      </c>
      <c r="F679" s="3">
        <f>SUMIFS(Details!AY:AY,Details!E:E,'GST TDS'!B679)</f>
        <v>0</v>
      </c>
      <c r="G679" s="360">
        <f t="shared" si="19"/>
        <v>0</v>
      </c>
    </row>
    <row r="680" spans="3:7" x14ac:dyDescent="0.35">
      <c r="C680" s="3">
        <f>_xlfn.XLOOKUP(B680,Details!E:E,Details!CG:CG)</f>
        <v>0</v>
      </c>
      <c r="D680" s="3">
        <f>_xlfn.XLOOKUP(B680,Details!E:E,Details!AQ:AQ)</f>
        <v>0</v>
      </c>
      <c r="E680" s="3">
        <f>_xlfn.XLOOKUP(B680,Details!E:E,Details!AR:AR)</f>
        <v>0</v>
      </c>
      <c r="F680" s="3">
        <f>SUMIFS(Details!AY:AY,Details!E:E,'GST TDS'!B680)</f>
        <v>0</v>
      </c>
      <c r="G680" s="360">
        <f t="shared" si="19"/>
        <v>0</v>
      </c>
    </row>
    <row r="681" spans="3:7" x14ac:dyDescent="0.35">
      <c r="C681" s="3">
        <f>_xlfn.XLOOKUP(B681,Details!E:E,Details!CG:CG)</f>
        <v>0</v>
      </c>
      <c r="D681" s="3">
        <f>_xlfn.XLOOKUP(B681,Details!E:E,Details!AQ:AQ)</f>
        <v>0</v>
      </c>
      <c r="E681" s="3">
        <f>_xlfn.XLOOKUP(B681,Details!E:E,Details!AR:AR)</f>
        <v>0</v>
      </c>
      <c r="F681" s="3">
        <f>SUMIFS(Details!AY:AY,Details!E:E,'GST TDS'!B681)</f>
        <v>0</v>
      </c>
      <c r="G681" s="360">
        <f t="shared" si="19"/>
        <v>0</v>
      </c>
    </row>
    <row r="682" spans="3:7" x14ac:dyDescent="0.35">
      <c r="C682" s="3">
        <f>_xlfn.XLOOKUP(B682,Details!E:E,Details!CG:CG)</f>
        <v>0</v>
      </c>
      <c r="D682" s="3">
        <f>_xlfn.XLOOKUP(B682,Details!E:E,Details!AQ:AQ)</f>
        <v>0</v>
      </c>
      <c r="E682" s="3">
        <f>_xlfn.XLOOKUP(B682,Details!E:E,Details!AR:AR)</f>
        <v>0</v>
      </c>
      <c r="F682" s="3">
        <f>SUMIFS(Details!AY:AY,Details!E:E,'GST TDS'!B682)</f>
        <v>0</v>
      </c>
      <c r="G682" s="360">
        <f t="shared" si="19"/>
        <v>0</v>
      </c>
    </row>
    <row r="683" spans="3:7" x14ac:dyDescent="0.35">
      <c r="C683" s="3">
        <f>_xlfn.XLOOKUP(B683,Details!E:E,Details!CG:CG)</f>
        <v>0</v>
      </c>
      <c r="D683" s="3">
        <f>_xlfn.XLOOKUP(B683,Details!E:E,Details!AQ:AQ)</f>
        <v>0</v>
      </c>
      <c r="E683" s="3">
        <f>_xlfn.XLOOKUP(B683,Details!E:E,Details!AR:AR)</f>
        <v>0</v>
      </c>
      <c r="F683" s="3">
        <f>SUMIFS(Details!AY:AY,Details!E:E,'GST TDS'!B683)</f>
        <v>0</v>
      </c>
      <c r="G683" s="360">
        <f t="shared" si="19"/>
        <v>0</v>
      </c>
    </row>
    <row r="684" spans="3:7" x14ac:dyDescent="0.35">
      <c r="C684" s="3">
        <f>_xlfn.XLOOKUP(B684,Details!E:E,Details!CG:CG)</f>
        <v>0</v>
      </c>
      <c r="D684" s="3">
        <f>_xlfn.XLOOKUP(B684,Details!E:E,Details!AQ:AQ)</f>
        <v>0</v>
      </c>
      <c r="E684" s="3">
        <f>_xlfn.XLOOKUP(B684,Details!E:E,Details!AR:AR)</f>
        <v>0</v>
      </c>
      <c r="F684" s="3">
        <f>SUMIFS(Details!AY:AY,Details!E:E,'GST TDS'!B684)</f>
        <v>0</v>
      </c>
      <c r="G684" s="360">
        <f t="shared" si="19"/>
        <v>0</v>
      </c>
    </row>
    <row r="685" spans="3:7" x14ac:dyDescent="0.35">
      <c r="C685" s="3">
        <f>_xlfn.XLOOKUP(B685,Details!E:E,Details!CG:CG)</f>
        <v>0</v>
      </c>
      <c r="D685" s="3">
        <f>_xlfn.XLOOKUP(B685,Details!E:E,Details!AQ:AQ)</f>
        <v>0</v>
      </c>
      <c r="E685" s="3">
        <f>_xlfn.XLOOKUP(B685,Details!E:E,Details!AR:AR)</f>
        <v>0</v>
      </c>
      <c r="F685" s="3">
        <f>SUMIFS(Details!AY:AY,Details!E:E,'GST TDS'!B685)</f>
        <v>0</v>
      </c>
      <c r="G685" s="360">
        <f t="shared" si="19"/>
        <v>0</v>
      </c>
    </row>
    <row r="686" spans="3:7" x14ac:dyDescent="0.35">
      <c r="C686" s="3">
        <f>_xlfn.XLOOKUP(B686,Details!E:E,Details!CG:CG)</f>
        <v>0</v>
      </c>
      <c r="D686" s="3">
        <f>_xlfn.XLOOKUP(B686,Details!E:E,Details!AQ:AQ)</f>
        <v>0</v>
      </c>
      <c r="E686" s="3">
        <f>_xlfn.XLOOKUP(B686,Details!E:E,Details!AR:AR)</f>
        <v>0</v>
      </c>
      <c r="F686" s="3">
        <f>SUMIFS(Details!AY:AY,Details!E:E,'GST TDS'!B686)</f>
        <v>0</v>
      </c>
      <c r="G686" s="360">
        <f t="shared" si="19"/>
        <v>0</v>
      </c>
    </row>
    <row r="687" spans="3:7" x14ac:dyDescent="0.35">
      <c r="C687" s="3">
        <f>_xlfn.XLOOKUP(B687,Details!E:E,Details!CG:CG)</f>
        <v>0</v>
      </c>
      <c r="D687" s="3">
        <f>_xlfn.XLOOKUP(B687,Details!E:E,Details!AQ:AQ)</f>
        <v>0</v>
      </c>
      <c r="E687" s="3">
        <f>_xlfn.XLOOKUP(B687,Details!E:E,Details!AR:AR)</f>
        <v>0</v>
      </c>
      <c r="F687" s="3">
        <f>SUMIFS(Details!AY:AY,Details!E:E,'GST TDS'!B687)</f>
        <v>0</v>
      </c>
      <c r="G687" s="360">
        <f t="shared" si="19"/>
        <v>0</v>
      </c>
    </row>
    <row r="688" spans="3:7" x14ac:dyDescent="0.35">
      <c r="C688" s="3">
        <f>_xlfn.XLOOKUP(B688,Details!E:E,Details!CG:CG)</f>
        <v>0</v>
      </c>
      <c r="D688" s="3">
        <f>_xlfn.XLOOKUP(B688,Details!E:E,Details!AQ:AQ)</f>
        <v>0</v>
      </c>
      <c r="E688" s="3">
        <f>_xlfn.XLOOKUP(B688,Details!E:E,Details!AR:AR)</f>
        <v>0</v>
      </c>
      <c r="F688" s="3">
        <f>SUMIFS(Details!AY:AY,Details!E:E,'GST TDS'!B688)</f>
        <v>0</v>
      </c>
      <c r="G688" s="360">
        <f t="shared" si="19"/>
        <v>0</v>
      </c>
    </row>
    <row r="689" spans="3:7" x14ac:dyDescent="0.35">
      <c r="C689" s="3">
        <f>_xlfn.XLOOKUP(B689,Details!E:E,Details!CG:CG)</f>
        <v>0</v>
      </c>
      <c r="D689" s="3">
        <f>_xlfn.XLOOKUP(B689,Details!E:E,Details!AQ:AQ)</f>
        <v>0</v>
      </c>
      <c r="E689" s="3">
        <f>_xlfn.XLOOKUP(B689,Details!E:E,Details!AR:AR)</f>
        <v>0</v>
      </c>
      <c r="F689" s="3">
        <f>SUMIFS(Details!AY:AY,Details!E:E,'GST TDS'!B689)</f>
        <v>0</v>
      </c>
      <c r="G689" s="360">
        <f t="shared" si="19"/>
        <v>0</v>
      </c>
    </row>
    <row r="690" spans="3:7" x14ac:dyDescent="0.35">
      <c r="C690" s="3">
        <f>_xlfn.XLOOKUP(B690,Details!E:E,Details!CG:CG)</f>
        <v>0</v>
      </c>
      <c r="D690" s="3">
        <f>_xlfn.XLOOKUP(B690,Details!E:E,Details!AQ:AQ)</f>
        <v>0</v>
      </c>
      <c r="E690" s="3">
        <f>_xlfn.XLOOKUP(B690,Details!E:E,Details!AR:AR)</f>
        <v>0</v>
      </c>
      <c r="F690" s="3">
        <f>SUMIFS(Details!AY:AY,Details!E:E,'GST TDS'!B690)</f>
        <v>0</v>
      </c>
      <c r="G690" s="360">
        <f t="shared" si="19"/>
        <v>0</v>
      </c>
    </row>
    <row r="691" spans="3:7" x14ac:dyDescent="0.35">
      <c r="C691" s="3">
        <f>_xlfn.XLOOKUP(B691,Details!E:E,Details!CG:CG)</f>
        <v>0</v>
      </c>
      <c r="D691" s="3">
        <f>_xlfn.XLOOKUP(B691,Details!E:E,Details!AQ:AQ)</f>
        <v>0</v>
      </c>
      <c r="E691" s="3">
        <f>_xlfn.XLOOKUP(B691,Details!E:E,Details!AR:AR)</f>
        <v>0</v>
      </c>
      <c r="F691" s="3">
        <f>SUMIFS(Details!AY:AY,Details!E:E,'GST TDS'!B691)</f>
        <v>0</v>
      </c>
      <c r="G691" s="360">
        <f t="shared" si="19"/>
        <v>0</v>
      </c>
    </row>
    <row r="692" spans="3:7" x14ac:dyDescent="0.35">
      <c r="C692" s="3">
        <f>_xlfn.XLOOKUP(B692,Details!E:E,Details!CG:CG)</f>
        <v>0</v>
      </c>
      <c r="D692" s="3">
        <f>_xlfn.XLOOKUP(B692,Details!E:E,Details!AQ:AQ)</f>
        <v>0</v>
      </c>
      <c r="E692" s="3">
        <f>_xlfn.XLOOKUP(B692,Details!E:E,Details!AR:AR)</f>
        <v>0</v>
      </c>
      <c r="F692" s="3">
        <f>SUMIFS(Details!AY:AY,Details!E:E,'GST TDS'!B692)</f>
        <v>0</v>
      </c>
      <c r="G692" s="360">
        <f t="shared" si="19"/>
        <v>0</v>
      </c>
    </row>
    <row r="693" spans="3:7" x14ac:dyDescent="0.35">
      <c r="C693" s="3">
        <f>_xlfn.XLOOKUP(B693,Details!E:E,Details!CG:CG)</f>
        <v>0</v>
      </c>
      <c r="D693" s="3">
        <f>_xlfn.XLOOKUP(B693,Details!E:E,Details!AQ:AQ)</f>
        <v>0</v>
      </c>
      <c r="E693" s="3">
        <f>_xlfn.XLOOKUP(B693,Details!E:E,Details!AR:AR)</f>
        <v>0</v>
      </c>
      <c r="F693" s="3">
        <f>SUMIFS(Details!AY:AY,Details!E:E,'GST TDS'!B693)</f>
        <v>0</v>
      </c>
      <c r="G693" s="360">
        <f t="shared" si="19"/>
        <v>0</v>
      </c>
    </row>
    <row r="694" spans="3:7" x14ac:dyDescent="0.35">
      <c r="C694" s="3">
        <f>_xlfn.XLOOKUP(B694,Details!E:E,Details!CG:CG)</f>
        <v>0</v>
      </c>
      <c r="D694" s="3">
        <f>_xlfn.XLOOKUP(B694,Details!E:E,Details!AQ:AQ)</f>
        <v>0</v>
      </c>
      <c r="E694" s="3">
        <f>_xlfn.XLOOKUP(B694,Details!E:E,Details!AR:AR)</f>
        <v>0</v>
      </c>
      <c r="F694" s="3">
        <f>SUMIFS(Details!AY:AY,Details!E:E,'GST TDS'!B694)</f>
        <v>0</v>
      </c>
      <c r="G694" s="360">
        <f t="shared" si="19"/>
        <v>0</v>
      </c>
    </row>
    <row r="695" spans="3:7" x14ac:dyDescent="0.35">
      <c r="C695" s="3">
        <f>_xlfn.XLOOKUP(B695,Details!E:E,Details!CG:CG)</f>
        <v>0</v>
      </c>
      <c r="D695" s="3">
        <f>_xlfn.XLOOKUP(B695,Details!E:E,Details!AQ:AQ)</f>
        <v>0</v>
      </c>
      <c r="E695" s="3">
        <f>_xlfn.XLOOKUP(B695,Details!E:E,Details!AR:AR)</f>
        <v>0</v>
      </c>
      <c r="F695" s="3">
        <f>SUMIFS(Details!AY:AY,Details!E:E,'GST TDS'!B695)</f>
        <v>0</v>
      </c>
      <c r="G695" s="360">
        <f t="shared" si="19"/>
        <v>0</v>
      </c>
    </row>
    <row r="696" spans="3:7" x14ac:dyDescent="0.35">
      <c r="C696" s="3">
        <f>_xlfn.XLOOKUP(B696,Details!E:E,Details!CG:CG)</f>
        <v>0</v>
      </c>
      <c r="D696" s="3">
        <f>_xlfn.XLOOKUP(B696,Details!E:E,Details!AQ:AQ)</f>
        <v>0</v>
      </c>
      <c r="E696" s="3">
        <f>_xlfn.XLOOKUP(B696,Details!E:E,Details!AR:AR)</f>
        <v>0</v>
      </c>
      <c r="F696" s="3">
        <f>SUMIFS(Details!AY:AY,Details!E:E,'GST TDS'!B696)</f>
        <v>0</v>
      </c>
      <c r="G696" s="360">
        <f t="shared" si="19"/>
        <v>0</v>
      </c>
    </row>
    <row r="697" spans="3:7" x14ac:dyDescent="0.35">
      <c r="C697" s="3">
        <f>_xlfn.XLOOKUP(B697,Details!E:E,Details!CG:CG)</f>
        <v>0</v>
      </c>
      <c r="D697" s="3">
        <f>_xlfn.XLOOKUP(B697,Details!E:E,Details!AQ:AQ)</f>
        <v>0</v>
      </c>
      <c r="E697" s="3">
        <f>_xlfn.XLOOKUP(B697,Details!E:E,Details!AR:AR)</f>
        <v>0</v>
      </c>
      <c r="F697" s="3">
        <f>SUMIFS(Details!AY:AY,Details!E:E,'GST TDS'!B697)</f>
        <v>0</v>
      </c>
      <c r="G697" s="360">
        <f t="shared" si="19"/>
        <v>0</v>
      </c>
    </row>
    <row r="698" spans="3:7" x14ac:dyDescent="0.35">
      <c r="C698" s="3">
        <f>_xlfn.XLOOKUP(B698,Details!E:E,Details!CG:CG)</f>
        <v>0</v>
      </c>
      <c r="D698" s="3">
        <f>_xlfn.XLOOKUP(B698,Details!E:E,Details!AQ:AQ)</f>
        <v>0</v>
      </c>
      <c r="E698" s="3">
        <f>_xlfn.XLOOKUP(B698,Details!E:E,Details!AR:AR)</f>
        <v>0</v>
      </c>
      <c r="F698" s="3">
        <f>SUMIFS(Details!AY:AY,Details!E:E,'GST TDS'!B698)</f>
        <v>0</v>
      </c>
      <c r="G698" s="360">
        <f t="shared" si="19"/>
        <v>0</v>
      </c>
    </row>
    <row r="699" spans="3:7" x14ac:dyDescent="0.35">
      <c r="C699" s="3">
        <f>_xlfn.XLOOKUP(B699,Details!E:E,Details!CG:CG)</f>
        <v>0</v>
      </c>
      <c r="D699" s="3">
        <f>_xlfn.XLOOKUP(B699,Details!E:E,Details!AQ:AQ)</f>
        <v>0</v>
      </c>
      <c r="E699" s="3">
        <f>_xlfn.XLOOKUP(B699,Details!E:E,Details!AR:AR)</f>
        <v>0</v>
      </c>
      <c r="F699" s="3">
        <f>SUMIFS(Details!AY:AY,Details!E:E,'GST TDS'!B699)</f>
        <v>0</v>
      </c>
      <c r="G699" s="360">
        <f t="shared" si="19"/>
        <v>0</v>
      </c>
    </row>
    <row r="700" spans="3:7" x14ac:dyDescent="0.35">
      <c r="C700" s="3">
        <f>_xlfn.XLOOKUP(B700,Details!E:E,Details!CG:CG)</f>
        <v>0</v>
      </c>
      <c r="D700" s="3">
        <f>_xlfn.XLOOKUP(B700,Details!E:E,Details!AQ:AQ)</f>
        <v>0</v>
      </c>
      <c r="E700" s="3">
        <f>_xlfn.XLOOKUP(B700,Details!E:E,Details!AR:AR)</f>
        <v>0</v>
      </c>
      <c r="F700" s="3">
        <f>SUMIFS(Details!AY:AY,Details!E:E,'GST TDS'!B700)</f>
        <v>0</v>
      </c>
      <c r="G700" s="360">
        <f t="shared" si="19"/>
        <v>0</v>
      </c>
    </row>
    <row r="701" spans="3:7" x14ac:dyDescent="0.35">
      <c r="C701" s="3">
        <f>_xlfn.XLOOKUP(B701,Details!E:E,Details!CG:CG)</f>
        <v>0</v>
      </c>
      <c r="D701" s="3">
        <f>_xlfn.XLOOKUP(B701,Details!E:E,Details!AQ:AQ)</f>
        <v>0</v>
      </c>
      <c r="E701" s="3">
        <f>_xlfn.XLOOKUP(B701,Details!E:E,Details!AR:AR)</f>
        <v>0</v>
      </c>
      <c r="F701" s="3">
        <f>SUMIFS(Details!AY:AY,Details!E:E,'GST TDS'!B701)</f>
        <v>0</v>
      </c>
      <c r="G701" s="360">
        <f t="shared" si="19"/>
        <v>0</v>
      </c>
    </row>
    <row r="702" spans="3:7" x14ac:dyDescent="0.35">
      <c r="C702" s="3">
        <f>_xlfn.XLOOKUP(B702,Details!E:E,Details!CG:CG)</f>
        <v>0</v>
      </c>
      <c r="D702" s="3">
        <f>_xlfn.XLOOKUP(B702,Details!E:E,Details!AQ:AQ)</f>
        <v>0</v>
      </c>
      <c r="E702" s="3">
        <f>_xlfn.XLOOKUP(B702,Details!E:E,Details!AR:AR)</f>
        <v>0</v>
      </c>
      <c r="F702" s="3">
        <f>SUMIFS(Details!AY:AY,Details!E:E,'GST TDS'!B702)</f>
        <v>0</v>
      </c>
      <c r="G702" s="360">
        <f t="shared" si="19"/>
        <v>0</v>
      </c>
    </row>
    <row r="703" spans="3:7" x14ac:dyDescent="0.35">
      <c r="C703" s="3">
        <f>_xlfn.XLOOKUP(B703,Details!E:E,Details!CG:CG)</f>
        <v>0</v>
      </c>
      <c r="D703" s="3">
        <f>_xlfn.XLOOKUP(B703,Details!E:E,Details!AQ:AQ)</f>
        <v>0</v>
      </c>
      <c r="E703" s="3">
        <f>_xlfn.XLOOKUP(B703,Details!E:E,Details!AR:AR)</f>
        <v>0</v>
      </c>
      <c r="F703" s="3">
        <f>SUMIFS(Details!AY:AY,Details!E:E,'GST TDS'!B703)</f>
        <v>0</v>
      </c>
      <c r="G703" s="360">
        <f t="shared" si="19"/>
        <v>0</v>
      </c>
    </row>
    <row r="704" spans="3:7" x14ac:dyDescent="0.35">
      <c r="C704" s="3">
        <f>_xlfn.XLOOKUP(B704,Details!E:E,Details!CG:CG)</f>
        <v>0</v>
      </c>
      <c r="D704" s="3">
        <f>_xlfn.XLOOKUP(B704,Details!E:E,Details!AQ:AQ)</f>
        <v>0</v>
      </c>
      <c r="E704" s="3">
        <f>_xlfn.XLOOKUP(B704,Details!E:E,Details!AR:AR)</f>
        <v>0</v>
      </c>
      <c r="F704" s="3">
        <f>SUMIFS(Details!AY:AY,Details!E:E,'GST TDS'!B704)</f>
        <v>0</v>
      </c>
      <c r="G704" s="360">
        <f t="shared" si="19"/>
        <v>0</v>
      </c>
    </row>
    <row r="705" spans="3:7" x14ac:dyDescent="0.35">
      <c r="C705" s="3">
        <f>_xlfn.XLOOKUP(B705,Details!E:E,Details!CG:CG)</f>
        <v>0</v>
      </c>
      <c r="D705" s="3">
        <f>_xlfn.XLOOKUP(B705,Details!E:E,Details!AQ:AQ)</f>
        <v>0</v>
      </c>
      <c r="E705" s="3">
        <f>_xlfn.XLOOKUP(B705,Details!E:E,Details!AR:AR)</f>
        <v>0</v>
      </c>
      <c r="F705" s="3">
        <f>SUMIFS(Details!AY:AY,Details!E:E,'GST TDS'!B705)</f>
        <v>0</v>
      </c>
      <c r="G705" s="360">
        <f t="shared" si="19"/>
        <v>0</v>
      </c>
    </row>
    <row r="706" spans="3:7" x14ac:dyDescent="0.35">
      <c r="C706" s="3">
        <f>_xlfn.XLOOKUP(B706,Details!E:E,Details!CG:CG)</f>
        <v>0</v>
      </c>
      <c r="D706" s="3">
        <f>_xlfn.XLOOKUP(B706,Details!E:E,Details!AQ:AQ)</f>
        <v>0</v>
      </c>
      <c r="E706" s="3">
        <f>_xlfn.XLOOKUP(B706,Details!E:E,Details!AR:AR)</f>
        <v>0</v>
      </c>
      <c r="F706" s="3">
        <f>SUMIFS(Details!AY:AY,Details!E:E,'GST TDS'!B706)</f>
        <v>0</v>
      </c>
      <c r="G706" s="360">
        <f t="shared" si="19"/>
        <v>0</v>
      </c>
    </row>
    <row r="707" spans="3:7" x14ac:dyDescent="0.35">
      <c r="C707" s="3">
        <f>_xlfn.XLOOKUP(B707,Details!E:E,Details!CG:CG)</f>
        <v>0</v>
      </c>
      <c r="D707" s="3">
        <f>_xlfn.XLOOKUP(B707,Details!E:E,Details!AQ:AQ)</f>
        <v>0</v>
      </c>
      <c r="E707" s="3">
        <f>_xlfn.XLOOKUP(B707,Details!E:E,Details!AR:AR)</f>
        <v>0</v>
      </c>
      <c r="F707" s="3">
        <f>SUMIFS(Details!AY:AY,Details!E:E,'GST TDS'!B707)</f>
        <v>0</v>
      </c>
      <c r="G707" s="360">
        <f t="shared" si="19"/>
        <v>0</v>
      </c>
    </row>
    <row r="708" spans="3:7" x14ac:dyDescent="0.35">
      <c r="C708" s="3">
        <f>_xlfn.XLOOKUP(B708,Details!E:E,Details!CG:CG)</f>
        <v>0</v>
      </c>
      <c r="D708" s="3">
        <f>_xlfn.XLOOKUP(B708,Details!E:E,Details!AQ:AQ)</f>
        <v>0</v>
      </c>
      <c r="E708" s="3">
        <f>_xlfn.XLOOKUP(B708,Details!E:E,Details!AR:AR)</f>
        <v>0</v>
      </c>
      <c r="F708" s="3">
        <f>SUMIFS(Details!AY:AY,Details!E:E,'GST TDS'!B708)</f>
        <v>0</v>
      </c>
      <c r="G708" s="360">
        <f t="shared" si="19"/>
        <v>0</v>
      </c>
    </row>
    <row r="709" spans="3:7" x14ac:dyDescent="0.35">
      <c r="C709" s="3">
        <f>_xlfn.XLOOKUP(B709,Details!E:E,Details!CG:CG)</f>
        <v>0</v>
      </c>
      <c r="D709" s="3">
        <f>_xlfn.XLOOKUP(B709,Details!E:E,Details!AQ:AQ)</f>
        <v>0</v>
      </c>
      <c r="E709" s="3">
        <f>_xlfn.XLOOKUP(B709,Details!E:E,Details!AR:AR)</f>
        <v>0</v>
      </c>
      <c r="F709" s="3">
        <f>SUMIFS(Details!AY:AY,Details!E:E,'GST TDS'!B709)</f>
        <v>0</v>
      </c>
      <c r="G709" s="360">
        <f t="shared" si="19"/>
        <v>0</v>
      </c>
    </row>
    <row r="710" spans="3:7" x14ac:dyDescent="0.35">
      <c r="C710" s="3">
        <f>_xlfn.XLOOKUP(B710,Details!E:E,Details!CG:CG)</f>
        <v>0</v>
      </c>
      <c r="D710" s="3">
        <f>_xlfn.XLOOKUP(B710,Details!E:E,Details!AQ:AQ)</f>
        <v>0</v>
      </c>
      <c r="E710" s="3">
        <f>_xlfn.XLOOKUP(B710,Details!E:E,Details!AR:AR)</f>
        <v>0</v>
      </c>
      <c r="F710" s="3">
        <f>SUMIFS(Details!AY:AY,Details!E:E,'GST TDS'!B710)</f>
        <v>0</v>
      </c>
      <c r="G710" s="360">
        <f t="shared" si="19"/>
        <v>0</v>
      </c>
    </row>
    <row r="711" spans="3:7" x14ac:dyDescent="0.35">
      <c r="C711" s="3">
        <f>_xlfn.XLOOKUP(B711,Details!E:E,Details!CG:CG)</f>
        <v>0</v>
      </c>
      <c r="D711" s="3">
        <f>_xlfn.XLOOKUP(B711,Details!E:E,Details!AQ:AQ)</f>
        <v>0</v>
      </c>
      <c r="E711" s="3">
        <f>_xlfn.XLOOKUP(B711,Details!E:E,Details!AR:AR)</f>
        <v>0</v>
      </c>
      <c r="F711" s="3">
        <f>SUMIFS(Details!AY:AY,Details!E:E,'GST TDS'!B711)</f>
        <v>0</v>
      </c>
      <c r="G711" s="360">
        <f t="shared" si="19"/>
        <v>0</v>
      </c>
    </row>
    <row r="712" spans="3:7" x14ac:dyDescent="0.35">
      <c r="C712" s="3">
        <f>_xlfn.XLOOKUP(B712,Details!E:E,Details!CG:CG)</f>
        <v>0</v>
      </c>
      <c r="D712" s="3">
        <f>_xlfn.XLOOKUP(B712,Details!E:E,Details!AQ:AQ)</f>
        <v>0</v>
      </c>
      <c r="E712" s="3">
        <f>_xlfn.XLOOKUP(B712,Details!E:E,Details!AR:AR)</f>
        <v>0</v>
      </c>
      <c r="F712" s="3">
        <f>SUMIFS(Details!AY:AY,Details!E:E,'GST TDS'!B712)</f>
        <v>0</v>
      </c>
      <c r="G712" s="360">
        <f t="shared" si="19"/>
        <v>0</v>
      </c>
    </row>
    <row r="713" spans="3:7" x14ac:dyDescent="0.35">
      <c r="C713" s="3">
        <f>_xlfn.XLOOKUP(B713,Details!E:E,Details!CG:CG)</f>
        <v>0</v>
      </c>
      <c r="D713" s="3">
        <f>_xlfn.XLOOKUP(B713,Details!E:E,Details!AQ:AQ)</f>
        <v>0</v>
      </c>
      <c r="E713" s="3">
        <f>_xlfn.XLOOKUP(B713,Details!E:E,Details!AR:AR)</f>
        <v>0</v>
      </c>
      <c r="F713" s="3">
        <f>SUMIFS(Details!AY:AY,Details!E:E,'GST TDS'!B713)</f>
        <v>0</v>
      </c>
      <c r="G713" s="360">
        <f t="shared" si="19"/>
        <v>0</v>
      </c>
    </row>
    <row r="714" spans="3:7" x14ac:dyDescent="0.35">
      <c r="C714" s="3">
        <f>_xlfn.XLOOKUP(B714,Details!E:E,Details!CG:CG)</f>
        <v>0</v>
      </c>
      <c r="D714" s="3">
        <f>_xlfn.XLOOKUP(B714,Details!E:E,Details!AQ:AQ)</f>
        <v>0</v>
      </c>
      <c r="E714" s="3">
        <f>_xlfn.XLOOKUP(B714,Details!E:E,Details!AR:AR)</f>
        <v>0</v>
      </c>
      <c r="F714" s="3">
        <f>SUMIFS(Details!AY:AY,Details!E:E,'GST TDS'!B714)</f>
        <v>0</v>
      </c>
      <c r="G714" s="360">
        <f t="shared" si="19"/>
        <v>0</v>
      </c>
    </row>
    <row r="715" spans="3:7" x14ac:dyDescent="0.35">
      <c r="C715" s="3">
        <f>_xlfn.XLOOKUP(B715,Details!E:E,Details!CG:CG)</f>
        <v>0</v>
      </c>
      <c r="D715" s="3">
        <f>_xlfn.XLOOKUP(B715,Details!E:E,Details!AQ:AQ)</f>
        <v>0</v>
      </c>
      <c r="E715" s="3">
        <f>_xlfn.XLOOKUP(B715,Details!E:E,Details!AR:AR)</f>
        <v>0</v>
      </c>
      <c r="F715" s="3">
        <f>SUMIFS(Details!AY:AY,Details!E:E,'GST TDS'!B715)</f>
        <v>0</v>
      </c>
      <c r="G715" s="360">
        <f t="shared" si="19"/>
        <v>0</v>
      </c>
    </row>
    <row r="716" spans="3:7" x14ac:dyDescent="0.35">
      <c r="C716" s="3">
        <f>_xlfn.XLOOKUP(B716,Details!E:E,Details!CG:CG)</f>
        <v>0</v>
      </c>
      <c r="D716" s="3">
        <f>_xlfn.XLOOKUP(B716,Details!E:E,Details!AQ:AQ)</f>
        <v>0</v>
      </c>
      <c r="E716" s="3">
        <f>_xlfn.XLOOKUP(B716,Details!E:E,Details!AR:AR)</f>
        <v>0</v>
      </c>
      <c r="F716" s="3">
        <f>SUMIFS(Details!AY:AY,Details!E:E,'GST TDS'!B716)</f>
        <v>0</v>
      </c>
      <c r="G716" s="360">
        <f t="shared" si="19"/>
        <v>0</v>
      </c>
    </row>
    <row r="717" spans="3:7" x14ac:dyDescent="0.35">
      <c r="C717" s="3">
        <f>_xlfn.XLOOKUP(B717,Details!E:E,Details!CG:CG)</f>
        <v>0</v>
      </c>
      <c r="D717" s="3">
        <f>_xlfn.XLOOKUP(B717,Details!E:E,Details!AQ:AQ)</f>
        <v>0</v>
      </c>
      <c r="E717" s="3">
        <f>_xlfn.XLOOKUP(B717,Details!E:E,Details!AR:AR)</f>
        <v>0</v>
      </c>
      <c r="F717" s="3">
        <f>SUMIFS(Details!AY:AY,Details!E:E,'GST TDS'!B717)</f>
        <v>0</v>
      </c>
      <c r="G717" s="360">
        <f t="shared" si="19"/>
        <v>0</v>
      </c>
    </row>
    <row r="718" spans="3:7" x14ac:dyDescent="0.35">
      <c r="C718" s="3">
        <f>_xlfn.XLOOKUP(B718,Details!E:E,Details!CG:CG)</f>
        <v>0</v>
      </c>
      <c r="D718" s="3">
        <f>_xlfn.XLOOKUP(B718,Details!E:E,Details!AQ:AQ)</f>
        <v>0</v>
      </c>
      <c r="E718" s="3">
        <f>_xlfn.XLOOKUP(B718,Details!E:E,Details!AR:AR)</f>
        <v>0</v>
      </c>
      <c r="F718" s="3">
        <f>SUMIFS(Details!AY:AY,Details!E:E,'GST TDS'!B718)</f>
        <v>0</v>
      </c>
      <c r="G718" s="360">
        <f t="shared" si="19"/>
        <v>0</v>
      </c>
    </row>
    <row r="719" spans="3:7" x14ac:dyDescent="0.35">
      <c r="C719" s="3">
        <f>_xlfn.XLOOKUP(B719,Details!E:E,Details!CG:CG)</f>
        <v>0</v>
      </c>
      <c r="D719" s="3">
        <f>_xlfn.XLOOKUP(B719,Details!E:E,Details!AQ:AQ)</f>
        <v>0</v>
      </c>
      <c r="E719" s="3">
        <f>_xlfn.XLOOKUP(B719,Details!E:E,Details!AR:AR)</f>
        <v>0</v>
      </c>
      <c r="F719" s="3">
        <f>SUMIFS(Details!AY:AY,Details!E:E,'GST TDS'!B719)</f>
        <v>0</v>
      </c>
      <c r="G719" s="360">
        <f t="shared" si="19"/>
        <v>0</v>
      </c>
    </row>
    <row r="720" spans="3:7" x14ac:dyDescent="0.35">
      <c r="C720" s="3">
        <f>_xlfn.XLOOKUP(B720,Details!E:E,Details!CG:CG)</f>
        <v>0</v>
      </c>
      <c r="D720" s="3">
        <f>_xlfn.XLOOKUP(B720,Details!E:E,Details!AQ:AQ)</f>
        <v>0</v>
      </c>
      <c r="E720" s="3">
        <f>_xlfn.XLOOKUP(B720,Details!E:E,Details!AR:AR)</f>
        <v>0</v>
      </c>
      <c r="F720" s="3">
        <f>SUMIFS(Details!AY:AY,Details!E:E,'GST TDS'!B720)</f>
        <v>0</v>
      </c>
      <c r="G720" s="360">
        <f t="shared" si="19"/>
        <v>0</v>
      </c>
    </row>
    <row r="721" spans="3:7" x14ac:dyDescent="0.35">
      <c r="C721" s="3">
        <f>_xlfn.XLOOKUP(B721,Details!E:E,Details!CG:CG)</f>
        <v>0</v>
      </c>
      <c r="D721" s="3">
        <f>_xlfn.XLOOKUP(B721,Details!E:E,Details!AQ:AQ)</f>
        <v>0</v>
      </c>
      <c r="E721" s="3">
        <f>_xlfn.XLOOKUP(B721,Details!E:E,Details!AR:AR)</f>
        <v>0</v>
      </c>
      <c r="F721" s="3">
        <f>SUMIFS(Details!AY:AY,Details!E:E,'GST TDS'!B721)</f>
        <v>0</v>
      </c>
      <c r="G721" s="360">
        <f t="shared" si="19"/>
        <v>0</v>
      </c>
    </row>
    <row r="722" spans="3:7" x14ac:dyDescent="0.35">
      <c r="C722" s="3">
        <f>_xlfn.XLOOKUP(B722,Details!E:E,Details!CG:CG)</f>
        <v>0</v>
      </c>
      <c r="D722" s="3">
        <f>_xlfn.XLOOKUP(B722,Details!E:E,Details!AQ:AQ)</f>
        <v>0</v>
      </c>
      <c r="E722" s="3">
        <f>_xlfn.XLOOKUP(B722,Details!E:E,Details!AR:AR)</f>
        <v>0</v>
      </c>
      <c r="F722" s="3">
        <f>SUMIFS(Details!AY:AY,Details!E:E,'GST TDS'!B722)</f>
        <v>0</v>
      </c>
      <c r="G722" s="360">
        <f t="shared" si="19"/>
        <v>0</v>
      </c>
    </row>
    <row r="723" spans="3:7" x14ac:dyDescent="0.35">
      <c r="C723" s="3">
        <f>_xlfn.XLOOKUP(B723,Details!E:E,Details!CG:CG)</f>
        <v>0</v>
      </c>
      <c r="D723" s="3">
        <f>_xlfn.XLOOKUP(B723,Details!E:E,Details!AQ:AQ)</f>
        <v>0</v>
      </c>
      <c r="E723" s="3">
        <f>_xlfn.XLOOKUP(B723,Details!E:E,Details!AR:AR)</f>
        <v>0</v>
      </c>
      <c r="F723" s="3">
        <f>SUMIFS(Details!AY:AY,Details!E:E,'GST TDS'!B723)</f>
        <v>0</v>
      </c>
      <c r="G723" s="360">
        <f t="shared" si="19"/>
        <v>0</v>
      </c>
    </row>
    <row r="724" spans="3:7" x14ac:dyDescent="0.35">
      <c r="C724" s="3">
        <f>_xlfn.XLOOKUP(B724,Details!E:E,Details!CG:CG)</f>
        <v>0</v>
      </c>
      <c r="D724" s="3">
        <f>_xlfn.XLOOKUP(B724,Details!E:E,Details!AQ:AQ)</f>
        <v>0</v>
      </c>
      <c r="E724" s="3">
        <f>_xlfn.XLOOKUP(B724,Details!E:E,Details!AR:AR)</f>
        <v>0</v>
      </c>
      <c r="F724" s="3">
        <f>SUMIFS(Details!AY:AY,Details!E:E,'GST TDS'!B724)</f>
        <v>0</v>
      </c>
      <c r="G724" s="360">
        <f t="shared" si="19"/>
        <v>0</v>
      </c>
    </row>
    <row r="725" spans="3:7" x14ac:dyDescent="0.35">
      <c r="C725" s="3">
        <f>_xlfn.XLOOKUP(B725,Details!E:E,Details!CG:CG)</f>
        <v>0</v>
      </c>
      <c r="D725" s="3">
        <f>_xlfn.XLOOKUP(B725,Details!E:E,Details!AQ:AQ)</f>
        <v>0</v>
      </c>
      <c r="E725" s="3">
        <f>_xlfn.XLOOKUP(B725,Details!E:E,Details!AR:AR)</f>
        <v>0</v>
      </c>
      <c r="F725" s="3">
        <f>SUMIFS(Details!AY:AY,Details!E:E,'GST TDS'!B725)</f>
        <v>0</v>
      </c>
      <c r="G725" s="360">
        <f t="shared" si="19"/>
        <v>0</v>
      </c>
    </row>
    <row r="726" spans="3:7" x14ac:dyDescent="0.35">
      <c r="C726" s="3">
        <f>_xlfn.XLOOKUP(B726,Details!E:E,Details!CG:CG)</f>
        <v>0</v>
      </c>
      <c r="D726" s="3">
        <f>_xlfn.XLOOKUP(B726,Details!E:E,Details!AQ:AQ)</f>
        <v>0</v>
      </c>
      <c r="E726" s="3">
        <f>_xlfn.XLOOKUP(B726,Details!E:E,Details!AR:AR)</f>
        <v>0</v>
      </c>
      <c r="F726" s="3">
        <f>SUMIFS(Details!AY:AY,Details!E:E,'GST TDS'!B726)</f>
        <v>0</v>
      </c>
      <c r="G726" s="360">
        <f t="shared" si="19"/>
        <v>0</v>
      </c>
    </row>
    <row r="727" spans="3:7" x14ac:dyDescent="0.35">
      <c r="C727" s="3">
        <f>_xlfn.XLOOKUP(B727,Details!E:E,Details!CG:CG)</f>
        <v>0</v>
      </c>
      <c r="D727" s="3">
        <f>_xlfn.XLOOKUP(B727,Details!E:E,Details!AQ:AQ)</f>
        <v>0</v>
      </c>
      <c r="E727" s="3">
        <f>_xlfn.XLOOKUP(B727,Details!E:E,Details!AR:AR)</f>
        <v>0</v>
      </c>
      <c r="F727" s="3">
        <f>SUMIFS(Details!AY:AY,Details!E:E,'GST TDS'!B727)</f>
        <v>0</v>
      </c>
      <c r="G727" s="360">
        <f t="shared" si="19"/>
        <v>0</v>
      </c>
    </row>
    <row r="728" spans="3:7" x14ac:dyDescent="0.35">
      <c r="C728" s="3">
        <f>_xlfn.XLOOKUP(B728,Details!E:E,Details!CG:CG)</f>
        <v>0</v>
      </c>
      <c r="D728" s="3">
        <f>_xlfn.XLOOKUP(B728,Details!E:E,Details!AQ:AQ)</f>
        <v>0</v>
      </c>
      <c r="E728" s="3">
        <f>_xlfn.XLOOKUP(B728,Details!E:E,Details!AR:AR)</f>
        <v>0</v>
      </c>
      <c r="F728" s="3">
        <f>SUMIFS(Details!AY:AY,Details!E:E,'GST TDS'!B728)</f>
        <v>0</v>
      </c>
      <c r="G728" s="360">
        <f t="shared" si="19"/>
        <v>0</v>
      </c>
    </row>
    <row r="729" spans="3:7" x14ac:dyDescent="0.35">
      <c r="C729" s="3">
        <f>_xlfn.XLOOKUP(B729,Details!E:E,Details!CG:CG)</f>
        <v>0</v>
      </c>
      <c r="D729" s="3">
        <f>_xlfn.XLOOKUP(B729,Details!E:E,Details!AQ:AQ)</f>
        <v>0</v>
      </c>
      <c r="E729" s="3">
        <f>_xlfn.XLOOKUP(B729,Details!E:E,Details!AR:AR)</f>
        <v>0</v>
      </c>
      <c r="F729" s="3">
        <f>SUMIFS(Details!AY:AY,Details!E:E,'GST TDS'!B729)</f>
        <v>0</v>
      </c>
      <c r="G729" s="360">
        <f t="shared" si="19"/>
        <v>0</v>
      </c>
    </row>
    <row r="730" spans="3:7" x14ac:dyDescent="0.35">
      <c r="C730" s="3">
        <f>_xlfn.XLOOKUP(B730,Details!E:E,Details!CG:CG)</f>
        <v>0</v>
      </c>
      <c r="D730" s="3">
        <f>_xlfn.XLOOKUP(B730,Details!E:E,Details!AQ:AQ)</f>
        <v>0</v>
      </c>
      <c r="E730" s="3">
        <f>_xlfn.XLOOKUP(B730,Details!E:E,Details!AR:AR)</f>
        <v>0</v>
      </c>
      <c r="F730" s="3">
        <f>SUMIFS(Details!AY:AY,Details!E:E,'GST TDS'!B730)</f>
        <v>0</v>
      </c>
      <c r="G730" s="360">
        <f t="shared" si="19"/>
        <v>0</v>
      </c>
    </row>
    <row r="731" spans="3:7" x14ac:dyDescent="0.35">
      <c r="C731" s="3">
        <f>_xlfn.XLOOKUP(B731,Details!E:E,Details!CG:CG)</f>
        <v>0</v>
      </c>
      <c r="D731" s="3">
        <f>_xlfn.XLOOKUP(B731,Details!E:E,Details!AQ:AQ)</f>
        <v>0</v>
      </c>
      <c r="E731" s="3">
        <f>_xlfn.XLOOKUP(B731,Details!E:E,Details!AR:AR)</f>
        <v>0</v>
      </c>
      <c r="F731" s="3">
        <f>SUMIFS(Details!AY:AY,Details!E:E,'GST TDS'!B731)</f>
        <v>0</v>
      </c>
      <c r="G731" s="360">
        <f t="shared" si="19"/>
        <v>0</v>
      </c>
    </row>
    <row r="732" spans="3:7" x14ac:dyDescent="0.35">
      <c r="C732" s="3">
        <f>_xlfn.XLOOKUP(B732,Details!E:E,Details!CG:CG)</f>
        <v>0</v>
      </c>
      <c r="D732" s="3">
        <f>_xlfn.XLOOKUP(B732,Details!E:E,Details!AQ:AQ)</f>
        <v>0</v>
      </c>
      <c r="E732" s="3">
        <f>_xlfn.XLOOKUP(B732,Details!E:E,Details!AR:AR)</f>
        <v>0</v>
      </c>
      <c r="F732" s="3">
        <f>SUMIFS(Details!AY:AY,Details!E:E,'GST TDS'!B732)</f>
        <v>0</v>
      </c>
      <c r="G732" s="360">
        <f t="shared" si="19"/>
        <v>0</v>
      </c>
    </row>
    <row r="733" spans="3:7" x14ac:dyDescent="0.35">
      <c r="C733" s="3">
        <f>_xlfn.XLOOKUP(B733,Details!E:E,Details!CG:CG)</f>
        <v>0</v>
      </c>
      <c r="D733" s="3">
        <f>_xlfn.XLOOKUP(B733,Details!E:E,Details!AQ:AQ)</f>
        <v>0</v>
      </c>
      <c r="E733" s="3">
        <f>_xlfn.XLOOKUP(B733,Details!E:E,Details!AR:AR)</f>
        <v>0</v>
      </c>
      <c r="F733" s="3">
        <f>SUMIFS(Details!AY:AY,Details!E:E,'GST TDS'!B733)</f>
        <v>0</v>
      </c>
      <c r="G733" s="360">
        <f t="shared" si="19"/>
        <v>0</v>
      </c>
    </row>
    <row r="734" spans="3:7" x14ac:dyDescent="0.35">
      <c r="C734" s="3">
        <f>_xlfn.XLOOKUP(B734,Details!E:E,Details!CG:CG)</f>
        <v>0</v>
      </c>
      <c r="D734" s="3">
        <f>_xlfn.XLOOKUP(B734,Details!E:E,Details!AQ:AQ)</f>
        <v>0</v>
      </c>
      <c r="E734" s="3">
        <f>_xlfn.XLOOKUP(B734,Details!E:E,Details!AR:AR)</f>
        <v>0</v>
      </c>
      <c r="F734" s="3">
        <f>SUMIFS(Details!AY:AY,Details!E:E,'GST TDS'!B734)</f>
        <v>0</v>
      </c>
      <c r="G734" s="360">
        <f t="shared" ref="G734:G797" si="20">F734*2%</f>
        <v>0</v>
      </c>
    </row>
    <row r="735" spans="3:7" x14ac:dyDescent="0.35">
      <c r="C735" s="3">
        <f>_xlfn.XLOOKUP(B735,Details!E:E,Details!CG:CG)</f>
        <v>0</v>
      </c>
      <c r="D735" s="3">
        <f>_xlfn.XLOOKUP(B735,Details!E:E,Details!AQ:AQ)</f>
        <v>0</v>
      </c>
      <c r="E735" s="3">
        <f>_xlfn.XLOOKUP(B735,Details!E:E,Details!AR:AR)</f>
        <v>0</v>
      </c>
      <c r="F735" s="3">
        <f>SUMIFS(Details!AY:AY,Details!E:E,'GST TDS'!B735)</f>
        <v>0</v>
      </c>
      <c r="G735" s="360">
        <f t="shared" si="20"/>
        <v>0</v>
      </c>
    </row>
    <row r="736" spans="3:7" x14ac:dyDescent="0.35">
      <c r="C736" s="3">
        <f>_xlfn.XLOOKUP(B736,Details!E:E,Details!CG:CG)</f>
        <v>0</v>
      </c>
      <c r="D736" s="3">
        <f>_xlfn.XLOOKUP(B736,Details!E:E,Details!AQ:AQ)</f>
        <v>0</v>
      </c>
      <c r="E736" s="3">
        <f>_xlfn.XLOOKUP(B736,Details!E:E,Details!AR:AR)</f>
        <v>0</v>
      </c>
      <c r="F736" s="3">
        <f>SUMIFS(Details!AY:AY,Details!E:E,'GST TDS'!B736)</f>
        <v>0</v>
      </c>
      <c r="G736" s="360">
        <f t="shared" si="20"/>
        <v>0</v>
      </c>
    </row>
    <row r="737" spans="3:7" x14ac:dyDescent="0.35">
      <c r="C737" s="3">
        <f>_xlfn.XLOOKUP(B737,Details!E:E,Details!CG:CG)</f>
        <v>0</v>
      </c>
      <c r="D737" s="3">
        <f>_xlfn.XLOOKUP(B737,Details!E:E,Details!AQ:AQ)</f>
        <v>0</v>
      </c>
      <c r="E737" s="3">
        <f>_xlfn.XLOOKUP(B737,Details!E:E,Details!AR:AR)</f>
        <v>0</v>
      </c>
      <c r="F737" s="3">
        <f>SUMIFS(Details!AY:AY,Details!E:E,'GST TDS'!B737)</f>
        <v>0</v>
      </c>
      <c r="G737" s="360">
        <f t="shared" si="20"/>
        <v>0</v>
      </c>
    </row>
    <row r="738" spans="3:7" x14ac:dyDescent="0.35">
      <c r="C738" s="3">
        <f>_xlfn.XLOOKUP(B738,Details!E:E,Details!CG:CG)</f>
        <v>0</v>
      </c>
      <c r="D738" s="3">
        <f>_xlfn.XLOOKUP(B738,Details!E:E,Details!AQ:AQ)</f>
        <v>0</v>
      </c>
      <c r="E738" s="3">
        <f>_xlfn.XLOOKUP(B738,Details!E:E,Details!AR:AR)</f>
        <v>0</v>
      </c>
      <c r="F738" s="3">
        <f>SUMIFS(Details!AY:AY,Details!E:E,'GST TDS'!B738)</f>
        <v>0</v>
      </c>
      <c r="G738" s="360">
        <f t="shared" si="20"/>
        <v>0</v>
      </c>
    </row>
    <row r="739" spans="3:7" x14ac:dyDescent="0.35">
      <c r="C739" s="3">
        <f>_xlfn.XLOOKUP(B739,Details!E:E,Details!CG:CG)</f>
        <v>0</v>
      </c>
      <c r="D739" s="3">
        <f>_xlfn.XLOOKUP(B739,Details!E:E,Details!AQ:AQ)</f>
        <v>0</v>
      </c>
      <c r="E739" s="3">
        <f>_xlfn.XLOOKUP(B739,Details!E:E,Details!AR:AR)</f>
        <v>0</v>
      </c>
      <c r="F739" s="3">
        <f>SUMIFS(Details!AY:AY,Details!E:E,'GST TDS'!B739)</f>
        <v>0</v>
      </c>
      <c r="G739" s="360">
        <f t="shared" si="20"/>
        <v>0</v>
      </c>
    </row>
    <row r="740" spans="3:7" x14ac:dyDescent="0.35">
      <c r="C740" s="3">
        <f>_xlfn.XLOOKUP(B740,Details!E:E,Details!CG:CG)</f>
        <v>0</v>
      </c>
      <c r="D740" s="3">
        <f>_xlfn.XLOOKUP(B740,Details!E:E,Details!AQ:AQ)</f>
        <v>0</v>
      </c>
      <c r="E740" s="3">
        <f>_xlfn.XLOOKUP(B740,Details!E:E,Details!AR:AR)</f>
        <v>0</v>
      </c>
      <c r="F740" s="3">
        <f>SUMIFS(Details!AY:AY,Details!E:E,'GST TDS'!B740)</f>
        <v>0</v>
      </c>
      <c r="G740" s="360">
        <f t="shared" si="20"/>
        <v>0</v>
      </c>
    </row>
    <row r="741" spans="3:7" x14ac:dyDescent="0.35">
      <c r="C741" s="3">
        <f>_xlfn.XLOOKUP(B741,Details!E:E,Details!CG:CG)</f>
        <v>0</v>
      </c>
      <c r="D741" s="3">
        <f>_xlfn.XLOOKUP(B741,Details!E:E,Details!AQ:AQ)</f>
        <v>0</v>
      </c>
      <c r="E741" s="3">
        <f>_xlfn.XLOOKUP(B741,Details!E:E,Details!AR:AR)</f>
        <v>0</v>
      </c>
      <c r="F741" s="3">
        <f>SUMIFS(Details!AY:AY,Details!E:E,'GST TDS'!B741)</f>
        <v>0</v>
      </c>
      <c r="G741" s="360">
        <f t="shared" si="20"/>
        <v>0</v>
      </c>
    </row>
    <row r="742" spans="3:7" x14ac:dyDescent="0.35">
      <c r="C742" s="3">
        <f>_xlfn.XLOOKUP(B742,Details!E:E,Details!CG:CG)</f>
        <v>0</v>
      </c>
      <c r="D742" s="3">
        <f>_xlfn.XLOOKUP(B742,Details!E:E,Details!AQ:AQ)</f>
        <v>0</v>
      </c>
      <c r="E742" s="3">
        <f>_xlfn.XLOOKUP(B742,Details!E:E,Details!AR:AR)</f>
        <v>0</v>
      </c>
      <c r="F742" s="3">
        <f>SUMIFS(Details!AY:AY,Details!E:E,'GST TDS'!B742)</f>
        <v>0</v>
      </c>
      <c r="G742" s="360">
        <f t="shared" si="20"/>
        <v>0</v>
      </c>
    </row>
    <row r="743" spans="3:7" x14ac:dyDescent="0.35">
      <c r="C743" s="3">
        <f>_xlfn.XLOOKUP(B743,Details!E:E,Details!CG:CG)</f>
        <v>0</v>
      </c>
      <c r="D743" s="3">
        <f>_xlfn.XLOOKUP(B743,Details!E:E,Details!AQ:AQ)</f>
        <v>0</v>
      </c>
      <c r="E743" s="3">
        <f>_xlfn.XLOOKUP(B743,Details!E:E,Details!AR:AR)</f>
        <v>0</v>
      </c>
      <c r="F743" s="3">
        <f>SUMIFS(Details!AY:AY,Details!E:E,'GST TDS'!B743)</f>
        <v>0</v>
      </c>
      <c r="G743" s="360">
        <f t="shared" si="20"/>
        <v>0</v>
      </c>
    </row>
    <row r="744" spans="3:7" x14ac:dyDescent="0.35">
      <c r="C744" s="3">
        <f>_xlfn.XLOOKUP(B744,Details!E:E,Details!CG:CG)</f>
        <v>0</v>
      </c>
      <c r="D744" s="3">
        <f>_xlfn.XLOOKUP(B744,Details!E:E,Details!AQ:AQ)</f>
        <v>0</v>
      </c>
      <c r="E744" s="3">
        <f>_xlfn.XLOOKUP(B744,Details!E:E,Details!AR:AR)</f>
        <v>0</v>
      </c>
      <c r="F744" s="3">
        <f>SUMIFS(Details!AY:AY,Details!E:E,'GST TDS'!B744)</f>
        <v>0</v>
      </c>
      <c r="G744" s="360">
        <f t="shared" si="20"/>
        <v>0</v>
      </c>
    </row>
    <row r="745" spans="3:7" x14ac:dyDescent="0.35">
      <c r="C745" s="3">
        <f>_xlfn.XLOOKUP(B745,Details!E:E,Details!CG:CG)</f>
        <v>0</v>
      </c>
      <c r="D745" s="3">
        <f>_xlfn.XLOOKUP(B745,Details!E:E,Details!AQ:AQ)</f>
        <v>0</v>
      </c>
      <c r="E745" s="3">
        <f>_xlfn.XLOOKUP(B745,Details!E:E,Details!AR:AR)</f>
        <v>0</v>
      </c>
      <c r="F745" s="3">
        <f>SUMIFS(Details!AY:AY,Details!E:E,'GST TDS'!B745)</f>
        <v>0</v>
      </c>
      <c r="G745" s="360">
        <f t="shared" si="20"/>
        <v>0</v>
      </c>
    </row>
    <row r="746" spans="3:7" x14ac:dyDescent="0.35">
      <c r="C746" s="3">
        <f>_xlfn.XLOOKUP(B746,Details!E:E,Details!CG:CG)</f>
        <v>0</v>
      </c>
      <c r="D746" s="3">
        <f>_xlfn.XLOOKUP(B746,Details!E:E,Details!AQ:AQ)</f>
        <v>0</v>
      </c>
      <c r="E746" s="3">
        <f>_xlfn.XLOOKUP(B746,Details!E:E,Details!AR:AR)</f>
        <v>0</v>
      </c>
      <c r="F746" s="3">
        <f>SUMIFS(Details!AY:AY,Details!E:E,'GST TDS'!B746)</f>
        <v>0</v>
      </c>
      <c r="G746" s="360">
        <f t="shared" si="20"/>
        <v>0</v>
      </c>
    </row>
    <row r="747" spans="3:7" x14ac:dyDescent="0.35">
      <c r="C747" s="3">
        <f>_xlfn.XLOOKUP(B747,Details!E:E,Details!CG:CG)</f>
        <v>0</v>
      </c>
      <c r="D747" s="3">
        <f>_xlfn.XLOOKUP(B747,Details!E:E,Details!AQ:AQ)</f>
        <v>0</v>
      </c>
      <c r="E747" s="3">
        <f>_xlfn.XLOOKUP(B747,Details!E:E,Details!AR:AR)</f>
        <v>0</v>
      </c>
      <c r="F747" s="3">
        <f>SUMIFS(Details!AY:AY,Details!E:E,'GST TDS'!B747)</f>
        <v>0</v>
      </c>
      <c r="G747" s="360">
        <f t="shared" si="20"/>
        <v>0</v>
      </c>
    </row>
    <row r="748" spans="3:7" x14ac:dyDescent="0.35">
      <c r="C748" s="3">
        <f>_xlfn.XLOOKUP(B748,Details!E:E,Details!CG:CG)</f>
        <v>0</v>
      </c>
      <c r="D748" s="3">
        <f>_xlfn.XLOOKUP(B748,Details!E:E,Details!AQ:AQ)</f>
        <v>0</v>
      </c>
      <c r="E748" s="3">
        <f>_xlfn.XLOOKUP(B748,Details!E:E,Details!AR:AR)</f>
        <v>0</v>
      </c>
      <c r="F748" s="3">
        <f>SUMIFS(Details!AY:AY,Details!E:E,'GST TDS'!B748)</f>
        <v>0</v>
      </c>
      <c r="G748" s="360">
        <f t="shared" si="20"/>
        <v>0</v>
      </c>
    </row>
    <row r="749" spans="3:7" x14ac:dyDescent="0.35">
      <c r="C749" s="3">
        <f>_xlfn.XLOOKUP(B749,Details!E:E,Details!CG:CG)</f>
        <v>0</v>
      </c>
      <c r="D749" s="3">
        <f>_xlfn.XLOOKUP(B749,Details!E:E,Details!AQ:AQ)</f>
        <v>0</v>
      </c>
      <c r="E749" s="3">
        <f>_xlfn.XLOOKUP(B749,Details!E:E,Details!AR:AR)</f>
        <v>0</v>
      </c>
      <c r="F749" s="3">
        <f>SUMIFS(Details!AY:AY,Details!E:E,'GST TDS'!B749)</f>
        <v>0</v>
      </c>
      <c r="G749" s="360">
        <f t="shared" si="20"/>
        <v>0</v>
      </c>
    </row>
    <row r="750" spans="3:7" x14ac:dyDescent="0.35">
      <c r="C750" s="3">
        <f>_xlfn.XLOOKUP(B750,Details!E:E,Details!CG:CG)</f>
        <v>0</v>
      </c>
      <c r="D750" s="3">
        <f>_xlfn.XLOOKUP(B750,Details!E:E,Details!AQ:AQ)</f>
        <v>0</v>
      </c>
      <c r="E750" s="3">
        <f>_xlfn.XLOOKUP(B750,Details!E:E,Details!AR:AR)</f>
        <v>0</v>
      </c>
      <c r="F750" s="3">
        <f>SUMIFS(Details!AY:AY,Details!E:E,'GST TDS'!B750)</f>
        <v>0</v>
      </c>
      <c r="G750" s="360">
        <f t="shared" si="20"/>
        <v>0</v>
      </c>
    </row>
    <row r="751" spans="3:7" x14ac:dyDescent="0.35">
      <c r="C751" s="3">
        <f>_xlfn.XLOOKUP(B751,Details!E:E,Details!CG:CG)</f>
        <v>0</v>
      </c>
      <c r="D751" s="3">
        <f>_xlfn.XLOOKUP(B751,Details!E:E,Details!AQ:AQ)</f>
        <v>0</v>
      </c>
      <c r="E751" s="3">
        <f>_xlfn.XLOOKUP(B751,Details!E:E,Details!AR:AR)</f>
        <v>0</v>
      </c>
      <c r="F751" s="3">
        <f>SUMIFS(Details!AY:AY,Details!E:E,'GST TDS'!B751)</f>
        <v>0</v>
      </c>
      <c r="G751" s="360">
        <f t="shared" si="20"/>
        <v>0</v>
      </c>
    </row>
    <row r="752" spans="3:7" x14ac:dyDescent="0.35">
      <c r="C752" s="3">
        <f>_xlfn.XLOOKUP(B752,Details!E:E,Details!CG:CG)</f>
        <v>0</v>
      </c>
      <c r="D752" s="3">
        <f>_xlfn.XLOOKUP(B752,Details!E:E,Details!AQ:AQ)</f>
        <v>0</v>
      </c>
      <c r="E752" s="3">
        <f>_xlfn.XLOOKUP(B752,Details!E:E,Details!AR:AR)</f>
        <v>0</v>
      </c>
      <c r="F752" s="3">
        <f>SUMIFS(Details!AY:AY,Details!E:E,'GST TDS'!B752)</f>
        <v>0</v>
      </c>
      <c r="G752" s="360">
        <f t="shared" si="20"/>
        <v>0</v>
      </c>
    </row>
    <row r="753" spans="3:7" x14ac:dyDescent="0.35">
      <c r="C753" s="3">
        <f>_xlfn.XLOOKUP(B753,Details!E:E,Details!CG:CG)</f>
        <v>0</v>
      </c>
      <c r="D753" s="3">
        <f>_xlfn.XLOOKUP(B753,Details!E:E,Details!AQ:AQ)</f>
        <v>0</v>
      </c>
      <c r="E753" s="3">
        <f>_xlfn.XLOOKUP(B753,Details!E:E,Details!AR:AR)</f>
        <v>0</v>
      </c>
      <c r="F753" s="3">
        <f>SUMIFS(Details!AY:AY,Details!E:E,'GST TDS'!B753)</f>
        <v>0</v>
      </c>
      <c r="G753" s="360">
        <f t="shared" si="20"/>
        <v>0</v>
      </c>
    </row>
    <row r="754" spans="3:7" x14ac:dyDescent="0.35">
      <c r="C754" s="3">
        <f>_xlfn.XLOOKUP(B754,Details!E:E,Details!CG:CG)</f>
        <v>0</v>
      </c>
      <c r="D754" s="3">
        <f>_xlfn.XLOOKUP(B754,Details!E:E,Details!AQ:AQ)</f>
        <v>0</v>
      </c>
      <c r="E754" s="3">
        <f>_xlfn.XLOOKUP(B754,Details!E:E,Details!AR:AR)</f>
        <v>0</v>
      </c>
      <c r="F754" s="3">
        <f>SUMIFS(Details!AY:AY,Details!E:E,'GST TDS'!B754)</f>
        <v>0</v>
      </c>
      <c r="G754" s="360">
        <f t="shared" si="20"/>
        <v>0</v>
      </c>
    </row>
    <row r="755" spans="3:7" x14ac:dyDescent="0.35">
      <c r="C755" s="3">
        <f>_xlfn.XLOOKUP(B755,Details!E:E,Details!CG:CG)</f>
        <v>0</v>
      </c>
      <c r="D755" s="3">
        <f>_xlfn.XLOOKUP(B755,Details!E:E,Details!AQ:AQ)</f>
        <v>0</v>
      </c>
      <c r="E755" s="3">
        <f>_xlfn.XLOOKUP(B755,Details!E:E,Details!AR:AR)</f>
        <v>0</v>
      </c>
      <c r="F755" s="3">
        <f>SUMIFS(Details!AY:AY,Details!E:E,'GST TDS'!B755)</f>
        <v>0</v>
      </c>
      <c r="G755" s="360">
        <f t="shared" si="20"/>
        <v>0</v>
      </c>
    </row>
    <row r="756" spans="3:7" x14ac:dyDescent="0.35">
      <c r="C756" s="3">
        <f>_xlfn.XLOOKUP(B756,Details!E:E,Details!CG:CG)</f>
        <v>0</v>
      </c>
      <c r="D756" s="3">
        <f>_xlfn.XLOOKUP(B756,Details!E:E,Details!AQ:AQ)</f>
        <v>0</v>
      </c>
      <c r="E756" s="3">
        <f>_xlfn.XLOOKUP(B756,Details!E:E,Details!AR:AR)</f>
        <v>0</v>
      </c>
      <c r="F756" s="3">
        <f>SUMIFS(Details!AY:AY,Details!E:E,'GST TDS'!B756)</f>
        <v>0</v>
      </c>
      <c r="G756" s="360">
        <f t="shared" si="20"/>
        <v>0</v>
      </c>
    </row>
    <row r="757" spans="3:7" x14ac:dyDescent="0.35">
      <c r="C757" s="3">
        <f>_xlfn.XLOOKUP(B757,Details!E:E,Details!CG:CG)</f>
        <v>0</v>
      </c>
      <c r="D757" s="3">
        <f>_xlfn.XLOOKUP(B757,Details!E:E,Details!AQ:AQ)</f>
        <v>0</v>
      </c>
      <c r="E757" s="3">
        <f>_xlfn.XLOOKUP(B757,Details!E:E,Details!AR:AR)</f>
        <v>0</v>
      </c>
      <c r="F757" s="3">
        <f>SUMIFS(Details!AY:AY,Details!E:E,'GST TDS'!B757)</f>
        <v>0</v>
      </c>
      <c r="G757" s="360">
        <f t="shared" si="20"/>
        <v>0</v>
      </c>
    </row>
    <row r="758" spans="3:7" x14ac:dyDescent="0.35">
      <c r="C758" s="3">
        <f>_xlfn.XLOOKUP(B758,Details!E:E,Details!CG:CG)</f>
        <v>0</v>
      </c>
      <c r="D758" s="3">
        <f>_xlfn.XLOOKUP(B758,Details!E:E,Details!AQ:AQ)</f>
        <v>0</v>
      </c>
      <c r="E758" s="3">
        <f>_xlfn.XLOOKUP(B758,Details!E:E,Details!AR:AR)</f>
        <v>0</v>
      </c>
      <c r="F758" s="3">
        <f>SUMIFS(Details!AY:AY,Details!E:E,'GST TDS'!B758)</f>
        <v>0</v>
      </c>
      <c r="G758" s="360">
        <f t="shared" si="20"/>
        <v>0</v>
      </c>
    </row>
    <row r="759" spans="3:7" x14ac:dyDescent="0.35">
      <c r="C759" s="3">
        <f>_xlfn.XLOOKUP(B759,Details!E:E,Details!CG:CG)</f>
        <v>0</v>
      </c>
      <c r="D759" s="3">
        <f>_xlfn.XLOOKUP(B759,Details!E:E,Details!AQ:AQ)</f>
        <v>0</v>
      </c>
      <c r="E759" s="3">
        <f>_xlfn.XLOOKUP(B759,Details!E:E,Details!AR:AR)</f>
        <v>0</v>
      </c>
      <c r="F759" s="3">
        <f>SUMIFS(Details!AY:AY,Details!E:E,'GST TDS'!B759)</f>
        <v>0</v>
      </c>
      <c r="G759" s="360">
        <f t="shared" si="20"/>
        <v>0</v>
      </c>
    </row>
    <row r="760" spans="3:7" x14ac:dyDescent="0.35">
      <c r="C760" s="3">
        <f>_xlfn.XLOOKUP(B760,Details!E:E,Details!CG:CG)</f>
        <v>0</v>
      </c>
      <c r="D760" s="3">
        <f>_xlfn.XLOOKUP(B760,Details!E:E,Details!AQ:AQ)</f>
        <v>0</v>
      </c>
      <c r="E760" s="3">
        <f>_xlfn.XLOOKUP(B760,Details!E:E,Details!AR:AR)</f>
        <v>0</v>
      </c>
      <c r="F760" s="3">
        <f>SUMIFS(Details!AY:AY,Details!E:E,'GST TDS'!B760)</f>
        <v>0</v>
      </c>
      <c r="G760" s="360">
        <f t="shared" si="20"/>
        <v>0</v>
      </c>
    </row>
    <row r="761" spans="3:7" x14ac:dyDescent="0.35">
      <c r="C761" s="3">
        <f>_xlfn.XLOOKUP(B761,Details!E:E,Details!CG:CG)</f>
        <v>0</v>
      </c>
      <c r="D761" s="3">
        <f>_xlfn.XLOOKUP(B761,Details!E:E,Details!AQ:AQ)</f>
        <v>0</v>
      </c>
      <c r="E761" s="3">
        <f>_xlfn.XLOOKUP(B761,Details!E:E,Details!AR:AR)</f>
        <v>0</v>
      </c>
      <c r="F761" s="3">
        <f>SUMIFS(Details!AY:AY,Details!E:E,'GST TDS'!B761)</f>
        <v>0</v>
      </c>
      <c r="G761" s="360">
        <f t="shared" si="20"/>
        <v>0</v>
      </c>
    </row>
    <row r="762" spans="3:7" x14ac:dyDescent="0.35">
      <c r="C762" s="3">
        <f>_xlfn.XLOOKUP(B762,Details!E:E,Details!CG:CG)</f>
        <v>0</v>
      </c>
      <c r="D762" s="3">
        <f>_xlfn.XLOOKUP(B762,Details!E:E,Details!AQ:AQ)</f>
        <v>0</v>
      </c>
      <c r="E762" s="3">
        <f>_xlfn.XLOOKUP(B762,Details!E:E,Details!AR:AR)</f>
        <v>0</v>
      </c>
      <c r="F762" s="3">
        <f>SUMIFS(Details!AY:AY,Details!E:E,'GST TDS'!B762)</f>
        <v>0</v>
      </c>
      <c r="G762" s="360">
        <f t="shared" si="20"/>
        <v>0</v>
      </c>
    </row>
    <row r="763" spans="3:7" x14ac:dyDescent="0.35">
      <c r="C763" s="3">
        <f>_xlfn.XLOOKUP(B763,Details!E:E,Details!CG:CG)</f>
        <v>0</v>
      </c>
      <c r="D763" s="3">
        <f>_xlfn.XLOOKUP(B763,Details!E:E,Details!AQ:AQ)</f>
        <v>0</v>
      </c>
      <c r="E763" s="3">
        <f>_xlfn.XLOOKUP(B763,Details!E:E,Details!AR:AR)</f>
        <v>0</v>
      </c>
      <c r="F763" s="3">
        <f>SUMIFS(Details!AY:AY,Details!E:E,'GST TDS'!B763)</f>
        <v>0</v>
      </c>
      <c r="G763" s="360">
        <f t="shared" si="20"/>
        <v>0</v>
      </c>
    </row>
    <row r="764" spans="3:7" x14ac:dyDescent="0.35">
      <c r="C764" s="3">
        <f>_xlfn.XLOOKUP(B764,Details!E:E,Details!CG:CG)</f>
        <v>0</v>
      </c>
      <c r="D764" s="3">
        <f>_xlfn.XLOOKUP(B764,Details!E:E,Details!AQ:AQ)</f>
        <v>0</v>
      </c>
      <c r="E764" s="3">
        <f>_xlfn.XLOOKUP(B764,Details!E:E,Details!AR:AR)</f>
        <v>0</v>
      </c>
      <c r="F764" s="3">
        <f>SUMIFS(Details!AY:AY,Details!E:E,'GST TDS'!B764)</f>
        <v>0</v>
      </c>
      <c r="G764" s="360">
        <f t="shared" si="20"/>
        <v>0</v>
      </c>
    </row>
    <row r="765" spans="3:7" x14ac:dyDescent="0.35">
      <c r="C765" s="3">
        <f>_xlfn.XLOOKUP(B765,Details!E:E,Details!CG:CG)</f>
        <v>0</v>
      </c>
      <c r="D765" s="3">
        <f>_xlfn.XLOOKUP(B765,Details!E:E,Details!AQ:AQ)</f>
        <v>0</v>
      </c>
      <c r="E765" s="3">
        <f>_xlfn.XLOOKUP(B765,Details!E:E,Details!AR:AR)</f>
        <v>0</v>
      </c>
      <c r="F765" s="3">
        <f>SUMIFS(Details!AY:AY,Details!E:E,'GST TDS'!B765)</f>
        <v>0</v>
      </c>
      <c r="G765" s="360">
        <f t="shared" si="20"/>
        <v>0</v>
      </c>
    </row>
    <row r="766" spans="3:7" x14ac:dyDescent="0.35">
      <c r="C766" s="3">
        <f>_xlfn.XLOOKUP(B766,Details!E:E,Details!CG:CG)</f>
        <v>0</v>
      </c>
      <c r="D766" s="3">
        <f>_xlfn.XLOOKUP(B766,Details!E:E,Details!AQ:AQ)</f>
        <v>0</v>
      </c>
      <c r="E766" s="3">
        <f>_xlfn.XLOOKUP(B766,Details!E:E,Details!AR:AR)</f>
        <v>0</v>
      </c>
      <c r="F766" s="3">
        <f>SUMIFS(Details!AY:AY,Details!E:E,'GST TDS'!B766)</f>
        <v>0</v>
      </c>
      <c r="G766" s="360">
        <f t="shared" si="20"/>
        <v>0</v>
      </c>
    </row>
    <row r="767" spans="3:7" x14ac:dyDescent="0.35">
      <c r="C767" s="3">
        <f>_xlfn.XLOOKUP(B767,Details!E:E,Details!CG:CG)</f>
        <v>0</v>
      </c>
      <c r="D767" s="3">
        <f>_xlfn.XLOOKUP(B767,Details!E:E,Details!AQ:AQ)</f>
        <v>0</v>
      </c>
      <c r="E767" s="3">
        <f>_xlfn.XLOOKUP(B767,Details!E:E,Details!AR:AR)</f>
        <v>0</v>
      </c>
      <c r="F767" s="3">
        <f>SUMIFS(Details!AY:AY,Details!E:E,'GST TDS'!B767)</f>
        <v>0</v>
      </c>
      <c r="G767" s="360">
        <f t="shared" si="20"/>
        <v>0</v>
      </c>
    </row>
    <row r="768" spans="3:7" x14ac:dyDescent="0.35">
      <c r="C768" s="3">
        <f>_xlfn.XLOOKUP(B768,Details!E:E,Details!CG:CG)</f>
        <v>0</v>
      </c>
      <c r="D768" s="3">
        <f>_xlfn.XLOOKUP(B768,Details!E:E,Details!AQ:AQ)</f>
        <v>0</v>
      </c>
      <c r="E768" s="3">
        <f>_xlfn.XLOOKUP(B768,Details!E:E,Details!AR:AR)</f>
        <v>0</v>
      </c>
      <c r="F768" s="3">
        <f>SUMIFS(Details!AY:AY,Details!E:E,'GST TDS'!B768)</f>
        <v>0</v>
      </c>
      <c r="G768" s="360">
        <f t="shared" si="20"/>
        <v>0</v>
      </c>
    </row>
    <row r="769" spans="3:7" x14ac:dyDescent="0.35">
      <c r="C769" s="3">
        <f>_xlfn.XLOOKUP(B769,Details!E:E,Details!CG:CG)</f>
        <v>0</v>
      </c>
      <c r="D769" s="3">
        <f>_xlfn.XLOOKUP(B769,Details!E:E,Details!AQ:AQ)</f>
        <v>0</v>
      </c>
      <c r="E769" s="3">
        <f>_xlfn.XLOOKUP(B769,Details!E:E,Details!AR:AR)</f>
        <v>0</v>
      </c>
      <c r="F769" s="3">
        <f>SUMIFS(Details!AY:AY,Details!E:E,'GST TDS'!B769)</f>
        <v>0</v>
      </c>
      <c r="G769" s="360">
        <f t="shared" si="20"/>
        <v>0</v>
      </c>
    </row>
    <row r="770" spans="3:7" x14ac:dyDescent="0.35">
      <c r="C770" s="3">
        <f>_xlfn.XLOOKUP(B770,Details!E:E,Details!CG:CG)</f>
        <v>0</v>
      </c>
      <c r="D770" s="3">
        <f>_xlfn.XLOOKUP(B770,Details!E:E,Details!AQ:AQ)</f>
        <v>0</v>
      </c>
      <c r="E770" s="3">
        <f>_xlfn.XLOOKUP(B770,Details!E:E,Details!AR:AR)</f>
        <v>0</v>
      </c>
      <c r="F770" s="3">
        <f>SUMIFS(Details!AY:AY,Details!E:E,'GST TDS'!B770)</f>
        <v>0</v>
      </c>
      <c r="G770" s="360">
        <f t="shared" si="20"/>
        <v>0</v>
      </c>
    </row>
    <row r="771" spans="3:7" x14ac:dyDescent="0.35">
      <c r="C771" s="3">
        <f>_xlfn.XLOOKUP(B771,Details!E:E,Details!CG:CG)</f>
        <v>0</v>
      </c>
      <c r="D771" s="3">
        <f>_xlfn.XLOOKUP(B771,Details!E:E,Details!AQ:AQ)</f>
        <v>0</v>
      </c>
      <c r="E771" s="3">
        <f>_xlfn.XLOOKUP(B771,Details!E:E,Details!AR:AR)</f>
        <v>0</v>
      </c>
      <c r="F771" s="3">
        <f>SUMIFS(Details!AY:AY,Details!E:E,'GST TDS'!B771)</f>
        <v>0</v>
      </c>
      <c r="G771" s="360">
        <f t="shared" si="20"/>
        <v>0</v>
      </c>
    </row>
    <row r="772" spans="3:7" x14ac:dyDescent="0.35">
      <c r="C772" s="3">
        <f>_xlfn.XLOOKUP(B772,Details!E:E,Details!CG:CG)</f>
        <v>0</v>
      </c>
      <c r="D772" s="3">
        <f>_xlfn.XLOOKUP(B772,Details!E:E,Details!AQ:AQ)</f>
        <v>0</v>
      </c>
      <c r="E772" s="3">
        <f>_xlfn.XLOOKUP(B772,Details!E:E,Details!AR:AR)</f>
        <v>0</v>
      </c>
      <c r="F772" s="3">
        <f>SUMIFS(Details!AY:AY,Details!E:E,'GST TDS'!B772)</f>
        <v>0</v>
      </c>
      <c r="G772" s="360">
        <f t="shared" si="20"/>
        <v>0</v>
      </c>
    </row>
    <row r="773" spans="3:7" x14ac:dyDescent="0.35">
      <c r="C773" s="3">
        <f>_xlfn.XLOOKUP(B773,Details!E:E,Details!CG:CG)</f>
        <v>0</v>
      </c>
      <c r="D773" s="3">
        <f>_xlfn.XLOOKUP(B773,Details!E:E,Details!AQ:AQ)</f>
        <v>0</v>
      </c>
      <c r="E773" s="3">
        <f>_xlfn.XLOOKUP(B773,Details!E:E,Details!AR:AR)</f>
        <v>0</v>
      </c>
      <c r="F773" s="3">
        <f>SUMIFS(Details!AY:AY,Details!E:E,'GST TDS'!B773)</f>
        <v>0</v>
      </c>
      <c r="G773" s="360">
        <f t="shared" si="20"/>
        <v>0</v>
      </c>
    </row>
    <row r="774" spans="3:7" x14ac:dyDescent="0.35">
      <c r="C774" s="3">
        <f>_xlfn.XLOOKUP(B774,Details!E:E,Details!CG:CG)</f>
        <v>0</v>
      </c>
      <c r="D774" s="3">
        <f>_xlfn.XLOOKUP(B774,Details!E:E,Details!AQ:AQ)</f>
        <v>0</v>
      </c>
      <c r="E774" s="3">
        <f>_xlfn.XLOOKUP(B774,Details!E:E,Details!AR:AR)</f>
        <v>0</v>
      </c>
      <c r="F774" s="3">
        <f>SUMIFS(Details!AY:AY,Details!E:E,'GST TDS'!B774)</f>
        <v>0</v>
      </c>
      <c r="G774" s="360">
        <f t="shared" si="20"/>
        <v>0</v>
      </c>
    </row>
    <row r="775" spans="3:7" x14ac:dyDescent="0.35">
      <c r="C775" s="3">
        <f>_xlfn.XLOOKUP(B775,Details!E:E,Details!CG:CG)</f>
        <v>0</v>
      </c>
      <c r="D775" s="3">
        <f>_xlfn.XLOOKUP(B775,Details!E:E,Details!AQ:AQ)</f>
        <v>0</v>
      </c>
      <c r="E775" s="3">
        <f>_xlfn.XLOOKUP(B775,Details!E:E,Details!AR:AR)</f>
        <v>0</v>
      </c>
      <c r="F775" s="3">
        <f>SUMIFS(Details!AY:AY,Details!E:E,'GST TDS'!B775)</f>
        <v>0</v>
      </c>
      <c r="G775" s="360">
        <f t="shared" si="20"/>
        <v>0</v>
      </c>
    </row>
    <row r="776" spans="3:7" x14ac:dyDescent="0.35">
      <c r="C776" s="3">
        <f>_xlfn.XLOOKUP(B776,Details!E:E,Details!CG:CG)</f>
        <v>0</v>
      </c>
      <c r="D776" s="3">
        <f>_xlfn.XLOOKUP(B776,Details!E:E,Details!AQ:AQ)</f>
        <v>0</v>
      </c>
      <c r="E776" s="3">
        <f>_xlfn.XLOOKUP(B776,Details!E:E,Details!AR:AR)</f>
        <v>0</v>
      </c>
      <c r="F776" s="3">
        <f>SUMIFS(Details!AY:AY,Details!E:E,'GST TDS'!B776)</f>
        <v>0</v>
      </c>
      <c r="G776" s="360">
        <f t="shared" si="20"/>
        <v>0</v>
      </c>
    </row>
    <row r="777" spans="3:7" x14ac:dyDescent="0.35">
      <c r="C777" s="3">
        <f>_xlfn.XLOOKUP(B777,Details!E:E,Details!CG:CG)</f>
        <v>0</v>
      </c>
      <c r="D777" s="3">
        <f>_xlfn.XLOOKUP(B777,Details!E:E,Details!AQ:AQ)</f>
        <v>0</v>
      </c>
      <c r="E777" s="3">
        <f>_xlfn.XLOOKUP(B777,Details!E:E,Details!AR:AR)</f>
        <v>0</v>
      </c>
      <c r="F777" s="3">
        <f>SUMIFS(Details!AY:AY,Details!E:E,'GST TDS'!B777)</f>
        <v>0</v>
      </c>
      <c r="G777" s="360">
        <f t="shared" si="20"/>
        <v>0</v>
      </c>
    </row>
    <row r="778" spans="3:7" x14ac:dyDescent="0.35">
      <c r="C778" s="3">
        <f>_xlfn.XLOOKUP(B778,Details!E:E,Details!CG:CG)</f>
        <v>0</v>
      </c>
      <c r="D778" s="3">
        <f>_xlfn.XLOOKUP(B778,Details!E:E,Details!AQ:AQ)</f>
        <v>0</v>
      </c>
      <c r="E778" s="3">
        <f>_xlfn.XLOOKUP(B778,Details!E:E,Details!AR:AR)</f>
        <v>0</v>
      </c>
      <c r="F778" s="3">
        <f>SUMIFS(Details!AY:AY,Details!E:E,'GST TDS'!B778)</f>
        <v>0</v>
      </c>
      <c r="G778" s="360">
        <f t="shared" si="20"/>
        <v>0</v>
      </c>
    </row>
    <row r="779" spans="3:7" x14ac:dyDescent="0.35">
      <c r="C779" s="3">
        <f>_xlfn.XLOOKUP(B779,Details!E:E,Details!CG:CG)</f>
        <v>0</v>
      </c>
      <c r="D779" s="3">
        <f>_xlfn.XLOOKUP(B779,Details!E:E,Details!AQ:AQ)</f>
        <v>0</v>
      </c>
      <c r="E779" s="3">
        <f>_xlfn.XLOOKUP(B779,Details!E:E,Details!AR:AR)</f>
        <v>0</v>
      </c>
      <c r="F779" s="3">
        <f>SUMIFS(Details!AY:AY,Details!E:E,'GST TDS'!B779)</f>
        <v>0</v>
      </c>
      <c r="G779" s="360">
        <f t="shared" si="20"/>
        <v>0</v>
      </c>
    </row>
    <row r="780" spans="3:7" x14ac:dyDescent="0.35">
      <c r="C780" s="3">
        <f>_xlfn.XLOOKUP(B780,Details!E:E,Details!CG:CG)</f>
        <v>0</v>
      </c>
      <c r="D780" s="3">
        <f>_xlfn.XLOOKUP(B780,Details!E:E,Details!AQ:AQ)</f>
        <v>0</v>
      </c>
      <c r="E780" s="3">
        <f>_xlfn.XLOOKUP(B780,Details!E:E,Details!AR:AR)</f>
        <v>0</v>
      </c>
      <c r="F780" s="3">
        <f>SUMIFS(Details!AY:AY,Details!E:E,'GST TDS'!B780)</f>
        <v>0</v>
      </c>
      <c r="G780" s="360">
        <f t="shared" si="20"/>
        <v>0</v>
      </c>
    </row>
    <row r="781" spans="3:7" x14ac:dyDescent="0.35">
      <c r="C781" s="3">
        <f>_xlfn.XLOOKUP(B781,Details!E:E,Details!CG:CG)</f>
        <v>0</v>
      </c>
      <c r="D781" s="3">
        <f>_xlfn.XLOOKUP(B781,Details!E:E,Details!AQ:AQ)</f>
        <v>0</v>
      </c>
      <c r="E781" s="3">
        <f>_xlfn.XLOOKUP(B781,Details!E:E,Details!AR:AR)</f>
        <v>0</v>
      </c>
      <c r="F781" s="3">
        <f>SUMIFS(Details!AY:AY,Details!E:E,'GST TDS'!B781)</f>
        <v>0</v>
      </c>
      <c r="G781" s="360">
        <f t="shared" si="20"/>
        <v>0</v>
      </c>
    </row>
    <row r="782" spans="3:7" x14ac:dyDescent="0.35">
      <c r="C782" s="3">
        <f>_xlfn.XLOOKUP(B782,Details!E:E,Details!CG:CG)</f>
        <v>0</v>
      </c>
      <c r="D782" s="3">
        <f>_xlfn.XLOOKUP(B782,Details!E:E,Details!AQ:AQ)</f>
        <v>0</v>
      </c>
      <c r="E782" s="3">
        <f>_xlfn.XLOOKUP(B782,Details!E:E,Details!AR:AR)</f>
        <v>0</v>
      </c>
      <c r="F782" s="3">
        <f>SUMIFS(Details!AY:AY,Details!E:E,'GST TDS'!B782)</f>
        <v>0</v>
      </c>
      <c r="G782" s="360">
        <f t="shared" si="20"/>
        <v>0</v>
      </c>
    </row>
    <row r="783" spans="3:7" x14ac:dyDescent="0.35">
      <c r="C783" s="3">
        <f>_xlfn.XLOOKUP(B783,Details!E:E,Details!CG:CG)</f>
        <v>0</v>
      </c>
      <c r="D783" s="3">
        <f>_xlfn.XLOOKUP(B783,Details!E:E,Details!AQ:AQ)</f>
        <v>0</v>
      </c>
      <c r="E783" s="3">
        <f>_xlfn.XLOOKUP(B783,Details!E:E,Details!AR:AR)</f>
        <v>0</v>
      </c>
      <c r="F783" s="3">
        <f>SUMIFS(Details!AY:AY,Details!E:E,'GST TDS'!B783)</f>
        <v>0</v>
      </c>
      <c r="G783" s="360">
        <f t="shared" si="20"/>
        <v>0</v>
      </c>
    </row>
    <row r="784" spans="3:7" x14ac:dyDescent="0.35">
      <c r="C784" s="3">
        <f>_xlfn.XLOOKUP(B784,Details!E:E,Details!CG:CG)</f>
        <v>0</v>
      </c>
      <c r="D784" s="3">
        <f>_xlfn.XLOOKUP(B784,Details!E:E,Details!AQ:AQ)</f>
        <v>0</v>
      </c>
      <c r="E784" s="3">
        <f>_xlfn.XLOOKUP(B784,Details!E:E,Details!AR:AR)</f>
        <v>0</v>
      </c>
      <c r="F784" s="3">
        <f>SUMIFS(Details!AY:AY,Details!E:E,'GST TDS'!B784)</f>
        <v>0</v>
      </c>
      <c r="G784" s="360">
        <f t="shared" si="20"/>
        <v>0</v>
      </c>
    </row>
    <row r="785" spans="3:7" x14ac:dyDescent="0.35">
      <c r="C785" s="3">
        <f>_xlfn.XLOOKUP(B785,Details!E:E,Details!CG:CG)</f>
        <v>0</v>
      </c>
      <c r="D785" s="3">
        <f>_xlfn.XLOOKUP(B785,Details!E:E,Details!AQ:AQ)</f>
        <v>0</v>
      </c>
      <c r="E785" s="3">
        <f>_xlfn.XLOOKUP(B785,Details!E:E,Details!AR:AR)</f>
        <v>0</v>
      </c>
      <c r="F785" s="3">
        <f>SUMIFS(Details!AY:AY,Details!E:E,'GST TDS'!B785)</f>
        <v>0</v>
      </c>
      <c r="G785" s="360">
        <f t="shared" si="20"/>
        <v>0</v>
      </c>
    </row>
    <row r="786" spans="3:7" x14ac:dyDescent="0.35">
      <c r="C786" s="3">
        <f>_xlfn.XLOOKUP(B786,Details!E:E,Details!CG:CG)</f>
        <v>0</v>
      </c>
      <c r="D786" s="3">
        <f>_xlfn.XLOOKUP(B786,Details!E:E,Details!AQ:AQ)</f>
        <v>0</v>
      </c>
      <c r="E786" s="3">
        <f>_xlfn.XLOOKUP(B786,Details!E:E,Details!AR:AR)</f>
        <v>0</v>
      </c>
      <c r="F786" s="3">
        <f>SUMIFS(Details!AY:AY,Details!E:E,'GST TDS'!B786)</f>
        <v>0</v>
      </c>
      <c r="G786" s="360">
        <f t="shared" si="20"/>
        <v>0</v>
      </c>
    </row>
    <row r="787" spans="3:7" x14ac:dyDescent="0.35">
      <c r="C787" s="3">
        <f>_xlfn.XLOOKUP(B787,Details!E:E,Details!CG:CG)</f>
        <v>0</v>
      </c>
      <c r="D787" s="3">
        <f>_xlfn.XLOOKUP(B787,Details!E:E,Details!AQ:AQ)</f>
        <v>0</v>
      </c>
      <c r="E787" s="3">
        <f>_xlfn.XLOOKUP(B787,Details!E:E,Details!AR:AR)</f>
        <v>0</v>
      </c>
      <c r="F787" s="3">
        <f>SUMIFS(Details!AY:AY,Details!E:E,'GST TDS'!B787)</f>
        <v>0</v>
      </c>
      <c r="G787" s="360">
        <f t="shared" si="20"/>
        <v>0</v>
      </c>
    </row>
    <row r="788" spans="3:7" x14ac:dyDescent="0.35">
      <c r="C788" s="3">
        <f>_xlfn.XLOOKUP(B788,Details!E:E,Details!CG:CG)</f>
        <v>0</v>
      </c>
      <c r="D788" s="3">
        <f>_xlfn.XLOOKUP(B788,Details!E:E,Details!AQ:AQ)</f>
        <v>0</v>
      </c>
      <c r="E788" s="3">
        <f>_xlfn.XLOOKUP(B788,Details!E:E,Details!AR:AR)</f>
        <v>0</v>
      </c>
      <c r="F788" s="3">
        <f>SUMIFS(Details!AY:AY,Details!E:E,'GST TDS'!B788)</f>
        <v>0</v>
      </c>
      <c r="G788" s="360">
        <f t="shared" si="20"/>
        <v>0</v>
      </c>
    </row>
    <row r="789" spans="3:7" x14ac:dyDescent="0.35">
      <c r="C789" s="3">
        <f>_xlfn.XLOOKUP(B789,Details!E:E,Details!CG:CG)</f>
        <v>0</v>
      </c>
      <c r="D789" s="3">
        <f>_xlfn.XLOOKUP(B789,Details!E:E,Details!AQ:AQ)</f>
        <v>0</v>
      </c>
      <c r="E789" s="3">
        <f>_xlfn.XLOOKUP(B789,Details!E:E,Details!AR:AR)</f>
        <v>0</v>
      </c>
      <c r="F789" s="3">
        <f>SUMIFS(Details!AY:AY,Details!E:E,'GST TDS'!B789)</f>
        <v>0</v>
      </c>
      <c r="G789" s="360">
        <f t="shared" si="20"/>
        <v>0</v>
      </c>
    </row>
    <row r="790" spans="3:7" x14ac:dyDescent="0.35">
      <c r="C790" s="3">
        <f>_xlfn.XLOOKUP(B790,Details!E:E,Details!CG:CG)</f>
        <v>0</v>
      </c>
      <c r="D790" s="3">
        <f>_xlfn.XLOOKUP(B790,Details!E:E,Details!AQ:AQ)</f>
        <v>0</v>
      </c>
      <c r="E790" s="3">
        <f>_xlfn.XLOOKUP(B790,Details!E:E,Details!AR:AR)</f>
        <v>0</v>
      </c>
      <c r="F790" s="3">
        <f>SUMIFS(Details!AY:AY,Details!E:E,'GST TDS'!B790)</f>
        <v>0</v>
      </c>
      <c r="G790" s="360">
        <f t="shared" si="20"/>
        <v>0</v>
      </c>
    </row>
    <row r="791" spans="3:7" x14ac:dyDescent="0.35">
      <c r="C791" s="3">
        <f>_xlfn.XLOOKUP(B791,Details!E:E,Details!CG:CG)</f>
        <v>0</v>
      </c>
      <c r="D791" s="3">
        <f>_xlfn.XLOOKUP(B791,Details!E:E,Details!AQ:AQ)</f>
        <v>0</v>
      </c>
      <c r="E791" s="3">
        <f>_xlfn.XLOOKUP(B791,Details!E:E,Details!AR:AR)</f>
        <v>0</v>
      </c>
      <c r="F791" s="3">
        <f>SUMIFS(Details!AY:AY,Details!E:E,'GST TDS'!B791)</f>
        <v>0</v>
      </c>
      <c r="G791" s="360">
        <f t="shared" si="20"/>
        <v>0</v>
      </c>
    </row>
    <row r="792" spans="3:7" x14ac:dyDescent="0.35">
      <c r="C792" s="3">
        <f>_xlfn.XLOOKUP(B792,Details!E:E,Details!CG:CG)</f>
        <v>0</v>
      </c>
      <c r="D792" s="3">
        <f>_xlfn.XLOOKUP(B792,Details!E:E,Details!AQ:AQ)</f>
        <v>0</v>
      </c>
      <c r="E792" s="3">
        <f>_xlfn.XLOOKUP(B792,Details!E:E,Details!AR:AR)</f>
        <v>0</v>
      </c>
      <c r="F792" s="3">
        <f>SUMIFS(Details!AY:AY,Details!E:E,'GST TDS'!B792)</f>
        <v>0</v>
      </c>
      <c r="G792" s="360">
        <f t="shared" si="20"/>
        <v>0</v>
      </c>
    </row>
    <row r="793" spans="3:7" x14ac:dyDescent="0.35">
      <c r="C793" s="3">
        <f>_xlfn.XLOOKUP(B793,Details!E:E,Details!CG:CG)</f>
        <v>0</v>
      </c>
      <c r="D793" s="3">
        <f>_xlfn.XLOOKUP(B793,Details!E:E,Details!AQ:AQ)</f>
        <v>0</v>
      </c>
      <c r="E793" s="3">
        <f>_xlfn.XLOOKUP(B793,Details!E:E,Details!AR:AR)</f>
        <v>0</v>
      </c>
      <c r="F793" s="3">
        <f>SUMIFS(Details!AY:AY,Details!E:E,'GST TDS'!B793)</f>
        <v>0</v>
      </c>
      <c r="G793" s="360">
        <f t="shared" si="20"/>
        <v>0</v>
      </c>
    </row>
    <row r="794" spans="3:7" x14ac:dyDescent="0.35">
      <c r="C794" s="3">
        <f>_xlfn.XLOOKUP(B794,Details!E:E,Details!CG:CG)</f>
        <v>0</v>
      </c>
      <c r="D794" s="3">
        <f>_xlfn.XLOOKUP(B794,Details!E:E,Details!AQ:AQ)</f>
        <v>0</v>
      </c>
      <c r="E794" s="3">
        <f>_xlfn.XLOOKUP(B794,Details!E:E,Details!AR:AR)</f>
        <v>0</v>
      </c>
      <c r="F794" s="3">
        <f>SUMIFS(Details!AY:AY,Details!E:E,'GST TDS'!B794)</f>
        <v>0</v>
      </c>
      <c r="G794" s="360">
        <f t="shared" si="20"/>
        <v>0</v>
      </c>
    </row>
    <row r="795" spans="3:7" x14ac:dyDescent="0.35">
      <c r="C795" s="3">
        <f>_xlfn.XLOOKUP(B795,Details!E:E,Details!CG:CG)</f>
        <v>0</v>
      </c>
      <c r="D795" s="3">
        <f>_xlfn.XLOOKUP(B795,Details!E:E,Details!AQ:AQ)</f>
        <v>0</v>
      </c>
      <c r="E795" s="3">
        <f>_xlfn.XLOOKUP(B795,Details!E:E,Details!AR:AR)</f>
        <v>0</v>
      </c>
      <c r="F795" s="3">
        <f>SUMIFS(Details!AY:AY,Details!E:E,'GST TDS'!B795)</f>
        <v>0</v>
      </c>
      <c r="G795" s="360">
        <f t="shared" si="20"/>
        <v>0</v>
      </c>
    </row>
    <row r="796" spans="3:7" x14ac:dyDescent="0.35">
      <c r="C796" s="3">
        <f>_xlfn.XLOOKUP(B796,Details!E:E,Details!CG:CG)</f>
        <v>0</v>
      </c>
      <c r="D796" s="3">
        <f>_xlfn.XLOOKUP(B796,Details!E:E,Details!AQ:AQ)</f>
        <v>0</v>
      </c>
      <c r="E796" s="3">
        <f>_xlfn.XLOOKUP(B796,Details!E:E,Details!AR:AR)</f>
        <v>0</v>
      </c>
      <c r="F796" s="3">
        <f>SUMIFS(Details!AY:AY,Details!E:E,'GST TDS'!B796)</f>
        <v>0</v>
      </c>
      <c r="G796" s="360">
        <f t="shared" si="20"/>
        <v>0</v>
      </c>
    </row>
    <row r="797" spans="3:7" x14ac:dyDescent="0.35">
      <c r="C797" s="3">
        <f>_xlfn.XLOOKUP(B797,Details!E:E,Details!CG:CG)</f>
        <v>0</v>
      </c>
      <c r="D797" s="3">
        <f>_xlfn.XLOOKUP(B797,Details!E:E,Details!AQ:AQ)</f>
        <v>0</v>
      </c>
      <c r="E797" s="3">
        <f>_xlfn.XLOOKUP(B797,Details!E:E,Details!AR:AR)</f>
        <v>0</v>
      </c>
      <c r="F797" s="3">
        <f>SUMIFS(Details!AY:AY,Details!E:E,'GST TDS'!B797)</f>
        <v>0</v>
      </c>
      <c r="G797" s="360">
        <f t="shared" si="20"/>
        <v>0</v>
      </c>
    </row>
    <row r="798" spans="3:7" x14ac:dyDescent="0.35">
      <c r="C798" s="3">
        <f>_xlfn.XLOOKUP(B798,Details!E:E,Details!CG:CG)</f>
        <v>0</v>
      </c>
      <c r="D798" s="3">
        <f>_xlfn.XLOOKUP(B798,Details!E:E,Details!AQ:AQ)</f>
        <v>0</v>
      </c>
      <c r="E798" s="3">
        <f>_xlfn.XLOOKUP(B798,Details!E:E,Details!AR:AR)</f>
        <v>0</v>
      </c>
      <c r="F798" s="3">
        <f>SUMIFS(Details!AY:AY,Details!E:E,'GST TDS'!B798)</f>
        <v>0</v>
      </c>
      <c r="G798" s="360">
        <f t="shared" ref="G798:G861" si="21">F798*2%</f>
        <v>0</v>
      </c>
    </row>
    <row r="799" spans="3:7" x14ac:dyDescent="0.35">
      <c r="C799" s="3">
        <f>_xlfn.XLOOKUP(B799,Details!E:E,Details!CG:CG)</f>
        <v>0</v>
      </c>
      <c r="D799" s="3">
        <f>_xlfn.XLOOKUP(B799,Details!E:E,Details!AQ:AQ)</f>
        <v>0</v>
      </c>
      <c r="E799" s="3">
        <f>_xlfn.XLOOKUP(B799,Details!E:E,Details!AR:AR)</f>
        <v>0</v>
      </c>
      <c r="F799" s="3">
        <f>SUMIFS(Details!AY:AY,Details!E:E,'GST TDS'!B799)</f>
        <v>0</v>
      </c>
      <c r="G799" s="360">
        <f t="shared" si="21"/>
        <v>0</v>
      </c>
    </row>
    <row r="800" spans="3:7" x14ac:dyDescent="0.35">
      <c r="C800" s="3">
        <f>_xlfn.XLOOKUP(B800,Details!E:E,Details!CG:CG)</f>
        <v>0</v>
      </c>
      <c r="D800" s="3">
        <f>_xlfn.XLOOKUP(B800,Details!E:E,Details!AQ:AQ)</f>
        <v>0</v>
      </c>
      <c r="E800" s="3">
        <f>_xlfn.XLOOKUP(B800,Details!E:E,Details!AR:AR)</f>
        <v>0</v>
      </c>
      <c r="F800" s="3">
        <f>SUMIFS(Details!AY:AY,Details!E:E,'GST TDS'!B800)</f>
        <v>0</v>
      </c>
      <c r="G800" s="360">
        <f t="shared" si="21"/>
        <v>0</v>
      </c>
    </row>
    <row r="801" spans="3:7" x14ac:dyDescent="0.35">
      <c r="C801" s="3">
        <f>_xlfn.XLOOKUP(B801,Details!E:E,Details!CG:CG)</f>
        <v>0</v>
      </c>
      <c r="D801" s="3">
        <f>_xlfn.XLOOKUP(B801,Details!E:E,Details!AQ:AQ)</f>
        <v>0</v>
      </c>
      <c r="E801" s="3">
        <f>_xlfn.XLOOKUP(B801,Details!E:E,Details!AR:AR)</f>
        <v>0</v>
      </c>
      <c r="F801" s="3">
        <f>SUMIFS(Details!AY:AY,Details!E:E,'GST TDS'!B801)</f>
        <v>0</v>
      </c>
      <c r="G801" s="360">
        <f t="shared" si="21"/>
        <v>0</v>
      </c>
    </row>
    <row r="802" spans="3:7" x14ac:dyDescent="0.35">
      <c r="C802" s="3">
        <f>_xlfn.XLOOKUP(B802,Details!E:E,Details!CG:CG)</f>
        <v>0</v>
      </c>
      <c r="D802" s="3">
        <f>_xlfn.XLOOKUP(B802,Details!E:E,Details!AQ:AQ)</f>
        <v>0</v>
      </c>
      <c r="E802" s="3">
        <f>_xlfn.XLOOKUP(B802,Details!E:E,Details!AR:AR)</f>
        <v>0</v>
      </c>
      <c r="F802" s="3">
        <f>SUMIFS(Details!AY:AY,Details!E:E,'GST TDS'!B802)</f>
        <v>0</v>
      </c>
      <c r="G802" s="360">
        <f t="shared" si="21"/>
        <v>0</v>
      </c>
    </row>
    <row r="803" spans="3:7" x14ac:dyDescent="0.35">
      <c r="C803" s="3">
        <f>_xlfn.XLOOKUP(B803,Details!E:E,Details!CG:CG)</f>
        <v>0</v>
      </c>
      <c r="D803" s="3">
        <f>_xlfn.XLOOKUP(B803,Details!E:E,Details!AQ:AQ)</f>
        <v>0</v>
      </c>
      <c r="E803" s="3">
        <f>_xlfn.XLOOKUP(B803,Details!E:E,Details!AR:AR)</f>
        <v>0</v>
      </c>
      <c r="F803" s="3">
        <f>SUMIFS(Details!AY:AY,Details!E:E,'GST TDS'!B803)</f>
        <v>0</v>
      </c>
      <c r="G803" s="360">
        <f t="shared" si="21"/>
        <v>0</v>
      </c>
    </row>
    <row r="804" spans="3:7" x14ac:dyDescent="0.35">
      <c r="C804" s="3">
        <f>_xlfn.XLOOKUP(B804,Details!E:E,Details!CG:CG)</f>
        <v>0</v>
      </c>
      <c r="D804" s="3">
        <f>_xlfn.XLOOKUP(B804,Details!E:E,Details!AQ:AQ)</f>
        <v>0</v>
      </c>
      <c r="E804" s="3">
        <f>_xlfn.XLOOKUP(B804,Details!E:E,Details!AR:AR)</f>
        <v>0</v>
      </c>
      <c r="F804" s="3">
        <f>SUMIFS(Details!AY:AY,Details!E:E,'GST TDS'!B804)</f>
        <v>0</v>
      </c>
      <c r="G804" s="360">
        <f t="shared" si="21"/>
        <v>0</v>
      </c>
    </row>
    <row r="805" spans="3:7" x14ac:dyDescent="0.35">
      <c r="C805" s="3">
        <f>_xlfn.XLOOKUP(B805,Details!E:E,Details!CG:CG)</f>
        <v>0</v>
      </c>
      <c r="D805" s="3">
        <f>_xlfn.XLOOKUP(B805,Details!E:E,Details!AQ:AQ)</f>
        <v>0</v>
      </c>
      <c r="E805" s="3">
        <f>_xlfn.XLOOKUP(B805,Details!E:E,Details!AR:AR)</f>
        <v>0</v>
      </c>
      <c r="F805" s="3">
        <f>SUMIFS(Details!AY:AY,Details!E:E,'GST TDS'!B805)</f>
        <v>0</v>
      </c>
      <c r="G805" s="360">
        <f t="shared" si="21"/>
        <v>0</v>
      </c>
    </row>
    <row r="806" spans="3:7" x14ac:dyDescent="0.35">
      <c r="C806" s="3">
        <f>_xlfn.XLOOKUP(B806,Details!E:E,Details!CG:CG)</f>
        <v>0</v>
      </c>
      <c r="D806" s="3">
        <f>_xlfn.XLOOKUP(B806,Details!E:E,Details!AQ:AQ)</f>
        <v>0</v>
      </c>
      <c r="E806" s="3">
        <f>_xlfn.XLOOKUP(B806,Details!E:E,Details!AR:AR)</f>
        <v>0</v>
      </c>
      <c r="F806" s="3">
        <f>SUMIFS(Details!AY:AY,Details!E:E,'GST TDS'!B806)</f>
        <v>0</v>
      </c>
      <c r="G806" s="360">
        <f t="shared" si="21"/>
        <v>0</v>
      </c>
    </row>
    <row r="807" spans="3:7" x14ac:dyDescent="0.35">
      <c r="C807" s="3">
        <f>_xlfn.XLOOKUP(B807,Details!E:E,Details!CG:CG)</f>
        <v>0</v>
      </c>
      <c r="D807" s="3">
        <f>_xlfn.XLOOKUP(B807,Details!E:E,Details!AQ:AQ)</f>
        <v>0</v>
      </c>
      <c r="E807" s="3">
        <f>_xlfn.XLOOKUP(B807,Details!E:E,Details!AR:AR)</f>
        <v>0</v>
      </c>
      <c r="F807" s="3">
        <f>SUMIFS(Details!AY:AY,Details!E:E,'GST TDS'!B807)</f>
        <v>0</v>
      </c>
      <c r="G807" s="360">
        <f t="shared" si="21"/>
        <v>0</v>
      </c>
    </row>
    <row r="808" spans="3:7" x14ac:dyDescent="0.35">
      <c r="C808" s="3">
        <f>_xlfn.XLOOKUP(B808,Details!E:E,Details!CG:CG)</f>
        <v>0</v>
      </c>
      <c r="D808" s="3">
        <f>_xlfn.XLOOKUP(B808,Details!E:E,Details!AQ:AQ)</f>
        <v>0</v>
      </c>
      <c r="E808" s="3">
        <f>_xlfn.XLOOKUP(B808,Details!E:E,Details!AR:AR)</f>
        <v>0</v>
      </c>
      <c r="F808" s="3">
        <f>SUMIFS(Details!AY:AY,Details!E:E,'GST TDS'!B808)</f>
        <v>0</v>
      </c>
      <c r="G808" s="360">
        <f t="shared" si="21"/>
        <v>0</v>
      </c>
    </row>
    <row r="809" spans="3:7" x14ac:dyDescent="0.35">
      <c r="C809" s="3">
        <f>_xlfn.XLOOKUP(B809,Details!E:E,Details!CG:CG)</f>
        <v>0</v>
      </c>
      <c r="D809" s="3">
        <f>_xlfn.XLOOKUP(B809,Details!E:E,Details!AQ:AQ)</f>
        <v>0</v>
      </c>
      <c r="E809" s="3">
        <f>_xlfn.XLOOKUP(B809,Details!E:E,Details!AR:AR)</f>
        <v>0</v>
      </c>
      <c r="F809" s="3">
        <f>SUMIFS(Details!AY:AY,Details!E:E,'GST TDS'!B809)</f>
        <v>0</v>
      </c>
      <c r="G809" s="360">
        <f t="shared" si="21"/>
        <v>0</v>
      </c>
    </row>
    <row r="810" spans="3:7" x14ac:dyDescent="0.35">
      <c r="C810" s="3">
        <f>_xlfn.XLOOKUP(B810,Details!E:E,Details!CG:CG)</f>
        <v>0</v>
      </c>
      <c r="D810" s="3">
        <f>_xlfn.XLOOKUP(B810,Details!E:E,Details!AQ:AQ)</f>
        <v>0</v>
      </c>
      <c r="E810" s="3">
        <f>_xlfn.XLOOKUP(B810,Details!E:E,Details!AR:AR)</f>
        <v>0</v>
      </c>
      <c r="F810" s="3">
        <f>SUMIFS(Details!AY:AY,Details!E:E,'GST TDS'!B810)</f>
        <v>0</v>
      </c>
      <c r="G810" s="360">
        <f t="shared" si="21"/>
        <v>0</v>
      </c>
    </row>
    <row r="811" spans="3:7" x14ac:dyDescent="0.35">
      <c r="C811" s="3">
        <f>_xlfn.XLOOKUP(B811,Details!E:E,Details!CG:CG)</f>
        <v>0</v>
      </c>
      <c r="D811" s="3">
        <f>_xlfn.XLOOKUP(B811,Details!E:E,Details!AQ:AQ)</f>
        <v>0</v>
      </c>
      <c r="E811" s="3">
        <f>_xlfn.XLOOKUP(B811,Details!E:E,Details!AR:AR)</f>
        <v>0</v>
      </c>
      <c r="F811" s="3">
        <f>SUMIFS(Details!AY:AY,Details!E:E,'GST TDS'!B811)</f>
        <v>0</v>
      </c>
      <c r="G811" s="360">
        <f t="shared" si="21"/>
        <v>0</v>
      </c>
    </row>
    <row r="812" spans="3:7" x14ac:dyDescent="0.35">
      <c r="C812" s="3">
        <f>_xlfn.XLOOKUP(B812,Details!E:E,Details!CG:CG)</f>
        <v>0</v>
      </c>
      <c r="D812" s="3">
        <f>_xlfn.XLOOKUP(B812,Details!E:E,Details!AQ:AQ)</f>
        <v>0</v>
      </c>
      <c r="E812" s="3">
        <f>_xlfn.XLOOKUP(B812,Details!E:E,Details!AR:AR)</f>
        <v>0</v>
      </c>
      <c r="F812" s="3">
        <f>SUMIFS(Details!AY:AY,Details!E:E,'GST TDS'!B812)</f>
        <v>0</v>
      </c>
      <c r="G812" s="360">
        <f t="shared" si="21"/>
        <v>0</v>
      </c>
    </row>
    <row r="813" spans="3:7" x14ac:dyDescent="0.35">
      <c r="C813" s="3">
        <f>_xlfn.XLOOKUP(B813,Details!E:E,Details!CG:CG)</f>
        <v>0</v>
      </c>
      <c r="D813" s="3">
        <f>_xlfn.XLOOKUP(B813,Details!E:E,Details!AQ:AQ)</f>
        <v>0</v>
      </c>
      <c r="E813" s="3">
        <f>_xlfn.XLOOKUP(B813,Details!E:E,Details!AR:AR)</f>
        <v>0</v>
      </c>
      <c r="F813" s="3">
        <f>SUMIFS(Details!AY:AY,Details!E:E,'GST TDS'!B813)</f>
        <v>0</v>
      </c>
      <c r="G813" s="360">
        <f t="shared" si="21"/>
        <v>0</v>
      </c>
    </row>
    <row r="814" spans="3:7" x14ac:dyDescent="0.35">
      <c r="C814" s="3">
        <f>_xlfn.XLOOKUP(B814,Details!E:E,Details!CG:CG)</f>
        <v>0</v>
      </c>
      <c r="D814" s="3">
        <f>_xlfn.XLOOKUP(B814,Details!E:E,Details!AQ:AQ)</f>
        <v>0</v>
      </c>
      <c r="E814" s="3">
        <f>_xlfn.XLOOKUP(B814,Details!E:E,Details!AR:AR)</f>
        <v>0</v>
      </c>
      <c r="F814" s="3">
        <f>SUMIFS(Details!AY:AY,Details!E:E,'GST TDS'!B814)</f>
        <v>0</v>
      </c>
      <c r="G814" s="360">
        <f t="shared" si="21"/>
        <v>0</v>
      </c>
    </row>
    <row r="815" spans="3:7" x14ac:dyDescent="0.35">
      <c r="C815" s="3">
        <f>_xlfn.XLOOKUP(B815,Details!E:E,Details!CG:CG)</f>
        <v>0</v>
      </c>
      <c r="D815" s="3">
        <f>_xlfn.XLOOKUP(B815,Details!E:E,Details!AQ:AQ)</f>
        <v>0</v>
      </c>
      <c r="E815" s="3">
        <f>_xlfn.XLOOKUP(B815,Details!E:E,Details!AR:AR)</f>
        <v>0</v>
      </c>
      <c r="F815" s="3">
        <f>SUMIFS(Details!AY:AY,Details!E:E,'GST TDS'!B815)</f>
        <v>0</v>
      </c>
      <c r="G815" s="360">
        <f t="shared" si="21"/>
        <v>0</v>
      </c>
    </row>
    <row r="816" spans="3:7" x14ac:dyDescent="0.35">
      <c r="C816" s="3">
        <f>_xlfn.XLOOKUP(B816,Details!E:E,Details!CG:CG)</f>
        <v>0</v>
      </c>
      <c r="D816" s="3">
        <f>_xlfn.XLOOKUP(B816,Details!E:E,Details!AQ:AQ)</f>
        <v>0</v>
      </c>
      <c r="E816" s="3">
        <f>_xlfn.XLOOKUP(B816,Details!E:E,Details!AR:AR)</f>
        <v>0</v>
      </c>
      <c r="F816" s="3">
        <f>SUMIFS(Details!AY:AY,Details!E:E,'GST TDS'!B816)</f>
        <v>0</v>
      </c>
      <c r="G816" s="360">
        <f t="shared" si="21"/>
        <v>0</v>
      </c>
    </row>
    <row r="817" spans="3:7" x14ac:dyDescent="0.35">
      <c r="C817" s="3">
        <f>_xlfn.XLOOKUP(B817,Details!E:E,Details!CG:CG)</f>
        <v>0</v>
      </c>
      <c r="D817" s="3">
        <f>_xlfn.XLOOKUP(B817,Details!E:E,Details!AQ:AQ)</f>
        <v>0</v>
      </c>
      <c r="E817" s="3">
        <f>_xlfn.XLOOKUP(B817,Details!E:E,Details!AR:AR)</f>
        <v>0</v>
      </c>
      <c r="F817" s="3">
        <f>SUMIFS(Details!AY:AY,Details!E:E,'GST TDS'!B817)</f>
        <v>0</v>
      </c>
      <c r="G817" s="360">
        <f t="shared" si="21"/>
        <v>0</v>
      </c>
    </row>
    <row r="818" spans="3:7" x14ac:dyDescent="0.35">
      <c r="C818" s="3">
        <f>_xlfn.XLOOKUP(B818,Details!E:E,Details!CG:CG)</f>
        <v>0</v>
      </c>
      <c r="D818" s="3">
        <f>_xlfn.XLOOKUP(B818,Details!E:E,Details!AQ:AQ)</f>
        <v>0</v>
      </c>
      <c r="E818" s="3">
        <f>_xlfn.XLOOKUP(B818,Details!E:E,Details!AR:AR)</f>
        <v>0</v>
      </c>
      <c r="F818" s="3">
        <f>SUMIFS(Details!AY:AY,Details!E:E,'GST TDS'!B818)</f>
        <v>0</v>
      </c>
      <c r="G818" s="360">
        <f t="shared" si="21"/>
        <v>0</v>
      </c>
    </row>
    <row r="819" spans="3:7" x14ac:dyDescent="0.35">
      <c r="C819" s="3">
        <f>_xlfn.XLOOKUP(B819,Details!E:E,Details!CG:CG)</f>
        <v>0</v>
      </c>
      <c r="D819" s="3">
        <f>_xlfn.XLOOKUP(B819,Details!E:E,Details!AQ:AQ)</f>
        <v>0</v>
      </c>
      <c r="E819" s="3">
        <f>_xlfn.XLOOKUP(B819,Details!E:E,Details!AR:AR)</f>
        <v>0</v>
      </c>
      <c r="F819" s="3">
        <f>SUMIFS(Details!AY:AY,Details!E:E,'GST TDS'!B819)</f>
        <v>0</v>
      </c>
      <c r="G819" s="360">
        <f t="shared" si="21"/>
        <v>0</v>
      </c>
    </row>
    <row r="820" spans="3:7" x14ac:dyDescent="0.35">
      <c r="C820" s="3">
        <f>_xlfn.XLOOKUP(B820,Details!E:E,Details!CG:CG)</f>
        <v>0</v>
      </c>
      <c r="D820" s="3">
        <f>_xlfn.XLOOKUP(B820,Details!E:E,Details!AQ:AQ)</f>
        <v>0</v>
      </c>
      <c r="E820" s="3">
        <f>_xlfn.XLOOKUP(B820,Details!E:E,Details!AR:AR)</f>
        <v>0</v>
      </c>
      <c r="F820" s="3">
        <f>SUMIFS(Details!AY:AY,Details!E:E,'GST TDS'!B820)</f>
        <v>0</v>
      </c>
      <c r="G820" s="360">
        <f t="shared" si="21"/>
        <v>0</v>
      </c>
    </row>
    <row r="821" spans="3:7" x14ac:dyDescent="0.35">
      <c r="C821" s="3">
        <f>_xlfn.XLOOKUP(B821,Details!E:E,Details!CG:CG)</f>
        <v>0</v>
      </c>
      <c r="D821" s="3">
        <f>_xlfn.XLOOKUP(B821,Details!E:E,Details!AQ:AQ)</f>
        <v>0</v>
      </c>
      <c r="E821" s="3">
        <f>_xlfn.XLOOKUP(B821,Details!E:E,Details!AR:AR)</f>
        <v>0</v>
      </c>
      <c r="F821" s="3">
        <f>SUMIFS(Details!AY:AY,Details!E:E,'GST TDS'!B821)</f>
        <v>0</v>
      </c>
      <c r="G821" s="360">
        <f t="shared" si="21"/>
        <v>0</v>
      </c>
    </row>
    <row r="822" spans="3:7" x14ac:dyDescent="0.35">
      <c r="C822" s="3">
        <f>_xlfn.XLOOKUP(B822,Details!E:E,Details!CG:CG)</f>
        <v>0</v>
      </c>
      <c r="D822" s="3">
        <f>_xlfn.XLOOKUP(B822,Details!E:E,Details!AQ:AQ)</f>
        <v>0</v>
      </c>
      <c r="E822" s="3">
        <f>_xlfn.XLOOKUP(B822,Details!E:E,Details!AR:AR)</f>
        <v>0</v>
      </c>
      <c r="F822" s="3">
        <f>SUMIFS(Details!AY:AY,Details!E:E,'GST TDS'!B822)</f>
        <v>0</v>
      </c>
      <c r="G822" s="360">
        <f t="shared" si="21"/>
        <v>0</v>
      </c>
    </row>
    <row r="823" spans="3:7" x14ac:dyDescent="0.35">
      <c r="C823" s="3">
        <f>_xlfn.XLOOKUP(B823,Details!E:E,Details!CG:CG)</f>
        <v>0</v>
      </c>
      <c r="D823" s="3">
        <f>_xlfn.XLOOKUP(B823,Details!E:E,Details!AQ:AQ)</f>
        <v>0</v>
      </c>
      <c r="E823" s="3">
        <f>_xlfn.XLOOKUP(B823,Details!E:E,Details!AR:AR)</f>
        <v>0</v>
      </c>
      <c r="F823" s="3">
        <f>SUMIFS(Details!AY:AY,Details!E:E,'GST TDS'!B823)</f>
        <v>0</v>
      </c>
      <c r="G823" s="360">
        <f t="shared" si="21"/>
        <v>0</v>
      </c>
    </row>
    <row r="824" spans="3:7" x14ac:dyDescent="0.35">
      <c r="C824" s="3">
        <f>_xlfn.XLOOKUP(B824,Details!E:E,Details!CG:CG)</f>
        <v>0</v>
      </c>
      <c r="D824" s="3">
        <f>_xlfn.XLOOKUP(B824,Details!E:E,Details!AQ:AQ)</f>
        <v>0</v>
      </c>
      <c r="E824" s="3">
        <f>_xlfn.XLOOKUP(B824,Details!E:E,Details!AR:AR)</f>
        <v>0</v>
      </c>
      <c r="F824" s="3">
        <f>SUMIFS(Details!AY:AY,Details!E:E,'GST TDS'!B824)</f>
        <v>0</v>
      </c>
      <c r="G824" s="360">
        <f t="shared" si="21"/>
        <v>0</v>
      </c>
    </row>
    <row r="825" spans="3:7" x14ac:dyDescent="0.35">
      <c r="C825" s="3">
        <f>_xlfn.XLOOKUP(B825,Details!E:E,Details!CG:CG)</f>
        <v>0</v>
      </c>
      <c r="D825" s="3">
        <f>_xlfn.XLOOKUP(B825,Details!E:E,Details!AQ:AQ)</f>
        <v>0</v>
      </c>
      <c r="E825" s="3">
        <f>_xlfn.XLOOKUP(B825,Details!E:E,Details!AR:AR)</f>
        <v>0</v>
      </c>
      <c r="F825" s="3">
        <f>SUMIFS(Details!AY:AY,Details!E:E,'GST TDS'!B825)</f>
        <v>0</v>
      </c>
      <c r="G825" s="360">
        <f t="shared" si="21"/>
        <v>0</v>
      </c>
    </row>
    <row r="826" spans="3:7" x14ac:dyDescent="0.35">
      <c r="C826" s="3">
        <f>_xlfn.XLOOKUP(B826,Details!E:E,Details!CG:CG)</f>
        <v>0</v>
      </c>
      <c r="D826" s="3">
        <f>_xlfn.XLOOKUP(B826,Details!E:E,Details!AQ:AQ)</f>
        <v>0</v>
      </c>
      <c r="E826" s="3">
        <f>_xlfn.XLOOKUP(B826,Details!E:E,Details!AR:AR)</f>
        <v>0</v>
      </c>
      <c r="F826" s="3">
        <f>SUMIFS(Details!AY:AY,Details!E:E,'GST TDS'!B826)</f>
        <v>0</v>
      </c>
      <c r="G826" s="360">
        <f t="shared" si="21"/>
        <v>0</v>
      </c>
    </row>
    <row r="827" spans="3:7" x14ac:dyDescent="0.35">
      <c r="C827" s="3">
        <f>_xlfn.XLOOKUP(B827,Details!E:E,Details!CG:CG)</f>
        <v>0</v>
      </c>
      <c r="D827" s="3">
        <f>_xlfn.XLOOKUP(B827,Details!E:E,Details!AQ:AQ)</f>
        <v>0</v>
      </c>
      <c r="E827" s="3">
        <f>_xlfn.XLOOKUP(B827,Details!E:E,Details!AR:AR)</f>
        <v>0</v>
      </c>
      <c r="F827" s="3">
        <f>SUMIFS(Details!AY:AY,Details!E:E,'GST TDS'!B827)</f>
        <v>0</v>
      </c>
      <c r="G827" s="360">
        <f t="shared" si="21"/>
        <v>0</v>
      </c>
    </row>
    <row r="828" spans="3:7" x14ac:dyDescent="0.35">
      <c r="C828" s="3">
        <f>_xlfn.XLOOKUP(B828,Details!E:E,Details!CG:CG)</f>
        <v>0</v>
      </c>
      <c r="D828" s="3">
        <f>_xlfn.XLOOKUP(B828,Details!E:E,Details!AQ:AQ)</f>
        <v>0</v>
      </c>
      <c r="E828" s="3">
        <f>_xlfn.XLOOKUP(B828,Details!E:E,Details!AR:AR)</f>
        <v>0</v>
      </c>
      <c r="F828" s="3">
        <f>SUMIFS(Details!AY:AY,Details!E:E,'GST TDS'!B828)</f>
        <v>0</v>
      </c>
      <c r="G828" s="360">
        <f t="shared" si="21"/>
        <v>0</v>
      </c>
    </row>
    <row r="829" spans="3:7" x14ac:dyDescent="0.35">
      <c r="C829" s="3">
        <f>_xlfn.XLOOKUP(B829,Details!E:E,Details!CG:CG)</f>
        <v>0</v>
      </c>
      <c r="D829" s="3">
        <f>_xlfn.XLOOKUP(B829,Details!E:E,Details!AQ:AQ)</f>
        <v>0</v>
      </c>
      <c r="E829" s="3">
        <f>_xlfn.XLOOKUP(B829,Details!E:E,Details!AR:AR)</f>
        <v>0</v>
      </c>
      <c r="F829" s="3">
        <f>SUMIFS(Details!AY:AY,Details!E:E,'GST TDS'!B829)</f>
        <v>0</v>
      </c>
      <c r="G829" s="360">
        <f t="shared" si="21"/>
        <v>0</v>
      </c>
    </row>
    <row r="830" spans="3:7" x14ac:dyDescent="0.35">
      <c r="C830" s="3">
        <f>_xlfn.XLOOKUP(B830,Details!E:E,Details!CG:CG)</f>
        <v>0</v>
      </c>
      <c r="D830" s="3">
        <f>_xlfn.XLOOKUP(B830,Details!E:E,Details!AQ:AQ)</f>
        <v>0</v>
      </c>
      <c r="E830" s="3">
        <f>_xlfn.XLOOKUP(B830,Details!E:E,Details!AR:AR)</f>
        <v>0</v>
      </c>
      <c r="F830" s="3">
        <f>SUMIFS(Details!AY:AY,Details!E:E,'GST TDS'!B830)</f>
        <v>0</v>
      </c>
      <c r="G830" s="360">
        <f t="shared" si="21"/>
        <v>0</v>
      </c>
    </row>
    <row r="831" spans="3:7" x14ac:dyDescent="0.35">
      <c r="C831" s="3">
        <f>_xlfn.XLOOKUP(B831,Details!E:E,Details!CG:CG)</f>
        <v>0</v>
      </c>
      <c r="D831" s="3">
        <f>_xlfn.XLOOKUP(B831,Details!E:E,Details!AQ:AQ)</f>
        <v>0</v>
      </c>
      <c r="E831" s="3">
        <f>_xlfn.XLOOKUP(B831,Details!E:E,Details!AR:AR)</f>
        <v>0</v>
      </c>
      <c r="F831" s="3">
        <f>SUMIFS(Details!AY:AY,Details!E:E,'GST TDS'!B831)</f>
        <v>0</v>
      </c>
      <c r="G831" s="360">
        <f t="shared" si="21"/>
        <v>0</v>
      </c>
    </row>
    <row r="832" spans="3:7" x14ac:dyDescent="0.35">
      <c r="C832" s="3">
        <f>_xlfn.XLOOKUP(B832,Details!E:E,Details!CG:CG)</f>
        <v>0</v>
      </c>
      <c r="D832" s="3">
        <f>_xlfn.XLOOKUP(B832,Details!E:E,Details!AQ:AQ)</f>
        <v>0</v>
      </c>
      <c r="E832" s="3">
        <f>_xlfn.XLOOKUP(B832,Details!E:E,Details!AR:AR)</f>
        <v>0</v>
      </c>
      <c r="F832" s="3">
        <f>SUMIFS(Details!AY:AY,Details!E:E,'GST TDS'!B832)</f>
        <v>0</v>
      </c>
      <c r="G832" s="360">
        <f t="shared" si="21"/>
        <v>0</v>
      </c>
    </row>
    <row r="833" spans="3:7" x14ac:dyDescent="0.35">
      <c r="C833" s="3">
        <f>_xlfn.XLOOKUP(B833,Details!E:E,Details!CG:CG)</f>
        <v>0</v>
      </c>
      <c r="D833" s="3">
        <f>_xlfn.XLOOKUP(B833,Details!E:E,Details!AQ:AQ)</f>
        <v>0</v>
      </c>
      <c r="E833" s="3">
        <f>_xlfn.XLOOKUP(B833,Details!E:E,Details!AR:AR)</f>
        <v>0</v>
      </c>
      <c r="F833" s="3">
        <f>SUMIFS(Details!AY:AY,Details!E:E,'GST TDS'!B833)</f>
        <v>0</v>
      </c>
      <c r="G833" s="360">
        <f t="shared" si="21"/>
        <v>0</v>
      </c>
    </row>
    <row r="834" spans="3:7" x14ac:dyDescent="0.35">
      <c r="C834" s="3">
        <f>_xlfn.XLOOKUP(B834,Details!E:E,Details!CG:CG)</f>
        <v>0</v>
      </c>
      <c r="D834" s="3">
        <f>_xlfn.XLOOKUP(B834,Details!E:E,Details!AQ:AQ)</f>
        <v>0</v>
      </c>
      <c r="E834" s="3">
        <f>_xlfn.XLOOKUP(B834,Details!E:E,Details!AR:AR)</f>
        <v>0</v>
      </c>
      <c r="F834" s="3">
        <f>SUMIFS(Details!AY:AY,Details!E:E,'GST TDS'!B834)</f>
        <v>0</v>
      </c>
      <c r="G834" s="360">
        <f t="shared" si="21"/>
        <v>0</v>
      </c>
    </row>
    <row r="835" spans="3:7" x14ac:dyDescent="0.35">
      <c r="C835" s="3">
        <f>_xlfn.XLOOKUP(B835,Details!E:E,Details!CG:CG)</f>
        <v>0</v>
      </c>
      <c r="D835" s="3">
        <f>_xlfn.XLOOKUP(B835,Details!E:E,Details!AQ:AQ)</f>
        <v>0</v>
      </c>
      <c r="E835" s="3">
        <f>_xlfn.XLOOKUP(B835,Details!E:E,Details!AR:AR)</f>
        <v>0</v>
      </c>
      <c r="F835" s="3">
        <f>SUMIFS(Details!AY:AY,Details!E:E,'GST TDS'!B835)</f>
        <v>0</v>
      </c>
      <c r="G835" s="360">
        <f t="shared" si="21"/>
        <v>0</v>
      </c>
    </row>
    <row r="836" spans="3:7" x14ac:dyDescent="0.35">
      <c r="C836" s="3">
        <f>_xlfn.XLOOKUP(B836,Details!E:E,Details!CG:CG)</f>
        <v>0</v>
      </c>
      <c r="D836" s="3">
        <f>_xlfn.XLOOKUP(B836,Details!E:E,Details!AQ:AQ)</f>
        <v>0</v>
      </c>
      <c r="E836" s="3">
        <f>_xlfn.XLOOKUP(B836,Details!E:E,Details!AR:AR)</f>
        <v>0</v>
      </c>
      <c r="F836" s="3">
        <f>SUMIFS(Details!AY:AY,Details!E:E,'GST TDS'!B836)</f>
        <v>0</v>
      </c>
      <c r="G836" s="360">
        <f t="shared" si="21"/>
        <v>0</v>
      </c>
    </row>
    <row r="837" spans="3:7" x14ac:dyDescent="0.35">
      <c r="C837" s="3">
        <f>_xlfn.XLOOKUP(B837,Details!E:E,Details!CG:CG)</f>
        <v>0</v>
      </c>
      <c r="D837" s="3">
        <f>_xlfn.XLOOKUP(B837,Details!E:E,Details!AQ:AQ)</f>
        <v>0</v>
      </c>
      <c r="E837" s="3">
        <f>_xlfn.XLOOKUP(B837,Details!E:E,Details!AR:AR)</f>
        <v>0</v>
      </c>
      <c r="F837" s="3">
        <f>SUMIFS(Details!AY:AY,Details!E:E,'GST TDS'!B837)</f>
        <v>0</v>
      </c>
      <c r="G837" s="360">
        <f t="shared" si="21"/>
        <v>0</v>
      </c>
    </row>
    <row r="838" spans="3:7" x14ac:dyDescent="0.35">
      <c r="C838" s="3">
        <f>_xlfn.XLOOKUP(B838,Details!E:E,Details!CG:CG)</f>
        <v>0</v>
      </c>
      <c r="D838" s="3">
        <f>_xlfn.XLOOKUP(B838,Details!E:E,Details!AQ:AQ)</f>
        <v>0</v>
      </c>
      <c r="E838" s="3">
        <f>_xlfn.XLOOKUP(B838,Details!E:E,Details!AR:AR)</f>
        <v>0</v>
      </c>
      <c r="F838" s="3">
        <f>SUMIFS(Details!AY:AY,Details!E:E,'GST TDS'!B838)</f>
        <v>0</v>
      </c>
      <c r="G838" s="360">
        <f t="shared" si="21"/>
        <v>0</v>
      </c>
    </row>
    <row r="839" spans="3:7" x14ac:dyDescent="0.35">
      <c r="C839" s="3">
        <f>_xlfn.XLOOKUP(B839,Details!E:E,Details!CG:CG)</f>
        <v>0</v>
      </c>
      <c r="D839" s="3">
        <f>_xlfn.XLOOKUP(B839,Details!E:E,Details!AQ:AQ)</f>
        <v>0</v>
      </c>
      <c r="E839" s="3">
        <f>_xlfn.XLOOKUP(B839,Details!E:E,Details!AR:AR)</f>
        <v>0</v>
      </c>
      <c r="F839" s="3">
        <f>SUMIFS(Details!AY:AY,Details!E:E,'GST TDS'!B839)</f>
        <v>0</v>
      </c>
      <c r="G839" s="360">
        <f t="shared" si="21"/>
        <v>0</v>
      </c>
    </row>
    <row r="840" spans="3:7" x14ac:dyDescent="0.35">
      <c r="C840" s="3">
        <f>_xlfn.XLOOKUP(B840,Details!E:E,Details!CG:CG)</f>
        <v>0</v>
      </c>
      <c r="D840" s="3">
        <f>_xlfn.XLOOKUP(B840,Details!E:E,Details!AQ:AQ)</f>
        <v>0</v>
      </c>
      <c r="E840" s="3">
        <f>_xlfn.XLOOKUP(B840,Details!E:E,Details!AR:AR)</f>
        <v>0</v>
      </c>
      <c r="F840" s="3">
        <f>SUMIFS(Details!AY:AY,Details!E:E,'GST TDS'!B840)</f>
        <v>0</v>
      </c>
      <c r="G840" s="360">
        <f t="shared" si="21"/>
        <v>0</v>
      </c>
    </row>
    <row r="841" spans="3:7" x14ac:dyDescent="0.35">
      <c r="C841" s="3">
        <f>_xlfn.XLOOKUP(B841,Details!E:E,Details!CG:CG)</f>
        <v>0</v>
      </c>
      <c r="D841" s="3">
        <f>_xlfn.XLOOKUP(B841,Details!E:E,Details!AQ:AQ)</f>
        <v>0</v>
      </c>
      <c r="E841" s="3">
        <f>_xlfn.XLOOKUP(B841,Details!E:E,Details!AR:AR)</f>
        <v>0</v>
      </c>
      <c r="F841" s="3">
        <f>SUMIFS(Details!AY:AY,Details!E:E,'GST TDS'!B841)</f>
        <v>0</v>
      </c>
      <c r="G841" s="360">
        <f t="shared" si="21"/>
        <v>0</v>
      </c>
    </row>
    <row r="842" spans="3:7" x14ac:dyDescent="0.35">
      <c r="C842" s="3">
        <f>_xlfn.XLOOKUP(B842,Details!E:E,Details!CG:CG)</f>
        <v>0</v>
      </c>
      <c r="D842" s="3">
        <f>_xlfn.XLOOKUP(B842,Details!E:E,Details!AQ:AQ)</f>
        <v>0</v>
      </c>
      <c r="E842" s="3">
        <f>_xlfn.XLOOKUP(B842,Details!E:E,Details!AR:AR)</f>
        <v>0</v>
      </c>
      <c r="F842" s="3">
        <f>SUMIFS(Details!AY:AY,Details!E:E,'GST TDS'!B842)</f>
        <v>0</v>
      </c>
      <c r="G842" s="360">
        <f t="shared" si="21"/>
        <v>0</v>
      </c>
    </row>
    <row r="843" spans="3:7" x14ac:dyDescent="0.35">
      <c r="C843" s="3">
        <f>_xlfn.XLOOKUP(B843,Details!E:E,Details!CG:CG)</f>
        <v>0</v>
      </c>
      <c r="D843" s="3">
        <f>_xlfn.XLOOKUP(B843,Details!E:E,Details!AQ:AQ)</f>
        <v>0</v>
      </c>
      <c r="E843" s="3">
        <f>_xlfn.XLOOKUP(B843,Details!E:E,Details!AR:AR)</f>
        <v>0</v>
      </c>
      <c r="F843" s="3">
        <f>SUMIFS(Details!AY:AY,Details!E:E,'GST TDS'!B843)</f>
        <v>0</v>
      </c>
      <c r="G843" s="360">
        <f t="shared" si="21"/>
        <v>0</v>
      </c>
    </row>
    <row r="844" spans="3:7" x14ac:dyDescent="0.35">
      <c r="C844" s="3">
        <f>_xlfn.XLOOKUP(B844,Details!E:E,Details!CG:CG)</f>
        <v>0</v>
      </c>
      <c r="D844" s="3">
        <f>_xlfn.XLOOKUP(B844,Details!E:E,Details!AQ:AQ)</f>
        <v>0</v>
      </c>
      <c r="E844" s="3">
        <f>_xlfn.XLOOKUP(B844,Details!E:E,Details!AR:AR)</f>
        <v>0</v>
      </c>
      <c r="F844" s="3">
        <f>SUMIFS(Details!AY:AY,Details!E:E,'GST TDS'!B844)</f>
        <v>0</v>
      </c>
      <c r="G844" s="360">
        <f t="shared" si="21"/>
        <v>0</v>
      </c>
    </row>
    <row r="845" spans="3:7" x14ac:dyDescent="0.35">
      <c r="C845" s="3">
        <f>_xlfn.XLOOKUP(B845,Details!E:E,Details!CG:CG)</f>
        <v>0</v>
      </c>
      <c r="D845" s="3">
        <f>_xlfn.XLOOKUP(B845,Details!E:E,Details!AQ:AQ)</f>
        <v>0</v>
      </c>
      <c r="E845" s="3">
        <f>_xlfn.XLOOKUP(B845,Details!E:E,Details!AR:AR)</f>
        <v>0</v>
      </c>
      <c r="F845" s="3">
        <f>SUMIFS(Details!AY:AY,Details!E:E,'GST TDS'!B845)</f>
        <v>0</v>
      </c>
      <c r="G845" s="360">
        <f t="shared" si="21"/>
        <v>0</v>
      </c>
    </row>
    <row r="846" spans="3:7" x14ac:dyDescent="0.35">
      <c r="C846" s="3">
        <f>_xlfn.XLOOKUP(B846,Details!E:E,Details!CG:CG)</f>
        <v>0</v>
      </c>
      <c r="D846" s="3">
        <f>_xlfn.XLOOKUP(B846,Details!E:E,Details!AQ:AQ)</f>
        <v>0</v>
      </c>
      <c r="E846" s="3">
        <f>_xlfn.XLOOKUP(B846,Details!E:E,Details!AR:AR)</f>
        <v>0</v>
      </c>
      <c r="F846" s="3">
        <f>SUMIFS(Details!AY:AY,Details!E:E,'GST TDS'!B846)</f>
        <v>0</v>
      </c>
      <c r="G846" s="360">
        <f t="shared" si="21"/>
        <v>0</v>
      </c>
    </row>
    <row r="847" spans="3:7" x14ac:dyDescent="0.35">
      <c r="C847" s="3">
        <f>_xlfn.XLOOKUP(B847,Details!E:E,Details!CG:CG)</f>
        <v>0</v>
      </c>
      <c r="D847" s="3">
        <f>_xlfn.XLOOKUP(B847,Details!E:E,Details!AQ:AQ)</f>
        <v>0</v>
      </c>
      <c r="E847" s="3">
        <f>_xlfn.XLOOKUP(B847,Details!E:E,Details!AR:AR)</f>
        <v>0</v>
      </c>
      <c r="F847" s="3">
        <f>SUMIFS(Details!AY:AY,Details!E:E,'GST TDS'!B847)</f>
        <v>0</v>
      </c>
      <c r="G847" s="360">
        <f t="shared" si="21"/>
        <v>0</v>
      </c>
    </row>
    <row r="848" spans="3:7" x14ac:dyDescent="0.35">
      <c r="C848" s="3">
        <f>_xlfn.XLOOKUP(B848,Details!E:E,Details!CG:CG)</f>
        <v>0</v>
      </c>
      <c r="D848" s="3">
        <f>_xlfn.XLOOKUP(B848,Details!E:E,Details!AQ:AQ)</f>
        <v>0</v>
      </c>
      <c r="E848" s="3">
        <f>_xlfn.XLOOKUP(B848,Details!E:E,Details!AR:AR)</f>
        <v>0</v>
      </c>
      <c r="F848" s="3">
        <f>SUMIFS(Details!AY:AY,Details!E:E,'GST TDS'!B848)</f>
        <v>0</v>
      </c>
      <c r="G848" s="360">
        <f t="shared" si="21"/>
        <v>0</v>
      </c>
    </row>
    <row r="849" spans="3:7" x14ac:dyDescent="0.35">
      <c r="C849" s="3">
        <f>_xlfn.XLOOKUP(B849,Details!E:E,Details!CG:CG)</f>
        <v>0</v>
      </c>
      <c r="D849" s="3">
        <f>_xlfn.XLOOKUP(B849,Details!E:E,Details!AQ:AQ)</f>
        <v>0</v>
      </c>
      <c r="E849" s="3">
        <f>_xlfn.XLOOKUP(B849,Details!E:E,Details!AR:AR)</f>
        <v>0</v>
      </c>
      <c r="F849" s="3">
        <f>SUMIFS(Details!AY:AY,Details!E:E,'GST TDS'!B849)</f>
        <v>0</v>
      </c>
      <c r="G849" s="360">
        <f t="shared" si="21"/>
        <v>0</v>
      </c>
    </row>
    <row r="850" spans="3:7" x14ac:dyDescent="0.35">
      <c r="C850" s="3">
        <f>_xlfn.XLOOKUP(B850,Details!E:E,Details!CG:CG)</f>
        <v>0</v>
      </c>
      <c r="D850" s="3">
        <f>_xlfn.XLOOKUP(B850,Details!E:E,Details!AQ:AQ)</f>
        <v>0</v>
      </c>
      <c r="E850" s="3">
        <f>_xlfn.XLOOKUP(B850,Details!E:E,Details!AR:AR)</f>
        <v>0</v>
      </c>
      <c r="F850" s="3">
        <f>SUMIFS(Details!AY:AY,Details!E:E,'GST TDS'!B850)</f>
        <v>0</v>
      </c>
      <c r="G850" s="360">
        <f t="shared" si="21"/>
        <v>0</v>
      </c>
    </row>
    <row r="851" spans="3:7" x14ac:dyDescent="0.35">
      <c r="C851" s="3">
        <f>_xlfn.XLOOKUP(B851,Details!E:E,Details!CG:CG)</f>
        <v>0</v>
      </c>
      <c r="D851" s="3">
        <f>_xlfn.XLOOKUP(B851,Details!E:E,Details!AQ:AQ)</f>
        <v>0</v>
      </c>
      <c r="E851" s="3">
        <f>_xlfn.XLOOKUP(B851,Details!E:E,Details!AR:AR)</f>
        <v>0</v>
      </c>
      <c r="F851" s="3">
        <f>SUMIFS(Details!AY:AY,Details!E:E,'GST TDS'!B851)</f>
        <v>0</v>
      </c>
      <c r="G851" s="360">
        <f t="shared" si="21"/>
        <v>0</v>
      </c>
    </row>
    <row r="852" spans="3:7" x14ac:dyDescent="0.35">
      <c r="C852" s="3">
        <f>_xlfn.XLOOKUP(B852,Details!E:E,Details!CG:CG)</f>
        <v>0</v>
      </c>
      <c r="D852" s="3">
        <f>_xlfn.XLOOKUP(B852,Details!E:E,Details!AQ:AQ)</f>
        <v>0</v>
      </c>
      <c r="E852" s="3">
        <f>_xlfn.XLOOKUP(B852,Details!E:E,Details!AR:AR)</f>
        <v>0</v>
      </c>
      <c r="F852" s="3">
        <f>SUMIFS(Details!AY:AY,Details!E:E,'GST TDS'!B852)</f>
        <v>0</v>
      </c>
      <c r="G852" s="360">
        <f t="shared" si="21"/>
        <v>0</v>
      </c>
    </row>
    <row r="853" spans="3:7" x14ac:dyDescent="0.35">
      <c r="C853" s="3">
        <f>_xlfn.XLOOKUP(B853,Details!E:E,Details!CG:CG)</f>
        <v>0</v>
      </c>
      <c r="D853" s="3">
        <f>_xlfn.XLOOKUP(B853,Details!E:E,Details!AQ:AQ)</f>
        <v>0</v>
      </c>
      <c r="E853" s="3">
        <f>_xlfn.XLOOKUP(B853,Details!E:E,Details!AR:AR)</f>
        <v>0</v>
      </c>
      <c r="F853" s="3">
        <f>SUMIFS(Details!AY:AY,Details!E:E,'GST TDS'!B853)</f>
        <v>0</v>
      </c>
      <c r="G853" s="360">
        <f t="shared" si="21"/>
        <v>0</v>
      </c>
    </row>
    <row r="854" spans="3:7" x14ac:dyDescent="0.35">
      <c r="C854" s="3">
        <f>_xlfn.XLOOKUP(B854,Details!E:E,Details!CG:CG)</f>
        <v>0</v>
      </c>
      <c r="D854" s="3">
        <f>_xlfn.XLOOKUP(B854,Details!E:E,Details!AQ:AQ)</f>
        <v>0</v>
      </c>
      <c r="E854" s="3">
        <f>_xlfn.XLOOKUP(B854,Details!E:E,Details!AR:AR)</f>
        <v>0</v>
      </c>
      <c r="F854" s="3">
        <f>SUMIFS(Details!AY:AY,Details!E:E,'GST TDS'!B854)</f>
        <v>0</v>
      </c>
      <c r="G854" s="360">
        <f t="shared" si="21"/>
        <v>0</v>
      </c>
    </row>
    <row r="855" spans="3:7" x14ac:dyDescent="0.35">
      <c r="C855" s="3">
        <f>_xlfn.XLOOKUP(B855,Details!E:E,Details!CG:CG)</f>
        <v>0</v>
      </c>
      <c r="D855" s="3">
        <f>_xlfn.XLOOKUP(B855,Details!E:E,Details!AQ:AQ)</f>
        <v>0</v>
      </c>
      <c r="E855" s="3">
        <f>_xlfn.XLOOKUP(B855,Details!E:E,Details!AR:AR)</f>
        <v>0</v>
      </c>
      <c r="F855" s="3">
        <f>SUMIFS(Details!AY:AY,Details!E:E,'GST TDS'!B855)</f>
        <v>0</v>
      </c>
      <c r="G855" s="360">
        <f t="shared" si="21"/>
        <v>0</v>
      </c>
    </row>
    <row r="856" spans="3:7" x14ac:dyDescent="0.35">
      <c r="C856" s="3">
        <f>_xlfn.XLOOKUP(B856,Details!E:E,Details!CG:CG)</f>
        <v>0</v>
      </c>
      <c r="D856" s="3">
        <f>_xlfn.XLOOKUP(B856,Details!E:E,Details!AQ:AQ)</f>
        <v>0</v>
      </c>
      <c r="E856" s="3">
        <f>_xlfn.XLOOKUP(B856,Details!E:E,Details!AR:AR)</f>
        <v>0</v>
      </c>
      <c r="F856" s="3">
        <f>SUMIFS(Details!AY:AY,Details!E:E,'GST TDS'!B856)</f>
        <v>0</v>
      </c>
      <c r="G856" s="360">
        <f t="shared" si="21"/>
        <v>0</v>
      </c>
    </row>
    <row r="857" spans="3:7" x14ac:dyDescent="0.35">
      <c r="C857" s="3">
        <f>_xlfn.XLOOKUP(B857,Details!E:E,Details!CG:CG)</f>
        <v>0</v>
      </c>
      <c r="D857" s="3">
        <f>_xlfn.XLOOKUP(B857,Details!E:E,Details!AQ:AQ)</f>
        <v>0</v>
      </c>
      <c r="E857" s="3">
        <f>_xlfn.XLOOKUP(B857,Details!E:E,Details!AR:AR)</f>
        <v>0</v>
      </c>
      <c r="F857" s="3">
        <f>SUMIFS(Details!AY:AY,Details!E:E,'GST TDS'!B857)</f>
        <v>0</v>
      </c>
      <c r="G857" s="360">
        <f t="shared" si="21"/>
        <v>0</v>
      </c>
    </row>
    <row r="858" spans="3:7" x14ac:dyDescent="0.35">
      <c r="C858" s="3">
        <f>_xlfn.XLOOKUP(B858,Details!E:E,Details!CG:CG)</f>
        <v>0</v>
      </c>
      <c r="D858" s="3">
        <f>_xlfn.XLOOKUP(B858,Details!E:E,Details!AQ:AQ)</f>
        <v>0</v>
      </c>
      <c r="E858" s="3">
        <f>_xlfn.XLOOKUP(B858,Details!E:E,Details!AR:AR)</f>
        <v>0</v>
      </c>
      <c r="F858" s="3">
        <f>SUMIFS(Details!AY:AY,Details!E:E,'GST TDS'!B858)</f>
        <v>0</v>
      </c>
      <c r="G858" s="360">
        <f t="shared" si="21"/>
        <v>0</v>
      </c>
    </row>
    <row r="859" spans="3:7" x14ac:dyDescent="0.35">
      <c r="C859" s="3">
        <f>_xlfn.XLOOKUP(B859,Details!E:E,Details!CG:CG)</f>
        <v>0</v>
      </c>
      <c r="D859" s="3">
        <f>_xlfn.XLOOKUP(B859,Details!E:E,Details!AQ:AQ)</f>
        <v>0</v>
      </c>
      <c r="E859" s="3">
        <f>_xlfn.XLOOKUP(B859,Details!E:E,Details!AR:AR)</f>
        <v>0</v>
      </c>
      <c r="F859" s="3">
        <f>SUMIFS(Details!AY:AY,Details!E:E,'GST TDS'!B859)</f>
        <v>0</v>
      </c>
      <c r="G859" s="360">
        <f t="shared" si="21"/>
        <v>0</v>
      </c>
    </row>
    <row r="860" spans="3:7" x14ac:dyDescent="0.35">
      <c r="C860" s="3">
        <f>_xlfn.XLOOKUP(B860,Details!E:E,Details!CG:CG)</f>
        <v>0</v>
      </c>
      <c r="D860" s="3">
        <f>_xlfn.XLOOKUP(B860,Details!E:E,Details!AQ:AQ)</f>
        <v>0</v>
      </c>
      <c r="E860" s="3">
        <f>_xlfn.XLOOKUP(B860,Details!E:E,Details!AR:AR)</f>
        <v>0</v>
      </c>
      <c r="F860" s="3">
        <f>SUMIFS(Details!AY:AY,Details!E:E,'GST TDS'!B860)</f>
        <v>0</v>
      </c>
      <c r="G860" s="360">
        <f t="shared" si="21"/>
        <v>0</v>
      </c>
    </row>
    <row r="861" spans="3:7" x14ac:dyDescent="0.35">
      <c r="C861" s="3">
        <f>_xlfn.XLOOKUP(B861,Details!E:E,Details!CG:CG)</f>
        <v>0</v>
      </c>
      <c r="D861" s="3">
        <f>_xlfn.XLOOKUP(B861,Details!E:E,Details!AQ:AQ)</f>
        <v>0</v>
      </c>
      <c r="E861" s="3">
        <f>_xlfn.XLOOKUP(B861,Details!E:E,Details!AR:AR)</f>
        <v>0</v>
      </c>
      <c r="F861" s="3">
        <f>SUMIFS(Details!AY:AY,Details!E:E,'GST TDS'!B861)</f>
        <v>0</v>
      </c>
      <c r="G861" s="360">
        <f t="shared" si="21"/>
        <v>0</v>
      </c>
    </row>
    <row r="862" spans="3:7" x14ac:dyDescent="0.35">
      <c r="C862" s="3">
        <f>_xlfn.XLOOKUP(B862,Details!E:E,Details!CG:CG)</f>
        <v>0</v>
      </c>
      <c r="D862" s="3">
        <f>_xlfn.XLOOKUP(B862,Details!E:E,Details!AQ:AQ)</f>
        <v>0</v>
      </c>
      <c r="E862" s="3">
        <f>_xlfn.XLOOKUP(B862,Details!E:E,Details!AR:AR)</f>
        <v>0</v>
      </c>
      <c r="F862" s="3">
        <f>SUMIFS(Details!AY:AY,Details!E:E,'GST TDS'!B862)</f>
        <v>0</v>
      </c>
      <c r="G862" s="360">
        <f t="shared" ref="G862:G896" si="22">F862*2%</f>
        <v>0</v>
      </c>
    </row>
    <row r="863" spans="3:7" x14ac:dyDescent="0.35">
      <c r="C863" s="3">
        <f>_xlfn.XLOOKUP(B863,Details!E:E,Details!CG:CG)</f>
        <v>0</v>
      </c>
      <c r="D863" s="3">
        <f>_xlfn.XLOOKUP(B863,Details!E:E,Details!AQ:AQ)</f>
        <v>0</v>
      </c>
      <c r="E863" s="3">
        <f>_xlfn.XLOOKUP(B863,Details!E:E,Details!AR:AR)</f>
        <v>0</v>
      </c>
      <c r="F863" s="3">
        <f>SUMIFS(Details!AY:AY,Details!E:E,'GST TDS'!B863)</f>
        <v>0</v>
      </c>
      <c r="G863" s="360">
        <f t="shared" si="22"/>
        <v>0</v>
      </c>
    </row>
    <row r="864" spans="3:7" x14ac:dyDescent="0.35">
      <c r="C864" s="3">
        <f>_xlfn.XLOOKUP(B864,Details!E:E,Details!CG:CG)</f>
        <v>0</v>
      </c>
      <c r="D864" s="3">
        <f>_xlfn.XLOOKUP(B864,Details!E:E,Details!AQ:AQ)</f>
        <v>0</v>
      </c>
      <c r="E864" s="3">
        <f>_xlfn.XLOOKUP(B864,Details!E:E,Details!AR:AR)</f>
        <v>0</v>
      </c>
      <c r="F864" s="3">
        <f>SUMIFS(Details!AY:AY,Details!E:E,'GST TDS'!B864)</f>
        <v>0</v>
      </c>
      <c r="G864" s="360">
        <f t="shared" si="22"/>
        <v>0</v>
      </c>
    </row>
    <row r="865" spans="3:7" x14ac:dyDescent="0.35">
      <c r="C865" s="3">
        <f>_xlfn.XLOOKUP(B865,Details!E:E,Details!CG:CG)</f>
        <v>0</v>
      </c>
      <c r="D865" s="3">
        <f>_xlfn.XLOOKUP(B865,Details!E:E,Details!AQ:AQ)</f>
        <v>0</v>
      </c>
      <c r="E865" s="3">
        <f>_xlfn.XLOOKUP(B865,Details!E:E,Details!AR:AR)</f>
        <v>0</v>
      </c>
      <c r="F865" s="3">
        <f>SUMIFS(Details!AY:AY,Details!E:E,'GST TDS'!B865)</f>
        <v>0</v>
      </c>
      <c r="G865" s="360">
        <f t="shared" si="22"/>
        <v>0</v>
      </c>
    </row>
    <row r="866" spans="3:7" x14ac:dyDescent="0.35">
      <c r="C866" s="3">
        <f>_xlfn.XLOOKUP(B866,Details!E:E,Details!CG:CG)</f>
        <v>0</v>
      </c>
      <c r="D866" s="3">
        <f>_xlfn.XLOOKUP(B866,Details!E:E,Details!AQ:AQ)</f>
        <v>0</v>
      </c>
      <c r="E866" s="3">
        <f>_xlfn.XLOOKUP(B866,Details!E:E,Details!AR:AR)</f>
        <v>0</v>
      </c>
      <c r="F866" s="3">
        <f>SUMIFS(Details!AY:AY,Details!E:E,'GST TDS'!B866)</f>
        <v>0</v>
      </c>
      <c r="G866" s="360">
        <f t="shared" si="22"/>
        <v>0</v>
      </c>
    </row>
    <row r="867" spans="3:7" x14ac:dyDescent="0.35">
      <c r="C867" s="3">
        <f>_xlfn.XLOOKUP(B867,Details!E:E,Details!CG:CG)</f>
        <v>0</v>
      </c>
      <c r="D867" s="3">
        <f>_xlfn.XLOOKUP(B867,Details!E:E,Details!AQ:AQ)</f>
        <v>0</v>
      </c>
      <c r="E867" s="3">
        <f>_xlfn.XLOOKUP(B867,Details!E:E,Details!AR:AR)</f>
        <v>0</v>
      </c>
      <c r="F867" s="3">
        <f>SUMIFS(Details!AY:AY,Details!E:E,'GST TDS'!B867)</f>
        <v>0</v>
      </c>
      <c r="G867" s="360">
        <f t="shared" si="22"/>
        <v>0</v>
      </c>
    </row>
    <row r="868" spans="3:7" x14ac:dyDescent="0.35">
      <c r="C868" s="3">
        <f>_xlfn.XLOOKUP(B868,Details!E:E,Details!CG:CG)</f>
        <v>0</v>
      </c>
      <c r="D868" s="3">
        <f>_xlfn.XLOOKUP(B868,Details!E:E,Details!AQ:AQ)</f>
        <v>0</v>
      </c>
      <c r="E868" s="3">
        <f>_xlfn.XLOOKUP(B868,Details!E:E,Details!AR:AR)</f>
        <v>0</v>
      </c>
      <c r="F868" s="3">
        <f>SUMIFS(Details!AY:AY,Details!E:E,'GST TDS'!B868)</f>
        <v>0</v>
      </c>
      <c r="G868" s="360">
        <f t="shared" si="22"/>
        <v>0</v>
      </c>
    </row>
    <row r="869" spans="3:7" x14ac:dyDescent="0.35">
      <c r="C869" s="3">
        <f>_xlfn.XLOOKUP(B869,Details!E:E,Details!CG:CG)</f>
        <v>0</v>
      </c>
      <c r="D869" s="3">
        <f>_xlfn.XLOOKUP(B869,Details!E:E,Details!AQ:AQ)</f>
        <v>0</v>
      </c>
      <c r="E869" s="3">
        <f>_xlfn.XLOOKUP(B869,Details!E:E,Details!AR:AR)</f>
        <v>0</v>
      </c>
      <c r="F869" s="3">
        <f>SUMIFS(Details!AY:AY,Details!E:E,'GST TDS'!B869)</f>
        <v>0</v>
      </c>
      <c r="G869" s="360">
        <f t="shared" si="22"/>
        <v>0</v>
      </c>
    </row>
    <row r="870" spans="3:7" x14ac:dyDescent="0.35">
      <c r="C870" s="3">
        <f>_xlfn.XLOOKUP(B870,Details!E:E,Details!CG:CG)</f>
        <v>0</v>
      </c>
      <c r="D870" s="3">
        <f>_xlfn.XLOOKUP(B870,Details!E:E,Details!AQ:AQ)</f>
        <v>0</v>
      </c>
      <c r="E870" s="3">
        <f>_xlfn.XLOOKUP(B870,Details!E:E,Details!AR:AR)</f>
        <v>0</v>
      </c>
      <c r="F870" s="3">
        <f>SUMIFS(Details!AY:AY,Details!E:E,'GST TDS'!B870)</f>
        <v>0</v>
      </c>
      <c r="G870" s="360">
        <f t="shared" si="22"/>
        <v>0</v>
      </c>
    </row>
    <row r="871" spans="3:7" x14ac:dyDescent="0.35">
      <c r="C871" s="3">
        <f>_xlfn.XLOOKUP(B871,Details!E:E,Details!CG:CG)</f>
        <v>0</v>
      </c>
      <c r="D871" s="3">
        <f>_xlfn.XLOOKUP(B871,Details!E:E,Details!AQ:AQ)</f>
        <v>0</v>
      </c>
      <c r="E871" s="3">
        <f>_xlfn.XLOOKUP(B871,Details!E:E,Details!AR:AR)</f>
        <v>0</v>
      </c>
      <c r="F871" s="3">
        <f>SUMIFS(Details!AY:AY,Details!E:E,'GST TDS'!B871)</f>
        <v>0</v>
      </c>
      <c r="G871" s="360">
        <f t="shared" si="22"/>
        <v>0</v>
      </c>
    </row>
    <row r="872" spans="3:7" x14ac:dyDescent="0.35">
      <c r="C872" s="3">
        <f>_xlfn.XLOOKUP(B872,Details!E:E,Details!CG:CG)</f>
        <v>0</v>
      </c>
      <c r="D872" s="3">
        <f>_xlfn.XLOOKUP(B872,Details!E:E,Details!AQ:AQ)</f>
        <v>0</v>
      </c>
      <c r="E872" s="3">
        <f>_xlfn.XLOOKUP(B872,Details!E:E,Details!AR:AR)</f>
        <v>0</v>
      </c>
      <c r="F872" s="3">
        <f>SUMIFS(Details!AY:AY,Details!E:E,'GST TDS'!B872)</f>
        <v>0</v>
      </c>
      <c r="G872" s="360">
        <f t="shared" si="22"/>
        <v>0</v>
      </c>
    </row>
    <row r="873" spans="3:7" x14ac:dyDescent="0.35">
      <c r="C873" s="3">
        <f>_xlfn.XLOOKUP(B873,Details!E:E,Details!CG:CG)</f>
        <v>0</v>
      </c>
      <c r="D873" s="3">
        <f>_xlfn.XLOOKUP(B873,Details!E:E,Details!AQ:AQ)</f>
        <v>0</v>
      </c>
      <c r="E873" s="3">
        <f>_xlfn.XLOOKUP(B873,Details!E:E,Details!AR:AR)</f>
        <v>0</v>
      </c>
      <c r="F873" s="3">
        <f>SUMIFS(Details!AY:AY,Details!E:E,'GST TDS'!B873)</f>
        <v>0</v>
      </c>
      <c r="G873" s="360">
        <f t="shared" si="22"/>
        <v>0</v>
      </c>
    </row>
    <row r="874" spans="3:7" x14ac:dyDescent="0.35">
      <c r="C874" s="3">
        <f>_xlfn.XLOOKUP(B874,Details!E:E,Details!CG:CG)</f>
        <v>0</v>
      </c>
      <c r="D874" s="3">
        <f>_xlfn.XLOOKUP(B874,Details!E:E,Details!AQ:AQ)</f>
        <v>0</v>
      </c>
      <c r="E874" s="3">
        <f>_xlfn.XLOOKUP(B874,Details!E:E,Details!AR:AR)</f>
        <v>0</v>
      </c>
      <c r="F874" s="3">
        <f>SUMIFS(Details!AY:AY,Details!E:E,'GST TDS'!B874)</f>
        <v>0</v>
      </c>
      <c r="G874" s="360">
        <f t="shared" si="22"/>
        <v>0</v>
      </c>
    </row>
    <row r="875" spans="3:7" x14ac:dyDescent="0.35">
      <c r="C875" s="3">
        <f>_xlfn.XLOOKUP(B875,Details!E:E,Details!CG:CG)</f>
        <v>0</v>
      </c>
      <c r="D875" s="3">
        <f>_xlfn.XLOOKUP(B875,Details!E:E,Details!AQ:AQ)</f>
        <v>0</v>
      </c>
      <c r="E875" s="3">
        <f>_xlfn.XLOOKUP(B875,Details!E:E,Details!AR:AR)</f>
        <v>0</v>
      </c>
      <c r="F875" s="3">
        <f>SUMIFS(Details!AY:AY,Details!E:E,'GST TDS'!B875)</f>
        <v>0</v>
      </c>
      <c r="G875" s="360">
        <f t="shared" si="22"/>
        <v>0</v>
      </c>
    </row>
    <row r="876" spans="3:7" x14ac:dyDescent="0.35">
      <c r="C876" s="3">
        <f>_xlfn.XLOOKUP(B876,Details!E:E,Details!CG:CG)</f>
        <v>0</v>
      </c>
      <c r="D876" s="3">
        <f>_xlfn.XLOOKUP(B876,Details!E:E,Details!AQ:AQ)</f>
        <v>0</v>
      </c>
      <c r="E876" s="3">
        <f>_xlfn.XLOOKUP(B876,Details!E:E,Details!AR:AR)</f>
        <v>0</v>
      </c>
      <c r="F876" s="3">
        <f>SUMIFS(Details!AY:AY,Details!E:E,'GST TDS'!B876)</f>
        <v>0</v>
      </c>
      <c r="G876" s="360">
        <f t="shared" si="22"/>
        <v>0</v>
      </c>
    </row>
    <row r="877" spans="3:7" x14ac:dyDescent="0.35">
      <c r="C877" s="3">
        <f>_xlfn.XLOOKUP(B877,Details!E:E,Details!CG:CG)</f>
        <v>0</v>
      </c>
      <c r="D877" s="3">
        <f>_xlfn.XLOOKUP(B877,Details!E:E,Details!AQ:AQ)</f>
        <v>0</v>
      </c>
      <c r="E877" s="3">
        <f>_xlfn.XLOOKUP(B877,Details!E:E,Details!AR:AR)</f>
        <v>0</v>
      </c>
      <c r="F877" s="3">
        <f>SUMIFS(Details!AY:AY,Details!E:E,'GST TDS'!B877)</f>
        <v>0</v>
      </c>
      <c r="G877" s="360">
        <f t="shared" si="22"/>
        <v>0</v>
      </c>
    </row>
    <row r="878" spans="3:7" x14ac:dyDescent="0.35">
      <c r="C878" s="3">
        <f>_xlfn.XLOOKUP(B878,Details!E:E,Details!CG:CG)</f>
        <v>0</v>
      </c>
      <c r="D878" s="3">
        <f>_xlfn.XLOOKUP(B878,Details!E:E,Details!AQ:AQ)</f>
        <v>0</v>
      </c>
      <c r="E878" s="3">
        <f>_xlfn.XLOOKUP(B878,Details!E:E,Details!AR:AR)</f>
        <v>0</v>
      </c>
      <c r="F878" s="3">
        <f>SUMIFS(Details!AY:AY,Details!E:E,'GST TDS'!B878)</f>
        <v>0</v>
      </c>
      <c r="G878" s="360">
        <f t="shared" si="22"/>
        <v>0</v>
      </c>
    </row>
    <row r="879" spans="3:7" x14ac:dyDescent="0.35">
      <c r="C879" s="3">
        <f>_xlfn.XLOOKUP(B879,Details!E:E,Details!CG:CG)</f>
        <v>0</v>
      </c>
      <c r="D879" s="3">
        <f>_xlfn.XLOOKUP(B879,Details!E:E,Details!AQ:AQ)</f>
        <v>0</v>
      </c>
      <c r="E879" s="3">
        <f>_xlfn.XLOOKUP(B879,Details!E:E,Details!AR:AR)</f>
        <v>0</v>
      </c>
      <c r="F879" s="3">
        <f>SUMIFS(Details!AY:AY,Details!E:E,'GST TDS'!B879)</f>
        <v>0</v>
      </c>
      <c r="G879" s="360">
        <f t="shared" si="22"/>
        <v>0</v>
      </c>
    </row>
    <row r="880" spans="3:7" x14ac:dyDescent="0.35">
      <c r="C880" s="3">
        <f>_xlfn.XLOOKUP(B880,Details!E:E,Details!CG:CG)</f>
        <v>0</v>
      </c>
      <c r="D880" s="3">
        <f>_xlfn.XLOOKUP(B880,Details!E:E,Details!AQ:AQ)</f>
        <v>0</v>
      </c>
      <c r="E880" s="3">
        <f>_xlfn.XLOOKUP(B880,Details!E:E,Details!AR:AR)</f>
        <v>0</v>
      </c>
      <c r="F880" s="3">
        <f>SUMIFS(Details!AY:AY,Details!E:E,'GST TDS'!B880)</f>
        <v>0</v>
      </c>
      <c r="G880" s="360">
        <f t="shared" si="22"/>
        <v>0</v>
      </c>
    </row>
    <row r="881" spans="3:7" x14ac:dyDescent="0.35">
      <c r="C881" s="3">
        <f>_xlfn.XLOOKUP(B881,Details!E:E,Details!CG:CG)</f>
        <v>0</v>
      </c>
      <c r="D881" s="3">
        <f>_xlfn.XLOOKUP(B881,Details!E:E,Details!AQ:AQ)</f>
        <v>0</v>
      </c>
      <c r="E881" s="3">
        <f>_xlfn.XLOOKUP(B881,Details!E:E,Details!AR:AR)</f>
        <v>0</v>
      </c>
      <c r="F881" s="3">
        <f>SUMIFS(Details!AY:AY,Details!E:E,'GST TDS'!B881)</f>
        <v>0</v>
      </c>
      <c r="G881" s="360">
        <f t="shared" si="22"/>
        <v>0</v>
      </c>
    </row>
    <row r="882" spans="3:7" x14ac:dyDescent="0.35">
      <c r="C882" s="3">
        <f>_xlfn.XLOOKUP(B882,Details!E:E,Details!CG:CG)</f>
        <v>0</v>
      </c>
      <c r="D882" s="3">
        <f>_xlfn.XLOOKUP(B882,Details!E:E,Details!AQ:AQ)</f>
        <v>0</v>
      </c>
      <c r="E882" s="3">
        <f>_xlfn.XLOOKUP(B882,Details!E:E,Details!AR:AR)</f>
        <v>0</v>
      </c>
      <c r="F882" s="3">
        <f>SUMIFS(Details!AY:AY,Details!E:E,'GST TDS'!B882)</f>
        <v>0</v>
      </c>
      <c r="G882" s="360">
        <f t="shared" si="22"/>
        <v>0</v>
      </c>
    </row>
    <row r="883" spans="3:7" x14ac:dyDescent="0.35">
      <c r="C883" s="3">
        <f>_xlfn.XLOOKUP(B883,Details!E:E,Details!CG:CG)</f>
        <v>0</v>
      </c>
      <c r="D883" s="3">
        <f>_xlfn.XLOOKUP(B883,Details!E:E,Details!AQ:AQ)</f>
        <v>0</v>
      </c>
      <c r="E883" s="3">
        <f>_xlfn.XLOOKUP(B883,Details!E:E,Details!AR:AR)</f>
        <v>0</v>
      </c>
      <c r="F883" s="3">
        <f>SUMIFS(Details!AY:AY,Details!E:E,'GST TDS'!B883)</f>
        <v>0</v>
      </c>
      <c r="G883" s="360">
        <f t="shared" si="22"/>
        <v>0</v>
      </c>
    </row>
    <row r="884" spans="3:7" x14ac:dyDescent="0.35">
      <c r="C884" s="3">
        <f>_xlfn.XLOOKUP(B884,Details!E:E,Details!CG:CG)</f>
        <v>0</v>
      </c>
      <c r="D884" s="3">
        <f>_xlfn.XLOOKUP(B884,Details!E:E,Details!AQ:AQ)</f>
        <v>0</v>
      </c>
      <c r="E884" s="3">
        <f>_xlfn.XLOOKUP(B884,Details!E:E,Details!AR:AR)</f>
        <v>0</v>
      </c>
      <c r="F884" s="3">
        <f>SUMIFS(Details!AY:AY,Details!E:E,'GST TDS'!B884)</f>
        <v>0</v>
      </c>
      <c r="G884" s="360">
        <f t="shared" si="22"/>
        <v>0</v>
      </c>
    </row>
    <row r="885" spans="3:7" x14ac:dyDescent="0.35">
      <c r="C885" s="3">
        <f>_xlfn.XLOOKUP(B885,Details!E:E,Details!CG:CG)</f>
        <v>0</v>
      </c>
      <c r="D885" s="3">
        <f>_xlfn.XLOOKUP(B885,Details!E:E,Details!AQ:AQ)</f>
        <v>0</v>
      </c>
      <c r="E885" s="3">
        <f>_xlfn.XLOOKUP(B885,Details!E:E,Details!AR:AR)</f>
        <v>0</v>
      </c>
      <c r="F885" s="3">
        <f>SUMIFS(Details!AY:AY,Details!E:E,'GST TDS'!B885)</f>
        <v>0</v>
      </c>
      <c r="G885" s="360">
        <f t="shared" si="22"/>
        <v>0</v>
      </c>
    </row>
    <row r="886" spans="3:7" x14ac:dyDescent="0.35">
      <c r="C886" s="3">
        <f>_xlfn.XLOOKUP(B886,Details!E:E,Details!CG:CG)</f>
        <v>0</v>
      </c>
      <c r="D886" s="3">
        <f>_xlfn.XLOOKUP(B886,Details!E:E,Details!AQ:AQ)</f>
        <v>0</v>
      </c>
      <c r="E886" s="3">
        <f>_xlfn.XLOOKUP(B886,Details!E:E,Details!AR:AR)</f>
        <v>0</v>
      </c>
      <c r="F886" s="3">
        <f>SUMIFS(Details!AY:AY,Details!E:E,'GST TDS'!B886)</f>
        <v>0</v>
      </c>
      <c r="G886" s="360">
        <f t="shared" si="22"/>
        <v>0</v>
      </c>
    </row>
    <row r="887" spans="3:7" x14ac:dyDescent="0.35">
      <c r="C887" s="3">
        <f>_xlfn.XLOOKUP(B887,Details!E:E,Details!CG:CG)</f>
        <v>0</v>
      </c>
      <c r="D887" s="3">
        <f>_xlfn.XLOOKUP(B887,Details!E:E,Details!AQ:AQ)</f>
        <v>0</v>
      </c>
      <c r="E887" s="3">
        <f>_xlfn.XLOOKUP(B887,Details!E:E,Details!AR:AR)</f>
        <v>0</v>
      </c>
      <c r="F887" s="3">
        <f>SUMIFS(Details!AY:AY,Details!E:E,'GST TDS'!B887)</f>
        <v>0</v>
      </c>
      <c r="G887" s="360">
        <f t="shared" si="22"/>
        <v>0</v>
      </c>
    </row>
    <row r="888" spans="3:7" x14ac:dyDescent="0.35">
      <c r="C888" s="3">
        <f>_xlfn.XLOOKUP(B888,Details!E:E,Details!CG:CG)</f>
        <v>0</v>
      </c>
      <c r="D888" s="3">
        <f>_xlfn.XLOOKUP(B888,Details!E:E,Details!AQ:AQ)</f>
        <v>0</v>
      </c>
      <c r="E888" s="3">
        <f>_xlfn.XLOOKUP(B888,Details!E:E,Details!AR:AR)</f>
        <v>0</v>
      </c>
      <c r="F888" s="3">
        <f>SUMIFS(Details!AY:AY,Details!E:E,'GST TDS'!B888)</f>
        <v>0</v>
      </c>
      <c r="G888" s="360">
        <f t="shared" si="22"/>
        <v>0</v>
      </c>
    </row>
    <row r="889" spans="3:7" x14ac:dyDescent="0.35">
      <c r="C889" s="3">
        <f>_xlfn.XLOOKUP(B889,Details!E:E,Details!CG:CG)</f>
        <v>0</v>
      </c>
      <c r="D889" s="3">
        <f>_xlfn.XLOOKUP(B889,Details!E:E,Details!AQ:AQ)</f>
        <v>0</v>
      </c>
      <c r="E889" s="3">
        <f>_xlfn.XLOOKUP(B889,Details!E:E,Details!AR:AR)</f>
        <v>0</v>
      </c>
      <c r="F889" s="3">
        <f>SUMIFS(Details!AY:AY,Details!E:E,'GST TDS'!B889)</f>
        <v>0</v>
      </c>
      <c r="G889" s="360">
        <f t="shared" si="22"/>
        <v>0</v>
      </c>
    </row>
    <row r="890" spans="3:7" x14ac:dyDescent="0.35">
      <c r="C890" s="3">
        <f>_xlfn.XLOOKUP(B890,Details!E:E,Details!CG:CG)</f>
        <v>0</v>
      </c>
      <c r="D890" s="3">
        <f>_xlfn.XLOOKUP(B890,Details!E:E,Details!AQ:AQ)</f>
        <v>0</v>
      </c>
      <c r="E890" s="3">
        <f>_xlfn.XLOOKUP(B890,Details!E:E,Details!AR:AR)</f>
        <v>0</v>
      </c>
      <c r="F890" s="3">
        <f>SUMIFS(Details!AY:AY,Details!E:E,'GST TDS'!B890)</f>
        <v>0</v>
      </c>
      <c r="G890" s="360">
        <f t="shared" si="22"/>
        <v>0</v>
      </c>
    </row>
    <row r="891" spans="3:7" x14ac:dyDescent="0.35">
      <c r="C891" s="3">
        <f>_xlfn.XLOOKUP(B891,Details!E:E,Details!CG:CG)</f>
        <v>0</v>
      </c>
      <c r="D891" s="3">
        <f>_xlfn.XLOOKUP(B891,Details!E:E,Details!AQ:AQ)</f>
        <v>0</v>
      </c>
      <c r="E891" s="3">
        <f>_xlfn.XLOOKUP(B891,Details!E:E,Details!AR:AR)</f>
        <v>0</v>
      </c>
      <c r="F891" s="3">
        <f>SUMIFS(Details!AY:AY,Details!E:E,'GST TDS'!B891)</f>
        <v>0</v>
      </c>
      <c r="G891" s="360">
        <f t="shared" si="22"/>
        <v>0</v>
      </c>
    </row>
    <row r="892" spans="3:7" x14ac:dyDescent="0.35">
      <c r="C892" s="3">
        <f>_xlfn.XLOOKUP(B892,Details!E:E,Details!CG:CG)</f>
        <v>0</v>
      </c>
      <c r="D892" s="3">
        <f>_xlfn.XLOOKUP(B892,Details!E:E,Details!AQ:AQ)</f>
        <v>0</v>
      </c>
      <c r="E892" s="3">
        <f>_xlfn.XLOOKUP(B892,Details!E:E,Details!AR:AR)</f>
        <v>0</v>
      </c>
      <c r="F892" s="3">
        <f>SUMIFS(Details!AY:AY,Details!E:E,'GST TDS'!B892)</f>
        <v>0</v>
      </c>
      <c r="G892" s="360">
        <f t="shared" si="22"/>
        <v>0</v>
      </c>
    </row>
    <row r="893" spans="3:7" x14ac:dyDescent="0.35">
      <c r="C893" s="3">
        <f>_xlfn.XLOOKUP(B893,Details!E:E,Details!CG:CG)</f>
        <v>0</v>
      </c>
      <c r="D893" s="3">
        <f>_xlfn.XLOOKUP(B893,Details!E:E,Details!AQ:AQ)</f>
        <v>0</v>
      </c>
      <c r="E893" s="3">
        <f>_xlfn.XLOOKUP(B893,Details!E:E,Details!AR:AR)</f>
        <v>0</v>
      </c>
      <c r="F893" s="3">
        <f>SUMIFS(Details!AY:AY,Details!E:E,'GST TDS'!B893)</f>
        <v>0</v>
      </c>
      <c r="G893" s="360">
        <f t="shared" si="22"/>
        <v>0</v>
      </c>
    </row>
    <row r="894" spans="3:7" x14ac:dyDescent="0.35">
      <c r="C894" s="3">
        <f>_xlfn.XLOOKUP(B894,Details!E:E,Details!CG:CG)</f>
        <v>0</v>
      </c>
      <c r="D894" s="3">
        <f>_xlfn.XLOOKUP(B894,Details!E:E,Details!AQ:AQ)</f>
        <v>0</v>
      </c>
      <c r="E894" s="3">
        <f>_xlfn.XLOOKUP(B894,Details!E:E,Details!AR:AR)</f>
        <v>0</v>
      </c>
      <c r="F894" s="3">
        <f>SUMIFS(Details!AY:AY,Details!E:E,'GST TDS'!B894)</f>
        <v>0</v>
      </c>
      <c r="G894" s="360">
        <f t="shared" si="22"/>
        <v>0</v>
      </c>
    </row>
    <row r="895" spans="3:7" x14ac:dyDescent="0.35">
      <c r="C895" s="3">
        <f>_xlfn.XLOOKUP(B895,Details!E:E,Details!CG:CG)</f>
        <v>0</v>
      </c>
      <c r="D895" s="3">
        <f>_xlfn.XLOOKUP(B895,Details!E:E,Details!AQ:AQ)</f>
        <v>0</v>
      </c>
      <c r="E895" s="3">
        <f>_xlfn.XLOOKUP(B895,Details!E:E,Details!AR:AR)</f>
        <v>0</v>
      </c>
      <c r="F895" s="3">
        <f>SUMIFS(Details!AY:AY,Details!E:E,'GST TDS'!B895)</f>
        <v>0</v>
      </c>
      <c r="G895" s="360">
        <f t="shared" si="22"/>
        <v>0</v>
      </c>
    </row>
    <row r="896" spans="3:7" x14ac:dyDescent="0.35">
      <c r="C896" s="3">
        <f>_xlfn.XLOOKUP(B896,Details!E:E,Details!CG:CG)</f>
        <v>0</v>
      </c>
      <c r="D896" s="3">
        <f>_xlfn.XLOOKUP(B896,Details!E:E,Details!AQ:AQ)</f>
        <v>0</v>
      </c>
      <c r="E896" s="3">
        <f>_xlfn.XLOOKUP(B896,Details!E:E,Details!AR:AR)</f>
        <v>0</v>
      </c>
      <c r="F896" s="3">
        <f>SUMIFS(Details!AY:AY,Details!E:E,'GST TDS'!B896)</f>
        <v>0</v>
      </c>
      <c r="G896" s="360">
        <f t="shared" si="22"/>
        <v>0</v>
      </c>
    </row>
    <row r="897" spans="3:7" x14ac:dyDescent="0.35">
      <c r="C897" s="3">
        <f>_xlfn.XLOOKUP(B897,Details!E:E,Details!CG:CG)</f>
        <v>0</v>
      </c>
      <c r="D897" s="3">
        <f>_xlfn.XLOOKUP(B897,Details!E:E,Details!AQ:AQ)</f>
        <v>0</v>
      </c>
      <c r="E897" s="3">
        <f>_xlfn.XLOOKUP(B897,Details!E:E,Details!AR:AR)</f>
        <v>0</v>
      </c>
      <c r="F897" s="3">
        <f>SUMIFS(Details!AY:AY,Details!E:E,'GST TDS'!B897)</f>
        <v>0</v>
      </c>
      <c r="G897" s="360">
        <f t="shared" ref="G897:G911" si="23">F897*2%</f>
        <v>0</v>
      </c>
    </row>
    <row r="898" spans="3:7" x14ac:dyDescent="0.35">
      <c r="C898" s="3">
        <f>_xlfn.XLOOKUP(B898,Details!E:E,Details!CG:CG)</f>
        <v>0</v>
      </c>
      <c r="D898" s="3">
        <f>_xlfn.XLOOKUP(B898,Details!E:E,Details!AQ:AQ)</f>
        <v>0</v>
      </c>
      <c r="E898" s="3">
        <f>_xlfn.XLOOKUP(B898,Details!E:E,Details!AR:AR)</f>
        <v>0</v>
      </c>
      <c r="F898" s="3">
        <f>SUMIFS(Details!AY:AY,Details!E:E,'GST TDS'!B898)</f>
        <v>0</v>
      </c>
      <c r="G898" s="360">
        <f t="shared" si="23"/>
        <v>0</v>
      </c>
    </row>
    <row r="899" spans="3:7" x14ac:dyDescent="0.35">
      <c r="C899" s="3">
        <f>_xlfn.XLOOKUP(B899,Details!E:E,Details!CG:CG)</f>
        <v>0</v>
      </c>
      <c r="D899" s="3">
        <f>_xlfn.XLOOKUP(B899,Details!E:E,Details!AQ:AQ)</f>
        <v>0</v>
      </c>
      <c r="E899" s="3">
        <f>_xlfn.XLOOKUP(B899,Details!E:E,Details!AR:AR)</f>
        <v>0</v>
      </c>
      <c r="F899" s="3">
        <f>SUMIFS(Details!AY:AY,Details!E:E,'GST TDS'!B899)</f>
        <v>0</v>
      </c>
      <c r="G899" s="360">
        <f t="shared" si="23"/>
        <v>0</v>
      </c>
    </row>
    <row r="900" spans="3:7" x14ac:dyDescent="0.35">
      <c r="C900" s="3">
        <f>_xlfn.XLOOKUP(B900,Details!E:E,Details!CG:CG)</f>
        <v>0</v>
      </c>
      <c r="D900" s="3">
        <f>_xlfn.XLOOKUP(B900,Details!E:E,Details!AQ:AQ)</f>
        <v>0</v>
      </c>
      <c r="E900" s="3">
        <f>_xlfn.XLOOKUP(B900,Details!E:E,Details!AR:AR)</f>
        <v>0</v>
      </c>
      <c r="F900" s="3">
        <f>SUMIFS(Details!AY:AY,Details!E:E,'GST TDS'!B900)</f>
        <v>0</v>
      </c>
      <c r="G900" s="360">
        <f t="shared" si="23"/>
        <v>0</v>
      </c>
    </row>
    <row r="901" spans="3:7" x14ac:dyDescent="0.35">
      <c r="C901" s="3">
        <f>_xlfn.XLOOKUP(B901,Details!E:E,Details!CG:CG)</f>
        <v>0</v>
      </c>
      <c r="D901" s="3">
        <f>_xlfn.XLOOKUP(B901,Details!E:E,Details!AQ:AQ)</f>
        <v>0</v>
      </c>
      <c r="E901" s="3">
        <f>_xlfn.XLOOKUP(B901,Details!E:E,Details!AR:AR)</f>
        <v>0</v>
      </c>
      <c r="F901" s="3">
        <f>SUMIFS(Details!AY:AY,Details!E:E,'GST TDS'!B901)</f>
        <v>0</v>
      </c>
      <c r="G901" s="360">
        <f t="shared" si="23"/>
        <v>0</v>
      </c>
    </row>
    <row r="902" spans="3:7" x14ac:dyDescent="0.35">
      <c r="C902" s="3">
        <f>_xlfn.XLOOKUP(B902,Details!E:E,Details!CG:CG)</f>
        <v>0</v>
      </c>
      <c r="D902" s="3">
        <f>_xlfn.XLOOKUP(B902,Details!E:E,Details!AQ:AQ)</f>
        <v>0</v>
      </c>
      <c r="E902" s="3">
        <f>_xlfn.XLOOKUP(B902,Details!E:E,Details!AR:AR)</f>
        <v>0</v>
      </c>
      <c r="F902" s="3">
        <f>SUMIFS(Details!AY:AY,Details!E:E,'GST TDS'!B902)</f>
        <v>0</v>
      </c>
      <c r="G902" s="360">
        <f t="shared" si="23"/>
        <v>0</v>
      </c>
    </row>
    <row r="903" spans="3:7" x14ac:dyDescent="0.35">
      <c r="C903" s="3">
        <f>_xlfn.XLOOKUP(B903,Details!E:E,Details!CG:CG)</f>
        <v>0</v>
      </c>
      <c r="D903" s="3">
        <f>_xlfn.XLOOKUP(B903,Details!E:E,Details!AQ:AQ)</f>
        <v>0</v>
      </c>
      <c r="E903" s="3">
        <f>_xlfn.XLOOKUP(B903,Details!E:E,Details!AR:AR)</f>
        <v>0</v>
      </c>
      <c r="F903" s="3">
        <f>SUMIFS(Details!AY:AY,Details!E:E,'GST TDS'!B903)</f>
        <v>0</v>
      </c>
      <c r="G903" s="360">
        <f t="shared" si="23"/>
        <v>0</v>
      </c>
    </row>
    <row r="904" spans="3:7" x14ac:dyDescent="0.35">
      <c r="C904" s="3">
        <f>_xlfn.XLOOKUP(B904,Details!E:E,Details!CG:CG)</f>
        <v>0</v>
      </c>
      <c r="D904" s="3">
        <f>_xlfn.XLOOKUP(B904,Details!E:E,Details!AQ:AQ)</f>
        <v>0</v>
      </c>
      <c r="E904" s="3">
        <f>_xlfn.XLOOKUP(B904,Details!E:E,Details!AR:AR)</f>
        <v>0</v>
      </c>
      <c r="F904" s="3">
        <f>SUMIFS(Details!AY:AY,Details!E:E,'GST TDS'!B904)</f>
        <v>0</v>
      </c>
      <c r="G904" s="360">
        <f t="shared" si="23"/>
        <v>0</v>
      </c>
    </row>
    <row r="905" spans="3:7" x14ac:dyDescent="0.35">
      <c r="C905" s="3">
        <f>_xlfn.XLOOKUP(B905,Details!E:E,Details!CG:CG)</f>
        <v>0</v>
      </c>
      <c r="D905" s="3">
        <f>_xlfn.XLOOKUP(B905,Details!E:E,Details!AQ:AQ)</f>
        <v>0</v>
      </c>
      <c r="E905" s="3">
        <f>_xlfn.XLOOKUP(B905,Details!E:E,Details!AR:AR)</f>
        <v>0</v>
      </c>
      <c r="F905" s="3">
        <f>SUMIFS(Details!AY:AY,Details!E:E,'GST TDS'!B905)</f>
        <v>0</v>
      </c>
      <c r="G905" s="360">
        <f t="shared" si="23"/>
        <v>0</v>
      </c>
    </row>
    <row r="906" spans="3:7" x14ac:dyDescent="0.35">
      <c r="C906" s="3">
        <f>_xlfn.XLOOKUP(B906,Details!E:E,Details!CG:CG)</f>
        <v>0</v>
      </c>
      <c r="D906" s="3">
        <f>_xlfn.XLOOKUP(B906,Details!E:E,Details!AQ:AQ)</f>
        <v>0</v>
      </c>
      <c r="E906" s="3">
        <f>_xlfn.XLOOKUP(B906,Details!E:E,Details!AR:AR)</f>
        <v>0</v>
      </c>
      <c r="F906" s="3">
        <f>SUMIFS(Details!AY:AY,Details!E:E,'GST TDS'!B906)</f>
        <v>0</v>
      </c>
      <c r="G906" s="360">
        <f t="shared" si="23"/>
        <v>0</v>
      </c>
    </row>
    <row r="907" spans="3:7" x14ac:dyDescent="0.35">
      <c r="C907" s="3">
        <f>_xlfn.XLOOKUP(B907,Details!E:E,Details!CG:CG)</f>
        <v>0</v>
      </c>
      <c r="D907" s="3">
        <f>_xlfn.XLOOKUP(B907,Details!E:E,Details!AQ:AQ)</f>
        <v>0</v>
      </c>
      <c r="E907" s="3">
        <f>_xlfn.XLOOKUP(B907,Details!E:E,Details!AR:AR)</f>
        <v>0</v>
      </c>
      <c r="F907" s="3">
        <f>SUMIFS(Details!AY:AY,Details!E:E,'GST TDS'!B907)</f>
        <v>0</v>
      </c>
      <c r="G907" s="360">
        <f t="shared" si="23"/>
        <v>0</v>
      </c>
    </row>
    <row r="908" spans="3:7" x14ac:dyDescent="0.35">
      <c r="C908" s="3">
        <f>_xlfn.XLOOKUP(B908,Details!E:E,Details!CG:CG)</f>
        <v>0</v>
      </c>
      <c r="D908" s="3">
        <f>_xlfn.XLOOKUP(B908,Details!E:E,Details!AQ:AQ)</f>
        <v>0</v>
      </c>
      <c r="E908" s="3">
        <f>_xlfn.XLOOKUP(B908,Details!E:E,Details!AR:AR)</f>
        <v>0</v>
      </c>
      <c r="F908" s="3">
        <f>SUMIFS(Details!AY:AY,Details!E:E,'GST TDS'!B908)</f>
        <v>0</v>
      </c>
      <c r="G908" s="360">
        <f t="shared" si="23"/>
        <v>0</v>
      </c>
    </row>
    <row r="909" spans="3:7" x14ac:dyDescent="0.35">
      <c r="C909" s="3">
        <f>_xlfn.XLOOKUP(B909,Details!E:E,Details!CG:CG)</f>
        <v>0</v>
      </c>
      <c r="D909" s="3">
        <f>_xlfn.XLOOKUP(B909,Details!E:E,Details!AQ:AQ)</f>
        <v>0</v>
      </c>
      <c r="E909" s="3">
        <f>_xlfn.XLOOKUP(B909,Details!E:E,Details!AR:AR)</f>
        <v>0</v>
      </c>
      <c r="F909" s="3">
        <f>SUMIFS(Details!AY:AY,Details!E:E,'GST TDS'!B909)</f>
        <v>0</v>
      </c>
      <c r="G909" s="360">
        <f t="shared" si="23"/>
        <v>0</v>
      </c>
    </row>
    <row r="910" spans="3:7" x14ac:dyDescent="0.35">
      <c r="C910" s="3">
        <f>_xlfn.XLOOKUP(B910,Details!E:E,Details!CG:CG)</f>
        <v>0</v>
      </c>
      <c r="D910" s="3">
        <f>_xlfn.XLOOKUP(B910,Details!E:E,Details!AQ:AQ)</f>
        <v>0</v>
      </c>
      <c r="E910" s="3">
        <f>_xlfn.XLOOKUP(B910,Details!E:E,Details!AR:AR)</f>
        <v>0</v>
      </c>
      <c r="F910" s="3">
        <f>SUMIFS(Details!AY:AY,Details!E:E,'GST TDS'!B910)</f>
        <v>0</v>
      </c>
      <c r="G910" s="360">
        <f t="shared" si="23"/>
        <v>0</v>
      </c>
    </row>
    <row r="911" spans="3:7" x14ac:dyDescent="0.35">
      <c r="C911" s="3">
        <f>_xlfn.XLOOKUP(B911,Details!E:E,Details!CG:CG)</f>
        <v>0</v>
      </c>
      <c r="D911" s="3">
        <f>_xlfn.XLOOKUP(B911,Details!E:E,Details!AQ:AQ)</f>
        <v>0</v>
      </c>
      <c r="E911" s="3">
        <f>_xlfn.XLOOKUP(B911,Details!E:E,Details!AR:AR)</f>
        <v>0</v>
      </c>
      <c r="F911" s="3">
        <f>SUMIFS(Details!AY:AY,Details!E:E,'GST TDS'!B911)</f>
        <v>0</v>
      </c>
      <c r="G911" s="360">
        <f t="shared" si="23"/>
        <v>0</v>
      </c>
    </row>
    <row r="912" spans="3:7" x14ac:dyDescent="0.35">
      <c r="C912" s="3">
        <f>_xlfn.XLOOKUP(B912,Details!E:E,Details!CG:CG)</f>
        <v>0</v>
      </c>
      <c r="D912" s="3">
        <f>_xlfn.XLOOKUP(B912,Details!E:E,Details!AQ:AQ)</f>
        <v>0</v>
      </c>
      <c r="E912" s="3">
        <f>_xlfn.XLOOKUP(B912,Details!E:E,Details!AR:AR)</f>
        <v>0</v>
      </c>
      <c r="F912" s="3">
        <f>SUMIFS(Details!AY:AY,Details!E:E,'GST TDS'!B912)</f>
        <v>0</v>
      </c>
      <c r="G912" s="360">
        <f t="shared" ref="G912:G975" si="24">F912*2%</f>
        <v>0</v>
      </c>
    </row>
    <row r="913" spans="3:7" x14ac:dyDescent="0.35">
      <c r="C913" s="3">
        <f>_xlfn.XLOOKUP(B913,Details!E:E,Details!CG:CG)</f>
        <v>0</v>
      </c>
      <c r="D913" s="3">
        <f>_xlfn.XLOOKUP(B913,Details!E:E,Details!AQ:AQ)</f>
        <v>0</v>
      </c>
      <c r="E913" s="3">
        <f>_xlfn.XLOOKUP(B913,Details!E:E,Details!AR:AR)</f>
        <v>0</v>
      </c>
      <c r="F913" s="3">
        <f>SUMIFS(Details!AY:AY,Details!E:E,'GST TDS'!B913)</f>
        <v>0</v>
      </c>
      <c r="G913" s="360">
        <f t="shared" si="24"/>
        <v>0</v>
      </c>
    </row>
    <row r="914" spans="3:7" x14ac:dyDescent="0.35">
      <c r="C914" s="3">
        <f>_xlfn.XLOOKUP(B914,Details!E:E,Details!CG:CG)</f>
        <v>0</v>
      </c>
      <c r="D914" s="3">
        <f>_xlfn.XLOOKUP(B914,Details!E:E,Details!AQ:AQ)</f>
        <v>0</v>
      </c>
      <c r="E914" s="3">
        <f>_xlfn.XLOOKUP(B914,Details!E:E,Details!AR:AR)</f>
        <v>0</v>
      </c>
      <c r="F914" s="3">
        <f>SUMIFS(Details!AY:AY,Details!E:E,'GST TDS'!B914)</f>
        <v>0</v>
      </c>
      <c r="G914" s="360">
        <f t="shared" si="24"/>
        <v>0</v>
      </c>
    </row>
    <row r="915" spans="3:7" x14ac:dyDescent="0.35">
      <c r="C915" s="3">
        <f>_xlfn.XLOOKUP(B915,Details!E:E,Details!CG:CG)</f>
        <v>0</v>
      </c>
      <c r="D915" s="3">
        <f>_xlfn.XLOOKUP(B915,Details!E:E,Details!AQ:AQ)</f>
        <v>0</v>
      </c>
      <c r="E915" s="3">
        <f>_xlfn.XLOOKUP(B915,Details!E:E,Details!AR:AR)</f>
        <v>0</v>
      </c>
      <c r="F915" s="3">
        <f>SUMIFS(Details!AY:AY,Details!E:E,'GST TDS'!B915)</f>
        <v>0</v>
      </c>
      <c r="G915" s="360">
        <f t="shared" si="24"/>
        <v>0</v>
      </c>
    </row>
    <row r="916" spans="3:7" x14ac:dyDescent="0.35">
      <c r="C916" s="3">
        <f>_xlfn.XLOOKUP(B916,Details!E:E,Details!CG:CG)</f>
        <v>0</v>
      </c>
      <c r="D916" s="3">
        <f>_xlfn.XLOOKUP(B916,Details!E:E,Details!AQ:AQ)</f>
        <v>0</v>
      </c>
      <c r="E916" s="3">
        <f>_xlfn.XLOOKUP(B916,Details!E:E,Details!AR:AR)</f>
        <v>0</v>
      </c>
      <c r="F916" s="3">
        <f>SUMIFS(Details!AY:AY,Details!E:E,'GST TDS'!B916)</f>
        <v>0</v>
      </c>
      <c r="G916" s="360">
        <f t="shared" si="24"/>
        <v>0</v>
      </c>
    </row>
    <row r="917" spans="3:7" x14ac:dyDescent="0.35">
      <c r="C917" s="3">
        <f>_xlfn.XLOOKUP(B917,Details!E:E,Details!CG:CG)</f>
        <v>0</v>
      </c>
      <c r="D917" s="3">
        <f>_xlfn.XLOOKUP(B917,Details!E:E,Details!AQ:AQ)</f>
        <v>0</v>
      </c>
      <c r="E917" s="3">
        <f>_xlfn.XLOOKUP(B917,Details!E:E,Details!AR:AR)</f>
        <v>0</v>
      </c>
      <c r="F917" s="3">
        <f>SUMIFS(Details!AY:AY,Details!E:E,'GST TDS'!B917)</f>
        <v>0</v>
      </c>
      <c r="G917" s="360">
        <f t="shared" si="24"/>
        <v>0</v>
      </c>
    </row>
    <row r="918" spans="3:7" x14ac:dyDescent="0.35">
      <c r="C918" s="3">
        <f>_xlfn.XLOOKUP(B918,Details!E:E,Details!CG:CG)</f>
        <v>0</v>
      </c>
      <c r="D918" s="3">
        <f>_xlfn.XLOOKUP(B918,Details!E:E,Details!AQ:AQ)</f>
        <v>0</v>
      </c>
      <c r="E918" s="3">
        <f>_xlfn.XLOOKUP(B918,Details!E:E,Details!AR:AR)</f>
        <v>0</v>
      </c>
      <c r="F918" s="3">
        <f>SUMIFS(Details!AY:AY,Details!E:E,'GST TDS'!B918)</f>
        <v>0</v>
      </c>
      <c r="G918" s="360">
        <f t="shared" si="24"/>
        <v>0</v>
      </c>
    </row>
    <row r="919" spans="3:7" x14ac:dyDescent="0.35">
      <c r="C919" s="3">
        <f>_xlfn.XLOOKUP(B919,Details!E:E,Details!CG:CG)</f>
        <v>0</v>
      </c>
      <c r="D919" s="3">
        <f>_xlfn.XLOOKUP(B919,Details!E:E,Details!AQ:AQ)</f>
        <v>0</v>
      </c>
      <c r="E919" s="3">
        <f>_xlfn.XLOOKUP(B919,Details!E:E,Details!AR:AR)</f>
        <v>0</v>
      </c>
      <c r="F919" s="3">
        <f>SUMIFS(Details!AY:AY,Details!E:E,'GST TDS'!B919)</f>
        <v>0</v>
      </c>
      <c r="G919" s="360">
        <f t="shared" si="24"/>
        <v>0</v>
      </c>
    </row>
    <row r="920" spans="3:7" x14ac:dyDescent="0.35">
      <c r="C920" s="3">
        <f>_xlfn.XLOOKUP(B920,Details!E:E,Details!CG:CG)</f>
        <v>0</v>
      </c>
      <c r="D920" s="3">
        <f>_xlfn.XLOOKUP(B920,Details!E:E,Details!AQ:AQ)</f>
        <v>0</v>
      </c>
      <c r="E920" s="3">
        <f>_xlfn.XLOOKUP(B920,Details!E:E,Details!AR:AR)</f>
        <v>0</v>
      </c>
      <c r="F920" s="3">
        <f>SUMIFS(Details!AY:AY,Details!E:E,'GST TDS'!B920)</f>
        <v>0</v>
      </c>
      <c r="G920" s="360">
        <f t="shared" si="24"/>
        <v>0</v>
      </c>
    </row>
    <row r="921" spans="3:7" x14ac:dyDescent="0.35">
      <c r="C921" s="3">
        <f>_xlfn.XLOOKUP(B921,Details!E:E,Details!CG:CG)</f>
        <v>0</v>
      </c>
      <c r="D921" s="3">
        <f>_xlfn.XLOOKUP(B921,Details!E:E,Details!AQ:AQ)</f>
        <v>0</v>
      </c>
      <c r="E921" s="3">
        <f>_xlfn.XLOOKUP(B921,Details!E:E,Details!AR:AR)</f>
        <v>0</v>
      </c>
      <c r="F921" s="3">
        <f>SUMIFS(Details!AY:AY,Details!E:E,'GST TDS'!B921)</f>
        <v>0</v>
      </c>
      <c r="G921" s="360">
        <f t="shared" si="24"/>
        <v>0</v>
      </c>
    </row>
    <row r="922" spans="3:7" x14ac:dyDescent="0.35">
      <c r="C922" s="3">
        <f>_xlfn.XLOOKUP(B922,Details!E:E,Details!CG:CG)</f>
        <v>0</v>
      </c>
      <c r="D922" s="3">
        <f>_xlfn.XLOOKUP(B922,Details!E:E,Details!AQ:AQ)</f>
        <v>0</v>
      </c>
      <c r="E922" s="3">
        <f>_xlfn.XLOOKUP(B922,Details!E:E,Details!AR:AR)</f>
        <v>0</v>
      </c>
      <c r="F922" s="3">
        <f>SUMIFS(Details!AY:AY,Details!E:E,'GST TDS'!B922)</f>
        <v>0</v>
      </c>
      <c r="G922" s="360">
        <f t="shared" si="24"/>
        <v>0</v>
      </c>
    </row>
    <row r="923" spans="3:7" x14ac:dyDescent="0.35">
      <c r="C923" s="3">
        <f>_xlfn.XLOOKUP(B923,Details!E:E,Details!CG:CG)</f>
        <v>0</v>
      </c>
      <c r="D923" s="3">
        <f>_xlfn.XLOOKUP(B923,Details!E:E,Details!AQ:AQ)</f>
        <v>0</v>
      </c>
      <c r="E923" s="3">
        <f>_xlfn.XLOOKUP(B923,Details!E:E,Details!AR:AR)</f>
        <v>0</v>
      </c>
      <c r="F923" s="3">
        <f>SUMIFS(Details!AY:AY,Details!E:E,'GST TDS'!B923)</f>
        <v>0</v>
      </c>
      <c r="G923" s="360">
        <f t="shared" si="24"/>
        <v>0</v>
      </c>
    </row>
    <row r="924" spans="3:7" x14ac:dyDescent="0.35">
      <c r="C924" s="3">
        <f>_xlfn.XLOOKUP(B924,Details!E:E,Details!CG:CG)</f>
        <v>0</v>
      </c>
      <c r="D924" s="3">
        <f>_xlfn.XLOOKUP(B924,Details!E:E,Details!AQ:AQ)</f>
        <v>0</v>
      </c>
      <c r="E924" s="3">
        <f>_xlfn.XLOOKUP(B924,Details!E:E,Details!AR:AR)</f>
        <v>0</v>
      </c>
      <c r="F924" s="3">
        <f>SUMIFS(Details!AY:AY,Details!E:E,'GST TDS'!B924)</f>
        <v>0</v>
      </c>
      <c r="G924" s="360">
        <f t="shared" si="24"/>
        <v>0</v>
      </c>
    </row>
    <row r="925" spans="3:7" x14ac:dyDescent="0.35">
      <c r="C925" s="3">
        <f>_xlfn.XLOOKUP(B925,Details!E:E,Details!CG:CG)</f>
        <v>0</v>
      </c>
      <c r="D925" s="3">
        <f>_xlfn.XLOOKUP(B925,Details!E:E,Details!AQ:AQ)</f>
        <v>0</v>
      </c>
      <c r="E925" s="3">
        <f>_xlfn.XLOOKUP(B925,Details!E:E,Details!AR:AR)</f>
        <v>0</v>
      </c>
      <c r="F925" s="3">
        <f>SUMIFS(Details!AY:AY,Details!E:E,'GST TDS'!B925)</f>
        <v>0</v>
      </c>
      <c r="G925" s="360">
        <f t="shared" si="24"/>
        <v>0</v>
      </c>
    </row>
    <row r="926" spans="3:7" x14ac:dyDescent="0.35">
      <c r="C926" s="3">
        <f>_xlfn.XLOOKUP(B926,Details!E:E,Details!CG:CG)</f>
        <v>0</v>
      </c>
      <c r="D926" s="3">
        <f>_xlfn.XLOOKUP(B926,Details!E:E,Details!AQ:AQ)</f>
        <v>0</v>
      </c>
      <c r="E926" s="3">
        <f>_xlfn.XLOOKUP(B926,Details!E:E,Details!AR:AR)</f>
        <v>0</v>
      </c>
      <c r="F926" s="3">
        <f>SUMIFS(Details!AY:AY,Details!E:E,'GST TDS'!B926)</f>
        <v>0</v>
      </c>
      <c r="G926" s="360">
        <f t="shared" si="24"/>
        <v>0</v>
      </c>
    </row>
    <row r="927" spans="3:7" x14ac:dyDescent="0.35">
      <c r="C927" s="3">
        <f>_xlfn.XLOOKUP(B927,Details!E:E,Details!CG:CG)</f>
        <v>0</v>
      </c>
      <c r="D927" s="3">
        <f>_xlfn.XLOOKUP(B927,Details!E:E,Details!AQ:AQ)</f>
        <v>0</v>
      </c>
      <c r="E927" s="3">
        <f>_xlfn.XLOOKUP(B927,Details!E:E,Details!AR:AR)</f>
        <v>0</v>
      </c>
      <c r="F927" s="3">
        <f>SUMIFS(Details!AY:AY,Details!E:E,'GST TDS'!B927)</f>
        <v>0</v>
      </c>
      <c r="G927" s="360">
        <f t="shared" si="24"/>
        <v>0</v>
      </c>
    </row>
    <row r="928" spans="3:7" x14ac:dyDescent="0.35">
      <c r="C928" s="3">
        <f>_xlfn.XLOOKUP(B928,Details!E:E,Details!CG:CG)</f>
        <v>0</v>
      </c>
      <c r="D928" s="3">
        <f>_xlfn.XLOOKUP(B928,Details!E:E,Details!AQ:AQ)</f>
        <v>0</v>
      </c>
      <c r="E928" s="3">
        <f>_xlfn.XLOOKUP(B928,Details!E:E,Details!AR:AR)</f>
        <v>0</v>
      </c>
      <c r="F928" s="3">
        <f>SUMIFS(Details!AY:AY,Details!E:E,'GST TDS'!B928)</f>
        <v>0</v>
      </c>
      <c r="G928" s="360">
        <f t="shared" si="24"/>
        <v>0</v>
      </c>
    </row>
    <row r="929" spans="3:7" x14ac:dyDescent="0.35">
      <c r="C929" s="3">
        <f>_xlfn.XLOOKUP(B929,Details!E:E,Details!CG:CG)</f>
        <v>0</v>
      </c>
      <c r="D929" s="3">
        <f>_xlfn.XLOOKUP(B929,Details!E:E,Details!AQ:AQ)</f>
        <v>0</v>
      </c>
      <c r="E929" s="3">
        <f>_xlfn.XLOOKUP(B929,Details!E:E,Details!AR:AR)</f>
        <v>0</v>
      </c>
      <c r="F929" s="3">
        <f>SUMIFS(Details!AY:AY,Details!E:E,'GST TDS'!B929)</f>
        <v>0</v>
      </c>
      <c r="G929" s="360">
        <f t="shared" si="24"/>
        <v>0</v>
      </c>
    </row>
    <row r="930" spans="3:7" x14ac:dyDescent="0.35">
      <c r="C930" s="3">
        <f>_xlfn.XLOOKUP(B930,Details!E:E,Details!CG:CG)</f>
        <v>0</v>
      </c>
      <c r="D930" s="3">
        <f>_xlfn.XLOOKUP(B930,Details!E:E,Details!AQ:AQ)</f>
        <v>0</v>
      </c>
      <c r="E930" s="3">
        <f>_xlfn.XLOOKUP(B930,Details!E:E,Details!AR:AR)</f>
        <v>0</v>
      </c>
      <c r="F930" s="3">
        <f>SUMIFS(Details!AY:AY,Details!E:E,'GST TDS'!B930)</f>
        <v>0</v>
      </c>
      <c r="G930" s="360">
        <f t="shared" si="24"/>
        <v>0</v>
      </c>
    </row>
    <row r="931" spans="3:7" x14ac:dyDescent="0.35">
      <c r="C931" s="3">
        <f>_xlfn.XLOOKUP(B931,Details!E:E,Details!CG:CG)</f>
        <v>0</v>
      </c>
      <c r="D931" s="3">
        <f>_xlfn.XLOOKUP(B931,Details!E:E,Details!AQ:AQ)</f>
        <v>0</v>
      </c>
      <c r="E931" s="3">
        <f>_xlfn.XLOOKUP(B931,Details!E:E,Details!AR:AR)</f>
        <v>0</v>
      </c>
      <c r="F931" s="3">
        <f>SUMIFS(Details!AY:AY,Details!E:E,'GST TDS'!B931)</f>
        <v>0</v>
      </c>
      <c r="G931" s="360">
        <f t="shared" si="24"/>
        <v>0</v>
      </c>
    </row>
    <row r="932" spans="3:7" x14ac:dyDescent="0.35">
      <c r="C932" s="3">
        <f>_xlfn.XLOOKUP(B932,Details!E:E,Details!CG:CG)</f>
        <v>0</v>
      </c>
      <c r="D932" s="3">
        <f>_xlfn.XLOOKUP(B932,Details!E:E,Details!AQ:AQ)</f>
        <v>0</v>
      </c>
      <c r="E932" s="3">
        <f>_xlfn.XLOOKUP(B932,Details!E:E,Details!AR:AR)</f>
        <v>0</v>
      </c>
      <c r="F932" s="3">
        <f>SUMIFS(Details!AY:AY,Details!E:E,'GST TDS'!B932)</f>
        <v>0</v>
      </c>
      <c r="G932" s="360">
        <f t="shared" si="24"/>
        <v>0</v>
      </c>
    </row>
    <row r="933" spans="3:7" x14ac:dyDescent="0.35">
      <c r="C933" s="3">
        <f>_xlfn.XLOOKUP(B933,Details!E:E,Details!CG:CG)</f>
        <v>0</v>
      </c>
      <c r="D933" s="3">
        <f>_xlfn.XLOOKUP(B933,Details!E:E,Details!AQ:AQ)</f>
        <v>0</v>
      </c>
      <c r="E933" s="3">
        <f>_xlfn.XLOOKUP(B933,Details!E:E,Details!AR:AR)</f>
        <v>0</v>
      </c>
      <c r="F933" s="3">
        <f>SUMIFS(Details!AY:AY,Details!E:E,'GST TDS'!B933)</f>
        <v>0</v>
      </c>
      <c r="G933" s="360">
        <f t="shared" si="24"/>
        <v>0</v>
      </c>
    </row>
    <row r="934" spans="3:7" x14ac:dyDescent="0.35">
      <c r="C934" s="3">
        <f>_xlfn.XLOOKUP(B934,Details!E:E,Details!CG:CG)</f>
        <v>0</v>
      </c>
      <c r="D934" s="3">
        <f>_xlfn.XLOOKUP(B934,Details!E:E,Details!AQ:AQ)</f>
        <v>0</v>
      </c>
      <c r="E934" s="3">
        <f>_xlfn.XLOOKUP(B934,Details!E:E,Details!AR:AR)</f>
        <v>0</v>
      </c>
      <c r="F934" s="3">
        <f>SUMIFS(Details!AY:AY,Details!E:E,'GST TDS'!B934)</f>
        <v>0</v>
      </c>
      <c r="G934" s="360">
        <f t="shared" si="24"/>
        <v>0</v>
      </c>
    </row>
    <row r="935" spans="3:7" x14ac:dyDescent="0.35">
      <c r="C935" s="3">
        <f>_xlfn.XLOOKUP(B935,Details!E:E,Details!CG:CG)</f>
        <v>0</v>
      </c>
      <c r="D935" s="3">
        <f>_xlfn.XLOOKUP(B935,Details!E:E,Details!AQ:AQ)</f>
        <v>0</v>
      </c>
      <c r="E935" s="3">
        <f>_xlfn.XLOOKUP(B935,Details!E:E,Details!AR:AR)</f>
        <v>0</v>
      </c>
      <c r="F935" s="3">
        <f>SUMIFS(Details!AY:AY,Details!E:E,'GST TDS'!B935)</f>
        <v>0</v>
      </c>
      <c r="G935" s="360">
        <f t="shared" si="24"/>
        <v>0</v>
      </c>
    </row>
    <row r="936" spans="3:7" x14ac:dyDescent="0.35">
      <c r="C936" s="3">
        <f>_xlfn.XLOOKUP(B936,Details!E:E,Details!CG:CG)</f>
        <v>0</v>
      </c>
      <c r="D936" s="3">
        <f>_xlfn.XLOOKUP(B936,Details!E:E,Details!AQ:AQ)</f>
        <v>0</v>
      </c>
      <c r="E936" s="3">
        <f>_xlfn.XLOOKUP(B936,Details!E:E,Details!AR:AR)</f>
        <v>0</v>
      </c>
      <c r="F936" s="3">
        <f>SUMIFS(Details!AY:AY,Details!E:E,'GST TDS'!B936)</f>
        <v>0</v>
      </c>
      <c r="G936" s="360">
        <f t="shared" si="24"/>
        <v>0</v>
      </c>
    </row>
    <row r="937" spans="3:7" x14ac:dyDescent="0.35">
      <c r="C937" s="3">
        <f>_xlfn.XLOOKUP(B937,Details!E:E,Details!CG:CG)</f>
        <v>0</v>
      </c>
      <c r="D937" s="3">
        <f>_xlfn.XLOOKUP(B937,Details!E:E,Details!AQ:AQ)</f>
        <v>0</v>
      </c>
      <c r="E937" s="3">
        <f>_xlfn.XLOOKUP(B937,Details!E:E,Details!AR:AR)</f>
        <v>0</v>
      </c>
      <c r="F937" s="3">
        <f>SUMIFS(Details!AY:AY,Details!E:E,'GST TDS'!B937)</f>
        <v>0</v>
      </c>
      <c r="G937" s="360">
        <f t="shared" si="24"/>
        <v>0</v>
      </c>
    </row>
    <row r="938" spans="3:7" x14ac:dyDescent="0.35">
      <c r="C938" s="3">
        <f>_xlfn.XLOOKUP(B938,Details!E:E,Details!CG:CG)</f>
        <v>0</v>
      </c>
      <c r="D938" s="3">
        <f>_xlfn.XLOOKUP(B938,Details!E:E,Details!AQ:AQ)</f>
        <v>0</v>
      </c>
      <c r="E938" s="3">
        <f>_xlfn.XLOOKUP(B938,Details!E:E,Details!AR:AR)</f>
        <v>0</v>
      </c>
      <c r="F938" s="3">
        <f>SUMIFS(Details!AY:AY,Details!E:E,'GST TDS'!B938)</f>
        <v>0</v>
      </c>
      <c r="G938" s="360">
        <f t="shared" si="24"/>
        <v>0</v>
      </c>
    </row>
    <row r="939" spans="3:7" x14ac:dyDescent="0.35">
      <c r="C939" s="3">
        <f>_xlfn.XLOOKUP(B939,Details!E:E,Details!CG:CG)</f>
        <v>0</v>
      </c>
      <c r="D939" s="3">
        <f>_xlfn.XLOOKUP(B939,Details!E:E,Details!AQ:AQ)</f>
        <v>0</v>
      </c>
      <c r="E939" s="3">
        <f>_xlfn.XLOOKUP(B939,Details!E:E,Details!AR:AR)</f>
        <v>0</v>
      </c>
      <c r="F939" s="3">
        <f>SUMIFS(Details!AY:AY,Details!E:E,'GST TDS'!B939)</f>
        <v>0</v>
      </c>
      <c r="G939" s="360">
        <f t="shared" si="24"/>
        <v>0</v>
      </c>
    </row>
    <row r="940" spans="3:7" x14ac:dyDescent="0.35">
      <c r="C940" s="3">
        <f>_xlfn.XLOOKUP(B940,Details!E:E,Details!CG:CG)</f>
        <v>0</v>
      </c>
      <c r="D940" s="3">
        <f>_xlfn.XLOOKUP(B940,Details!E:E,Details!AQ:AQ)</f>
        <v>0</v>
      </c>
      <c r="E940" s="3">
        <f>_xlfn.XLOOKUP(B940,Details!E:E,Details!AR:AR)</f>
        <v>0</v>
      </c>
      <c r="F940" s="3">
        <f>SUMIFS(Details!AY:AY,Details!E:E,'GST TDS'!B940)</f>
        <v>0</v>
      </c>
      <c r="G940" s="360">
        <f t="shared" si="24"/>
        <v>0</v>
      </c>
    </row>
    <row r="941" spans="3:7" x14ac:dyDescent="0.35">
      <c r="C941" s="3">
        <f>_xlfn.XLOOKUP(B941,Details!E:E,Details!CG:CG)</f>
        <v>0</v>
      </c>
      <c r="D941" s="3">
        <f>_xlfn.XLOOKUP(B941,Details!E:E,Details!AQ:AQ)</f>
        <v>0</v>
      </c>
      <c r="E941" s="3">
        <f>_xlfn.XLOOKUP(B941,Details!E:E,Details!AR:AR)</f>
        <v>0</v>
      </c>
      <c r="F941" s="3">
        <f>SUMIFS(Details!AY:AY,Details!E:E,'GST TDS'!B941)</f>
        <v>0</v>
      </c>
      <c r="G941" s="360">
        <f t="shared" si="24"/>
        <v>0</v>
      </c>
    </row>
    <row r="942" spans="3:7" x14ac:dyDescent="0.35">
      <c r="C942" s="3">
        <f>_xlfn.XLOOKUP(B942,Details!E:E,Details!CG:CG)</f>
        <v>0</v>
      </c>
      <c r="D942" s="3">
        <f>_xlfn.XLOOKUP(B942,Details!E:E,Details!AQ:AQ)</f>
        <v>0</v>
      </c>
      <c r="E942" s="3">
        <f>_xlfn.XLOOKUP(B942,Details!E:E,Details!AR:AR)</f>
        <v>0</v>
      </c>
      <c r="F942" s="3">
        <f>SUMIFS(Details!AY:AY,Details!E:E,'GST TDS'!B942)</f>
        <v>0</v>
      </c>
      <c r="G942" s="360">
        <f t="shared" si="24"/>
        <v>0</v>
      </c>
    </row>
    <row r="943" spans="3:7" x14ac:dyDescent="0.35">
      <c r="C943" s="3">
        <f>_xlfn.XLOOKUP(B943,Details!E:E,Details!CG:CG)</f>
        <v>0</v>
      </c>
      <c r="D943" s="3">
        <f>_xlfn.XLOOKUP(B943,Details!E:E,Details!AQ:AQ)</f>
        <v>0</v>
      </c>
      <c r="E943" s="3">
        <f>_xlfn.XLOOKUP(B943,Details!E:E,Details!AR:AR)</f>
        <v>0</v>
      </c>
      <c r="F943" s="3">
        <f>SUMIFS(Details!AY:AY,Details!E:E,'GST TDS'!B943)</f>
        <v>0</v>
      </c>
      <c r="G943" s="360">
        <f t="shared" si="24"/>
        <v>0</v>
      </c>
    </row>
    <row r="944" spans="3:7" x14ac:dyDescent="0.35">
      <c r="C944" s="3">
        <f>_xlfn.XLOOKUP(B944,Details!E:E,Details!CG:CG)</f>
        <v>0</v>
      </c>
      <c r="D944" s="3">
        <f>_xlfn.XLOOKUP(B944,Details!E:E,Details!AQ:AQ)</f>
        <v>0</v>
      </c>
      <c r="E944" s="3">
        <f>_xlfn.XLOOKUP(B944,Details!E:E,Details!AR:AR)</f>
        <v>0</v>
      </c>
      <c r="F944" s="3">
        <f>SUMIFS(Details!AY:AY,Details!E:E,'GST TDS'!B944)</f>
        <v>0</v>
      </c>
      <c r="G944" s="360">
        <f t="shared" si="24"/>
        <v>0</v>
      </c>
    </row>
    <row r="945" spans="3:7" x14ac:dyDescent="0.35">
      <c r="C945" s="3">
        <f>_xlfn.XLOOKUP(B945,Details!E:E,Details!CG:CG)</f>
        <v>0</v>
      </c>
      <c r="D945" s="3">
        <f>_xlfn.XLOOKUP(B945,Details!E:E,Details!AQ:AQ)</f>
        <v>0</v>
      </c>
      <c r="E945" s="3">
        <f>_xlfn.XLOOKUP(B945,Details!E:E,Details!AR:AR)</f>
        <v>0</v>
      </c>
      <c r="F945" s="3">
        <f>SUMIFS(Details!AY:AY,Details!E:E,'GST TDS'!B945)</f>
        <v>0</v>
      </c>
      <c r="G945" s="360">
        <f t="shared" si="24"/>
        <v>0</v>
      </c>
    </row>
    <row r="946" spans="3:7" x14ac:dyDescent="0.35">
      <c r="C946" s="3">
        <f>_xlfn.XLOOKUP(B946,Details!E:E,Details!CG:CG)</f>
        <v>0</v>
      </c>
      <c r="D946" s="3">
        <f>_xlfn.XLOOKUP(B946,Details!E:E,Details!AQ:AQ)</f>
        <v>0</v>
      </c>
      <c r="E946" s="3">
        <f>_xlfn.XLOOKUP(B946,Details!E:E,Details!AR:AR)</f>
        <v>0</v>
      </c>
      <c r="F946" s="3">
        <f>SUMIFS(Details!AY:AY,Details!E:E,'GST TDS'!B946)</f>
        <v>0</v>
      </c>
      <c r="G946" s="360">
        <f t="shared" si="24"/>
        <v>0</v>
      </c>
    </row>
    <row r="947" spans="3:7" x14ac:dyDescent="0.35">
      <c r="C947" s="3">
        <f>_xlfn.XLOOKUP(B947,Details!E:E,Details!CG:CG)</f>
        <v>0</v>
      </c>
      <c r="D947" s="3">
        <f>_xlfn.XLOOKUP(B947,Details!E:E,Details!AQ:AQ)</f>
        <v>0</v>
      </c>
      <c r="E947" s="3">
        <f>_xlfn.XLOOKUP(B947,Details!E:E,Details!AR:AR)</f>
        <v>0</v>
      </c>
      <c r="F947" s="3">
        <f>SUMIFS(Details!AY:AY,Details!E:E,'GST TDS'!B947)</f>
        <v>0</v>
      </c>
      <c r="G947" s="360">
        <f t="shared" si="24"/>
        <v>0</v>
      </c>
    </row>
    <row r="948" spans="3:7" x14ac:dyDescent="0.35">
      <c r="C948" s="3">
        <f>_xlfn.XLOOKUP(B948,Details!E:E,Details!CG:CG)</f>
        <v>0</v>
      </c>
      <c r="D948" s="3">
        <f>_xlfn.XLOOKUP(B948,Details!E:E,Details!AQ:AQ)</f>
        <v>0</v>
      </c>
      <c r="E948" s="3">
        <f>_xlfn.XLOOKUP(B948,Details!E:E,Details!AR:AR)</f>
        <v>0</v>
      </c>
      <c r="F948" s="3">
        <f>SUMIFS(Details!AY:AY,Details!E:E,'GST TDS'!B948)</f>
        <v>0</v>
      </c>
      <c r="G948" s="360">
        <f t="shared" si="24"/>
        <v>0</v>
      </c>
    </row>
    <row r="949" spans="3:7" x14ac:dyDescent="0.35">
      <c r="C949" s="3">
        <f>_xlfn.XLOOKUP(B949,Details!E:E,Details!CG:CG)</f>
        <v>0</v>
      </c>
      <c r="D949" s="3">
        <f>_xlfn.XLOOKUP(B949,Details!E:E,Details!AQ:AQ)</f>
        <v>0</v>
      </c>
      <c r="E949" s="3">
        <f>_xlfn.XLOOKUP(B949,Details!E:E,Details!AR:AR)</f>
        <v>0</v>
      </c>
      <c r="F949" s="3">
        <f>SUMIFS(Details!AY:AY,Details!E:E,'GST TDS'!B949)</f>
        <v>0</v>
      </c>
      <c r="G949" s="360">
        <f t="shared" si="24"/>
        <v>0</v>
      </c>
    </row>
    <row r="950" spans="3:7" x14ac:dyDescent="0.35">
      <c r="C950" s="3">
        <f>_xlfn.XLOOKUP(B950,Details!E:E,Details!CG:CG)</f>
        <v>0</v>
      </c>
      <c r="D950" s="3">
        <f>_xlfn.XLOOKUP(B950,Details!E:E,Details!AQ:AQ)</f>
        <v>0</v>
      </c>
      <c r="E950" s="3">
        <f>_xlfn.XLOOKUP(B950,Details!E:E,Details!AR:AR)</f>
        <v>0</v>
      </c>
      <c r="F950" s="3">
        <f>SUMIFS(Details!AY:AY,Details!E:E,'GST TDS'!B950)</f>
        <v>0</v>
      </c>
      <c r="G950" s="360">
        <f t="shared" si="24"/>
        <v>0</v>
      </c>
    </row>
    <row r="951" spans="3:7" x14ac:dyDescent="0.35">
      <c r="C951" s="3">
        <f>_xlfn.XLOOKUP(B951,Details!E:E,Details!CG:CG)</f>
        <v>0</v>
      </c>
      <c r="D951" s="3">
        <f>_xlfn.XLOOKUP(B951,Details!E:E,Details!AQ:AQ)</f>
        <v>0</v>
      </c>
      <c r="E951" s="3">
        <f>_xlfn.XLOOKUP(B951,Details!E:E,Details!AR:AR)</f>
        <v>0</v>
      </c>
      <c r="F951" s="3">
        <f>SUMIFS(Details!AY:AY,Details!E:E,'GST TDS'!B951)</f>
        <v>0</v>
      </c>
      <c r="G951" s="360">
        <f t="shared" si="24"/>
        <v>0</v>
      </c>
    </row>
    <row r="952" spans="3:7" x14ac:dyDescent="0.35">
      <c r="C952" s="3">
        <f>_xlfn.XLOOKUP(B952,Details!E:E,Details!CG:CG)</f>
        <v>0</v>
      </c>
      <c r="D952" s="3">
        <f>_xlfn.XLOOKUP(B952,Details!E:E,Details!AQ:AQ)</f>
        <v>0</v>
      </c>
      <c r="E952" s="3">
        <f>_xlfn.XLOOKUP(B952,Details!E:E,Details!AR:AR)</f>
        <v>0</v>
      </c>
      <c r="F952" s="3">
        <f>SUMIFS(Details!AY:AY,Details!E:E,'GST TDS'!B952)</f>
        <v>0</v>
      </c>
      <c r="G952" s="360">
        <f t="shared" si="24"/>
        <v>0</v>
      </c>
    </row>
    <row r="953" spans="3:7" x14ac:dyDescent="0.35">
      <c r="C953" s="3">
        <f>_xlfn.XLOOKUP(B953,Details!E:E,Details!CG:CG)</f>
        <v>0</v>
      </c>
      <c r="D953" s="3">
        <f>_xlfn.XLOOKUP(B953,Details!E:E,Details!AQ:AQ)</f>
        <v>0</v>
      </c>
      <c r="E953" s="3">
        <f>_xlfn.XLOOKUP(B953,Details!E:E,Details!AR:AR)</f>
        <v>0</v>
      </c>
      <c r="F953" s="3">
        <f>SUMIFS(Details!AY:AY,Details!E:E,'GST TDS'!B953)</f>
        <v>0</v>
      </c>
      <c r="G953" s="360">
        <f t="shared" si="24"/>
        <v>0</v>
      </c>
    </row>
    <row r="954" spans="3:7" x14ac:dyDescent="0.35">
      <c r="C954" s="3">
        <f>_xlfn.XLOOKUP(B954,Details!E:E,Details!CG:CG)</f>
        <v>0</v>
      </c>
      <c r="D954" s="3">
        <f>_xlfn.XLOOKUP(B954,Details!E:E,Details!AQ:AQ)</f>
        <v>0</v>
      </c>
      <c r="E954" s="3">
        <f>_xlfn.XLOOKUP(B954,Details!E:E,Details!AR:AR)</f>
        <v>0</v>
      </c>
      <c r="F954" s="3">
        <f>SUMIFS(Details!AY:AY,Details!E:E,'GST TDS'!B954)</f>
        <v>0</v>
      </c>
      <c r="G954" s="360">
        <f t="shared" si="24"/>
        <v>0</v>
      </c>
    </row>
    <row r="955" spans="3:7" x14ac:dyDescent="0.35">
      <c r="C955" s="3">
        <f>_xlfn.XLOOKUP(B955,Details!E:E,Details!CG:CG)</f>
        <v>0</v>
      </c>
      <c r="D955" s="3">
        <f>_xlfn.XLOOKUP(B955,Details!E:E,Details!AQ:AQ)</f>
        <v>0</v>
      </c>
      <c r="E955" s="3">
        <f>_xlfn.XLOOKUP(B955,Details!E:E,Details!AR:AR)</f>
        <v>0</v>
      </c>
      <c r="F955" s="3">
        <f>SUMIFS(Details!AY:AY,Details!E:E,'GST TDS'!B955)</f>
        <v>0</v>
      </c>
      <c r="G955" s="360">
        <f t="shared" si="24"/>
        <v>0</v>
      </c>
    </row>
    <row r="956" spans="3:7" x14ac:dyDescent="0.35">
      <c r="C956" s="3">
        <f>_xlfn.XLOOKUP(B956,Details!E:E,Details!CG:CG)</f>
        <v>0</v>
      </c>
      <c r="D956" s="3">
        <f>_xlfn.XLOOKUP(B956,Details!E:E,Details!AQ:AQ)</f>
        <v>0</v>
      </c>
      <c r="E956" s="3">
        <f>_xlfn.XLOOKUP(B956,Details!E:E,Details!AR:AR)</f>
        <v>0</v>
      </c>
      <c r="F956" s="3">
        <f>SUMIFS(Details!AY:AY,Details!E:E,'GST TDS'!B956)</f>
        <v>0</v>
      </c>
      <c r="G956" s="360">
        <f t="shared" si="24"/>
        <v>0</v>
      </c>
    </row>
    <row r="957" spans="3:7" x14ac:dyDescent="0.35">
      <c r="C957" s="3">
        <f>_xlfn.XLOOKUP(B957,Details!E:E,Details!CG:CG)</f>
        <v>0</v>
      </c>
      <c r="D957" s="3">
        <f>_xlfn.XLOOKUP(B957,Details!E:E,Details!AQ:AQ)</f>
        <v>0</v>
      </c>
      <c r="E957" s="3">
        <f>_xlfn.XLOOKUP(B957,Details!E:E,Details!AR:AR)</f>
        <v>0</v>
      </c>
      <c r="F957" s="3">
        <f>SUMIFS(Details!AY:AY,Details!E:E,'GST TDS'!B957)</f>
        <v>0</v>
      </c>
      <c r="G957" s="360">
        <f t="shared" si="24"/>
        <v>0</v>
      </c>
    </row>
    <row r="958" spans="3:7" x14ac:dyDescent="0.35">
      <c r="C958" s="3">
        <f>_xlfn.XLOOKUP(B958,Details!E:E,Details!CG:CG)</f>
        <v>0</v>
      </c>
      <c r="D958" s="3">
        <f>_xlfn.XLOOKUP(B958,Details!E:E,Details!AQ:AQ)</f>
        <v>0</v>
      </c>
      <c r="E958" s="3">
        <f>_xlfn.XLOOKUP(B958,Details!E:E,Details!AR:AR)</f>
        <v>0</v>
      </c>
      <c r="F958" s="3">
        <f>SUMIFS(Details!AY:AY,Details!E:E,'GST TDS'!B958)</f>
        <v>0</v>
      </c>
      <c r="G958" s="360">
        <f t="shared" si="24"/>
        <v>0</v>
      </c>
    </row>
    <row r="959" spans="3:7" x14ac:dyDescent="0.35">
      <c r="C959" s="3">
        <f>_xlfn.XLOOKUP(B959,Details!E:E,Details!CG:CG)</f>
        <v>0</v>
      </c>
      <c r="D959" s="3">
        <f>_xlfn.XLOOKUP(B959,Details!E:E,Details!AQ:AQ)</f>
        <v>0</v>
      </c>
      <c r="E959" s="3">
        <f>_xlfn.XLOOKUP(B959,Details!E:E,Details!AR:AR)</f>
        <v>0</v>
      </c>
      <c r="F959" s="3">
        <f>SUMIFS(Details!AY:AY,Details!E:E,'GST TDS'!B959)</f>
        <v>0</v>
      </c>
      <c r="G959" s="360">
        <f t="shared" si="24"/>
        <v>0</v>
      </c>
    </row>
    <row r="960" spans="3:7" x14ac:dyDescent="0.35">
      <c r="C960" s="3">
        <f>_xlfn.XLOOKUP(B960,Details!E:E,Details!CG:CG)</f>
        <v>0</v>
      </c>
      <c r="D960" s="3">
        <f>_xlfn.XLOOKUP(B960,Details!E:E,Details!AQ:AQ)</f>
        <v>0</v>
      </c>
      <c r="E960" s="3">
        <f>_xlfn.XLOOKUP(B960,Details!E:E,Details!AR:AR)</f>
        <v>0</v>
      </c>
      <c r="F960" s="3">
        <f>SUMIFS(Details!AY:AY,Details!E:E,'GST TDS'!B960)</f>
        <v>0</v>
      </c>
      <c r="G960" s="360">
        <f t="shared" si="24"/>
        <v>0</v>
      </c>
    </row>
    <row r="961" spans="3:7" x14ac:dyDescent="0.35">
      <c r="C961" s="3">
        <f>_xlfn.XLOOKUP(B961,Details!E:E,Details!CG:CG)</f>
        <v>0</v>
      </c>
      <c r="D961" s="3">
        <f>_xlfn.XLOOKUP(B961,Details!E:E,Details!AQ:AQ)</f>
        <v>0</v>
      </c>
      <c r="E961" s="3">
        <f>_xlfn.XLOOKUP(B961,Details!E:E,Details!AR:AR)</f>
        <v>0</v>
      </c>
      <c r="F961" s="3">
        <f>SUMIFS(Details!AY:AY,Details!E:E,'GST TDS'!B961)</f>
        <v>0</v>
      </c>
      <c r="G961" s="360">
        <f t="shared" si="24"/>
        <v>0</v>
      </c>
    </row>
    <row r="962" spans="3:7" x14ac:dyDescent="0.35">
      <c r="C962" s="3">
        <f>_xlfn.XLOOKUP(B962,Details!E:E,Details!CG:CG)</f>
        <v>0</v>
      </c>
      <c r="D962" s="3">
        <f>_xlfn.XLOOKUP(B962,Details!E:E,Details!AQ:AQ)</f>
        <v>0</v>
      </c>
      <c r="E962" s="3">
        <f>_xlfn.XLOOKUP(B962,Details!E:E,Details!AR:AR)</f>
        <v>0</v>
      </c>
      <c r="F962" s="3">
        <f>SUMIFS(Details!AY:AY,Details!E:E,'GST TDS'!B962)</f>
        <v>0</v>
      </c>
      <c r="G962" s="360">
        <f t="shared" si="24"/>
        <v>0</v>
      </c>
    </row>
    <row r="963" spans="3:7" x14ac:dyDescent="0.35">
      <c r="C963" s="3">
        <f>_xlfn.XLOOKUP(B963,Details!E:E,Details!CG:CG)</f>
        <v>0</v>
      </c>
      <c r="D963" s="3">
        <f>_xlfn.XLOOKUP(B963,Details!E:E,Details!AQ:AQ)</f>
        <v>0</v>
      </c>
      <c r="E963" s="3">
        <f>_xlfn.XLOOKUP(B963,Details!E:E,Details!AR:AR)</f>
        <v>0</v>
      </c>
      <c r="F963" s="3">
        <f>SUMIFS(Details!AY:AY,Details!E:E,'GST TDS'!B963)</f>
        <v>0</v>
      </c>
      <c r="G963" s="360">
        <f t="shared" si="24"/>
        <v>0</v>
      </c>
    </row>
    <row r="964" spans="3:7" x14ac:dyDescent="0.35">
      <c r="C964" s="3">
        <f>_xlfn.XLOOKUP(B964,Details!E:E,Details!CG:CG)</f>
        <v>0</v>
      </c>
      <c r="D964" s="3">
        <f>_xlfn.XLOOKUP(B964,Details!E:E,Details!AQ:AQ)</f>
        <v>0</v>
      </c>
      <c r="E964" s="3">
        <f>_xlfn.XLOOKUP(B964,Details!E:E,Details!AR:AR)</f>
        <v>0</v>
      </c>
      <c r="F964" s="3">
        <f>SUMIFS(Details!AY:AY,Details!E:E,'GST TDS'!B964)</f>
        <v>0</v>
      </c>
      <c r="G964" s="360">
        <f t="shared" si="24"/>
        <v>0</v>
      </c>
    </row>
    <row r="965" spans="3:7" x14ac:dyDescent="0.35">
      <c r="C965" s="3">
        <f>_xlfn.XLOOKUP(B965,Details!E:E,Details!CG:CG)</f>
        <v>0</v>
      </c>
      <c r="D965" s="3">
        <f>_xlfn.XLOOKUP(B965,Details!E:E,Details!AQ:AQ)</f>
        <v>0</v>
      </c>
      <c r="E965" s="3">
        <f>_xlfn.XLOOKUP(B965,Details!E:E,Details!AR:AR)</f>
        <v>0</v>
      </c>
      <c r="F965" s="3">
        <f>SUMIFS(Details!AY:AY,Details!E:E,'GST TDS'!B965)</f>
        <v>0</v>
      </c>
      <c r="G965" s="360">
        <f t="shared" si="24"/>
        <v>0</v>
      </c>
    </row>
    <row r="966" spans="3:7" x14ac:dyDescent="0.35">
      <c r="C966" s="3">
        <f>_xlfn.XLOOKUP(B966,Details!E:E,Details!CG:CG)</f>
        <v>0</v>
      </c>
      <c r="D966" s="3">
        <f>_xlfn.XLOOKUP(B966,Details!E:E,Details!AQ:AQ)</f>
        <v>0</v>
      </c>
      <c r="E966" s="3">
        <f>_xlfn.XLOOKUP(B966,Details!E:E,Details!AR:AR)</f>
        <v>0</v>
      </c>
      <c r="F966" s="3">
        <f>SUMIFS(Details!AY:AY,Details!E:E,'GST TDS'!B966)</f>
        <v>0</v>
      </c>
      <c r="G966" s="360">
        <f t="shared" si="24"/>
        <v>0</v>
      </c>
    </row>
    <row r="967" spans="3:7" x14ac:dyDescent="0.35">
      <c r="C967" s="3">
        <f>_xlfn.XLOOKUP(B967,Details!E:E,Details!CG:CG)</f>
        <v>0</v>
      </c>
      <c r="D967" s="3">
        <f>_xlfn.XLOOKUP(B967,Details!E:E,Details!AQ:AQ)</f>
        <v>0</v>
      </c>
      <c r="E967" s="3">
        <f>_xlfn.XLOOKUP(B967,Details!E:E,Details!AR:AR)</f>
        <v>0</v>
      </c>
      <c r="F967" s="3">
        <f>SUMIFS(Details!AY:AY,Details!E:E,'GST TDS'!B967)</f>
        <v>0</v>
      </c>
      <c r="G967" s="360">
        <f t="shared" si="24"/>
        <v>0</v>
      </c>
    </row>
    <row r="968" spans="3:7" x14ac:dyDescent="0.35">
      <c r="C968" s="3">
        <f>_xlfn.XLOOKUP(B968,Details!E:E,Details!CG:CG)</f>
        <v>0</v>
      </c>
      <c r="D968" s="3">
        <f>_xlfn.XLOOKUP(B968,Details!E:E,Details!AQ:AQ)</f>
        <v>0</v>
      </c>
      <c r="E968" s="3">
        <f>_xlfn.XLOOKUP(B968,Details!E:E,Details!AR:AR)</f>
        <v>0</v>
      </c>
      <c r="F968" s="3">
        <f>SUMIFS(Details!AY:AY,Details!E:E,'GST TDS'!B968)</f>
        <v>0</v>
      </c>
      <c r="G968" s="360">
        <f t="shared" si="24"/>
        <v>0</v>
      </c>
    </row>
    <row r="969" spans="3:7" x14ac:dyDescent="0.35">
      <c r="C969" s="3">
        <f>_xlfn.XLOOKUP(B969,Details!E:E,Details!CG:CG)</f>
        <v>0</v>
      </c>
      <c r="D969" s="3">
        <f>_xlfn.XLOOKUP(B969,Details!E:E,Details!AQ:AQ)</f>
        <v>0</v>
      </c>
      <c r="E969" s="3">
        <f>_xlfn.XLOOKUP(B969,Details!E:E,Details!AR:AR)</f>
        <v>0</v>
      </c>
      <c r="F969" s="3">
        <f>SUMIFS(Details!AY:AY,Details!E:E,'GST TDS'!B969)</f>
        <v>0</v>
      </c>
      <c r="G969" s="360">
        <f t="shared" si="24"/>
        <v>0</v>
      </c>
    </row>
    <row r="970" spans="3:7" x14ac:dyDescent="0.35">
      <c r="C970" s="3">
        <f>_xlfn.XLOOKUP(B970,Details!E:E,Details!CG:CG)</f>
        <v>0</v>
      </c>
      <c r="D970" s="3">
        <f>_xlfn.XLOOKUP(B970,Details!E:E,Details!AQ:AQ)</f>
        <v>0</v>
      </c>
      <c r="E970" s="3">
        <f>_xlfn.XLOOKUP(B970,Details!E:E,Details!AR:AR)</f>
        <v>0</v>
      </c>
      <c r="F970" s="3">
        <f>SUMIFS(Details!AY:AY,Details!E:E,'GST TDS'!B970)</f>
        <v>0</v>
      </c>
      <c r="G970" s="360">
        <f t="shared" si="24"/>
        <v>0</v>
      </c>
    </row>
    <row r="971" spans="3:7" x14ac:dyDescent="0.35">
      <c r="C971" s="3">
        <f>_xlfn.XLOOKUP(B971,Details!E:E,Details!CG:CG)</f>
        <v>0</v>
      </c>
      <c r="D971" s="3">
        <f>_xlfn.XLOOKUP(B971,Details!E:E,Details!AQ:AQ)</f>
        <v>0</v>
      </c>
      <c r="E971" s="3">
        <f>_xlfn.XLOOKUP(B971,Details!E:E,Details!AR:AR)</f>
        <v>0</v>
      </c>
      <c r="F971" s="3">
        <f>SUMIFS(Details!AY:AY,Details!E:E,'GST TDS'!B971)</f>
        <v>0</v>
      </c>
      <c r="G971" s="360">
        <f t="shared" si="24"/>
        <v>0</v>
      </c>
    </row>
    <row r="972" spans="3:7" x14ac:dyDescent="0.35">
      <c r="C972" s="3">
        <f>_xlfn.XLOOKUP(B972,Details!E:E,Details!CG:CG)</f>
        <v>0</v>
      </c>
      <c r="D972" s="3">
        <f>_xlfn.XLOOKUP(B972,Details!E:E,Details!AQ:AQ)</f>
        <v>0</v>
      </c>
      <c r="E972" s="3">
        <f>_xlfn.XLOOKUP(B972,Details!E:E,Details!AR:AR)</f>
        <v>0</v>
      </c>
      <c r="F972" s="3">
        <f>SUMIFS(Details!AY:AY,Details!E:E,'GST TDS'!B972)</f>
        <v>0</v>
      </c>
      <c r="G972" s="360">
        <f t="shared" si="24"/>
        <v>0</v>
      </c>
    </row>
    <row r="973" spans="3:7" x14ac:dyDescent="0.35">
      <c r="C973" s="3">
        <f>_xlfn.XLOOKUP(B973,Details!E:E,Details!CG:CG)</f>
        <v>0</v>
      </c>
      <c r="D973" s="3">
        <f>_xlfn.XLOOKUP(B973,Details!E:E,Details!AQ:AQ)</f>
        <v>0</v>
      </c>
      <c r="E973" s="3">
        <f>_xlfn.XLOOKUP(B973,Details!E:E,Details!AR:AR)</f>
        <v>0</v>
      </c>
      <c r="F973" s="3">
        <f>SUMIFS(Details!AY:AY,Details!E:E,'GST TDS'!B973)</f>
        <v>0</v>
      </c>
      <c r="G973" s="360">
        <f t="shared" si="24"/>
        <v>0</v>
      </c>
    </row>
    <row r="974" spans="3:7" x14ac:dyDescent="0.35">
      <c r="C974" s="3">
        <f>_xlfn.XLOOKUP(B974,Details!E:E,Details!CG:CG)</f>
        <v>0</v>
      </c>
      <c r="D974" s="3">
        <f>_xlfn.XLOOKUP(B974,Details!E:E,Details!AQ:AQ)</f>
        <v>0</v>
      </c>
      <c r="E974" s="3">
        <f>_xlfn.XLOOKUP(B974,Details!E:E,Details!AR:AR)</f>
        <v>0</v>
      </c>
      <c r="F974" s="3">
        <f>SUMIFS(Details!AY:AY,Details!E:E,'GST TDS'!B974)</f>
        <v>0</v>
      </c>
      <c r="G974" s="360">
        <f t="shared" si="24"/>
        <v>0</v>
      </c>
    </row>
    <row r="975" spans="3:7" x14ac:dyDescent="0.35">
      <c r="C975" s="3">
        <f>_xlfn.XLOOKUP(B975,Details!E:E,Details!CG:CG)</f>
        <v>0</v>
      </c>
      <c r="D975" s="3">
        <f>_xlfn.XLOOKUP(B975,Details!E:E,Details!AQ:AQ)</f>
        <v>0</v>
      </c>
      <c r="E975" s="3">
        <f>_xlfn.XLOOKUP(B975,Details!E:E,Details!AR:AR)</f>
        <v>0</v>
      </c>
      <c r="F975" s="3">
        <f>SUMIFS(Details!AY:AY,Details!E:E,'GST TDS'!B975)</f>
        <v>0</v>
      </c>
      <c r="G975" s="360">
        <f t="shared" si="24"/>
        <v>0</v>
      </c>
    </row>
    <row r="976" spans="3:7" x14ac:dyDescent="0.35">
      <c r="C976" s="3">
        <f>_xlfn.XLOOKUP(B976,Details!E:E,Details!CG:CG)</f>
        <v>0</v>
      </c>
      <c r="D976" s="3">
        <f>_xlfn.XLOOKUP(B976,Details!E:E,Details!AQ:AQ)</f>
        <v>0</v>
      </c>
      <c r="E976" s="3">
        <f>_xlfn.XLOOKUP(B976,Details!E:E,Details!AR:AR)</f>
        <v>0</v>
      </c>
      <c r="F976" s="3">
        <f>SUMIFS(Details!AY:AY,Details!E:E,'GST TDS'!B976)</f>
        <v>0</v>
      </c>
      <c r="G976" s="360">
        <f t="shared" ref="G976:G1039" si="25">F976*2%</f>
        <v>0</v>
      </c>
    </row>
    <row r="977" spans="3:7" x14ac:dyDescent="0.35">
      <c r="C977" s="3">
        <f>_xlfn.XLOOKUP(B977,Details!E:E,Details!CG:CG)</f>
        <v>0</v>
      </c>
      <c r="D977" s="3">
        <f>_xlfn.XLOOKUP(B977,Details!E:E,Details!AQ:AQ)</f>
        <v>0</v>
      </c>
      <c r="E977" s="3">
        <f>_xlfn.XLOOKUP(B977,Details!E:E,Details!AR:AR)</f>
        <v>0</v>
      </c>
      <c r="F977" s="3">
        <f>SUMIFS(Details!AY:AY,Details!E:E,'GST TDS'!B977)</f>
        <v>0</v>
      </c>
      <c r="G977" s="360">
        <f t="shared" si="25"/>
        <v>0</v>
      </c>
    </row>
    <row r="978" spans="3:7" x14ac:dyDescent="0.35">
      <c r="C978" s="3">
        <f>_xlfn.XLOOKUP(B978,Details!E:E,Details!CG:CG)</f>
        <v>0</v>
      </c>
      <c r="D978" s="3">
        <f>_xlfn.XLOOKUP(B978,Details!E:E,Details!AQ:AQ)</f>
        <v>0</v>
      </c>
      <c r="E978" s="3">
        <f>_xlfn.XLOOKUP(B978,Details!E:E,Details!AR:AR)</f>
        <v>0</v>
      </c>
      <c r="F978" s="3">
        <f>SUMIFS(Details!AY:AY,Details!E:E,'GST TDS'!B978)</f>
        <v>0</v>
      </c>
      <c r="G978" s="360">
        <f t="shared" si="25"/>
        <v>0</v>
      </c>
    </row>
    <row r="979" spans="3:7" x14ac:dyDescent="0.35">
      <c r="C979" s="3">
        <f>_xlfn.XLOOKUP(B979,Details!E:E,Details!CG:CG)</f>
        <v>0</v>
      </c>
      <c r="D979" s="3">
        <f>_xlfn.XLOOKUP(B979,Details!E:E,Details!AQ:AQ)</f>
        <v>0</v>
      </c>
      <c r="E979" s="3">
        <f>_xlfn.XLOOKUP(B979,Details!E:E,Details!AR:AR)</f>
        <v>0</v>
      </c>
      <c r="F979" s="3">
        <f>SUMIFS(Details!AY:AY,Details!E:E,'GST TDS'!B979)</f>
        <v>0</v>
      </c>
      <c r="G979" s="360">
        <f t="shared" si="25"/>
        <v>0</v>
      </c>
    </row>
    <row r="980" spans="3:7" x14ac:dyDescent="0.35">
      <c r="C980" s="3">
        <f>_xlfn.XLOOKUP(B980,Details!E:E,Details!CG:CG)</f>
        <v>0</v>
      </c>
      <c r="D980" s="3">
        <f>_xlfn.XLOOKUP(B980,Details!E:E,Details!AQ:AQ)</f>
        <v>0</v>
      </c>
      <c r="E980" s="3">
        <f>_xlfn.XLOOKUP(B980,Details!E:E,Details!AR:AR)</f>
        <v>0</v>
      </c>
      <c r="F980" s="3">
        <f>SUMIFS(Details!AY:AY,Details!E:E,'GST TDS'!B980)</f>
        <v>0</v>
      </c>
      <c r="G980" s="360">
        <f t="shared" si="25"/>
        <v>0</v>
      </c>
    </row>
    <row r="981" spans="3:7" x14ac:dyDescent="0.35">
      <c r="C981" s="3">
        <f>_xlfn.XLOOKUP(B981,Details!E:E,Details!CG:CG)</f>
        <v>0</v>
      </c>
      <c r="D981" s="3">
        <f>_xlfn.XLOOKUP(B981,Details!E:E,Details!AQ:AQ)</f>
        <v>0</v>
      </c>
      <c r="E981" s="3">
        <f>_xlfn.XLOOKUP(B981,Details!E:E,Details!AR:AR)</f>
        <v>0</v>
      </c>
      <c r="F981" s="3">
        <f>SUMIFS(Details!AY:AY,Details!E:E,'GST TDS'!B981)</f>
        <v>0</v>
      </c>
      <c r="G981" s="360">
        <f t="shared" si="25"/>
        <v>0</v>
      </c>
    </row>
    <row r="982" spans="3:7" x14ac:dyDescent="0.35">
      <c r="C982" s="3">
        <f>_xlfn.XLOOKUP(B982,Details!E:E,Details!CG:CG)</f>
        <v>0</v>
      </c>
      <c r="D982" s="3">
        <f>_xlfn.XLOOKUP(B982,Details!E:E,Details!AQ:AQ)</f>
        <v>0</v>
      </c>
      <c r="E982" s="3">
        <f>_xlfn.XLOOKUP(B982,Details!E:E,Details!AR:AR)</f>
        <v>0</v>
      </c>
      <c r="F982" s="3">
        <f>SUMIFS(Details!AY:AY,Details!E:E,'GST TDS'!B982)</f>
        <v>0</v>
      </c>
      <c r="G982" s="360">
        <f t="shared" si="25"/>
        <v>0</v>
      </c>
    </row>
    <row r="983" spans="3:7" x14ac:dyDescent="0.35">
      <c r="C983" s="3">
        <f>_xlfn.XLOOKUP(B983,Details!E:E,Details!CG:CG)</f>
        <v>0</v>
      </c>
      <c r="D983" s="3">
        <f>_xlfn.XLOOKUP(B983,Details!E:E,Details!AQ:AQ)</f>
        <v>0</v>
      </c>
      <c r="E983" s="3">
        <f>_xlfn.XLOOKUP(B983,Details!E:E,Details!AR:AR)</f>
        <v>0</v>
      </c>
      <c r="F983" s="3">
        <f>SUMIFS(Details!AY:AY,Details!E:E,'GST TDS'!B983)</f>
        <v>0</v>
      </c>
      <c r="G983" s="360">
        <f t="shared" si="25"/>
        <v>0</v>
      </c>
    </row>
    <row r="984" spans="3:7" x14ac:dyDescent="0.35">
      <c r="C984" s="3">
        <f>_xlfn.XLOOKUP(B984,Details!E:E,Details!CG:CG)</f>
        <v>0</v>
      </c>
      <c r="D984" s="3">
        <f>_xlfn.XLOOKUP(B984,Details!E:E,Details!AQ:AQ)</f>
        <v>0</v>
      </c>
      <c r="E984" s="3">
        <f>_xlfn.XLOOKUP(B984,Details!E:E,Details!AR:AR)</f>
        <v>0</v>
      </c>
      <c r="F984" s="3">
        <f>SUMIFS(Details!AY:AY,Details!E:E,'GST TDS'!B984)</f>
        <v>0</v>
      </c>
      <c r="G984" s="360">
        <f t="shared" si="25"/>
        <v>0</v>
      </c>
    </row>
    <row r="985" spans="3:7" x14ac:dyDescent="0.35">
      <c r="C985" s="3">
        <f>_xlfn.XLOOKUP(B985,Details!E:E,Details!CG:CG)</f>
        <v>0</v>
      </c>
      <c r="D985" s="3">
        <f>_xlfn.XLOOKUP(B985,Details!E:E,Details!AQ:AQ)</f>
        <v>0</v>
      </c>
      <c r="E985" s="3">
        <f>_xlfn.XLOOKUP(B985,Details!E:E,Details!AR:AR)</f>
        <v>0</v>
      </c>
      <c r="F985" s="3">
        <f>SUMIFS(Details!AY:AY,Details!E:E,'GST TDS'!B985)</f>
        <v>0</v>
      </c>
      <c r="G985" s="360">
        <f t="shared" si="25"/>
        <v>0</v>
      </c>
    </row>
    <row r="986" spans="3:7" x14ac:dyDescent="0.35">
      <c r="C986" s="3">
        <f>_xlfn.XLOOKUP(B986,Details!E:E,Details!CG:CG)</f>
        <v>0</v>
      </c>
      <c r="D986" s="3">
        <f>_xlfn.XLOOKUP(B986,Details!E:E,Details!AQ:AQ)</f>
        <v>0</v>
      </c>
      <c r="E986" s="3">
        <f>_xlfn.XLOOKUP(B986,Details!E:E,Details!AR:AR)</f>
        <v>0</v>
      </c>
      <c r="F986" s="3">
        <f>SUMIFS(Details!AY:AY,Details!E:E,'GST TDS'!B986)</f>
        <v>0</v>
      </c>
      <c r="G986" s="360">
        <f t="shared" si="25"/>
        <v>0</v>
      </c>
    </row>
    <row r="987" spans="3:7" x14ac:dyDescent="0.35">
      <c r="C987" s="3">
        <f>_xlfn.XLOOKUP(B987,Details!E:E,Details!CG:CG)</f>
        <v>0</v>
      </c>
      <c r="D987" s="3">
        <f>_xlfn.XLOOKUP(B987,Details!E:E,Details!AQ:AQ)</f>
        <v>0</v>
      </c>
      <c r="E987" s="3">
        <f>_xlfn.XLOOKUP(B987,Details!E:E,Details!AR:AR)</f>
        <v>0</v>
      </c>
      <c r="F987" s="3">
        <f>SUMIFS(Details!AY:AY,Details!E:E,'GST TDS'!B987)</f>
        <v>0</v>
      </c>
      <c r="G987" s="360">
        <f t="shared" si="25"/>
        <v>0</v>
      </c>
    </row>
    <row r="988" spans="3:7" x14ac:dyDescent="0.35">
      <c r="C988" s="3">
        <f>_xlfn.XLOOKUP(B988,Details!E:E,Details!CG:CG)</f>
        <v>0</v>
      </c>
      <c r="D988" s="3">
        <f>_xlfn.XLOOKUP(B988,Details!E:E,Details!AQ:AQ)</f>
        <v>0</v>
      </c>
      <c r="E988" s="3">
        <f>_xlfn.XLOOKUP(B988,Details!E:E,Details!AR:AR)</f>
        <v>0</v>
      </c>
      <c r="F988" s="3">
        <f>SUMIFS(Details!AY:AY,Details!E:E,'GST TDS'!B988)</f>
        <v>0</v>
      </c>
      <c r="G988" s="360">
        <f t="shared" si="25"/>
        <v>0</v>
      </c>
    </row>
    <row r="989" spans="3:7" x14ac:dyDescent="0.35">
      <c r="C989" s="3">
        <f>_xlfn.XLOOKUP(B989,Details!E:E,Details!CG:CG)</f>
        <v>0</v>
      </c>
      <c r="D989" s="3">
        <f>_xlfn.XLOOKUP(B989,Details!E:E,Details!AQ:AQ)</f>
        <v>0</v>
      </c>
      <c r="E989" s="3">
        <f>_xlfn.XLOOKUP(B989,Details!E:E,Details!AR:AR)</f>
        <v>0</v>
      </c>
      <c r="F989" s="3">
        <f>SUMIFS(Details!AY:AY,Details!E:E,'GST TDS'!B989)</f>
        <v>0</v>
      </c>
      <c r="G989" s="360">
        <f t="shared" si="25"/>
        <v>0</v>
      </c>
    </row>
    <row r="990" spans="3:7" x14ac:dyDescent="0.35">
      <c r="C990" s="3">
        <f>_xlfn.XLOOKUP(B990,Details!E:E,Details!CG:CG)</f>
        <v>0</v>
      </c>
      <c r="D990" s="3">
        <f>_xlfn.XLOOKUP(B990,Details!E:E,Details!AQ:AQ)</f>
        <v>0</v>
      </c>
      <c r="E990" s="3">
        <f>_xlfn.XLOOKUP(B990,Details!E:E,Details!AR:AR)</f>
        <v>0</v>
      </c>
      <c r="F990" s="3">
        <f>SUMIFS(Details!AY:AY,Details!E:E,'GST TDS'!B990)</f>
        <v>0</v>
      </c>
      <c r="G990" s="360">
        <f t="shared" si="25"/>
        <v>0</v>
      </c>
    </row>
    <row r="991" spans="3:7" x14ac:dyDescent="0.35">
      <c r="C991" s="3">
        <f>_xlfn.XLOOKUP(B991,Details!E:E,Details!CG:CG)</f>
        <v>0</v>
      </c>
      <c r="D991" s="3">
        <f>_xlfn.XLOOKUP(B991,Details!E:E,Details!AQ:AQ)</f>
        <v>0</v>
      </c>
      <c r="E991" s="3">
        <f>_xlfn.XLOOKUP(B991,Details!E:E,Details!AR:AR)</f>
        <v>0</v>
      </c>
      <c r="F991" s="3">
        <f>SUMIFS(Details!AY:AY,Details!E:E,'GST TDS'!B991)</f>
        <v>0</v>
      </c>
      <c r="G991" s="360">
        <f t="shared" si="25"/>
        <v>0</v>
      </c>
    </row>
    <row r="992" spans="3:7" x14ac:dyDescent="0.35">
      <c r="C992" s="3">
        <f>_xlfn.XLOOKUP(B992,Details!E:E,Details!CG:CG)</f>
        <v>0</v>
      </c>
      <c r="D992" s="3">
        <f>_xlfn.XLOOKUP(B992,Details!E:E,Details!AQ:AQ)</f>
        <v>0</v>
      </c>
      <c r="E992" s="3">
        <f>_xlfn.XLOOKUP(B992,Details!E:E,Details!AR:AR)</f>
        <v>0</v>
      </c>
      <c r="F992" s="3">
        <f>SUMIFS(Details!AY:AY,Details!E:E,'GST TDS'!B992)</f>
        <v>0</v>
      </c>
      <c r="G992" s="360">
        <f t="shared" si="25"/>
        <v>0</v>
      </c>
    </row>
    <row r="993" spans="3:7" x14ac:dyDescent="0.35">
      <c r="C993" s="3">
        <f>_xlfn.XLOOKUP(B993,Details!E:E,Details!CG:CG)</f>
        <v>0</v>
      </c>
      <c r="D993" s="3">
        <f>_xlfn.XLOOKUP(B993,Details!E:E,Details!AQ:AQ)</f>
        <v>0</v>
      </c>
      <c r="E993" s="3">
        <f>_xlfn.XLOOKUP(B993,Details!E:E,Details!AR:AR)</f>
        <v>0</v>
      </c>
      <c r="F993" s="3">
        <f>SUMIFS(Details!AY:AY,Details!E:E,'GST TDS'!B993)</f>
        <v>0</v>
      </c>
      <c r="G993" s="360">
        <f t="shared" si="25"/>
        <v>0</v>
      </c>
    </row>
    <row r="994" spans="3:7" x14ac:dyDescent="0.35">
      <c r="C994" s="3">
        <f>_xlfn.XLOOKUP(B994,Details!E:E,Details!CG:CG)</f>
        <v>0</v>
      </c>
      <c r="D994" s="3">
        <f>_xlfn.XLOOKUP(B994,Details!E:E,Details!AQ:AQ)</f>
        <v>0</v>
      </c>
      <c r="E994" s="3">
        <f>_xlfn.XLOOKUP(B994,Details!E:E,Details!AR:AR)</f>
        <v>0</v>
      </c>
      <c r="F994" s="3">
        <f>SUMIFS(Details!AY:AY,Details!E:E,'GST TDS'!B994)</f>
        <v>0</v>
      </c>
      <c r="G994" s="360">
        <f t="shared" si="25"/>
        <v>0</v>
      </c>
    </row>
    <row r="995" spans="3:7" x14ac:dyDescent="0.35">
      <c r="C995" s="3">
        <f>_xlfn.XLOOKUP(B995,Details!E:E,Details!CG:CG)</f>
        <v>0</v>
      </c>
      <c r="D995" s="3">
        <f>_xlfn.XLOOKUP(B995,Details!E:E,Details!AQ:AQ)</f>
        <v>0</v>
      </c>
      <c r="E995" s="3">
        <f>_xlfn.XLOOKUP(B995,Details!E:E,Details!AR:AR)</f>
        <v>0</v>
      </c>
      <c r="F995" s="3">
        <f>SUMIFS(Details!AY:AY,Details!E:E,'GST TDS'!B995)</f>
        <v>0</v>
      </c>
      <c r="G995" s="360">
        <f t="shared" si="25"/>
        <v>0</v>
      </c>
    </row>
    <row r="996" spans="3:7" x14ac:dyDescent="0.35">
      <c r="C996" s="3">
        <f>_xlfn.XLOOKUP(B996,Details!E:E,Details!CG:CG)</f>
        <v>0</v>
      </c>
      <c r="D996" s="3">
        <f>_xlfn.XLOOKUP(B996,Details!E:E,Details!AQ:AQ)</f>
        <v>0</v>
      </c>
      <c r="E996" s="3">
        <f>_xlfn.XLOOKUP(B996,Details!E:E,Details!AR:AR)</f>
        <v>0</v>
      </c>
      <c r="F996" s="3">
        <f>SUMIFS(Details!AY:AY,Details!E:E,'GST TDS'!B996)</f>
        <v>0</v>
      </c>
      <c r="G996" s="360">
        <f t="shared" si="25"/>
        <v>0</v>
      </c>
    </row>
    <row r="997" spans="3:7" x14ac:dyDescent="0.35">
      <c r="C997" s="3">
        <f>_xlfn.XLOOKUP(B997,Details!E:E,Details!CG:CG)</f>
        <v>0</v>
      </c>
      <c r="D997" s="3">
        <f>_xlfn.XLOOKUP(B997,Details!E:E,Details!AQ:AQ)</f>
        <v>0</v>
      </c>
      <c r="E997" s="3">
        <f>_xlfn.XLOOKUP(B997,Details!E:E,Details!AR:AR)</f>
        <v>0</v>
      </c>
      <c r="F997" s="3">
        <f>SUMIFS(Details!AY:AY,Details!E:E,'GST TDS'!B997)</f>
        <v>0</v>
      </c>
      <c r="G997" s="360">
        <f t="shared" si="25"/>
        <v>0</v>
      </c>
    </row>
    <row r="998" spans="3:7" x14ac:dyDescent="0.35">
      <c r="C998" s="3">
        <f>_xlfn.XLOOKUP(B998,Details!E:E,Details!CG:CG)</f>
        <v>0</v>
      </c>
      <c r="D998" s="3">
        <f>_xlfn.XLOOKUP(B998,Details!E:E,Details!AQ:AQ)</f>
        <v>0</v>
      </c>
      <c r="E998" s="3">
        <f>_xlfn.XLOOKUP(B998,Details!E:E,Details!AR:AR)</f>
        <v>0</v>
      </c>
      <c r="F998" s="3">
        <f>SUMIFS(Details!AY:AY,Details!E:E,'GST TDS'!B998)</f>
        <v>0</v>
      </c>
      <c r="G998" s="360">
        <f t="shared" si="25"/>
        <v>0</v>
      </c>
    </row>
    <row r="999" spans="3:7" x14ac:dyDescent="0.35">
      <c r="C999" s="3">
        <f>_xlfn.XLOOKUP(B999,Details!E:E,Details!CG:CG)</f>
        <v>0</v>
      </c>
      <c r="D999" s="3">
        <f>_xlfn.XLOOKUP(B999,Details!E:E,Details!AQ:AQ)</f>
        <v>0</v>
      </c>
      <c r="E999" s="3">
        <f>_xlfn.XLOOKUP(B999,Details!E:E,Details!AR:AR)</f>
        <v>0</v>
      </c>
      <c r="F999" s="3">
        <f>SUMIFS(Details!AY:AY,Details!E:E,'GST TDS'!B999)</f>
        <v>0</v>
      </c>
      <c r="G999" s="360">
        <f t="shared" si="25"/>
        <v>0</v>
      </c>
    </row>
    <row r="1000" spans="3:7" x14ac:dyDescent="0.35">
      <c r="C1000" s="3">
        <f>_xlfn.XLOOKUP(B1000,Details!E:E,Details!CG:CG)</f>
        <v>0</v>
      </c>
      <c r="D1000" s="3">
        <f>_xlfn.XLOOKUP(B1000,Details!E:E,Details!AQ:AQ)</f>
        <v>0</v>
      </c>
      <c r="E1000" s="3">
        <f>_xlfn.XLOOKUP(B1000,Details!E:E,Details!AR:AR)</f>
        <v>0</v>
      </c>
      <c r="F1000" s="3">
        <f>SUMIFS(Details!AY:AY,Details!E:E,'GST TDS'!B1000)</f>
        <v>0</v>
      </c>
      <c r="G1000" s="360">
        <f t="shared" si="25"/>
        <v>0</v>
      </c>
    </row>
    <row r="1001" spans="3:7" x14ac:dyDescent="0.35">
      <c r="C1001" s="3">
        <f>_xlfn.XLOOKUP(B1001,Details!E:E,Details!CG:CG)</f>
        <v>0</v>
      </c>
      <c r="D1001" s="3">
        <f>_xlfn.XLOOKUP(B1001,Details!E:E,Details!AQ:AQ)</f>
        <v>0</v>
      </c>
      <c r="E1001" s="3">
        <f>_xlfn.XLOOKUP(B1001,Details!E:E,Details!AR:AR)</f>
        <v>0</v>
      </c>
      <c r="F1001" s="3">
        <f>SUMIFS(Details!AY:AY,Details!E:E,'GST TDS'!B1001)</f>
        <v>0</v>
      </c>
      <c r="G1001" s="360">
        <f t="shared" si="25"/>
        <v>0</v>
      </c>
    </row>
    <row r="1002" spans="3:7" x14ac:dyDescent="0.35">
      <c r="C1002" s="3">
        <f>_xlfn.XLOOKUP(B1002,Details!E:E,Details!CG:CG)</f>
        <v>0</v>
      </c>
      <c r="D1002" s="3">
        <f>_xlfn.XLOOKUP(B1002,Details!E:E,Details!AQ:AQ)</f>
        <v>0</v>
      </c>
      <c r="E1002" s="3">
        <f>_xlfn.XLOOKUP(B1002,Details!E:E,Details!AR:AR)</f>
        <v>0</v>
      </c>
      <c r="F1002" s="3">
        <f>SUMIFS(Details!AY:AY,Details!E:E,'GST TDS'!B1002)</f>
        <v>0</v>
      </c>
      <c r="G1002" s="360">
        <f t="shared" si="25"/>
        <v>0</v>
      </c>
    </row>
    <row r="1003" spans="3:7" x14ac:dyDescent="0.35">
      <c r="C1003" s="3">
        <f>_xlfn.XLOOKUP(B1003,Details!E:E,Details!CG:CG)</f>
        <v>0</v>
      </c>
      <c r="D1003" s="3">
        <f>_xlfn.XLOOKUP(B1003,Details!E:E,Details!AQ:AQ)</f>
        <v>0</v>
      </c>
      <c r="E1003" s="3">
        <f>_xlfn.XLOOKUP(B1003,Details!E:E,Details!AR:AR)</f>
        <v>0</v>
      </c>
      <c r="F1003" s="3">
        <f>SUMIFS(Details!AY:AY,Details!E:E,'GST TDS'!B1003)</f>
        <v>0</v>
      </c>
      <c r="G1003" s="360">
        <f t="shared" si="25"/>
        <v>0</v>
      </c>
    </row>
    <row r="1004" spans="3:7" x14ac:dyDescent="0.35">
      <c r="C1004" s="3">
        <f>_xlfn.XLOOKUP(B1004,Details!E:E,Details!CG:CG)</f>
        <v>0</v>
      </c>
      <c r="D1004" s="3">
        <f>_xlfn.XLOOKUP(B1004,Details!E:E,Details!AQ:AQ)</f>
        <v>0</v>
      </c>
      <c r="E1004" s="3">
        <f>_xlfn.XLOOKUP(B1004,Details!E:E,Details!AR:AR)</f>
        <v>0</v>
      </c>
      <c r="F1004" s="3">
        <f>SUMIFS(Details!AY:AY,Details!E:E,'GST TDS'!B1004)</f>
        <v>0</v>
      </c>
      <c r="G1004" s="360">
        <f t="shared" si="25"/>
        <v>0</v>
      </c>
    </row>
    <row r="1005" spans="3:7" x14ac:dyDescent="0.35">
      <c r="C1005" s="3">
        <f>_xlfn.XLOOKUP(B1005,Details!E:E,Details!CG:CG)</f>
        <v>0</v>
      </c>
      <c r="D1005" s="3">
        <f>_xlfn.XLOOKUP(B1005,Details!E:E,Details!AQ:AQ)</f>
        <v>0</v>
      </c>
      <c r="E1005" s="3">
        <f>_xlfn.XLOOKUP(B1005,Details!E:E,Details!AR:AR)</f>
        <v>0</v>
      </c>
      <c r="F1005" s="3">
        <f>SUMIFS(Details!AY:AY,Details!E:E,'GST TDS'!B1005)</f>
        <v>0</v>
      </c>
      <c r="G1005" s="360">
        <f t="shared" si="25"/>
        <v>0</v>
      </c>
    </row>
    <row r="1006" spans="3:7" x14ac:dyDescent="0.35">
      <c r="C1006" s="3">
        <f>_xlfn.XLOOKUP(B1006,Details!E:E,Details!CG:CG)</f>
        <v>0</v>
      </c>
      <c r="D1006" s="3">
        <f>_xlfn.XLOOKUP(B1006,Details!E:E,Details!AQ:AQ)</f>
        <v>0</v>
      </c>
      <c r="E1006" s="3">
        <f>_xlfn.XLOOKUP(B1006,Details!E:E,Details!AR:AR)</f>
        <v>0</v>
      </c>
      <c r="F1006" s="3">
        <f>SUMIFS(Details!AY:AY,Details!E:E,'GST TDS'!B1006)</f>
        <v>0</v>
      </c>
      <c r="G1006" s="360">
        <f t="shared" si="25"/>
        <v>0</v>
      </c>
    </row>
    <row r="1007" spans="3:7" x14ac:dyDescent="0.35">
      <c r="C1007" s="3">
        <f>_xlfn.XLOOKUP(B1007,Details!E:E,Details!CG:CG)</f>
        <v>0</v>
      </c>
      <c r="D1007" s="3">
        <f>_xlfn.XLOOKUP(B1007,Details!E:E,Details!AQ:AQ)</f>
        <v>0</v>
      </c>
      <c r="E1007" s="3">
        <f>_xlfn.XLOOKUP(B1007,Details!E:E,Details!AR:AR)</f>
        <v>0</v>
      </c>
      <c r="F1007" s="3">
        <f>SUMIFS(Details!AY:AY,Details!E:E,'GST TDS'!B1007)</f>
        <v>0</v>
      </c>
      <c r="G1007" s="360">
        <f t="shared" si="25"/>
        <v>0</v>
      </c>
    </row>
    <row r="1008" spans="3:7" x14ac:dyDescent="0.35">
      <c r="C1008" s="3">
        <f>_xlfn.XLOOKUP(B1008,Details!E:E,Details!CG:CG)</f>
        <v>0</v>
      </c>
      <c r="D1008" s="3">
        <f>_xlfn.XLOOKUP(B1008,Details!E:E,Details!AQ:AQ)</f>
        <v>0</v>
      </c>
      <c r="E1008" s="3">
        <f>_xlfn.XLOOKUP(B1008,Details!E:E,Details!AR:AR)</f>
        <v>0</v>
      </c>
      <c r="F1008" s="3">
        <f>SUMIFS(Details!AY:AY,Details!E:E,'GST TDS'!B1008)</f>
        <v>0</v>
      </c>
      <c r="G1008" s="360">
        <f t="shared" si="25"/>
        <v>0</v>
      </c>
    </row>
    <row r="1009" spans="3:7" x14ac:dyDescent="0.35">
      <c r="C1009" s="3">
        <f>_xlfn.XLOOKUP(B1009,Details!E:E,Details!CG:CG)</f>
        <v>0</v>
      </c>
      <c r="D1009" s="3">
        <f>_xlfn.XLOOKUP(B1009,Details!E:E,Details!AQ:AQ)</f>
        <v>0</v>
      </c>
      <c r="E1009" s="3">
        <f>_xlfn.XLOOKUP(B1009,Details!E:E,Details!AR:AR)</f>
        <v>0</v>
      </c>
      <c r="F1009" s="3">
        <f>SUMIFS(Details!AY:AY,Details!E:E,'GST TDS'!B1009)</f>
        <v>0</v>
      </c>
      <c r="G1009" s="360">
        <f t="shared" si="25"/>
        <v>0</v>
      </c>
    </row>
    <row r="1010" spans="3:7" x14ac:dyDescent="0.35">
      <c r="C1010" s="3">
        <f>_xlfn.XLOOKUP(B1010,Details!E:E,Details!CG:CG)</f>
        <v>0</v>
      </c>
      <c r="D1010" s="3">
        <f>_xlfn.XLOOKUP(B1010,Details!E:E,Details!AQ:AQ)</f>
        <v>0</v>
      </c>
      <c r="E1010" s="3">
        <f>_xlfn.XLOOKUP(B1010,Details!E:E,Details!AR:AR)</f>
        <v>0</v>
      </c>
      <c r="F1010" s="3">
        <f>SUMIFS(Details!AY:AY,Details!E:E,'GST TDS'!B1010)</f>
        <v>0</v>
      </c>
      <c r="G1010" s="360">
        <f t="shared" si="25"/>
        <v>0</v>
      </c>
    </row>
    <row r="1011" spans="3:7" x14ac:dyDescent="0.35">
      <c r="C1011" s="3">
        <f>_xlfn.XLOOKUP(B1011,Details!E:E,Details!CG:CG)</f>
        <v>0</v>
      </c>
      <c r="D1011" s="3">
        <f>_xlfn.XLOOKUP(B1011,Details!E:E,Details!AQ:AQ)</f>
        <v>0</v>
      </c>
      <c r="E1011" s="3">
        <f>_xlfn.XLOOKUP(B1011,Details!E:E,Details!AR:AR)</f>
        <v>0</v>
      </c>
      <c r="F1011" s="3">
        <f>SUMIFS(Details!AY:AY,Details!E:E,'GST TDS'!B1011)</f>
        <v>0</v>
      </c>
      <c r="G1011" s="360">
        <f t="shared" si="25"/>
        <v>0</v>
      </c>
    </row>
    <row r="1012" spans="3:7" x14ac:dyDescent="0.35">
      <c r="C1012" s="3">
        <f>_xlfn.XLOOKUP(B1012,Details!E:E,Details!CG:CG)</f>
        <v>0</v>
      </c>
      <c r="D1012" s="3">
        <f>_xlfn.XLOOKUP(B1012,Details!E:E,Details!AQ:AQ)</f>
        <v>0</v>
      </c>
      <c r="E1012" s="3">
        <f>_xlfn.XLOOKUP(B1012,Details!E:E,Details!AR:AR)</f>
        <v>0</v>
      </c>
      <c r="F1012" s="3">
        <f>SUMIFS(Details!AY:AY,Details!E:E,'GST TDS'!B1012)</f>
        <v>0</v>
      </c>
      <c r="G1012" s="360">
        <f t="shared" si="25"/>
        <v>0</v>
      </c>
    </row>
    <row r="1013" spans="3:7" x14ac:dyDescent="0.35">
      <c r="C1013" s="3">
        <f>_xlfn.XLOOKUP(B1013,Details!E:E,Details!CG:CG)</f>
        <v>0</v>
      </c>
      <c r="D1013" s="3">
        <f>_xlfn.XLOOKUP(B1013,Details!E:E,Details!AQ:AQ)</f>
        <v>0</v>
      </c>
      <c r="E1013" s="3">
        <f>_xlfn.XLOOKUP(B1013,Details!E:E,Details!AR:AR)</f>
        <v>0</v>
      </c>
      <c r="F1013" s="3">
        <f>SUMIFS(Details!AY:AY,Details!E:E,'GST TDS'!B1013)</f>
        <v>0</v>
      </c>
      <c r="G1013" s="360">
        <f t="shared" si="25"/>
        <v>0</v>
      </c>
    </row>
    <row r="1014" spans="3:7" x14ac:dyDescent="0.35">
      <c r="C1014" s="3">
        <f>_xlfn.XLOOKUP(B1014,Details!E:E,Details!CG:CG)</f>
        <v>0</v>
      </c>
      <c r="D1014" s="3">
        <f>_xlfn.XLOOKUP(B1014,Details!E:E,Details!AQ:AQ)</f>
        <v>0</v>
      </c>
      <c r="E1014" s="3">
        <f>_xlfn.XLOOKUP(B1014,Details!E:E,Details!AR:AR)</f>
        <v>0</v>
      </c>
      <c r="F1014" s="3">
        <f>SUMIFS(Details!AY:AY,Details!E:E,'GST TDS'!B1014)</f>
        <v>0</v>
      </c>
      <c r="G1014" s="360">
        <f t="shared" si="25"/>
        <v>0</v>
      </c>
    </row>
    <row r="1015" spans="3:7" x14ac:dyDescent="0.35">
      <c r="C1015" s="3">
        <f>_xlfn.XLOOKUP(B1015,Details!E:E,Details!CG:CG)</f>
        <v>0</v>
      </c>
      <c r="D1015" s="3">
        <f>_xlfn.XLOOKUP(B1015,Details!E:E,Details!AQ:AQ)</f>
        <v>0</v>
      </c>
      <c r="E1015" s="3">
        <f>_xlfn.XLOOKUP(B1015,Details!E:E,Details!AR:AR)</f>
        <v>0</v>
      </c>
      <c r="F1015" s="3">
        <f>SUMIFS(Details!AY:AY,Details!E:E,'GST TDS'!B1015)</f>
        <v>0</v>
      </c>
      <c r="G1015" s="360">
        <f t="shared" si="25"/>
        <v>0</v>
      </c>
    </row>
    <row r="1016" spans="3:7" x14ac:dyDescent="0.35">
      <c r="C1016" s="3">
        <f>_xlfn.XLOOKUP(B1016,Details!E:E,Details!CG:CG)</f>
        <v>0</v>
      </c>
      <c r="D1016" s="3">
        <f>_xlfn.XLOOKUP(B1016,Details!E:E,Details!AQ:AQ)</f>
        <v>0</v>
      </c>
      <c r="E1016" s="3">
        <f>_xlfn.XLOOKUP(B1016,Details!E:E,Details!AR:AR)</f>
        <v>0</v>
      </c>
      <c r="F1016" s="3">
        <f>SUMIFS(Details!AY:AY,Details!E:E,'GST TDS'!B1016)</f>
        <v>0</v>
      </c>
      <c r="G1016" s="360">
        <f t="shared" si="25"/>
        <v>0</v>
      </c>
    </row>
    <row r="1017" spans="3:7" x14ac:dyDescent="0.35">
      <c r="C1017" s="3">
        <f>_xlfn.XLOOKUP(B1017,Details!E:E,Details!CG:CG)</f>
        <v>0</v>
      </c>
      <c r="D1017" s="3">
        <f>_xlfn.XLOOKUP(B1017,Details!E:E,Details!AQ:AQ)</f>
        <v>0</v>
      </c>
      <c r="E1017" s="3">
        <f>_xlfn.XLOOKUP(B1017,Details!E:E,Details!AR:AR)</f>
        <v>0</v>
      </c>
      <c r="F1017" s="3">
        <f>SUMIFS(Details!AY:AY,Details!E:E,'GST TDS'!B1017)</f>
        <v>0</v>
      </c>
      <c r="G1017" s="360">
        <f t="shared" si="25"/>
        <v>0</v>
      </c>
    </row>
    <row r="1018" spans="3:7" x14ac:dyDescent="0.35">
      <c r="C1018" s="3">
        <f>_xlfn.XLOOKUP(B1018,Details!E:E,Details!CG:CG)</f>
        <v>0</v>
      </c>
      <c r="D1018" s="3">
        <f>_xlfn.XLOOKUP(B1018,Details!E:E,Details!AQ:AQ)</f>
        <v>0</v>
      </c>
      <c r="E1018" s="3">
        <f>_xlfn.XLOOKUP(B1018,Details!E:E,Details!AR:AR)</f>
        <v>0</v>
      </c>
      <c r="F1018" s="3">
        <f>SUMIFS(Details!AY:AY,Details!E:E,'GST TDS'!B1018)</f>
        <v>0</v>
      </c>
      <c r="G1018" s="360">
        <f t="shared" si="25"/>
        <v>0</v>
      </c>
    </row>
    <row r="1019" spans="3:7" x14ac:dyDescent="0.35">
      <c r="C1019" s="3">
        <f>_xlfn.XLOOKUP(B1019,Details!E:E,Details!CG:CG)</f>
        <v>0</v>
      </c>
      <c r="D1019" s="3">
        <f>_xlfn.XLOOKUP(B1019,Details!E:E,Details!AQ:AQ)</f>
        <v>0</v>
      </c>
      <c r="E1019" s="3">
        <f>_xlfn.XLOOKUP(B1019,Details!E:E,Details!AR:AR)</f>
        <v>0</v>
      </c>
      <c r="F1019" s="3">
        <f>SUMIFS(Details!AY:AY,Details!E:E,'GST TDS'!B1019)</f>
        <v>0</v>
      </c>
      <c r="G1019" s="360">
        <f t="shared" si="25"/>
        <v>0</v>
      </c>
    </row>
    <row r="1020" spans="3:7" x14ac:dyDescent="0.35">
      <c r="C1020" s="3">
        <f>_xlfn.XLOOKUP(B1020,Details!E:E,Details!CG:CG)</f>
        <v>0</v>
      </c>
      <c r="D1020" s="3">
        <f>_xlfn.XLOOKUP(B1020,Details!E:E,Details!AQ:AQ)</f>
        <v>0</v>
      </c>
      <c r="E1020" s="3">
        <f>_xlfn.XLOOKUP(B1020,Details!E:E,Details!AR:AR)</f>
        <v>0</v>
      </c>
      <c r="F1020" s="3">
        <f>SUMIFS(Details!AY:AY,Details!E:E,'GST TDS'!B1020)</f>
        <v>0</v>
      </c>
      <c r="G1020" s="360">
        <f t="shared" si="25"/>
        <v>0</v>
      </c>
    </row>
    <row r="1021" spans="3:7" x14ac:dyDescent="0.35">
      <c r="C1021" s="3">
        <f>_xlfn.XLOOKUP(B1021,Details!E:E,Details!CG:CG)</f>
        <v>0</v>
      </c>
      <c r="D1021" s="3">
        <f>_xlfn.XLOOKUP(B1021,Details!E:E,Details!AQ:AQ)</f>
        <v>0</v>
      </c>
      <c r="E1021" s="3">
        <f>_xlfn.XLOOKUP(B1021,Details!E:E,Details!AR:AR)</f>
        <v>0</v>
      </c>
      <c r="F1021" s="3">
        <f>SUMIFS(Details!AY:AY,Details!E:E,'GST TDS'!B1021)</f>
        <v>0</v>
      </c>
      <c r="G1021" s="360">
        <f t="shared" si="25"/>
        <v>0</v>
      </c>
    </row>
    <row r="1022" spans="3:7" x14ac:dyDescent="0.35">
      <c r="C1022" s="3">
        <f>_xlfn.XLOOKUP(B1022,Details!E:E,Details!CG:CG)</f>
        <v>0</v>
      </c>
      <c r="D1022" s="3">
        <f>_xlfn.XLOOKUP(B1022,Details!E:E,Details!AQ:AQ)</f>
        <v>0</v>
      </c>
      <c r="E1022" s="3">
        <f>_xlfn.XLOOKUP(B1022,Details!E:E,Details!AR:AR)</f>
        <v>0</v>
      </c>
      <c r="F1022" s="3">
        <f>SUMIFS(Details!AY:AY,Details!E:E,'GST TDS'!B1022)</f>
        <v>0</v>
      </c>
      <c r="G1022" s="360">
        <f t="shared" si="25"/>
        <v>0</v>
      </c>
    </row>
    <row r="1023" spans="3:7" x14ac:dyDescent="0.35">
      <c r="C1023" s="3">
        <f>_xlfn.XLOOKUP(B1023,Details!E:E,Details!CG:CG)</f>
        <v>0</v>
      </c>
      <c r="D1023" s="3">
        <f>_xlfn.XLOOKUP(B1023,Details!E:E,Details!AQ:AQ)</f>
        <v>0</v>
      </c>
      <c r="E1023" s="3">
        <f>_xlfn.XLOOKUP(B1023,Details!E:E,Details!AR:AR)</f>
        <v>0</v>
      </c>
      <c r="F1023" s="3">
        <f>SUMIFS(Details!AY:AY,Details!E:E,'GST TDS'!B1023)</f>
        <v>0</v>
      </c>
      <c r="G1023" s="360">
        <f t="shared" si="25"/>
        <v>0</v>
      </c>
    </row>
    <row r="1024" spans="3:7" x14ac:dyDescent="0.35">
      <c r="C1024" s="3">
        <f>_xlfn.XLOOKUP(B1024,Details!E:E,Details!CG:CG)</f>
        <v>0</v>
      </c>
      <c r="D1024" s="3">
        <f>_xlfn.XLOOKUP(B1024,Details!E:E,Details!AQ:AQ)</f>
        <v>0</v>
      </c>
      <c r="E1024" s="3">
        <f>_xlfn.XLOOKUP(B1024,Details!E:E,Details!AR:AR)</f>
        <v>0</v>
      </c>
      <c r="F1024" s="3">
        <f>SUMIFS(Details!AY:AY,Details!E:E,'GST TDS'!B1024)</f>
        <v>0</v>
      </c>
      <c r="G1024" s="360">
        <f t="shared" si="25"/>
        <v>0</v>
      </c>
    </row>
    <row r="1025" spans="3:7" x14ac:dyDescent="0.35">
      <c r="C1025" s="3">
        <f>_xlfn.XLOOKUP(B1025,Details!E:E,Details!CG:CG)</f>
        <v>0</v>
      </c>
      <c r="D1025" s="3">
        <f>_xlfn.XLOOKUP(B1025,Details!E:E,Details!AQ:AQ)</f>
        <v>0</v>
      </c>
      <c r="E1025" s="3">
        <f>_xlfn.XLOOKUP(B1025,Details!E:E,Details!AR:AR)</f>
        <v>0</v>
      </c>
      <c r="F1025" s="3">
        <f>SUMIFS(Details!AY:AY,Details!E:E,'GST TDS'!B1025)</f>
        <v>0</v>
      </c>
      <c r="G1025" s="360">
        <f t="shared" si="25"/>
        <v>0</v>
      </c>
    </row>
    <row r="1026" spans="3:7" x14ac:dyDescent="0.35">
      <c r="C1026" s="3">
        <f>_xlfn.XLOOKUP(B1026,Details!E:E,Details!CG:CG)</f>
        <v>0</v>
      </c>
      <c r="D1026" s="3">
        <f>_xlfn.XLOOKUP(B1026,Details!E:E,Details!AQ:AQ)</f>
        <v>0</v>
      </c>
      <c r="E1026" s="3">
        <f>_xlfn.XLOOKUP(B1026,Details!E:E,Details!AR:AR)</f>
        <v>0</v>
      </c>
      <c r="F1026" s="3">
        <f>SUMIFS(Details!AY:AY,Details!E:E,'GST TDS'!B1026)</f>
        <v>0</v>
      </c>
      <c r="G1026" s="360">
        <f t="shared" si="25"/>
        <v>0</v>
      </c>
    </row>
    <row r="1027" spans="3:7" x14ac:dyDescent="0.35">
      <c r="C1027" s="3">
        <f>_xlfn.XLOOKUP(B1027,Details!E:E,Details!CG:CG)</f>
        <v>0</v>
      </c>
      <c r="D1027" s="3">
        <f>_xlfn.XLOOKUP(B1027,Details!E:E,Details!AQ:AQ)</f>
        <v>0</v>
      </c>
      <c r="E1027" s="3">
        <f>_xlfn.XLOOKUP(B1027,Details!E:E,Details!AR:AR)</f>
        <v>0</v>
      </c>
      <c r="F1027" s="3">
        <f>SUMIFS(Details!AY:AY,Details!E:E,'GST TDS'!B1027)</f>
        <v>0</v>
      </c>
      <c r="G1027" s="360">
        <f t="shared" si="25"/>
        <v>0</v>
      </c>
    </row>
    <row r="1028" spans="3:7" x14ac:dyDescent="0.35">
      <c r="C1028" s="3">
        <f>_xlfn.XLOOKUP(B1028,Details!E:E,Details!CG:CG)</f>
        <v>0</v>
      </c>
      <c r="D1028" s="3">
        <f>_xlfn.XLOOKUP(B1028,Details!E:E,Details!AQ:AQ)</f>
        <v>0</v>
      </c>
      <c r="E1028" s="3">
        <f>_xlfn.XLOOKUP(B1028,Details!E:E,Details!AR:AR)</f>
        <v>0</v>
      </c>
      <c r="F1028" s="3">
        <f>SUMIFS(Details!AY:AY,Details!E:E,'GST TDS'!B1028)</f>
        <v>0</v>
      </c>
      <c r="G1028" s="360">
        <f t="shared" si="25"/>
        <v>0</v>
      </c>
    </row>
    <row r="1029" spans="3:7" x14ac:dyDescent="0.35">
      <c r="C1029" s="3">
        <f>_xlfn.XLOOKUP(B1029,Details!E:E,Details!CG:CG)</f>
        <v>0</v>
      </c>
      <c r="D1029" s="3">
        <f>_xlfn.XLOOKUP(B1029,Details!E:E,Details!AQ:AQ)</f>
        <v>0</v>
      </c>
      <c r="E1029" s="3">
        <f>_xlfn.XLOOKUP(B1029,Details!E:E,Details!AR:AR)</f>
        <v>0</v>
      </c>
      <c r="F1029" s="3">
        <f>SUMIFS(Details!AY:AY,Details!E:E,'GST TDS'!B1029)</f>
        <v>0</v>
      </c>
      <c r="G1029" s="360">
        <f t="shared" si="25"/>
        <v>0</v>
      </c>
    </row>
    <row r="1030" spans="3:7" x14ac:dyDescent="0.35">
      <c r="C1030" s="3">
        <f>_xlfn.XLOOKUP(B1030,Details!E:E,Details!CG:CG)</f>
        <v>0</v>
      </c>
      <c r="D1030" s="3">
        <f>_xlfn.XLOOKUP(B1030,Details!E:E,Details!AQ:AQ)</f>
        <v>0</v>
      </c>
      <c r="E1030" s="3">
        <f>_xlfn.XLOOKUP(B1030,Details!E:E,Details!AR:AR)</f>
        <v>0</v>
      </c>
      <c r="F1030" s="3">
        <f>SUMIFS(Details!AY:AY,Details!E:E,'GST TDS'!B1030)</f>
        <v>0</v>
      </c>
      <c r="G1030" s="360">
        <f t="shared" si="25"/>
        <v>0</v>
      </c>
    </row>
    <row r="1031" spans="3:7" x14ac:dyDescent="0.35">
      <c r="C1031" s="3">
        <f>_xlfn.XLOOKUP(B1031,Details!E:E,Details!CG:CG)</f>
        <v>0</v>
      </c>
      <c r="D1031" s="3">
        <f>_xlfn.XLOOKUP(B1031,Details!E:E,Details!AQ:AQ)</f>
        <v>0</v>
      </c>
      <c r="E1031" s="3">
        <f>_xlfn.XLOOKUP(B1031,Details!E:E,Details!AR:AR)</f>
        <v>0</v>
      </c>
      <c r="F1031" s="3">
        <f>SUMIFS(Details!AY:AY,Details!E:E,'GST TDS'!B1031)</f>
        <v>0</v>
      </c>
      <c r="G1031" s="360">
        <f t="shared" si="25"/>
        <v>0</v>
      </c>
    </row>
    <row r="1032" spans="3:7" x14ac:dyDescent="0.35">
      <c r="C1032" s="3">
        <f>_xlfn.XLOOKUP(B1032,Details!E:E,Details!CG:CG)</f>
        <v>0</v>
      </c>
      <c r="D1032" s="3">
        <f>_xlfn.XLOOKUP(B1032,Details!E:E,Details!AQ:AQ)</f>
        <v>0</v>
      </c>
      <c r="E1032" s="3">
        <f>_xlfn.XLOOKUP(B1032,Details!E:E,Details!AR:AR)</f>
        <v>0</v>
      </c>
      <c r="F1032" s="3">
        <f>SUMIFS(Details!AY:AY,Details!E:E,'GST TDS'!B1032)</f>
        <v>0</v>
      </c>
      <c r="G1032" s="360">
        <f t="shared" si="25"/>
        <v>0</v>
      </c>
    </row>
    <row r="1033" spans="3:7" x14ac:dyDescent="0.35">
      <c r="C1033" s="3">
        <f>_xlfn.XLOOKUP(B1033,Details!E:E,Details!CG:CG)</f>
        <v>0</v>
      </c>
      <c r="D1033" s="3">
        <f>_xlfn.XLOOKUP(B1033,Details!E:E,Details!AQ:AQ)</f>
        <v>0</v>
      </c>
      <c r="E1033" s="3">
        <f>_xlfn.XLOOKUP(B1033,Details!E:E,Details!AR:AR)</f>
        <v>0</v>
      </c>
      <c r="F1033" s="3">
        <f>SUMIFS(Details!AY:AY,Details!E:E,'GST TDS'!B1033)</f>
        <v>0</v>
      </c>
      <c r="G1033" s="360">
        <f t="shared" si="25"/>
        <v>0</v>
      </c>
    </row>
    <row r="1034" spans="3:7" x14ac:dyDescent="0.35">
      <c r="C1034" s="3">
        <f>_xlfn.XLOOKUP(B1034,Details!E:E,Details!CG:CG)</f>
        <v>0</v>
      </c>
      <c r="D1034" s="3">
        <f>_xlfn.XLOOKUP(B1034,Details!E:E,Details!AQ:AQ)</f>
        <v>0</v>
      </c>
      <c r="E1034" s="3">
        <f>_xlfn.XLOOKUP(B1034,Details!E:E,Details!AR:AR)</f>
        <v>0</v>
      </c>
      <c r="F1034" s="3">
        <f>SUMIFS(Details!AY:AY,Details!E:E,'GST TDS'!B1034)</f>
        <v>0</v>
      </c>
      <c r="G1034" s="360">
        <f t="shared" si="25"/>
        <v>0</v>
      </c>
    </row>
    <row r="1035" spans="3:7" x14ac:dyDescent="0.35">
      <c r="C1035" s="3">
        <f>_xlfn.XLOOKUP(B1035,Details!E:E,Details!CG:CG)</f>
        <v>0</v>
      </c>
      <c r="D1035" s="3">
        <f>_xlfn.XLOOKUP(B1035,Details!E:E,Details!AQ:AQ)</f>
        <v>0</v>
      </c>
      <c r="E1035" s="3">
        <f>_xlfn.XLOOKUP(B1035,Details!E:E,Details!AR:AR)</f>
        <v>0</v>
      </c>
      <c r="F1035" s="3">
        <f>SUMIFS(Details!AY:AY,Details!E:E,'GST TDS'!B1035)</f>
        <v>0</v>
      </c>
      <c r="G1035" s="360">
        <f t="shared" si="25"/>
        <v>0</v>
      </c>
    </row>
    <row r="1036" spans="3:7" x14ac:dyDescent="0.35">
      <c r="C1036" s="3">
        <f>_xlfn.XLOOKUP(B1036,Details!E:E,Details!CG:CG)</f>
        <v>0</v>
      </c>
      <c r="D1036" s="3">
        <f>_xlfn.XLOOKUP(B1036,Details!E:E,Details!AQ:AQ)</f>
        <v>0</v>
      </c>
      <c r="E1036" s="3">
        <f>_xlfn.XLOOKUP(B1036,Details!E:E,Details!AR:AR)</f>
        <v>0</v>
      </c>
      <c r="F1036" s="3">
        <f>SUMIFS(Details!AY:AY,Details!E:E,'GST TDS'!B1036)</f>
        <v>0</v>
      </c>
      <c r="G1036" s="360">
        <f t="shared" si="25"/>
        <v>0</v>
      </c>
    </row>
    <row r="1037" spans="3:7" x14ac:dyDescent="0.35">
      <c r="C1037" s="3">
        <f>_xlfn.XLOOKUP(B1037,Details!E:E,Details!CG:CG)</f>
        <v>0</v>
      </c>
      <c r="D1037" s="3">
        <f>_xlfn.XLOOKUP(B1037,Details!E:E,Details!AQ:AQ)</f>
        <v>0</v>
      </c>
      <c r="E1037" s="3">
        <f>_xlfn.XLOOKUP(B1037,Details!E:E,Details!AR:AR)</f>
        <v>0</v>
      </c>
      <c r="F1037" s="3">
        <f>SUMIFS(Details!AY:AY,Details!E:E,'GST TDS'!B1037)</f>
        <v>0</v>
      </c>
      <c r="G1037" s="360">
        <f t="shared" si="25"/>
        <v>0</v>
      </c>
    </row>
    <row r="1038" spans="3:7" x14ac:dyDescent="0.35">
      <c r="C1038" s="3">
        <f>_xlfn.XLOOKUP(B1038,Details!E:E,Details!CG:CG)</f>
        <v>0</v>
      </c>
      <c r="D1038" s="3">
        <f>_xlfn.XLOOKUP(B1038,Details!E:E,Details!AQ:AQ)</f>
        <v>0</v>
      </c>
      <c r="E1038" s="3">
        <f>_xlfn.XLOOKUP(B1038,Details!E:E,Details!AR:AR)</f>
        <v>0</v>
      </c>
      <c r="F1038" s="3">
        <f>SUMIFS(Details!AY:AY,Details!E:E,'GST TDS'!B1038)</f>
        <v>0</v>
      </c>
      <c r="G1038" s="360">
        <f t="shared" si="25"/>
        <v>0</v>
      </c>
    </row>
    <row r="1039" spans="3:7" x14ac:dyDescent="0.35">
      <c r="C1039" s="3">
        <f>_xlfn.XLOOKUP(B1039,Details!E:E,Details!CG:CG)</f>
        <v>0</v>
      </c>
      <c r="D1039" s="3">
        <f>_xlfn.XLOOKUP(B1039,Details!E:E,Details!AQ:AQ)</f>
        <v>0</v>
      </c>
      <c r="E1039" s="3">
        <f>_xlfn.XLOOKUP(B1039,Details!E:E,Details!AR:AR)</f>
        <v>0</v>
      </c>
      <c r="F1039" s="3">
        <f>SUMIFS(Details!AY:AY,Details!E:E,'GST TDS'!B1039)</f>
        <v>0</v>
      </c>
      <c r="G1039" s="360">
        <f t="shared" si="25"/>
        <v>0</v>
      </c>
    </row>
    <row r="1040" spans="3:7" x14ac:dyDescent="0.35">
      <c r="C1040" s="3">
        <f>_xlfn.XLOOKUP(B1040,Details!E:E,Details!CG:CG)</f>
        <v>0</v>
      </c>
      <c r="D1040" s="3">
        <f>_xlfn.XLOOKUP(B1040,Details!E:E,Details!AQ:AQ)</f>
        <v>0</v>
      </c>
      <c r="E1040" s="3">
        <f>_xlfn.XLOOKUP(B1040,Details!E:E,Details!AR:AR)</f>
        <v>0</v>
      </c>
      <c r="F1040" s="3">
        <f>SUMIFS(Details!AY:AY,Details!E:E,'GST TDS'!B1040)</f>
        <v>0</v>
      </c>
      <c r="G1040" s="360">
        <f t="shared" ref="G1040:G1103" si="26">F1040*2%</f>
        <v>0</v>
      </c>
    </row>
    <row r="1041" spans="3:7" x14ac:dyDescent="0.35">
      <c r="C1041" s="3">
        <f>_xlfn.XLOOKUP(B1041,Details!E:E,Details!CG:CG)</f>
        <v>0</v>
      </c>
      <c r="D1041" s="3">
        <f>_xlfn.XLOOKUP(B1041,Details!E:E,Details!AQ:AQ)</f>
        <v>0</v>
      </c>
      <c r="E1041" s="3">
        <f>_xlfn.XLOOKUP(B1041,Details!E:E,Details!AR:AR)</f>
        <v>0</v>
      </c>
      <c r="F1041" s="3">
        <f>SUMIFS(Details!AY:AY,Details!E:E,'GST TDS'!B1041)</f>
        <v>0</v>
      </c>
      <c r="G1041" s="360">
        <f t="shared" si="26"/>
        <v>0</v>
      </c>
    </row>
    <row r="1042" spans="3:7" x14ac:dyDescent="0.35">
      <c r="C1042" s="3">
        <f>_xlfn.XLOOKUP(B1042,Details!E:E,Details!CG:CG)</f>
        <v>0</v>
      </c>
      <c r="D1042" s="3">
        <f>_xlfn.XLOOKUP(B1042,Details!E:E,Details!AQ:AQ)</f>
        <v>0</v>
      </c>
      <c r="E1042" s="3">
        <f>_xlfn.XLOOKUP(B1042,Details!E:E,Details!AR:AR)</f>
        <v>0</v>
      </c>
      <c r="F1042" s="3">
        <f>SUMIFS(Details!AY:AY,Details!E:E,'GST TDS'!B1042)</f>
        <v>0</v>
      </c>
      <c r="G1042" s="360">
        <f t="shared" si="26"/>
        <v>0</v>
      </c>
    </row>
    <row r="1043" spans="3:7" x14ac:dyDescent="0.35">
      <c r="C1043" s="3">
        <f>_xlfn.XLOOKUP(B1043,Details!E:E,Details!CG:CG)</f>
        <v>0</v>
      </c>
      <c r="D1043" s="3">
        <f>_xlfn.XLOOKUP(B1043,Details!E:E,Details!AQ:AQ)</f>
        <v>0</v>
      </c>
      <c r="E1043" s="3">
        <f>_xlfn.XLOOKUP(B1043,Details!E:E,Details!AR:AR)</f>
        <v>0</v>
      </c>
      <c r="F1043" s="3">
        <f>SUMIFS(Details!AY:AY,Details!E:E,'GST TDS'!B1043)</f>
        <v>0</v>
      </c>
      <c r="G1043" s="360">
        <f t="shared" si="26"/>
        <v>0</v>
      </c>
    </row>
    <row r="1044" spans="3:7" x14ac:dyDescent="0.35">
      <c r="C1044" s="3">
        <f>_xlfn.XLOOKUP(B1044,Details!E:E,Details!CG:CG)</f>
        <v>0</v>
      </c>
      <c r="D1044" s="3">
        <f>_xlfn.XLOOKUP(B1044,Details!E:E,Details!AQ:AQ)</f>
        <v>0</v>
      </c>
      <c r="E1044" s="3">
        <f>_xlfn.XLOOKUP(B1044,Details!E:E,Details!AR:AR)</f>
        <v>0</v>
      </c>
      <c r="F1044" s="3">
        <f>SUMIFS(Details!AY:AY,Details!E:E,'GST TDS'!B1044)</f>
        <v>0</v>
      </c>
      <c r="G1044" s="360">
        <f t="shared" si="26"/>
        <v>0</v>
      </c>
    </row>
    <row r="1045" spans="3:7" x14ac:dyDescent="0.35">
      <c r="C1045" s="3">
        <f>_xlfn.XLOOKUP(B1045,Details!E:E,Details!CG:CG)</f>
        <v>0</v>
      </c>
      <c r="D1045" s="3">
        <f>_xlfn.XLOOKUP(B1045,Details!E:E,Details!AQ:AQ)</f>
        <v>0</v>
      </c>
      <c r="E1045" s="3">
        <f>_xlfn.XLOOKUP(B1045,Details!E:E,Details!AR:AR)</f>
        <v>0</v>
      </c>
      <c r="F1045" s="3">
        <f>SUMIFS(Details!AY:AY,Details!E:E,'GST TDS'!B1045)</f>
        <v>0</v>
      </c>
      <c r="G1045" s="360">
        <f t="shared" si="26"/>
        <v>0</v>
      </c>
    </row>
    <row r="1046" spans="3:7" x14ac:dyDescent="0.35">
      <c r="C1046" s="3">
        <f>_xlfn.XLOOKUP(B1046,Details!E:E,Details!CG:CG)</f>
        <v>0</v>
      </c>
      <c r="D1046" s="3">
        <f>_xlfn.XLOOKUP(B1046,Details!E:E,Details!AQ:AQ)</f>
        <v>0</v>
      </c>
      <c r="E1046" s="3">
        <f>_xlfn.XLOOKUP(B1046,Details!E:E,Details!AR:AR)</f>
        <v>0</v>
      </c>
      <c r="F1046" s="3">
        <f>SUMIFS(Details!AY:AY,Details!E:E,'GST TDS'!B1046)</f>
        <v>0</v>
      </c>
      <c r="G1046" s="360">
        <f t="shared" si="26"/>
        <v>0</v>
      </c>
    </row>
    <row r="1047" spans="3:7" x14ac:dyDescent="0.35">
      <c r="C1047" s="3">
        <f>_xlfn.XLOOKUP(B1047,Details!E:E,Details!CG:CG)</f>
        <v>0</v>
      </c>
      <c r="D1047" s="3">
        <f>_xlfn.XLOOKUP(B1047,Details!E:E,Details!AQ:AQ)</f>
        <v>0</v>
      </c>
      <c r="E1047" s="3">
        <f>_xlfn.XLOOKUP(B1047,Details!E:E,Details!AR:AR)</f>
        <v>0</v>
      </c>
      <c r="F1047" s="3">
        <f>SUMIFS(Details!AY:AY,Details!E:E,'GST TDS'!B1047)</f>
        <v>0</v>
      </c>
      <c r="G1047" s="360">
        <f t="shared" si="26"/>
        <v>0</v>
      </c>
    </row>
    <row r="1048" spans="3:7" x14ac:dyDescent="0.35">
      <c r="C1048" s="3">
        <f>_xlfn.XLOOKUP(B1048,Details!E:E,Details!CG:CG)</f>
        <v>0</v>
      </c>
      <c r="D1048" s="3">
        <f>_xlfn.XLOOKUP(B1048,Details!E:E,Details!AQ:AQ)</f>
        <v>0</v>
      </c>
      <c r="E1048" s="3">
        <f>_xlfn.XLOOKUP(B1048,Details!E:E,Details!AR:AR)</f>
        <v>0</v>
      </c>
      <c r="F1048" s="3">
        <f>SUMIFS(Details!AY:AY,Details!E:E,'GST TDS'!B1048)</f>
        <v>0</v>
      </c>
      <c r="G1048" s="360">
        <f t="shared" si="26"/>
        <v>0</v>
      </c>
    </row>
    <row r="1049" spans="3:7" x14ac:dyDescent="0.35">
      <c r="C1049" s="3">
        <f>_xlfn.XLOOKUP(B1049,Details!E:E,Details!CG:CG)</f>
        <v>0</v>
      </c>
      <c r="D1049" s="3">
        <f>_xlfn.XLOOKUP(B1049,Details!E:E,Details!AQ:AQ)</f>
        <v>0</v>
      </c>
      <c r="E1049" s="3">
        <f>_xlfn.XLOOKUP(B1049,Details!E:E,Details!AR:AR)</f>
        <v>0</v>
      </c>
      <c r="F1049" s="3">
        <f>SUMIFS(Details!AY:AY,Details!E:E,'GST TDS'!B1049)</f>
        <v>0</v>
      </c>
      <c r="G1049" s="360">
        <f t="shared" si="26"/>
        <v>0</v>
      </c>
    </row>
    <row r="1050" spans="3:7" x14ac:dyDescent="0.35">
      <c r="C1050" s="3">
        <f>_xlfn.XLOOKUP(B1050,Details!E:E,Details!CG:CG)</f>
        <v>0</v>
      </c>
      <c r="D1050" s="3">
        <f>_xlfn.XLOOKUP(B1050,Details!E:E,Details!AQ:AQ)</f>
        <v>0</v>
      </c>
      <c r="E1050" s="3">
        <f>_xlfn.XLOOKUP(B1050,Details!E:E,Details!AR:AR)</f>
        <v>0</v>
      </c>
      <c r="F1050" s="3">
        <f>SUMIFS(Details!AY:AY,Details!E:E,'GST TDS'!B1050)</f>
        <v>0</v>
      </c>
      <c r="G1050" s="360">
        <f t="shared" si="26"/>
        <v>0</v>
      </c>
    </row>
    <row r="1051" spans="3:7" x14ac:dyDescent="0.35">
      <c r="C1051" s="3">
        <f>_xlfn.XLOOKUP(B1051,Details!E:E,Details!CG:CG)</f>
        <v>0</v>
      </c>
      <c r="D1051" s="3">
        <f>_xlfn.XLOOKUP(B1051,Details!E:E,Details!AQ:AQ)</f>
        <v>0</v>
      </c>
      <c r="E1051" s="3">
        <f>_xlfn.XLOOKUP(B1051,Details!E:E,Details!AR:AR)</f>
        <v>0</v>
      </c>
      <c r="F1051" s="3">
        <f>SUMIFS(Details!AY:AY,Details!E:E,'GST TDS'!B1051)</f>
        <v>0</v>
      </c>
      <c r="G1051" s="360">
        <f t="shared" si="26"/>
        <v>0</v>
      </c>
    </row>
    <row r="1052" spans="3:7" x14ac:dyDescent="0.35">
      <c r="C1052" s="3">
        <f>_xlfn.XLOOKUP(B1052,Details!E:E,Details!CG:CG)</f>
        <v>0</v>
      </c>
      <c r="D1052" s="3">
        <f>_xlfn.XLOOKUP(B1052,Details!E:E,Details!AQ:AQ)</f>
        <v>0</v>
      </c>
      <c r="E1052" s="3">
        <f>_xlfn.XLOOKUP(B1052,Details!E:E,Details!AR:AR)</f>
        <v>0</v>
      </c>
      <c r="F1052" s="3">
        <f>SUMIFS(Details!AY:AY,Details!E:E,'GST TDS'!B1052)</f>
        <v>0</v>
      </c>
      <c r="G1052" s="360">
        <f t="shared" si="26"/>
        <v>0</v>
      </c>
    </row>
    <row r="1053" spans="3:7" x14ac:dyDescent="0.35">
      <c r="C1053" s="3">
        <f>_xlfn.XLOOKUP(B1053,Details!E:E,Details!CG:CG)</f>
        <v>0</v>
      </c>
      <c r="D1053" s="3">
        <f>_xlfn.XLOOKUP(B1053,Details!E:E,Details!AQ:AQ)</f>
        <v>0</v>
      </c>
      <c r="E1053" s="3">
        <f>_xlfn.XLOOKUP(B1053,Details!E:E,Details!AR:AR)</f>
        <v>0</v>
      </c>
      <c r="F1053" s="3">
        <f>SUMIFS(Details!AY:AY,Details!E:E,'GST TDS'!B1053)</f>
        <v>0</v>
      </c>
      <c r="G1053" s="360">
        <f t="shared" si="26"/>
        <v>0</v>
      </c>
    </row>
    <row r="1054" spans="3:7" x14ac:dyDescent="0.35">
      <c r="C1054" s="3">
        <f>_xlfn.XLOOKUP(B1054,Details!E:E,Details!CG:CG)</f>
        <v>0</v>
      </c>
      <c r="D1054" s="3">
        <f>_xlfn.XLOOKUP(B1054,Details!E:E,Details!AQ:AQ)</f>
        <v>0</v>
      </c>
      <c r="E1054" s="3">
        <f>_xlfn.XLOOKUP(B1054,Details!E:E,Details!AR:AR)</f>
        <v>0</v>
      </c>
      <c r="F1054" s="3">
        <f>SUMIFS(Details!AY:AY,Details!E:E,'GST TDS'!B1054)</f>
        <v>0</v>
      </c>
      <c r="G1054" s="360">
        <f t="shared" si="26"/>
        <v>0</v>
      </c>
    </row>
    <row r="1055" spans="3:7" x14ac:dyDescent="0.35">
      <c r="C1055" s="3">
        <f>_xlfn.XLOOKUP(B1055,Details!E:E,Details!CG:CG)</f>
        <v>0</v>
      </c>
      <c r="D1055" s="3">
        <f>_xlfn.XLOOKUP(B1055,Details!E:E,Details!AQ:AQ)</f>
        <v>0</v>
      </c>
      <c r="E1055" s="3">
        <f>_xlfn.XLOOKUP(B1055,Details!E:E,Details!AR:AR)</f>
        <v>0</v>
      </c>
      <c r="F1055" s="3">
        <f>SUMIFS(Details!AY:AY,Details!E:E,'GST TDS'!B1055)</f>
        <v>0</v>
      </c>
      <c r="G1055" s="360">
        <f t="shared" si="26"/>
        <v>0</v>
      </c>
    </row>
    <row r="1056" spans="3:7" x14ac:dyDescent="0.35">
      <c r="C1056" s="3">
        <f>_xlfn.XLOOKUP(B1056,Details!E:E,Details!CG:CG)</f>
        <v>0</v>
      </c>
      <c r="D1056" s="3">
        <f>_xlfn.XLOOKUP(B1056,Details!E:E,Details!AQ:AQ)</f>
        <v>0</v>
      </c>
      <c r="E1056" s="3">
        <f>_xlfn.XLOOKUP(B1056,Details!E:E,Details!AR:AR)</f>
        <v>0</v>
      </c>
      <c r="F1056" s="3">
        <f>SUMIFS(Details!AY:AY,Details!E:E,'GST TDS'!B1056)</f>
        <v>0</v>
      </c>
      <c r="G1056" s="360">
        <f t="shared" si="26"/>
        <v>0</v>
      </c>
    </row>
    <row r="1057" spans="3:7" x14ac:dyDescent="0.35">
      <c r="C1057" s="3">
        <f>_xlfn.XLOOKUP(B1057,Details!E:E,Details!CG:CG)</f>
        <v>0</v>
      </c>
      <c r="D1057" s="3">
        <f>_xlfn.XLOOKUP(B1057,Details!E:E,Details!AQ:AQ)</f>
        <v>0</v>
      </c>
      <c r="E1057" s="3">
        <f>_xlfn.XLOOKUP(B1057,Details!E:E,Details!AR:AR)</f>
        <v>0</v>
      </c>
      <c r="F1057" s="3">
        <f>SUMIFS(Details!AY:AY,Details!E:E,'GST TDS'!B1057)</f>
        <v>0</v>
      </c>
      <c r="G1057" s="360">
        <f t="shared" si="26"/>
        <v>0</v>
      </c>
    </row>
    <row r="1058" spans="3:7" x14ac:dyDescent="0.35">
      <c r="C1058" s="3">
        <f>_xlfn.XLOOKUP(B1058,Details!E:E,Details!CG:CG)</f>
        <v>0</v>
      </c>
      <c r="D1058" s="3">
        <f>_xlfn.XLOOKUP(B1058,Details!E:E,Details!AQ:AQ)</f>
        <v>0</v>
      </c>
      <c r="E1058" s="3">
        <f>_xlfn.XLOOKUP(B1058,Details!E:E,Details!AR:AR)</f>
        <v>0</v>
      </c>
      <c r="F1058" s="3">
        <f>SUMIFS(Details!AY:AY,Details!E:E,'GST TDS'!B1058)</f>
        <v>0</v>
      </c>
      <c r="G1058" s="360">
        <f t="shared" si="26"/>
        <v>0</v>
      </c>
    </row>
    <row r="1059" spans="3:7" x14ac:dyDescent="0.35">
      <c r="C1059" s="3">
        <f>_xlfn.XLOOKUP(B1059,Details!E:E,Details!CG:CG)</f>
        <v>0</v>
      </c>
      <c r="D1059" s="3">
        <f>_xlfn.XLOOKUP(B1059,Details!E:E,Details!AQ:AQ)</f>
        <v>0</v>
      </c>
      <c r="E1059" s="3">
        <f>_xlfn.XLOOKUP(B1059,Details!E:E,Details!AR:AR)</f>
        <v>0</v>
      </c>
      <c r="F1059" s="3">
        <f>SUMIFS(Details!AY:AY,Details!E:E,'GST TDS'!B1059)</f>
        <v>0</v>
      </c>
      <c r="G1059" s="360">
        <f t="shared" si="26"/>
        <v>0</v>
      </c>
    </row>
    <row r="1060" spans="3:7" x14ac:dyDescent="0.35">
      <c r="C1060" s="3">
        <f>_xlfn.XLOOKUP(B1060,Details!E:E,Details!CG:CG)</f>
        <v>0</v>
      </c>
      <c r="D1060" s="3">
        <f>_xlfn.XLOOKUP(B1060,Details!E:E,Details!AQ:AQ)</f>
        <v>0</v>
      </c>
      <c r="E1060" s="3">
        <f>_xlfn.XLOOKUP(B1060,Details!E:E,Details!AR:AR)</f>
        <v>0</v>
      </c>
      <c r="F1060" s="3">
        <f>SUMIFS(Details!AY:AY,Details!E:E,'GST TDS'!B1060)</f>
        <v>0</v>
      </c>
      <c r="G1060" s="360">
        <f t="shared" si="26"/>
        <v>0</v>
      </c>
    </row>
    <row r="1061" spans="3:7" x14ac:dyDescent="0.35">
      <c r="C1061" s="3">
        <f>_xlfn.XLOOKUP(B1061,Details!E:E,Details!CG:CG)</f>
        <v>0</v>
      </c>
      <c r="D1061" s="3">
        <f>_xlfn.XLOOKUP(B1061,Details!E:E,Details!AQ:AQ)</f>
        <v>0</v>
      </c>
      <c r="E1061" s="3">
        <f>_xlfn.XLOOKUP(B1061,Details!E:E,Details!AR:AR)</f>
        <v>0</v>
      </c>
      <c r="F1061" s="3">
        <f>SUMIFS(Details!AY:AY,Details!E:E,'GST TDS'!B1061)</f>
        <v>0</v>
      </c>
      <c r="G1061" s="360">
        <f t="shared" si="26"/>
        <v>0</v>
      </c>
    </row>
    <row r="1062" spans="3:7" x14ac:dyDescent="0.35">
      <c r="C1062" s="3">
        <f>_xlfn.XLOOKUP(B1062,Details!E:E,Details!CG:CG)</f>
        <v>0</v>
      </c>
      <c r="D1062" s="3">
        <f>_xlfn.XLOOKUP(B1062,Details!E:E,Details!AQ:AQ)</f>
        <v>0</v>
      </c>
      <c r="E1062" s="3">
        <f>_xlfn.XLOOKUP(B1062,Details!E:E,Details!AR:AR)</f>
        <v>0</v>
      </c>
      <c r="F1062" s="3">
        <f>SUMIFS(Details!AY:AY,Details!E:E,'GST TDS'!B1062)</f>
        <v>0</v>
      </c>
      <c r="G1062" s="360">
        <f t="shared" si="26"/>
        <v>0</v>
      </c>
    </row>
    <row r="1063" spans="3:7" x14ac:dyDescent="0.35">
      <c r="C1063" s="3">
        <f>_xlfn.XLOOKUP(B1063,Details!E:E,Details!CG:CG)</f>
        <v>0</v>
      </c>
      <c r="D1063" s="3">
        <f>_xlfn.XLOOKUP(B1063,Details!E:E,Details!AQ:AQ)</f>
        <v>0</v>
      </c>
      <c r="E1063" s="3">
        <f>_xlfn.XLOOKUP(B1063,Details!E:E,Details!AR:AR)</f>
        <v>0</v>
      </c>
      <c r="F1063" s="3">
        <f>SUMIFS(Details!AY:AY,Details!E:E,'GST TDS'!B1063)</f>
        <v>0</v>
      </c>
      <c r="G1063" s="360">
        <f t="shared" si="26"/>
        <v>0</v>
      </c>
    </row>
    <row r="1064" spans="3:7" x14ac:dyDescent="0.35">
      <c r="C1064" s="3">
        <f>_xlfn.XLOOKUP(B1064,Details!E:E,Details!CG:CG)</f>
        <v>0</v>
      </c>
      <c r="D1064" s="3">
        <f>_xlfn.XLOOKUP(B1064,Details!E:E,Details!AQ:AQ)</f>
        <v>0</v>
      </c>
      <c r="E1064" s="3">
        <f>_xlfn.XLOOKUP(B1064,Details!E:E,Details!AR:AR)</f>
        <v>0</v>
      </c>
      <c r="F1064" s="3">
        <f>SUMIFS(Details!AY:AY,Details!E:E,'GST TDS'!B1064)</f>
        <v>0</v>
      </c>
      <c r="G1064" s="360">
        <f t="shared" si="26"/>
        <v>0</v>
      </c>
    </row>
    <row r="1065" spans="3:7" x14ac:dyDescent="0.35">
      <c r="C1065" s="3">
        <f>_xlfn.XLOOKUP(B1065,Details!E:E,Details!CG:CG)</f>
        <v>0</v>
      </c>
      <c r="D1065" s="3">
        <f>_xlfn.XLOOKUP(B1065,Details!E:E,Details!AQ:AQ)</f>
        <v>0</v>
      </c>
      <c r="E1065" s="3">
        <f>_xlfn.XLOOKUP(B1065,Details!E:E,Details!AR:AR)</f>
        <v>0</v>
      </c>
      <c r="F1065" s="3">
        <f>SUMIFS(Details!AY:AY,Details!E:E,'GST TDS'!B1065)</f>
        <v>0</v>
      </c>
      <c r="G1065" s="360">
        <f t="shared" si="26"/>
        <v>0</v>
      </c>
    </row>
    <row r="1066" spans="3:7" x14ac:dyDescent="0.35">
      <c r="C1066" s="3">
        <f>_xlfn.XLOOKUP(B1066,Details!E:E,Details!CG:CG)</f>
        <v>0</v>
      </c>
      <c r="D1066" s="3">
        <f>_xlfn.XLOOKUP(B1066,Details!E:E,Details!AQ:AQ)</f>
        <v>0</v>
      </c>
      <c r="E1066" s="3">
        <f>_xlfn.XLOOKUP(B1066,Details!E:E,Details!AR:AR)</f>
        <v>0</v>
      </c>
      <c r="F1066" s="3">
        <f>SUMIFS(Details!AY:AY,Details!E:E,'GST TDS'!B1066)</f>
        <v>0</v>
      </c>
      <c r="G1066" s="360">
        <f t="shared" si="26"/>
        <v>0</v>
      </c>
    </row>
    <row r="1067" spans="3:7" x14ac:dyDescent="0.35">
      <c r="C1067" s="3">
        <f>_xlfn.XLOOKUP(B1067,Details!E:E,Details!CG:CG)</f>
        <v>0</v>
      </c>
      <c r="D1067" s="3">
        <f>_xlfn.XLOOKUP(B1067,Details!E:E,Details!AQ:AQ)</f>
        <v>0</v>
      </c>
      <c r="E1067" s="3">
        <f>_xlfn.XLOOKUP(B1067,Details!E:E,Details!AR:AR)</f>
        <v>0</v>
      </c>
      <c r="F1067" s="3">
        <f>SUMIFS(Details!AY:AY,Details!E:E,'GST TDS'!B1067)</f>
        <v>0</v>
      </c>
      <c r="G1067" s="360">
        <f t="shared" si="26"/>
        <v>0</v>
      </c>
    </row>
    <row r="1068" spans="3:7" x14ac:dyDescent="0.35">
      <c r="C1068" s="3">
        <f>_xlfn.XLOOKUP(B1068,Details!E:E,Details!CG:CG)</f>
        <v>0</v>
      </c>
      <c r="D1068" s="3">
        <f>_xlfn.XLOOKUP(B1068,Details!E:E,Details!AQ:AQ)</f>
        <v>0</v>
      </c>
      <c r="E1068" s="3">
        <f>_xlfn.XLOOKUP(B1068,Details!E:E,Details!AR:AR)</f>
        <v>0</v>
      </c>
      <c r="F1068" s="3">
        <f>SUMIFS(Details!AY:AY,Details!E:E,'GST TDS'!B1068)</f>
        <v>0</v>
      </c>
      <c r="G1068" s="360">
        <f t="shared" si="26"/>
        <v>0</v>
      </c>
    </row>
    <row r="1069" spans="3:7" x14ac:dyDescent="0.35">
      <c r="C1069" s="3">
        <f>_xlfn.XLOOKUP(B1069,Details!E:E,Details!CG:CG)</f>
        <v>0</v>
      </c>
      <c r="D1069" s="3">
        <f>_xlfn.XLOOKUP(B1069,Details!E:E,Details!AQ:AQ)</f>
        <v>0</v>
      </c>
      <c r="E1069" s="3">
        <f>_xlfn.XLOOKUP(B1069,Details!E:E,Details!AR:AR)</f>
        <v>0</v>
      </c>
      <c r="F1069" s="3">
        <f>SUMIFS(Details!AY:AY,Details!E:E,'GST TDS'!B1069)</f>
        <v>0</v>
      </c>
      <c r="G1069" s="360">
        <f t="shared" si="26"/>
        <v>0</v>
      </c>
    </row>
    <row r="1070" spans="3:7" x14ac:dyDescent="0.35">
      <c r="C1070" s="3">
        <f>_xlfn.XLOOKUP(B1070,Details!E:E,Details!CG:CG)</f>
        <v>0</v>
      </c>
      <c r="D1070" s="3">
        <f>_xlfn.XLOOKUP(B1070,Details!E:E,Details!AQ:AQ)</f>
        <v>0</v>
      </c>
      <c r="E1070" s="3">
        <f>_xlfn.XLOOKUP(B1070,Details!E:E,Details!AR:AR)</f>
        <v>0</v>
      </c>
      <c r="F1070" s="3">
        <f>SUMIFS(Details!AY:AY,Details!E:E,'GST TDS'!B1070)</f>
        <v>0</v>
      </c>
      <c r="G1070" s="360">
        <f t="shared" si="26"/>
        <v>0</v>
      </c>
    </row>
    <row r="1071" spans="3:7" x14ac:dyDescent="0.35">
      <c r="C1071" s="3">
        <f>_xlfn.XLOOKUP(B1071,Details!E:E,Details!CG:CG)</f>
        <v>0</v>
      </c>
      <c r="D1071" s="3">
        <f>_xlfn.XLOOKUP(B1071,Details!E:E,Details!AQ:AQ)</f>
        <v>0</v>
      </c>
      <c r="E1071" s="3">
        <f>_xlfn.XLOOKUP(B1071,Details!E:E,Details!AR:AR)</f>
        <v>0</v>
      </c>
      <c r="F1071" s="3">
        <f>SUMIFS(Details!AY:AY,Details!E:E,'GST TDS'!B1071)</f>
        <v>0</v>
      </c>
      <c r="G1071" s="360">
        <f t="shared" si="26"/>
        <v>0</v>
      </c>
    </row>
    <row r="1072" spans="3:7" x14ac:dyDescent="0.35">
      <c r="C1072" s="3">
        <f>_xlfn.XLOOKUP(B1072,Details!E:E,Details!CG:CG)</f>
        <v>0</v>
      </c>
      <c r="D1072" s="3">
        <f>_xlfn.XLOOKUP(B1072,Details!E:E,Details!AQ:AQ)</f>
        <v>0</v>
      </c>
      <c r="E1072" s="3">
        <f>_xlfn.XLOOKUP(B1072,Details!E:E,Details!AR:AR)</f>
        <v>0</v>
      </c>
      <c r="F1072" s="3">
        <f>SUMIFS(Details!AY:AY,Details!E:E,'GST TDS'!B1072)</f>
        <v>0</v>
      </c>
      <c r="G1072" s="360">
        <f t="shared" si="26"/>
        <v>0</v>
      </c>
    </row>
    <row r="1073" spans="3:7" x14ac:dyDescent="0.35">
      <c r="C1073" s="3">
        <f>_xlfn.XLOOKUP(B1073,Details!E:E,Details!CG:CG)</f>
        <v>0</v>
      </c>
      <c r="D1073" s="3">
        <f>_xlfn.XLOOKUP(B1073,Details!E:E,Details!AQ:AQ)</f>
        <v>0</v>
      </c>
      <c r="E1073" s="3">
        <f>_xlfn.XLOOKUP(B1073,Details!E:E,Details!AR:AR)</f>
        <v>0</v>
      </c>
      <c r="F1073" s="3">
        <f>SUMIFS(Details!AY:AY,Details!E:E,'GST TDS'!B1073)</f>
        <v>0</v>
      </c>
      <c r="G1073" s="360">
        <f t="shared" si="26"/>
        <v>0</v>
      </c>
    </row>
    <row r="1074" spans="3:7" x14ac:dyDescent="0.35">
      <c r="C1074" s="3">
        <f>_xlfn.XLOOKUP(B1074,Details!E:E,Details!CG:CG)</f>
        <v>0</v>
      </c>
      <c r="D1074" s="3">
        <f>_xlfn.XLOOKUP(B1074,Details!E:E,Details!AQ:AQ)</f>
        <v>0</v>
      </c>
      <c r="E1074" s="3">
        <f>_xlfn.XLOOKUP(B1074,Details!E:E,Details!AR:AR)</f>
        <v>0</v>
      </c>
      <c r="F1074" s="3">
        <f>SUMIFS(Details!AY:AY,Details!E:E,'GST TDS'!B1074)</f>
        <v>0</v>
      </c>
      <c r="G1074" s="360">
        <f t="shared" si="26"/>
        <v>0</v>
      </c>
    </row>
    <row r="1075" spans="3:7" x14ac:dyDescent="0.35">
      <c r="C1075" s="3">
        <f>_xlfn.XLOOKUP(B1075,Details!E:E,Details!CG:CG)</f>
        <v>0</v>
      </c>
      <c r="D1075" s="3">
        <f>_xlfn.XLOOKUP(B1075,Details!E:E,Details!AQ:AQ)</f>
        <v>0</v>
      </c>
      <c r="E1075" s="3">
        <f>_xlfn.XLOOKUP(B1075,Details!E:E,Details!AR:AR)</f>
        <v>0</v>
      </c>
      <c r="F1075" s="3">
        <f>SUMIFS(Details!AY:AY,Details!E:E,'GST TDS'!B1075)</f>
        <v>0</v>
      </c>
      <c r="G1075" s="360">
        <f t="shared" si="26"/>
        <v>0</v>
      </c>
    </row>
    <row r="1076" spans="3:7" x14ac:dyDescent="0.35">
      <c r="C1076" s="3">
        <f>_xlfn.XLOOKUP(B1076,Details!E:E,Details!CG:CG)</f>
        <v>0</v>
      </c>
      <c r="D1076" s="3">
        <f>_xlfn.XLOOKUP(B1076,Details!E:E,Details!AQ:AQ)</f>
        <v>0</v>
      </c>
      <c r="E1076" s="3">
        <f>_xlfn.XLOOKUP(B1076,Details!E:E,Details!AR:AR)</f>
        <v>0</v>
      </c>
      <c r="F1076" s="3">
        <f>SUMIFS(Details!AY:AY,Details!E:E,'GST TDS'!B1076)</f>
        <v>0</v>
      </c>
      <c r="G1076" s="360">
        <f t="shared" si="26"/>
        <v>0</v>
      </c>
    </row>
    <row r="1077" spans="3:7" x14ac:dyDescent="0.35">
      <c r="C1077" s="3">
        <f>_xlfn.XLOOKUP(B1077,Details!E:E,Details!CG:CG)</f>
        <v>0</v>
      </c>
      <c r="D1077" s="3">
        <f>_xlfn.XLOOKUP(B1077,Details!E:E,Details!AQ:AQ)</f>
        <v>0</v>
      </c>
      <c r="E1077" s="3">
        <f>_xlfn.XLOOKUP(B1077,Details!E:E,Details!AR:AR)</f>
        <v>0</v>
      </c>
      <c r="F1077" s="3">
        <f>SUMIFS(Details!AY:AY,Details!E:E,'GST TDS'!B1077)</f>
        <v>0</v>
      </c>
      <c r="G1077" s="360">
        <f t="shared" si="26"/>
        <v>0</v>
      </c>
    </row>
    <row r="1078" spans="3:7" x14ac:dyDescent="0.35">
      <c r="C1078" s="3">
        <f>_xlfn.XLOOKUP(B1078,Details!E:E,Details!CG:CG)</f>
        <v>0</v>
      </c>
      <c r="D1078" s="3">
        <f>_xlfn.XLOOKUP(B1078,Details!E:E,Details!AQ:AQ)</f>
        <v>0</v>
      </c>
      <c r="E1078" s="3">
        <f>_xlfn.XLOOKUP(B1078,Details!E:E,Details!AR:AR)</f>
        <v>0</v>
      </c>
      <c r="F1078" s="3">
        <f>SUMIFS(Details!AY:AY,Details!E:E,'GST TDS'!B1078)</f>
        <v>0</v>
      </c>
      <c r="G1078" s="360">
        <f t="shared" si="26"/>
        <v>0</v>
      </c>
    </row>
    <row r="1079" spans="3:7" x14ac:dyDescent="0.35">
      <c r="C1079" s="3">
        <f>_xlfn.XLOOKUP(B1079,Details!E:E,Details!CG:CG)</f>
        <v>0</v>
      </c>
      <c r="D1079" s="3">
        <f>_xlfn.XLOOKUP(B1079,Details!E:E,Details!AQ:AQ)</f>
        <v>0</v>
      </c>
      <c r="E1079" s="3">
        <f>_xlfn.XLOOKUP(B1079,Details!E:E,Details!AR:AR)</f>
        <v>0</v>
      </c>
      <c r="F1079" s="3">
        <f>SUMIFS(Details!AY:AY,Details!E:E,'GST TDS'!B1079)</f>
        <v>0</v>
      </c>
      <c r="G1079" s="360">
        <f t="shared" si="26"/>
        <v>0</v>
      </c>
    </row>
    <row r="1080" spans="3:7" x14ac:dyDescent="0.35">
      <c r="C1080" s="3">
        <f>_xlfn.XLOOKUP(B1080,Details!E:E,Details!CG:CG)</f>
        <v>0</v>
      </c>
      <c r="D1080" s="3">
        <f>_xlfn.XLOOKUP(B1080,Details!E:E,Details!AQ:AQ)</f>
        <v>0</v>
      </c>
      <c r="E1080" s="3">
        <f>_xlfn.XLOOKUP(B1080,Details!E:E,Details!AR:AR)</f>
        <v>0</v>
      </c>
      <c r="F1080" s="3">
        <f>SUMIFS(Details!AY:AY,Details!E:E,'GST TDS'!B1080)</f>
        <v>0</v>
      </c>
      <c r="G1080" s="360">
        <f t="shared" si="26"/>
        <v>0</v>
      </c>
    </row>
    <row r="1081" spans="3:7" x14ac:dyDescent="0.35">
      <c r="C1081" s="3">
        <f>_xlfn.XLOOKUP(B1081,Details!E:E,Details!CG:CG)</f>
        <v>0</v>
      </c>
      <c r="D1081" s="3">
        <f>_xlfn.XLOOKUP(B1081,Details!E:E,Details!AQ:AQ)</f>
        <v>0</v>
      </c>
      <c r="E1081" s="3">
        <f>_xlfn.XLOOKUP(B1081,Details!E:E,Details!AR:AR)</f>
        <v>0</v>
      </c>
      <c r="F1081" s="3">
        <f>SUMIFS(Details!AY:AY,Details!E:E,'GST TDS'!B1081)</f>
        <v>0</v>
      </c>
      <c r="G1081" s="360">
        <f t="shared" si="26"/>
        <v>0</v>
      </c>
    </row>
    <row r="1082" spans="3:7" x14ac:dyDescent="0.35">
      <c r="C1082" s="3">
        <f>_xlfn.XLOOKUP(B1082,Details!E:E,Details!CG:CG)</f>
        <v>0</v>
      </c>
      <c r="D1082" s="3">
        <f>_xlfn.XLOOKUP(B1082,Details!E:E,Details!AQ:AQ)</f>
        <v>0</v>
      </c>
      <c r="E1082" s="3">
        <f>_xlfn.XLOOKUP(B1082,Details!E:E,Details!AR:AR)</f>
        <v>0</v>
      </c>
      <c r="F1082" s="3">
        <f>SUMIFS(Details!AY:AY,Details!E:E,'GST TDS'!B1082)</f>
        <v>0</v>
      </c>
      <c r="G1082" s="360">
        <f t="shared" si="26"/>
        <v>0</v>
      </c>
    </row>
    <row r="1083" spans="3:7" x14ac:dyDescent="0.35">
      <c r="C1083" s="3">
        <f>_xlfn.XLOOKUP(B1083,Details!E:E,Details!CG:CG)</f>
        <v>0</v>
      </c>
      <c r="D1083" s="3">
        <f>_xlfn.XLOOKUP(B1083,Details!E:E,Details!AQ:AQ)</f>
        <v>0</v>
      </c>
      <c r="E1083" s="3">
        <f>_xlfn.XLOOKUP(B1083,Details!E:E,Details!AR:AR)</f>
        <v>0</v>
      </c>
      <c r="F1083" s="3">
        <f>SUMIFS(Details!AY:AY,Details!E:E,'GST TDS'!B1083)</f>
        <v>0</v>
      </c>
      <c r="G1083" s="360">
        <f t="shared" si="26"/>
        <v>0</v>
      </c>
    </row>
    <row r="1084" spans="3:7" x14ac:dyDescent="0.35">
      <c r="C1084" s="3">
        <f>_xlfn.XLOOKUP(B1084,Details!E:E,Details!CG:CG)</f>
        <v>0</v>
      </c>
      <c r="D1084" s="3">
        <f>_xlfn.XLOOKUP(B1084,Details!E:E,Details!AQ:AQ)</f>
        <v>0</v>
      </c>
      <c r="E1084" s="3">
        <f>_xlfn.XLOOKUP(B1084,Details!E:E,Details!AR:AR)</f>
        <v>0</v>
      </c>
      <c r="F1084" s="3">
        <f>SUMIFS(Details!AY:AY,Details!E:E,'GST TDS'!B1084)</f>
        <v>0</v>
      </c>
      <c r="G1084" s="360">
        <f t="shared" si="26"/>
        <v>0</v>
      </c>
    </row>
    <row r="1085" spans="3:7" x14ac:dyDescent="0.35">
      <c r="C1085" s="3">
        <f>_xlfn.XLOOKUP(B1085,Details!E:E,Details!CG:CG)</f>
        <v>0</v>
      </c>
      <c r="D1085" s="3">
        <f>_xlfn.XLOOKUP(B1085,Details!E:E,Details!AQ:AQ)</f>
        <v>0</v>
      </c>
      <c r="E1085" s="3">
        <f>_xlfn.XLOOKUP(B1085,Details!E:E,Details!AR:AR)</f>
        <v>0</v>
      </c>
      <c r="F1085" s="3">
        <f>SUMIFS(Details!AY:AY,Details!E:E,'GST TDS'!B1085)</f>
        <v>0</v>
      </c>
      <c r="G1085" s="360">
        <f t="shared" si="26"/>
        <v>0</v>
      </c>
    </row>
    <row r="1086" spans="3:7" x14ac:dyDescent="0.35">
      <c r="C1086" s="3">
        <f>_xlfn.XLOOKUP(B1086,Details!E:E,Details!CG:CG)</f>
        <v>0</v>
      </c>
      <c r="D1086" s="3">
        <f>_xlfn.XLOOKUP(B1086,Details!E:E,Details!AQ:AQ)</f>
        <v>0</v>
      </c>
      <c r="E1086" s="3">
        <f>_xlfn.XLOOKUP(B1086,Details!E:E,Details!AR:AR)</f>
        <v>0</v>
      </c>
      <c r="F1086" s="3">
        <f>SUMIFS(Details!AY:AY,Details!E:E,'GST TDS'!B1086)</f>
        <v>0</v>
      </c>
      <c r="G1086" s="360">
        <f t="shared" si="26"/>
        <v>0</v>
      </c>
    </row>
    <row r="1087" spans="3:7" x14ac:dyDescent="0.35">
      <c r="C1087" s="3">
        <f>_xlfn.XLOOKUP(B1087,Details!E:E,Details!CG:CG)</f>
        <v>0</v>
      </c>
      <c r="D1087" s="3">
        <f>_xlfn.XLOOKUP(B1087,Details!E:E,Details!AQ:AQ)</f>
        <v>0</v>
      </c>
      <c r="E1087" s="3">
        <f>_xlfn.XLOOKUP(B1087,Details!E:E,Details!AR:AR)</f>
        <v>0</v>
      </c>
      <c r="F1087" s="3">
        <f>SUMIFS(Details!AY:AY,Details!E:E,'GST TDS'!B1087)</f>
        <v>0</v>
      </c>
      <c r="G1087" s="360">
        <f t="shared" si="26"/>
        <v>0</v>
      </c>
    </row>
    <row r="1088" spans="3:7" x14ac:dyDescent="0.35">
      <c r="C1088" s="3">
        <f>_xlfn.XLOOKUP(B1088,Details!E:E,Details!CG:CG)</f>
        <v>0</v>
      </c>
      <c r="D1088" s="3">
        <f>_xlfn.XLOOKUP(B1088,Details!E:E,Details!AQ:AQ)</f>
        <v>0</v>
      </c>
      <c r="E1088" s="3">
        <f>_xlfn.XLOOKUP(B1088,Details!E:E,Details!AR:AR)</f>
        <v>0</v>
      </c>
      <c r="F1088" s="3">
        <f>SUMIFS(Details!AY:AY,Details!E:E,'GST TDS'!B1088)</f>
        <v>0</v>
      </c>
      <c r="G1088" s="360">
        <f t="shared" si="26"/>
        <v>0</v>
      </c>
    </row>
    <row r="1089" spans="3:7" x14ac:dyDescent="0.35">
      <c r="C1089" s="3">
        <f>_xlfn.XLOOKUP(B1089,Details!E:E,Details!CG:CG)</f>
        <v>0</v>
      </c>
      <c r="D1089" s="3">
        <f>_xlfn.XLOOKUP(B1089,Details!E:E,Details!AQ:AQ)</f>
        <v>0</v>
      </c>
      <c r="E1089" s="3">
        <f>_xlfn.XLOOKUP(B1089,Details!E:E,Details!AR:AR)</f>
        <v>0</v>
      </c>
      <c r="F1089" s="3">
        <f>SUMIFS(Details!AY:AY,Details!E:E,'GST TDS'!B1089)</f>
        <v>0</v>
      </c>
      <c r="G1089" s="360">
        <f t="shared" si="26"/>
        <v>0</v>
      </c>
    </row>
    <row r="1090" spans="3:7" x14ac:dyDescent="0.35">
      <c r="C1090" s="3">
        <f>_xlfn.XLOOKUP(B1090,Details!E:E,Details!CG:CG)</f>
        <v>0</v>
      </c>
      <c r="D1090" s="3">
        <f>_xlfn.XLOOKUP(B1090,Details!E:E,Details!AQ:AQ)</f>
        <v>0</v>
      </c>
      <c r="E1090" s="3">
        <f>_xlfn.XLOOKUP(B1090,Details!E:E,Details!AR:AR)</f>
        <v>0</v>
      </c>
      <c r="F1090" s="3">
        <f>SUMIFS(Details!AY:AY,Details!E:E,'GST TDS'!B1090)</f>
        <v>0</v>
      </c>
      <c r="G1090" s="360">
        <f t="shared" si="26"/>
        <v>0</v>
      </c>
    </row>
    <row r="1091" spans="3:7" x14ac:dyDescent="0.35">
      <c r="C1091" s="3">
        <f>_xlfn.XLOOKUP(B1091,Details!E:E,Details!CG:CG)</f>
        <v>0</v>
      </c>
      <c r="D1091" s="3">
        <f>_xlfn.XLOOKUP(B1091,Details!E:E,Details!AQ:AQ)</f>
        <v>0</v>
      </c>
      <c r="E1091" s="3">
        <f>_xlfn.XLOOKUP(B1091,Details!E:E,Details!AR:AR)</f>
        <v>0</v>
      </c>
      <c r="F1091" s="3">
        <f>SUMIFS(Details!AY:AY,Details!E:E,'GST TDS'!B1091)</f>
        <v>0</v>
      </c>
      <c r="G1091" s="360">
        <f t="shared" si="26"/>
        <v>0</v>
      </c>
    </row>
    <row r="1092" spans="3:7" x14ac:dyDescent="0.35">
      <c r="C1092" s="3">
        <f>_xlfn.XLOOKUP(B1092,Details!E:E,Details!CG:CG)</f>
        <v>0</v>
      </c>
      <c r="D1092" s="3">
        <f>_xlfn.XLOOKUP(B1092,Details!E:E,Details!AQ:AQ)</f>
        <v>0</v>
      </c>
      <c r="E1092" s="3">
        <f>_xlfn.XLOOKUP(B1092,Details!E:E,Details!AR:AR)</f>
        <v>0</v>
      </c>
      <c r="F1092" s="3">
        <f>SUMIFS(Details!AY:AY,Details!E:E,'GST TDS'!B1092)</f>
        <v>0</v>
      </c>
      <c r="G1092" s="360">
        <f t="shared" si="26"/>
        <v>0</v>
      </c>
    </row>
    <row r="1093" spans="3:7" x14ac:dyDescent="0.35">
      <c r="C1093" s="3">
        <f>_xlfn.XLOOKUP(B1093,Details!E:E,Details!CG:CG)</f>
        <v>0</v>
      </c>
      <c r="D1093" s="3">
        <f>_xlfn.XLOOKUP(B1093,Details!E:E,Details!AQ:AQ)</f>
        <v>0</v>
      </c>
      <c r="E1093" s="3">
        <f>_xlfn.XLOOKUP(B1093,Details!E:E,Details!AR:AR)</f>
        <v>0</v>
      </c>
      <c r="F1093" s="3">
        <f>SUMIFS(Details!AY:AY,Details!E:E,'GST TDS'!B1093)</f>
        <v>0</v>
      </c>
      <c r="G1093" s="360">
        <f t="shared" si="26"/>
        <v>0</v>
      </c>
    </row>
    <row r="1094" spans="3:7" x14ac:dyDescent="0.35">
      <c r="C1094" s="3">
        <f>_xlfn.XLOOKUP(B1094,Details!E:E,Details!CG:CG)</f>
        <v>0</v>
      </c>
      <c r="D1094" s="3">
        <f>_xlfn.XLOOKUP(B1094,Details!E:E,Details!AQ:AQ)</f>
        <v>0</v>
      </c>
      <c r="E1094" s="3">
        <f>_xlfn.XLOOKUP(B1094,Details!E:E,Details!AR:AR)</f>
        <v>0</v>
      </c>
      <c r="F1094" s="3">
        <f>SUMIFS(Details!AY:AY,Details!E:E,'GST TDS'!B1094)</f>
        <v>0</v>
      </c>
      <c r="G1094" s="360">
        <f t="shared" si="26"/>
        <v>0</v>
      </c>
    </row>
    <row r="1095" spans="3:7" x14ac:dyDescent="0.35">
      <c r="C1095" s="3">
        <f>_xlfn.XLOOKUP(B1095,Details!E:E,Details!CG:CG)</f>
        <v>0</v>
      </c>
      <c r="D1095" s="3">
        <f>_xlfn.XLOOKUP(B1095,Details!E:E,Details!AQ:AQ)</f>
        <v>0</v>
      </c>
      <c r="E1095" s="3">
        <f>_xlfn.XLOOKUP(B1095,Details!E:E,Details!AR:AR)</f>
        <v>0</v>
      </c>
      <c r="F1095" s="3">
        <f>SUMIFS(Details!AY:AY,Details!E:E,'GST TDS'!B1095)</f>
        <v>0</v>
      </c>
      <c r="G1095" s="360">
        <f t="shared" si="26"/>
        <v>0</v>
      </c>
    </row>
    <row r="1096" spans="3:7" x14ac:dyDescent="0.35">
      <c r="C1096" s="3">
        <f>_xlfn.XLOOKUP(B1096,Details!E:E,Details!CG:CG)</f>
        <v>0</v>
      </c>
      <c r="D1096" s="3">
        <f>_xlfn.XLOOKUP(B1096,Details!E:E,Details!AQ:AQ)</f>
        <v>0</v>
      </c>
      <c r="E1096" s="3">
        <f>_xlfn.XLOOKUP(B1096,Details!E:E,Details!AR:AR)</f>
        <v>0</v>
      </c>
      <c r="F1096" s="3">
        <f>SUMIFS(Details!AY:AY,Details!E:E,'GST TDS'!B1096)</f>
        <v>0</v>
      </c>
      <c r="G1096" s="360">
        <f t="shared" si="26"/>
        <v>0</v>
      </c>
    </row>
    <row r="1097" spans="3:7" x14ac:dyDescent="0.35">
      <c r="C1097" s="3">
        <f>_xlfn.XLOOKUP(B1097,Details!E:E,Details!CG:CG)</f>
        <v>0</v>
      </c>
      <c r="D1097" s="3">
        <f>_xlfn.XLOOKUP(B1097,Details!E:E,Details!AQ:AQ)</f>
        <v>0</v>
      </c>
      <c r="E1097" s="3">
        <f>_xlfn.XLOOKUP(B1097,Details!E:E,Details!AR:AR)</f>
        <v>0</v>
      </c>
      <c r="F1097" s="3">
        <f>SUMIFS(Details!AY:AY,Details!E:E,'GST TDS'!B1097)</f>
        <v>0</v>
      </c>
      <c r="G1097" s="360">
        <f t="shared" si="26"/>
        <v>0</v>
      </c>
    </row>
    <row r="1098" spans="3:7" x14ac:dyDescent="0.35">
      <c r="C1098" s="3">
        <f>_xlfn.XLOOKUP(B1098,Details!E:E,Details!CG:CG)</f>
        <v>0</v>
      </c>
      <c r="D1098" s="3">
        <f>_xlfn.XLOOKUP(B1098,Details!E:E,Details!AQ:AQ)</f>
        <v>0</v>
      </c>
      <c r="E1098" s="3">
        <f>_xlfn.XLOOKUP(B1098,Details!E:E,Details!AR:AR)</f>
        <v>0</v>
      </c>
      <c r="F1098" s="3">
        <f>SUMIFS(Details!AY:AY,Details!E:E,'GST TDS'!B1098)</f>
        <v>0</v>
      </c>
      <c r="G1098" s="360">
        <f t="shared" si="26"/>
        <v>0</v>
      </c>
    </row>
    <row r="1099" spans="3:7" x14ac:dyDescent="0.35">
      <c r="C1099" s="3">
        <f>_xlfn.XLOOKUP(B1099,Details!E:E,Details!CG:CG)</f>
        <v>0</v>
      </c>
      <c r="D1099" s="3">
        <f>_xlfn.XLOOKUP(B1099,Details!E:E,Details!AQ:AQ)</f>
        <v>0</v>
      </c>
      <c r="E1099" s="3">
        <f>_xlfn.XLOOKUP(B1099,Details!E:E,Details!AR:AR)</f>
        <v>0</v>
      </c>
      <c r="F1099" s="3">
        <f>SUMIFS(Details!AY:AY,Details!E:E,'GST TDS'!B1099)</f>
        <v>0</v>
      </c>
      <c r="G1099" s="360">
        <f t="shared" si="26"/>
        <v>0</v>
      </c>
    </row>
    <row r="1100" spans="3:7" x14ac:dyDescent="0.35">
      <c r="C1100" s="3">
        <f>_xlfn.XLOOKUP(B1100,Details!E:E,Details!CG:CG)</f>
        <v>0</v>
      </c>
      <c r="D1100" s="3">
        <f>_xlfn.XLOOKUP(B1100,Details!E:E,Details!AQ:AQ)</f>
        <v>0</v>
      </c>
      <c r="E1100" s="3">
        <f>_xlfn.XLOOKUP(B1100,Details!E:E,Details!AR:AR)</f>
        <v>0</v>
      </c>
      <c r="F1100" s="3">
        <f>SUMIFS(Details!AY:AY,Details!E:E,'GST TDS'!B1100)</f>
        <v>0</v>
      </c>
      <c r="G1100" s="360">
        <f t="shared" si="26"/>
        <v>0</v>
      </c>
    </row>
    <row r="1101" spans="3:7" x14ac:dyDescent="0.35">
      <c r="C1101" s="3">
        <f>_xlfn.XLOOKUP(B1101,Details!E:E,Details!CG:CG)</f>
        <v>0</v>
      </c>
      <c r="D1101" s="3">
        <f>_xlfn.XLOOKUP(B1101,Details!E:E,Details!AQ:AQ)</f>
        <v>0</v>
      </c>
      <c r="E1101" s="3">
        <f>_xlfn.XLOOKUP(B1101,Details!E:E,Details!AR:AR)</f>
        <v>0</v>
      </c>
      <c r="F1101" s="3">
        <f>SUMIFS(Details!AY:AY,Details!E:E,'GST TDS'!B1101)</f>
        <v>0</v>
      </c>
      <c r="G1101" s="360">
        <f t="shared" si="26"/>
        <v>0</v>
      </c>
    </row>
    <row r="1102" spans="3:7" x14ac:dyDescent="0.35">
      <c r="C1102" s="3">
        <f>_xlfn.XLOOKUP(B1102,Details!E:E,Details!CG:CG)</f>
        <v>0</v>
      </c>
      <c r="D1102" s="3">
        <f>_xlfn.XLOOKUP(B1102,Details!E:E,Details!AQ:AQ)</f>
        <v>0</v>
      </c>
      <c r="E1102" s="3">
        <f>_xlfn.XLOOKUP(B1102,Details!E:E,Details!AR:AR)</f>
        <v>0</v>
      </c>
      <c r="F1102" s="3">
        <f>SUMIFS(Details!AY:AY,Details!E:E,'GST TDS'!B1102)</f>
        <v>0</v>
      </c>
      <c r="G1102" s="360">
        <f t="shared" si="26"/>
        <v>0</v>
      </c>
    </row>
    <row r="1103" spans="3:7" x14ac:dyDescent="0.35">
      <c r="C1103" s="3">
        <f>_xlfn.XLOOKUP(B1103,Details!E:E,Details!CG:CG)</f>
        <v>0</v>
      </c>
      <c r="D1103" s="3">
        <f>_xlfn.XLOOKUP(B1103,Details!E:E,Details!AQ:AQ)</f>
        <v>0</v>
      </c>
      <c r="E1103" s="3">
        <f>_xlfn.XLOOKUP(B1103,Details!E:E,Details!AR:AR)</f>
        <v>0</v>
      </c>
      <c r="F1103" s="3">
        <f>SUMIFS(Details!AY:AY,Details!E:E,'GST TDS'!B1103)</f>
        <v>0</v>
      </c>
      <c r="G1103" s="360">
        <f t="shared" si="26"/>
        <v>0</v>
      </c>
    </row>
    <row r="1104" spans="3:7" x14ac:dyDescent="0.35">
      <c r="C1104" s="3">
        <f>_xlfn.XLOOKUP(B1104,Details!E:E,Details!CG:CG)</f>
        <v>0</v>
      </c>
      <c r="D1104" s="3">
        <f>_xlfn.XLOOKUP(B1104,Details!E:E,Details!AQ:AQ)</f>
        <v>0</v>
      </c>
      <c r="E1104" s="3">
        <f>_xlfn.XLOOKUP(B1104,Details!E:E,Details!AR:AR)</f>
        <v>0</v>
      </c>
      <c r="F1104" s="3">
        <f>SUMIFS(Details!AY:AY,Details!E:E,'GST TDS'!B1104)</f>
        <v>0</v>
      </c>
      <c r="G1104" s="360">
        <f t="shared" ref="G1104:G1167" si="27">F1104*2%</f>
        <v>0</v>
      </c>
    </row>
    <row r="1105" spans="3:7" x14ac:dyDescent="0.35">
      <c r="C1105" s="3">
        <f>_xlfn.XLOOKUP(B1105,Details!E:E,Details!CG:CG)</f>
        <v>0</v>
      </c>
      <c r="D1105" s="3">
        <f>_xlfn.XLOOKUP(B1105,Details!E:E,Details!AQ:AQ)</f>
        <v>0</v>
      </c>
      <c r="E1105" s="3">
        <f>_xlfn.XLOOKUP(B1105,Details!E:E,Details!AR:AR)</f>
        <v>0</v>
      </c>
      <c r="F1105" s="3">
        <f>SUMIFS(Details!AY:AY,Details!E:E,'GST TDS'!B1105)</f>
        <v>0</v>
      </c>
      <c r="G1105" s="360">
        <f t="shared" si="27"/>
        <v>0</v>
      </c>
    </row>
    <row r="1106" spans="3:7" x14ac:dyDescent="0.35">
      <c r="C1106" s="3">
        <f>_xlfn.XLOOKUP(B1106,Details!E:E,Details!CG:CG)</f>
        <v>0</v>
      </c>
      <c r="D1106" s="3">
        <f>_xlfn.XLOOKUP(B1106,Details!E:E,Details!AQ:AQ)</f>
        <v>0</v>
      </c>
      <c r="E1106" s="3">
        <f>_xlfn.XLOOKUP(B1106,Details!E:E,Details!AR:AR)</f>
        <v>0</v>
      </c>
      <c r="F1106" s="3">
        <f>SUMIFS(Details!AY:AY,Details!E:E,'GST TDS'!B1106)</f>
        <v>0</v>
      </c>
      <c r="G1106" s="360">
        <f t="shared" si="27"/>
        <v>0</v>
      </c>
    </row>
    <row r="1107" spans="3:7" x14ac:dyDescent="0.35">
      <c r="C1107" s="3">
        <f>_xlfn.XLOOKUP(B1107,Details!E:E,Details!CG:CG)</f>
        <v>0</v>
      </c>
      <c r="D1107" s="3">
        <f>_xlfn.XLOOKUP(B1107,Details!E:E,Details!AQ:AQ)</f>
        <v>0</v>
      </c>
      <c r="E1107" s="3">
        <f>_xlfn.XLOOKUP(B1107,Details!E:E,Details!AR:AR)</f>
        <v>0</v>
      </c>
      <c r="F1107" s="3">
        <f>SUMIFS(Details!AY:AY,Details!E:E,'GST TDS'!B1107)</f>
        <v>0</v>
      </c>
      <c r="G1107" s="360">
        <f t="shared" si="27"/>
        <v>0</v>
      </c>
    </row>
    <row r="1108" spans="3:7" x14ac:dyDescent="0.35">
      <c r="C1108" s="3">
        <f>_xlfn.XLOOKUP(B1108,Details!E:E,Details!CG:CG)</f>
        <v>0</v>
      </c>
      <c r="D1108" s="3">
        <f>_xlfn.XLOOKUP(B1108,Details!E:E,Details!AQ:AQ)</f>
        <v>0</v>
      </c>
      <c r="E1108" s="3">
        <f>_xlfn.XLOOKUP(B1108,Details!E:E,Details!AR:AR)</f>
        <v>0</v>
      </c>
      <c r="F1108" s="3">
        <f>SUMIFS(Details!AY:AY,Details!E:E,'GST TDS'!B1108)</f>
        <v>0</v>
      </c>
      <c r="G1108" s="360">
        <f t="shared" si="27"/>
        <v>0</v>
      </c>
    </row>
    <row r="1109" spans="3:7" x14ac:dyDescent="0.35">
      <c r="C1109" s="3">
        <f>_xlfn.XLOOKUP(B1109,Details!E:E,Details!CG:CG)</f>
        <v>0</v>
      </c>
      <c r="D1109" s="3">
        <f>_xlfn.XLOOKUP(B1109,Details!E:E,Details!AQ:AQ)</f>
        <v>0</v>
      </c>
      <c r="E1109" s="3">
        <f>_xlfn.XLOOKUP(B1109,Details!E:E,Details!AR:AR)</f>
        <v>0</v>
      </c>
      <c r="F1109" s="3">
        <f>SUMIFS(Details!AY:AY,Details!E:E,'GST TDS'!B1109)</f>
        <v>0</v>
      </c>
      <c r="G1109" s="360">
        <f t="shared" si="27"/>
        <v>0</v>
      </c>
    </row>
    <row r="1110" spans="3:7" x14ac:dyDescent="0.35">
      <c r="C1110" s="3">
        <f>_xlfn.XLOOKUP(B1110,Details!E:E,Details!CG:CG)</f>
        <v>0</v>
      </c>
      <c r="D1110" s="3">
        <f>_xlfn.XLOOKUP(B1110,Details!E:E,Details!AQ:AQ)</f>
        <v>0</v>
      </c>
      <c r="E1110" s="3">
        <f>_xlfn.XLOOKUP(B1110,Details!E:E,Details!AR:AR)</f>
        <v>0</v>
      </c>
      <c r="F1110" s="3">
        <f>SUMIFS(Details!AY:AY,Details!E:E,'GST TDS'!B1110)</f>
        <v>0</v>
      </c>
      <c r="G1110" s="360">
        <f t="shared" si="27"/>
        <v>0</v>
      </c>
    </row>
    <row r="1111" spans="3:7" x14ac:dyDescent="0.35">
      <c r="C1111" s="3">
        <f>_xlfn.XLOOKUP(B1111,Details!E:E,Details!CG:CG)</f>
        <v>0</v>
      </c>
      <c r="D1111" s="3">
        <f>_xlfn.XLOOKUP(B1111,Details!E:E,Details!AQ:AQ)</f>
        <v>0</v>
      </c>
      <c r="E1111" s="3">
        <f>_xlfn.XLOOKUP(B1111,Details!E:E,Details!AR:AR)</f>
        <v>0</v>
      </c>
      <c r="F1111" s="3">
        <f>SUMIFS(Details!AY:AY,Details!E:E,'GST TDS'!B1111)</f>
        <v>0</v>
      </c>
      <c r="G1111" s="360">
        <f t="shared" si="27"/>
        <v>0</v>
      </c>
    </row>
    <row r="1112" spans="3:7" x14ac:dyDescent="0.35">
      <c r="C1112" s="3">
        <f>_xlfn.XLOOKUP(B1112,Details!E:E,Details!CG:CG)</f>
        <v>0</v>
      </c>
      <c r="D1112" s="3">
        <f>_xlfn.XLOOKUP(B1112,Details!E:E,Details!AQ:AQ)</f>
        <v>0</v>
      </c>
      <c r="E1112" s="3">
        <f>_xlfn.XLOOKUP(B1112,Details!E:E,Details!AR:AR)</f>
        <v>0</v>
      </c>
      <c r="F1112" s="3">
        <f>SUMIFS(Details!AY:AY,Details!E:E,'GST TDS'!B1112)</f>
        <v>0</v>
      </c>
      <c r="G1112" s="360">
        <f t="shared" si="27"/>
        <v>0</v>
      </c>
    </row>
    <row r="1113" spans="3:7" x14ac:dyDescent="0.35">
      <c r="C1113" s="3">
        <f>_xlfn.XLOOKUP(B1113,Details!E:E,Details!CG:CG)</f>
        <v>0</v>
      </c>
      <c r="D1113" s="3">
        <f>_xlfn.XLOOKUP(B1113,Details!E:E,Details!AQ:AQ)</f>
        <v>0</v>
      </c>
      <c r="E1113" s="3">
        <f>_xlfn.XLOOKUP(B1113,Details!E:E,Details!AR:AR)</f>
        <v>0</v>
      </c>
      <c r="F1113" s="3">
        <f>SUMIFS(Details!AY:AY,Details!E:E,'GST TDS'!B1113)</f>
        <v>0</v>
      </c>
      <c r="G1113" s="360">
        <f t="shared" si="27"/>
        <v>0</v>
      </c>
    </row>
    <row r="1114" spans="3:7" x14ac:dyDescent="0.35">
      <c r="C1114" s="3">
        <f>_xlfn.XLOOKUP(B1114,Details!E:E,Details!CG:CG)</f>
        <v>0</v>
      </c>
      <c r="D1114" s="3">
        <f>_xlfn.XLOOKUP(B1114,Details!E:E,Details!AQ:AQ)</f>
        <v>0</v>
      </c>
      <c r="E1114" s="3">
        <f>_xlfn.XLOOKUP(B1114,Details!E:E,Details!AR:AR)</f>
        <v>0</v>
      </c>
      <c r="F1114" s="3">
        <f>SUMIFS(Details!AY:AY,Details!E:E,'GST TDS'!B1114)</f>
        <v>0</v>
      </c>
      <c r="G1114" s="360">
        <f t="shared" si="27"/>
        <v>0</v>
      </c>
    </row>
    <row r="1115" spans="3:7" x14ac:dyDescent="0.35">
      <c r="C1115" s="3">
        <f>_xlfn.XLOOKUP(B1115,Details!E:E,Details!CG:CG)</f>
        <v>0</v>
      </c>
      <c r="D1115" s="3">
        <f>_xlfn.XLOOKUP(B1115,Details!E:E,Details!AQ:AQ)</f>
        <v>0</v>
      </c>
      <c r="E1115" s="3">
        <f>_xlfn.XLOOKUP(B1115,Details!E:E,Details!AR:AR)</f>
        <v>0</v>
      </c>
      <c r="F1115" s="3">
        <f>SUMIFS(Details!AY:AY,Details!E:E,'GST TDS'!B1115)</f>
        <v>0</v>
      </c>
      <c r="G1115" s="360">
        <f t="shared" si="27"/>
        <v>0</v>
      </c>
    </row>
    <row r="1116" spans="3:7" x14ac:dyDescent="0.35">
      <c r="C1116" s="3">
        <f>_xlfn.XLOOKUP(B1116,Details!E:E,Details!CG:CG)</f>
        <v>0</v>
      </c>
      <c r="D1116" s="3">
        <f>_xlfn.XLOOKUP(B1116,Details!E:E,Details!AQ:AQ)</f>
        <v>0</v>
      </c>
      <c r="E1116" s="3">
        <f>_xlfn.XLOOKUP(B1116,Details!E:E,Details!AR:AR)</f>
        <v>0</v>
      </c>
      <c r="F1116" s="3">
        <f>SUMIFS(Details!AY:AY,Details!E:E,'GST TDS'!B1116)</f>
        <v>0</v>
      </c>
      <c r="G1116" s="360">
        <f t="shared" si="27"/>
        <v>0</v>
      </c>
    </row>
    <row r="1117" spans="3:7" x14ac:dyDescent="0.35">
      <c r="C1117" s="3">
        <f>_xlfn.XLOOKUP(B1117,Details!E:E,Details!CG:CG)</f>
        <v>0</v>
      </c>
      <c r="D1117" s="3">
        <f>_xlfn.XLOOKUP(B1117,Details!E:E,Details!AQ:AQ)</f>
        <v>0</v>
      </c>
      <c r="E1117" s="3">
        <f>_xlfn.XLOOKUP(B1117,Details!E:E,Details!AR:AR)</f>
        <v>0</v>
      </c>
      <c r="F1117" s="3">
        <f>SUMIFS(Details!AY:AY,Details!E:E,'GST TDS'!B1117)</f>
        <v>0</v>
      </c>
      <c r="G1117" s="360">
        <f t="shared" si="27"/>
        <v>0</v>
      </c>
    </row>
    <row r="1118" spans="3:7" x14ac:dyDescent="0.35">
      <c r="C1118" s="3">
        <f>_xlfn.XLOOKUP(B1118,Details!E:E,Details!CG:CG)</f>
        <v>0</v>
      </c>
      <c r="D1118" s="3">
        <f>_xlfn.XLOOKUP(B1118,Details!E:E,Details!AQ:AQ)</f>
        <v>0</v>
      </c>
      <c r="E1118" s="3">
        <f>_xlfn.XLOOKUP(B1118,Details!E:E,Details!AR:AR)</f>
        <v>0</v>
      </c>
      <c r="F1118" s="3">
        <f>SUMIFS(Details!AY:AY,Details!E:E,'GST TDS'!B1118)</f>
        <v>0</v>
      </c>
      <c r="G1118" s="360">
        <f t="shared" si="27"/>
        <v>0</v>
      </c>
    </row>
    <row r="1119" spans="3:7" x14ac:dyDescent="0.35">
      <c r="C1119" s="3">
        <f>_xlfn.XLOOKUP(B1119,Details!E:E,Details!CG:CG)</f>
        <v>0</v>
      </c>
      <c r="D1119" s="3">
        <f>_xlfn.XLOOKUP(B1119,Details!E:E,Details!AQ:AQ)</f>
        <v>0</v>
      </c>
      <c r="E1119" s="3">
        <f>_xlfn.XLOOKUP(B1119,Details!E:E,Details!AR:AR)</f>
        <v>0</v>
      </c>
      <c r="F1119" s="3">
        <f>SUMIFS(Details!AY:AY,Details!E:E,'GST TDS'!B1119)</f>
        <v>0</v>
      </c>
      <c r="G1119" s="360">
        <f t="shared" si="27"/>
        <v>0</v>
      </c>
    </row>
    <row r="1120" spans="3:7" x14ac:dyDescent="0.35">
      <c r="C1120" s="3">
        <f>_xlfn.XLOOKUP(B1120,Details!E:E,Details!CG:CG)</f>
        <v>0</v>
      </c>
      <c r="D1120" s="3">
        <f>_xlfn.XLOOKUP(B1120,Details!E:E,Details!AQ:AQ)</f>
        <v>0</v>
      </c>
      <c r="E1120" s="3">
        <f>_xlfn.XLOOKUP(B1120,Details!E:E,Details!AR:AR)</f>
        <v>0</v>
      </c>
      <c r="F1120" s="3">
        <f>SUMIFS(Details!AY:AY,Details!E:E,'GST TDS'!B1120)</f>
        <v>0</v>
      </c>
      <c r="G1120" s="360">
        <f t="shared" si="27"/>
        <v>0</v>
      </c>
    </row>
    <row r="1121" spans="3:7" x14ac:dyDescent="0.35">
      <c r="C1121" s="3">
        <f>_xlfn.XLOOKUP(B1121,Details!E:E,Details!CG:CG)</f>
        <v>0</v>
      </c>
      <c r="D1121" s="3">
        <f>_xlfn.XLOOKUP(B1121,Details!E:E,Details!AQ:AQ)</f>
        <v>0</v>
      </c>
      <c r="E1121" s="3">
        <f>_xlfn.XLOOKUP(B1121,Details!E:E,Details!AR:AR)</f>
        <v>0</v>
      </c>
      <c r="F1121" s="3">
        <f>SUMIFS(Details!AY:AY,Details!E:E,'GST TDS'!B1121)</f>
        <v>0</v>
      </c>
      <c r="G1121" s="360">
        <f t="shared" si="27"/>
        <v>0</v>
      </c>
    </row>
    <row r="1122" spans="3:7" x14ac:dyDescent="0.35">
      <c r="C1122" s="3">
        <f>_xlfn.XLOOKUP(B1122,Details!E:E,Details!CG:CG)</f>
        <v>0</v>
      </c>
      <c r="D1122" s="3">
        <f>_xlfn.XLOOKUP(B1122,Details!E:E,Details!AQ:AQ)</f>
        <v>0</v>
      </c>
      <c r="E1122" s="3">
        <f>_xlfn.XLOOKUP(B1122,Details!E:E,Details!AR:AR)</f>
        <v>0</v>
      </c>
      <c r="F1122" s="3">
        <f>SUMIFS(Details!AY:AY,Details!E:E,'GST TDS'!B1122)</f>
        <v>0</v>
      </c>
      <c r="G1122" s="360">
        <f t="shared" si="27"/>
        <v>0</v>
      </c>
    </row>
    <row r="1123" spans="3:7" x14ac:dyDescent="0.35">
      <c r="C1123" s="3">
        <f>_xlfn.XLOOKUP(B1123,Details!E:E,Details!CG:CG)</f>
        <v>0</v>
      </c>
      <c r="D1123" s="3">
        <f>_xlfn.XLOOKUP(B1123,Details!E:E,Details!AQ:AQ)</f>
        <v>0</v>
      </c>
      <c r="E1123" s="3">
        <f>_xlfn.XLOOKUP(B1123,Details!E:E,Details!AR:AR)</f>
        <v>0</v>
      </c>
      <c r="F1123" s="3">
        <f>SUMIFS(Details!AY:AY,Details!E:E,'GST TDS'!B1123)</f>
        <v>0</v>
      </c>
      <c r="G1123" s="360">
        <f t="shared" si="27"/>
        <v>0</v>
      </c>
    </row>
    <row r="1124" spans="3:7" x14ac:dyDescent="0.35">
      <c r="C1124" s="3">
        <f>_xlfn.XLOOKUP(B1124,Details!E:E,Details!CG:CG)</f>
        <v>0</v>
      </c>
      <c r="D1124" s="3">
        <f>_xlfn.XLOOKUP(B1124,Details!E:E,Details!AQ:AQ)</f>
        <v>0</v>
      </c>
      <c r="E1124" s="3">
        <f>_xlfn.XLOOKUP(B1124,Details!E:E,Details!AR:AR)</f>
        <v>0</v>
      </c>
      <c r="F1124" s="3">
        <f>SUMIFS(Details!AY:AY,Details!E:E,'GST TDS'!B1124)</f>
        <v>0</v>
      </c>
      <c r="G1124" s="360">
        <f t="shared" si="27"/>
        <v>0</v>
      </c>
    </row>
    <row r="1125" spans="3:7" x14ac:dyDescent="0.35">
      <c r="C1125" s="3">
        <f>_xlfn.XLOOKUP(B1125,Details!E:E,Details!CG:CG)</f>
        <v>0</v>
      </c>
      <c r="D1125" s="3">
        <f>_xlfn.XLOOKUP(B1125,Details!E:E,Details!AQ:AQ)</f>
        <v>0</v>
      </c>
      <c r="E1125" s="3">
        <f>_xlfn.XLOOKUP(B1125,Details!E:E,Details!AR:AR)</f>
        <v>0</v>
      </c>
      <c r="F1125" s="3">
        <f>SUMIFS(Details!AY:AY,Details!E:E,'GST TDS'!B1125)</f>
        <v>0</v>
      </c>
      <c r="G1125" s="360">
        <f t="shared" si="27"/>
        <v>0</v>
      </c>
    </row>
    <row r="1126" spans="3:7" x14ac:dyDescent="0.35">
      <c r="C1126" s="3">
        <f>_xlfn.XLOOKUP(B1126,Details!E:E,Details!CG:CG)</f>
        <v>0</v>
      </c>
      <c r="D1126" s="3">
        <f>_xlfn.XLOOKUP(B1126,Details!E:E,Details!AQ:AQ)</f>
        <v>0</v>
      </c>
      <c r="E1126" s="3">
        <f>_xlfn.XLOOKUP(B1126,Details!E:E,Details!AR:AR)</f>
        <v>0</v>
      </c>
      <c r="F1126" s="3">
        <f>SUMIFS(Details!AY:AY,Details!E:E,'GST TDS'!B1126)</f>
        <v>0</v>
      </c>
      <c r="G1126" s="360">
        <f t="shared" si="27"/>
        <v>0</v>
      </c>
    </row>
    <row r="1127" spans="3:7" x14ac:dyDescent="0.35">
      <c r="C1127" s="3">
        <f>_xlfn.XLOOKUP(B1127,Details!E:E,Details!CG:CG)</f>
        <v>0</v>
      </c>
      <c r="D1127" s="3">
        <f>_xlfn.XLOOKUP(B1127,Details!E:E,Details!AQ:AQ)</f>
        <v>0</v>
      </c>
      <c r="E1127" s="3">
        <f>_xlfn.XLOOKUP(B1127,Details!E:E,Details!AR:AR)</f>
        <v>0</v>
      </c>
      <c r="F1127" s="3">
        <f>SUMIFS(Details!AY:AY,Details!E:E,'GST TDS'!B1127)</f>
        <v>0</v>
      </c>
      <c r="G1127" s="360">
        <f t="shared" si="27"/>
        <v>0</v>
      </c>
    </row>
    <row r="1128" spans="3:7" x14ac:dyDescent="0.35">
      <c r="C1128" s="3">
        <f>_xlfn.XLOOKUP(B1128,Details!E:E,Details!CG:CG)</f>
        <v>0</v>
      </c>
      <c r="D1128" s="3">
        <f>_xlfn.XLOOKUP(B1128,Details!E:E,Details!AQ:AQ)</f>
        <v>0</v>
      </c>
      <c r="E1128" s="3">
        <f>_xlfn.XLOOKUP(B1128,Details!E:E,Details!AR:AR)</f>
        <v>0</v>
      </c>
      <c r="F1128" s="3">
        <f>SUMIFS(Details!AY:AY,Details!E:E,'GST TDS'!B1128)</f>
        <v>0</v>
      </c>
      <c r="G1128" s="360">
        <f t="shared" si="27"/>
        <v>0</v>
      </c>
    </row>
    <row r="1129" spans="3:7" x14ac:dyDescent="0.35">
      <c r="C1129" s="3">
        <f>_xlfn.XLOOKUP(B1129,Details!E:E,Details!CG:CG)</f>
        <v>0</v>
      </c>
      <c r="D1129" s="3">
        <f>_xlfn.XLOOKUP(B1129,Details!E:E,Details!AQ:AQ)</f>
        <v>0</v>
      </c>
      <c r="E1129" s="3">
        <f>_xlfn.XLOOKUP(B1129,Details!E:E,Details!AR:AR)</f>
        <v>0</v>
      </c>
      <c r="F1129" s="3">
        <f>SUMIFS(Details!AY:AY,Details!E:E,'GST TDS'!B1129)</f>
        <v>0</v>
      </c>
      <c r="G1129" s="360">
        <f t="shared" si="27"/>
        <v>0</v>
      </c>
    </row>
    <row r="1130" spans="3:7" x14ac:dyDescent="0.35">
      <c r="C1130" s="3">
        <f>_xlfn.XLOOKUP(B1130,Details!E:E,Details!CG:CG)</f>
        <v>0</v>
      </c>
      <c r="D1130" s="3">
        <f>_xlfn.XLOOKUP(B1130,Details!E:E,Details!AQ:AQ)</f>
        <v>0</v>
      </c>
      <c r="E1130" s="3">
        <f>_xlfn.XLOOKUP(B1130,Details!E:E,Details!AR:AR)</f>
        <v>0</v>
      </c>
      <c r="F1130" s="3">
        <f>SUMIFS(Details!AY:AY,Details!E:E,'GST TDS'!B1130)</f>
        <v>0</v>
      </c>
      <c r="G1130" s="360">
        <f t="shared" si="27"/>
        <v>0</v>
      </c>
    </row>
    <row r="1131" spans="3:7" x14ac:dyDescent="0.35">
      <c r="C1131" s="3">
        <f>_xlfn.XLOOKUP(B1131,Details!E:E,Details!CG:CG)</f>
        <v>0</v>
      </c>
      <c r="D1131" s="3">
        <f>_xlfn.XLOOKUP(B1131,Details!E:E,Details!AQ:AQ)</f>
        <v>0</v>
      </c>
      <c r="E1131" s="3">
        <f>_xlfn.XLOOKUP(B1131,Details!E:E,Details!AR:AR)</f>
        <v>0</v>
      </c>
      <c r="F1131" s="3">
        <f>SUMIFS(Details!AY:AY,Details!E:E,'GST TDS'!B1131)</f>
        <v>0</v>
      </c>
      <c r="G1131" s="360">
        <f t="shared" si="27"/>
        <v>0</v>
      </c>
    </row>
    <row r="1132" spans="3:7" x14ac:dyDescent="0.35">
      <c r="C1132" s="3">
        <f>_xlfn.XLOOKUP(B1132,Details!E:E,Details!CG:CG)</f>
        <v>0</v>
      </c>
      <c r="D1132" s="3">
        <f>_xlfn.XLOOKUP(B1132,Details!E:E,Details!AQ:AQ)</f>
        <v>0</v>
      </c>
      <c r="E1132" s="3">
        <f>_xlfn.XLOOKUP(B1132,Details!E:E,Details!AR:AR)</f>
        <v>0</v>
      </c>
      <c r="F1132" s="3">
        <f>SUMIFS(Details!AY:AY,Details!E:E,'GST TDS'!B1132)</f>
        <v>0</v>
      </c>
      <c r="G1132" s="360">
        <f t="shared" si="27"/>
        <v>0</v>
      </c>
    </row>
    <row r="1133" spans="3:7" x14ac:dyDescent="0.35">
      <c r="C1133" s="3">
        <f>_xlfn.XLOOKUP(B1133,Details!E:E,Details!CG:CG)</f>
        <v>0</v>
      </c>
      <c r="D1133" s="3">
        <f>_xlfn.XLOOKUP(B1133,Details!E:E,Details!AQ:AQ)</f>
        <v>0</v>
      </c>
      <c r="E1133" s="3">
        <f>_xlfn.XLOOKUP(B1133,Details!E:E,Details!AR:AR)</f>
        <v>0</v>
      </c>
      <c r="F1133" s="3">
        <f>SUMIFS(Details!AY:AY,Details!E:E,'GST TDS'!B1133)</f>
        <v>0</v>
      </c>
      <c r="G1133" s="360">
        <f t="shared" si="27"/>
        <v>0</v>
      </c>
    </row>
    <row r="1134" spans="3:7" x14ac:dyDescent="0.35">
      <c r="C1134" s="3">
        <f>_xlfn.XLOOKUP(B1134,Details!E:E,Details!CG:CG)</f>
        <v>0</v>
      </c>
      <c r="D1134" s="3">
        <f>_xlfn.XLOOKUP(B1134,Details!E:E,Details!AQ:AQ)</f>
        <v>0</v>
      </c>
      <c r="E1134" s="3">
        <f>_xlfn.XLOOKUP(B1134,Details!E:E,Details!AR:AR)</f>
        <v>0</v>
      </c>
      <c r="F1134" s="3">
        <f>SUMIFS(Details!AY:AY,Details!E:E,'GST TDS'!B1134)</f>
        <v>0</v>
      </c>
      <c r="G1134" s="360">
        <f t="shared" si="27"/>
        <v>0</v>
      </c>
    </row>
    <row r="1135" spans="3:7" x14ac:dyDescent="0.35">
      <c r="C1135" s="3">
        <f>_xlfn.XLOOKUP(B1135,Details!E:E,Details!CG:CG)</f>
        <v>0</v>
      </c>
      <c r="D1135" s="3">
        <f>_xlfn.XLOOKUP(B1135,Details!E:E,Details!AQ:AQ)</f>
        <v>0</v>
      </c>
      <c r="E1135" s="3">
        <f>_xlfn.XLOOKUP(B1135,Details!E:E,Details!AR:AR)</f>
        <v>0</v>
      </c>
      <c r="F1135" s="3">
        <f>SUMIFS(Details!AY:AY,Details!E:E,'GST TDS'!B1135)</f>
        <v>0</v>
      </c>
      <c r="G1135" s="360">
        <f t="shared" si="27"/>
        <v>0</v>
      </c>
    </row>
    <row r="1136" spans="3:7" x14ac:dyDescent="0.35">
      <c r="C1136" s="3">
        <f>_xlfn.XLOOKUP(B1136,Details!E:E,Details!CG:CG)</f>
        <v>0</v>
      </c>
      <c r="D1136" s="3">
        <f>_xlfn.XLOOKUP(B1136,Details!E:E,Details!AQ:AQ)</f>
        <v>0</v>
      </c>
      <c r="E1136" s="3">
        <f>_xlfn.XLOOKUP(B1136,Details!E:E,Details!AR:AR)</f>
        <v>0</v>
      </c>
      <c r="F1136" s="3">
        <f>SUMIFS(Details!AY:AY,Details!E:E,'GST TDS'!B1136)</f>
        <v>0</v>
      </c>
      <c r="G1136" s="360">
        <f t="shared" si="27"/>
        <v>0</v>
      </c>
    </row>
    <row r="1137" spans="3:7" x14ac:dyDescent="0.35">
      <c r="C1137" s="3">
        <f>_xlfn.XLOOKUP(B1137,Details!E:E,Details!CG:CG)</f>
        <v>0</v>
      </c>
      <c r="D1137" s="3">
        <f>_xlfn.XLOOKUP(B1137,Details!E:E,Details!AQ:AQ)</f>
        <v>0</v>
      </c>
      <c r="E1137" s="3">
        <f>_xlfn.XLOOKUP(B1137,Details!E:E,Details!AR:AR)</f>
        <v>0</v>
      </c>
      <c r="F1137" s="3">
        <f>SUMIFS(Details!AY:AY,Details!E:E,'GST TDS'!B1137)</f>
        <v>0</v>
      </c>
      <c r="G1137" s="360">
        <f t="shared" si="27"/>
        <v>0</v>
      </c>
    </row>
    <row r="1138" spans="3:7" x14ac:dyDescent="0.35">
      <c r="C1138" s="3">
        <f>_xlfn.XLOOKUP(B1138,Details!E:E,Details!CG:CG)</f>
        <v>0</v>
      </c>
      <c r="D1138" s="3">
        <f>_xlfn.XLOOKUP(B1138,Details!E:E,Details!AQ:AQ)</f>
        <v>0</v>
      </c>
      <c r="E1138" s="3">
        <f>_xlfn.XLOOKUP(B1138,Details!E:E,Details!AR:AR)</f>
        <v>0</v>
      </c>
      <c r="F1138" s="3">
        <f>SUMIFS(Details!AY:AY,Details!E:E,'GST TDS'!B1138)</f>
        <v>0</v>
      </c>
      <c r="G1138" s="360">
        <f t="shared" si="27"/>
        <v>0</v>
      </c>
    </row>
    <row r="1139" spans="3:7" x14ac:dyDescent="0.35">
      <c r="C1139" s="3">
        <f>_xlfn.XLOOKUP(B1139,Details!E:E,Details!CG:CG)</f>
        <v>0</v>
      </c>
      <c r="D1139" s="3">
        <f>_xlfn.XLOOKUP(B1139,Details!E:E,Details!AQ:AQ)</f>
        <v>0</v>
      </c>
      <c r="E1139" s="3">
        <f>_xlfn.XLOOKUP(B1139,Details!E:E,Details!AR:AR)</f>
        <v>0</v>
      </c>
      <c r="F1139" s="3">
        <f>SUMIFS(Details!AY:AY,Details!E:E,'GST TDS'!B1139)</f>
        <v>0</v>
      </c>
      <c r="G1139" s="360">
        <f t="shared" si="27"/>
        <v>0</v>
      </c>
    </row>
    <row r="1140" spans="3:7" x14ac:dyDescent="0.35">
      <c r="C1140" s="3">
        <f>_xlfn.XLOOKUP(B1140,Details!E:E,Details!CG:CG)</f>
        <v>0</v>
      </c>
      <c r="D1140" s="3">
        <f>_xlfn.XLOOKUP(B1140,Details!E:E,Details!AQ:AQ)</f>
        <v>0</v>
      </c>
      <c r="E1140" s="3">
        <f>_xlfn.XLOOKUP(B1140,Details!E:E,Details!AR:AR)</f>
        <v>0</v>
      </c>
      <c r="F1140" s="3">
        <f>SUMIFS(Details!AY:AY,Details!E:E,'GST TDS'!B1140)</f>
        <v>0</v>
      </c>
      <c r="G1140" s="360">
        <f t="shared" si="27"/>
        <v>0</v>
      </c>
    </row>
    <row r="1141" spans="3:7" x14ac:dyDescent="0.35">
      <c r="C1141" s="3">
        <f>_xlfn.XLOOKUP(B1141,Details!E:E,Details!CG:CG)</f>
        <v>0</v>
      </c>
      <c r="D1141" s="3">
        <f>_xlfn.XLOOKUP(B1141,Details!E:E,Details!AQ:AQ)</f>
        <v>0</v>
      </c>
      <c r="E1141" s="3">
        <f>_xlfn.XLOOKUP(B1141,Details!E:E,Details!AR:AR)</f>
        <v>0</v>
      </c>
      <c r="F1141" s="3">
        <f>SUMIFS(Details!AY:AY,Details!E:E,'GST TDS'!B1141)</f>
        <v>0</v>
      </c>
      <c r="G1141" s="360">
        <f t="shared" si="27"/>
        <v>0</v>
      </c>
    </row>
    <row r="1142" spans="3:7" x14ac:dyDescent="0.35">
      <c r="C1142" s="3">
        <f>_xlfn.XLOOKUP(B1142,Details!E:E,Details!CG:CG)</f>
        <v>0</v>
      </c>
      <c r="D1142" s="3">
        <f>_xlfn.XLOOKUP(B1142,Details!E:E,Details!AQ:AQ)</f>
        <v>0</v>
      </c>
      <c r="E1142" s="3">
        <f>_xlfn.XLOOKUP(B1142,Details!E:E,Details!AR:AR)</f>
        <v>0</v>
      </c>
      <c r="F1142" s="3">
        <f>SUMIFS(Details!AY:AY,Details!E:E,'GST TDS'!B1142)</f>
        <v>0</v>
      </c>
      <c r="G1142" s="360">
        <f t="shared" si="27"/>
        <v>0</v>
      </c>
    </row>
    <row r="1143" spans="3:7" x14ac:dyDescent="0.35">
      <c r="C1143" s="3">
        <f>_xlfn.XLOOKUP(B1143,Details!E:E,Details!CG:CG)</f>
        <v>0</v>
      </c>
      <c r="D1143" s="3">
        <f>_xlfn.XLOOKUP(B1143,Details!E:E,Details!AQ:AQ)</f>
        <v>0</v>
      </c>
      <c r="E1143" s="3">
        <f>_xlfn.XLOOKUP(B1143,Details!E:E,Details!AR:AR)</f>
        <v>0</v>
      </c>
      <c r="F1143" s="3">
        <f>SUMIFS(Details!AY:AY,Details!E:E,'GST TDS'!B1143)</f>
        <v>0</v>
      </c>
      <c r="G1143" s="360">
        <f t="shared" si="27"/>
        <v>0</v>
      </c>
    </row>
    <row r="1144" spans="3:7" x14ac:dyDescent="0.35">
      <c r="C1144" s="3">
        <f>_xlfn.XLOOKUP(B1144,Details!E:E,Details!CG:CG)</f>
        <v>0</v>
      </c>
      <c r="D1144" s="3">
        <f>_xlfn.XLOOKUP(B1144,Details!E:E,Details!AQ:AQ)</f>
        <v>0</v>
      </c>
      <c r="E1144" s="3">
        <f>_xlfn.XLOOKUP(B1144,Details!E:E,Details!AR:AR)</f>
        <v>0</v>
      </c>
      <c r="F1144" s="3">
        <f>SUMIFS(Details!AY:AY,Details!E:E,'GST TDS'!B1144)</f>
        <v>0</v>
      </c>
      <c r="G1144" s="360">
        <f t="shared" si="27"/>
        <v>0</v>
      </c>
    </row>
    <row r="1145" spans="3:7" x14ac:dyDescent="0.35">
      <c r="C1145" s="3">
        <f>_xlfn.XLOOKUP(B1145,Details!E:E,Details!CG:CG)</f>
        <v>0</v>
      </c>
      <c r="D1145" s="3">
        <f>_xlfn.XLOOKUP(B1145,Details!E:E,Details!AQ:AQ)</f>
        <v>0</v>
      </c>
      <c r="E1145" s="3">
        <f>_xlfn.XLOOKUP(B1145,Details!E:E,Details!AR:AR)</f>
        <v>0</v>
      </c>
      <c r="F1145" s="3">
        <f>SUMIFS(Details!AY:AY,Details!E:E,'GST TDS'!B1145)</f>
        <v>0</v>
      </c>
      <c r="G1145" s="360">
        <f t="shared" si="27"/>
        <v>0</v>
      </c>
    </row>
    <row r="1146" spans="3:7" x14ac:dyDescent="0.35">
      <c r="C1146" s="3">
        <f>_xlfn.XLOOKUP(B1146,Details!E:E,Details!CG:CG)</f>
        <v>0</v>
      </c>
      <c r="D1146" s="3">
        <f>_xlfn.XLOOKUP(B1146,Details!E:E,Details!AQ:AQ)</f>
        <v>0</v>
      </c>
      <c r="E1146" s="3">
        <f>_xlfn.XLOOKUP(B1146,Details!E:E,Details!AR:AR)</f>
        <v>0</v>
      </c>
      <c r="F1146" s="3">
        <f>SUMIFS(Details!AY:AY,Details!E:E,'GST TDS'!B1146)</f>
        <v>0</v>
      </c>
      <c r="G1146" s="360">
        <f t="shared" si="27"/>
        <v>0</v>
      </c>
    </row>
    <row r="1147" spans="3:7" x14ac:dyDescent="0.35">
      <c r="C1147" s="3">
        <f>_xlfn.XLOOKUP(B1147,Details!E:E,Details!CG:CG)</f>
        <v>0</v>
      </c>
      <c r="D1147" s="3">
        <f>_xlfn.XLOOKUP(B1147,Details!E:E,Details!AQ:AQ)</f>
        <v>0</v>
      </c>
      <c r="E1147" s="3">
        <f>_xlfn.XLOOKUP(B1147,Details!E:E,Details!AR:AR)</f>
        <v>0</v>
      </c>
      <c r="F1147" s="3">
        <f>SUMIFS(Details!AY:AY,Details!E:E,'GST TDS'!B1147)</f>
        <v>0</v>
      </c>
      <c r="G1147" s="360">
        <f t="shared" si="27"/>
        <v>0</v>
      </c>
    </row>
    <row r="1148" spans="3:7" x14ac:dyDescent="0.35">
      <c r="C1148" s="3">
        <f>_xlfn.XLOOKUP(B1148,Details!E:E,Details!CG:CG)</f>
        <v>0</v>
      </c>
      <c r="D1148" s="3">
        <f>_xlfn.XLOOKUP(B1148,Details!E:E,Details!AQ:AQ)</f>
        <v>0</v>
      </c>
      <c r="E1148" s="3">
        <f>_xlfn.XLOOKUP(B1148,Details!E:E,Details!AR:AR)</f>
        <v>0</v>
      </c>
      <c r="F1148" s="3">
        <f>SUMIFS(Details!AY:AY,Details!E:E,'GST TDS'!B1148)</f>
        <v>0</v>
      </c>
      <c r="G1148" s="360">
        <f t="shared" si="27"/>
        <v>0</v>
      </c>
    </row>
    <row r="1149" spans="3:7" x14ac:dyDescent="0.35">
      <c r="C1149" s="3">
        <f>_xlfn.XLOOKUP(B1149,Details!E:E,Details!CG:CG)</f>
        <v>0</v>
      </c>
      <c r="D1149" s="3">
        <f>_xlfn.XLOOKUP(B1149,Details!E:E,Details!AQ:AQ)</f>
        <v>0</v>
      </c>
      <c r="E1149" s="3">
        <f>_xlfn.XLOOKUP(B1149,Details!E:E,Details!AR:AR)</f>
        <v>0</v>
      </c>
      <c r="F1149" s="3">
        <f>SUMIFS(Details!AY:AY,Details!E:E,'GST TDS'!B1149)</f>
        <v>0</v>
      </c>
      <c r="G1149" s="360">
        <f t="shared" si="27"/>
        <v>0</v>
      </c>
    </row>
    <row r="1150" spans="3:7" x14ac:dyDescent="0.35">
      <c r="C1150" s="3">
        <f>_xlfn.XLOOKUP(B1150,Details!E:E,Details!CG:CG)</f>
        <v>0</v>
      </c>
      <c r="D1150" s="3">
        <f>_xlfn.XLOOKUP(B1150,Details!E:E,Details!AQ:AQ)</f>
        <v>0</v>
      </c>
      <c r="E1150" s="3">
        <f>_xlfn.XLOOKUP(B1150,Details!E:E,Details!AR:AR)</f>
        <v>0</v>
      </c>
      <c r="F1150" s="3">
        <f>SUMIFS(Details!AY:AY,Details!E:E,'GST TDS'!B1150)</f>
        <v>0</v>
      </c>
      <c r="G1150" s="360">
        <f t="shared" si="27"/>
        <v>0</v>
      </c>
    </row>
    <row r="1151" spans="3:7" x14ac:dyDescent="0.35">
      <c r="C1151" s="3">
        <f>_xlfn.XLOOKUP(B1151,Details!E:E,Details!CG:CG)</f>
        <v>0</v>
      </c>
      <c r="D1151" s="3">
        <f>_xlfn.XLOOKUP(B1151,Details!E:E,Details!AQ:AQ)</f>
        <v>0</v>
      </c>
      <c r="E1151" s="3">
        <f>_xlfn.XLOOKUP(B1151,Details!E:E,Details!AR:AR)</f>
        <v>0</v>
      </c>
      <c r="F1151" s="3">
        <f>SUMIFS(Details!AY:AY,Details!E:E,'GST TDS'!B1151)</f>
        <v>0</v>
      </c>
      <c r="G1151" s="360">
        <f t="shared" si="27"/>
        <v>0</v>
      </c>
    </row>
    <row r="1152" spans="3:7" x14ac:dyDescent="0.35">
      <c r="C1152" s="3">
        <f>_xlfn.XLOOKUP(B1152,Details!E:E,Details!CG:CG)</f>
        <v>0</v>
      </c>
      <c r="D1152" s="3">
        <f>_xlfn.XLOOKUP(B1152,Details!E:E,Details!AQ:AQ)</f>
        <v>0</v>
      </c>
      <c r="E1152" s="3">
        <f>_xlfn.XLOOKUP(B1152,Details!E:E,Details!AR:AR)</f>
        <v>0</v>
      </c>
      <c r="F1152" s="3">
        <f>SUMIFS(Details!AY:AY,Details!E:E,'GST TDS'!B1152)</f>
        <v>0</v>
      </c>
      <c r="G1152" s="360">
        <f t="shared" si="27"/>
        <v>0</v>
      </c>
    </row>
    <row r="1153" spans="3:7" x14ac:dyDescent="0.35">
      <c r="C1153" s="3">
        <f>_xlfn.XLOOKUP(B1153,Details!E:E,Details!CG:CG)</f>
        <v>0</v>
      </c>
      <c r="D1153" s="3">
        <f>_xlfn.XLOOKUP(B1153,Details!E:E,Details!AQ:AQ)</f>
        <v>0</v>
      </c>
      <c r="E1153" s="3">
        <f>_xlfn.XLOOKUP(B1153,Details!E:E,Details!AR:AR)</f>
        <v>0</v>
      </c>
      <c r="F1153" s="3">
        <f>SUMIFS(Details!AY:AY,Details!E:E,'GST TDS'!B1153)</f>
        <v>0</v>
      </c>
      <c r="G1153" s="360">
        <f t="shared" si="27"/>
        <v>0</v>
      </c>
    </row>
    <row r="1154" spans="3:7" x14ac:dyDescent="0.35">
      <c r="C1154" s="3">
        <f>_xlfn.XLOOKUP(B1154,Details!E:E,Details!CG:CG)</f>
        <v>0</v>
      </c>
      <c r="D1154" s="3">
        <f>_xlfn.XLOOKUP(B1154,Details!E:E,Details!AQ:AQ)</f>
        <v>0</v>
      </c>
      <c r="E1154" s="3">
        <f>_xlfn.XLOOKUP(B1154,Details!E:E,Details!AR:AR)</f>
        <v>0</v>
      </c>
      <c r="F1154" s="3">
        <f>SUMIFS(Details!AY:AY,Details!E:E,'GST TDS'!B1154)</f>
        <v>0</v>
      </c>
      <c r="G1154" s="360">
        <f t="shared" si="27"/>
        <v>0</v>
      </c>
    </row>
    <row r="1155" spans="3:7" x14ac:dyDescent="0.35">
      <c r="C1155" s="3">
        <f>_xlfn.XLOOKUP(B1155,Details!E:E,Details!CG:CG)</f>
        <v>0</v>
      </c>
      <c r="D1155" s="3">
        <f>_xlfn.XLOOKUP(B1155,Details!E:E,Details!AQ:AQ)</f>
        <v>0</v>
      </c>
      <c r="E1155" s="3">
        <f>_xlfn.XLOOKUP(B1155,Details!E:E,Details!AR:AR)</f>
        <v>0</v>
      </c>
      <c r="F1155" s="3">
        <f>SUMIFS(Details!AY:AY,Details!E:E,'GST TDS'!B1155)</f>
        <v>0</v>
      </c>
      <c r="G1155" s="360">
        <f t="shared" si="27"/>
        <v>0</v>
      </c>
    </row>
    <row r="1156" spans="3:7" x14ac:dyDescent="0.35">
      <c r="C1156" s="3">
        <f>_xlfn.XLOOKUP(B1156,Details!E:E,Details!CG:CG)</f>
        <v>0</v>
      </c>
      <c r="D1156" s="3">
        <f>_xlfn.XLOOKUP(B1156,Details!E:E,Details!AQ:AQ)</f>
        <v>0</v>
      </c>
      <c r="E1156" s="3">
        <f>_xlfn.XLOOKUP(B1156,Details!E:E,Details!AR:AR)</f>
        <v>0</v>
      </c>
      <c r="F1156" s="3">
        <f>SUMIFS(Details!AY:AY,Details!E:E,'GST TDS'!B1156)</f>
        <v>0</v>
      </c>
      <c r="G1156" s="360">
        <f t="shared" si="27"/>
        <v>0</v>
      </c>
    </row>
    <row r="1157" spans="3:7" x14ac:dyDescent="0.35">
      <c r="C1157" s="3">
        <f>_xlfn.XLOOKUP(B1157,Details!E:E,Details!CG:CG)</f>
        <v>0</v>
      </c>
      <c r="D1157" s="3">
        <f>_xlfn.XLOOKUP(B1157,Details!E:E,Details!AQ:AQ)</f>
        <v>0</v>
      </c>
      <c r="E1157" s="3">
        <f>_xlfn.XLOOKUP(B1157,Details!E:E,Details!AR:AR)</f>
        <v>0</v>
      </c>
      <c r="F1157" s="3">
        <f>SUMIFS(Details!AY:AY,Details!E:E,'GST TDS'!B1157)</f>
        <v>0</v>
      </c>
      <c r="G1157" s="360">
        <f t="shared" si="27"/>
        <v>0</v>
      </c>
    </row>
    <row r="1158" spans="3:7" x14ac:dyDescent="0.35">
      <c r="C1158" s="3">
        <f>_xlfn.XLOOKUP(B1158,Details!E:E,Details!CG:CG)</f>
        <v>0</v>
      </c>
      <c r="D1158" s="3">
        <f>_xlfn.XLOOKUP(B1158,Details!E:E,Details!AQ:AQ)</f>
        <v>0</v>
      </c>
      <c r="E1158" s="3">
        <f>_xlfn.XLOOKUP(B1158,Details!E:E,Details!AR:AR)</f>
        <v>0</v>
      </c>
      <c r="F1158" s="3">
        <f>SUMIFS(Details!AY:AY,Details!E:E,'GST TDS'!B1158)</f>
        <v>0</v>
      </c>
      <c r="G1158" s="360">
        <f t="shared" si="27"/>
        <v>0</v>
      </c>
    </row>
    <row r="1159" spans="3:7" x14ac:dyDescent="0.35">
      <c r="C1159" s="3">
        <f>_xlfn.XLOOKUP(B1159,Details!E:E,Details!CG:CG)</f>
        <v>0</v>
      </c>
      <c r="D1159" s="3">
        <f>_xlfn.XLOOKUP(B1159,Details!E:E,Details!AQ:AQ)</f>
        <v>0</v>
      </c>
      <c r="E1159" s="3">
        <f>_xlfn.XLOOKUP(B1159,Details!E:E,Details!AR:AR)</f>
        <v>0</v>
      </c>
      <c r="F1159" s="3">
        <f>SUMIFS(Details!AY:AY,Details!E:E,'GST TDS'!B1159)</f>
        <v>0</v>
      </c>
      <c r="G1159" s="360">
        <f t="shared" si="27"/>
        <v>0</v>
      </c>
    </row>
    <row r="1160" spans="3:7" x14ac:dyDescent="0.35">
      <c r="C1160" s="3">
        <f>_xlfn.XLOOKUP(B1160,Details!E:E,Details!CG:CG)</f>
        <v>0</v>
      </c>
      <c r="D1160" s="3">
        <f>_xlfn.XLOOKUP(B1160,Details!E:E,Details!AQ:AQ)</f>
        <v>0</v>
      </c>
      <c r="E1160" s="3">
        <f>_xlfn.XLOOKUP(B1160,Details!E:E,Details!AR:AR)</f>
        <v>0</v>
      </c>
      <c r="F1160" s="3">
        <f>SUMIFS(Details!AY:AY,Details!E:E,'GST TDS'!B1160)</f>
        <v>0</v>
      </c>
      <c r="G1160" s="360">
        <f t="shared" si="27"/>
        <v>0</v>
      </c>
    </row>
    <row r="1161" spans="3:7" x14ac:dyDescent="0.35">
      <c r="C1161" s="3">
        <f>_xlfn.XLOOKUP(B1161,Details!E:E,Details!CG:CG)</f>
        <v>0</v>
      </c>
      <c r="D1161" s="3">
        <f>_xlfn.XLOOKUP(B1161,Details!E:E,Details!AQ:AQ)</f>
        <v>0</v>
      </c>
      <c r="E1161" s="3">
        <f>_xlfn.XLOOKUP(B1161,Details!E:E,Details!AR:AR)</f>
        <v>0</v>
      </c>
      <c r="F1161" s="3">
        <f>SUMIFS(Details!AY:AY,Details!E:E,'GST TDS'!B1161)</f>
        <v>0</v>
      </c>
      <c r="G1161" s="360">
        <f t="shared" si="27"/>
        <v>0</v>
      </c>
    </row>
    <row r="1162" spans="3:7" x14ac:dyDescent="0.35">
      <c r="C1162" s="3">
        <f>_xlfn.XLOOKUP(B1162,Details!E:E,Details!CG:CG)</f>
        <v>0</v>
      </c>
      <c r="D1162" s="3">
        <f>_xlfn.XLOOKUP(B1162,Details!E:E,Details!AQ:AQ)</f>
        <v>0</v>
      </c>
      <c r="E1162" s="3">
        <f>_xlfn.XLOOKUP(B1162,Details!E:E,Details!AR:AR)</f>
        <v>0</v>
      </c>
      <c r="F1162" s="3">
        <f>SUMIFS(Details!AY:AY,Details!E:E,'GST TDS'!B1162)</f>
        <v>0</v>
      </c>
      <c r="G1162" s="360">
        <f t="shared" si="27"/>
        <v>0</v>
      </c>
    </row>
    <row r="1163" spans="3:7" x14ac:dyDescent="0.35">
      <c r="C1163" s="3">
        <f>_xlfn.XLOOKUP(B1163,Details!E:E,Details!CG:CG)</f>
        <v>0</v>
      </c>
      <c r="D1163" s="3">
        <f>_xlfn.XLOOKUP(B1163,Details!E:E,Details!AQ:AQ)</f>
        <v>0</v>
      </c>
      <c r="E1163" s="3">
        <f>_xlfn.XLOOKUP(B1163,Details!E:E,Details!AR:AR)</f>
        <v>0</v>
      </c>
      <c r="F1163" s="3">
        <f>SUMIFS(Details!AY:AY,Details!E:E,'GST TDS'!B1163)</f>
        <v>0</v>
      </c>
      <c r="G1163" s="360">
        <f t="shared" si="27"/>
        <v>0</v>
      </c>
    </row>
    <row r="1164" spans="3:7" x14ac:dyDescent="0.35">
      <c r="C1164" s="3">
        <f>_xlfn.XLOOKUP(B1164,Details!E:E,Details!CG:CG)</f>
        <v>0</v>
      </c>
      <c r="D1164" s="3">
        <f>_xlfn.XLOOKUP(B1164,Details!E:E,Details!AQ:AQ)</f>
        <v>0</v>
      </c>
      <c r="E1164" s="3">
        <f>_xlfn.XLOOKUP(B1164,Details!E:E,Details!AR:AR)</f>
        <v>0</v>
      </c>
      <c r="F1164" s="3">
        <f>SUMIFS(Details!AY:AY,Details!E:E,'GST TDS'!B1164)</f>
        <v>0</v>
      </c>
      <c r="G1164" s="360">
        <f t="shared" si="27"/>
        <v>0</v>
      </c>
    </row>
    <row r="1165" spans="3:7" x14ac:dyDescent="0.35">
      <c r="C1165" s="3">
        <f>_xlfn.XLOOKUP(B1165,Details!E:E,Details!CG:CG)</f>
        <v>0</v>
      </c>
      <c r="D1165" s="3">
        <f>_xlfn.XLOOKUP(B1165,Details!E:E,Details!AQ:AQ)</f>
        <v>0</v>
      </c>
      <c r="E1165" s="3">
        <f>_xlfn.XLOOKUP(B1165,Details!E:E,Details!AR:AR)</f>
        <v>0</v>
      </c>
      <c r="F1165" s="3">
        <f>SUMIFS(Details!AY:AY,Details!E:E,'GST TDS'!B1165)</f>
        <v>0</v>
      </c>
      <c r="G1165" s="360">
        <f t="shared" si="27"/>
        <v>0</v>
      </c>
    </row>
    <row r="1166" spans="3:7" x14ac:dyDescent="0.35">
      <c r="C1166" s="3">
        <f>_xlfn.XLOOKUP(B1166,Details!E:E,Details!CG:CG)</f>
        <v>0</v>
      </c>
      <c r="D1166" s="3">
        <f>_xlfn.XLOOKUP(B1166,Details!E:E,Details!AQ:AQ)</f>
        <v>0</v>
      </c>
      <c r="E1166" s="3">
        <f>_xlfn.XLOOKUP(B1166,Details!E:E,Details!AR:AR)</f>
        <v>0</v>
      </c>
      <c r="F1166" s="3">
        <f>SUMIFS(Details!AY:AY,Details!E:E,'GST TDS'!B1166)</f>
        <v>0</v>
      </c>
      <c r="G1166" s="360">
        <f t="shared" si="27"/>
        <v>0</v>
      </c>
    </row>
    <row r="1167" spans="3:7" x14ac:dyDescent="0.35">
      <c r="C1167" s="3">
        <f>_xlfn.XLOOKUP(B1167,Details!E:E,Details!CG:CG)</f>
        <v>0</v>
      </c>
      <c r="D1167" s="3">
        <f>_xlfn.XLOOKUP(B1167,Details!E:E,Details!AQ:AQ)</f>
        <v>0</v>
      </c>
      <c r="E1167" s="3">
        <f>_xlfn.XLOOKUP(B1167,Details!E:E,Details!AR:AR)</f>
        <v>0</v>
      </c>
      <c r="F1167" s="3">
        <f>SUMIFS(Details!AY:AY,Details!E:E,'GST TDS'!B1167)</f>
        <v>0</v>
      </c>
      <c r="G1167" s="360">
        <f t="shared" si="27"/>
        <v>0</v>
      </c>
    </row>
    <row r="1168" spans="3:7" x14ac:dyDescent="0.35">
      <c r="C1168" s="3">
        <f>_xlfn.XLOOKUP(B1168,Details!E:E,Details!CG:CG)</f>
        <v>0</v>
      </c>
      <c r="D1168" s="3">
        <f>_xlfn.XLOOKUP(B1168,Details!E:E,Details!AQ:AQ)</f>
        <v>0</v>
      </c>
      <c r="E1168" s="3">
        <f>_xlfn.XLOOKUP(B1168,Details!E:E,Details!AR:AR)</f>
        <v>0</v>
      </c>
      <c r="F1168" s="3">
        <f>SUMIFS(Details!AY:AY,Details!E:E,'GST TDS'!B1168)</f>
        <v>0</v>
      </c>
      <c r="G1168" s="360">
        <f t="shared" ref="G1168:G1231" si="28">F1168*2%</f>
        <v>0</v>
      </c>
    </row>
    <row r="1169" spans="3:7" x14ac:dyDescent="0.35">
      <c r="C1169" s="3">
        <f>_xlfn.XLOOKUP(B1169,Details!E:E,Details!CG:CG)</f>
        <v>0</v>
      </c>
      <c r="D1169" s="3">
        <f>_xlfn.XLOOKUP(B1169,Details!E:E,Details!AQ:AQ)</f>
        <v>0</v>
      </c>
      <c r="E1169" s="3">
        <f>_xlfn.XLOOKUP(B1169,Details!E:E,Details!AR:AR)</f>
        <v>0</v>
      </c>
      <c r="F1169" s="3">
        <f>SUMIFS(Details!AY:AY,Details!E:E,'GST TDS'!B1169)</f>
        <v>0</v>
      </c>
      <c r="G1169" s="360">
        <f t="shared" si="28"/>
        <v>0</v>
      </c>
    </row>
    <row r="1170" spans="3:7" x14ac:dyDescent="0.35">
      <c r="C1170" s="3">
        <f>_xlfn.XLOOKUP(B1170,Details!E:E,Details!CG:CG)</f>
        <v>0</v>
      </c>
      <c r="D1170" s="3">
        <f>_xlfn.XLOOKUP(B1170,Details!E:E,Details!AQ:AQ)</f>
        <v>0</v>
      </c>
      <c r="E1170" s="3">
        <f>_xlfn.XLOOKUP(B1170,Details!E:E,Details!AR:AR)</f>
        <v>0</v>
      </c>
      <c r="F1170" s="3">
        <f>SUMIFS(Details!AY:AY,Details!E:E,'GST TDS'!B1170)</f>
        <v>0</v>
      </c>
      <c r="G1170" s="360">
        <f t="shared" si="28"/>
        <v>0</v>
      </c>
    </row>
    <row r="1171" spans="3:7" x14ac:dyDescent="0.35">
      <c r="C1171" s="3">
        <f>_xlfn.XLOOKUP(B1171,Details!E:E,Details!CG:CG)</f>
        <v>0</v>
      </c>
      <c r="D1171" s="3">
        <f>_xlfn.XLOOKUP(B1171,Details!E:E,Details!AQ:AQ)</f>
        <v>0</v>
      </c>
      <c r="E1171" s="3">
        <f>_xlfn.XLOOKUP(B1171,Details!E:E,Details!AR:AR)</f>
        <v>0</v>
      </c>
      <c r="F1171" s="3">
        <f>SUMIFS(Details!AY:AY,Details!E:E,'GST TDS'!B1171)</f>
        <v>0</v>
      </c>
      <c r="G1171" s="360">
        <f t="shared" si="28"/>
        <v>0</v>
      </c>
    </row>
    <row r="1172" spans="3:7" x14ac:dyDescent="0.35">
      <c r="C1172" s="3">
        <f>_xlfn.XLOOKUP(B1172,Details!E:E,Details!CG:CG)</f>
        <v>0</v>
      </c>
      <c r="D1172" s="3">
        <f>_xlfn.XLOOKUP(B1172,Details!E:E,Details!AQ:AQ)</f>
        <v>0</v>
      </c>
      <c r="E1172" s="3">
        <f>_xlfn.XLOOKUP(B1172,Details!E:E,Details!AR:AR)</f>
        <v>0</v>
      </c>
      <c r="F1172" s="3">
        <f>SUMIFS(Details!AY:AY,Details!E:E,'GST TDS'!B1172)</f>
        <v>0</v>
      </c>
      <c r="G1172" s="360">
        <f t="shared" si="28"/>
        <v>0</v>
      </c>
    </row>
    <row r="1173" spans="3:7" x14ac:dyDescent="0.35">
      <c r="C1173" s="3">
        <f>_xlfn.XLOOKUP(B1173,Details!E:E,Details!CG:CG)</f>
        <v>0</v>
      </c>
      <c r="D1173" s="3">
        <f>_xlfn.XLOOKUP(B1173,Details!E:E,Details!AQ:AQ)</f>
        <v>0</v>
      </c>
      <c r="E1173" s="3">
        <f>_xlfn.XLOOKUP(B1173,Details!E:E,Details!AR:AR)</f>
        <v>0</v>
      </c>
      <c r="F1173" s="3">
        <f>SUMIFS(Details!AY:AY,Details!E:E,'GST TDS'!B1173)</f>
        <v>0</v>
      </c>
      <c r="G1173" s="360">
        <f t="shared" si="28"/>
        <v>0</v>
      </c>
    </row>
    <row r="1174" spans="3:7" x14ac:dyDescent="0.35">
      <c r="C1174" s="3">
        <f>_xlfn.XLOOKUP(B1174,Details!E:E,Details!CG:CG)</f>
        <v>0</v>
      </c>
      <c r="D1174" s="3">
        <f>_xlfn.XLOOKUP(B1174,Details!E:E,Details!AQ:AQ)</f>
        <v>0</v>
      </c>
      <c r="E1174" s="3">
        <f>_xlfn.XLOOKUP(B1174,Details!E:E,Details!AR:AR)</f>
        <v>0</v>
      </c>
      <c r="F1174" s="3">
        <f>SUMIFS(Details!AY:AY,Details!E:E,'GST TDS'!B1174)</f>
        <v>0</v>
      </c>
      <c r="G1174" s="360">
        <f t="shared" si="28"/>
        <v>0</v>
      </c>
    </row>
    <row r="1175" spans="3:7" x14ac:dyDescent="0.35">
      <c r="C1175" s="3">
        <f>_xlfn.XLOOKUP(B1175,Details!E:E,Details!CG:CG)</f>
        <v>0</v>
      </c>
      <c r="D1175" s="3">
        <f>_xlfn.XLOOKUP(B1175,Details!E:E,Details!AQ:AQ)</f>
        <v>0</v>
      </c>
      <c r="E1175" s="3">
        <f>_xlfn.XLOOKUP(B1175,Details!E:E,Details!AR:AR)</f>
        <v>0</v>
      </c>
      <c r="F1175" s="3">
        <f>SUMIFS(Details!AY:AY,Details!E:E,'GST TDS'!B1175)</f>
        <v>0</v>
      </c>
      <c r="G1175" s="360">
        <f t="shared" si="28"/>
        <v>0</v>
      </c>
    </row>
    <row r="1176" spans="3:7" x14ac:dyDescent="0.35">
      <c r="C1176" s="3">
        <f>_xlfn.XLOOKUP(B1176,Details!E:E,Details!CG:CG)</f>
        <v>0</v>
      </c>
      <c r="D1176" s="3">
        <f>_xlfn.XLOOKUP(B1176,Details!E:E,Details!AQ:AQ)</f>
        <v>0</v>
      </c>
      <c r="E1176" s="3">
        <f>_xlfn.XLOOKUP(B1176,Details!E:E,Details!AR:AR)</f>
        <v>0</v>
      </c>
      <c r="F1176" s="3">
        <f>SUMIFS(Details!AY:AY,Details!E:E,'GST TDS'!B1176)</f>
        <v>0</v>
      </c>
      <c r="G1176" s="360">
        <f t="shared" si="28"/>
        <v>0</v>
      </c>
    </row>
    <row r="1177" spans="3:7" x14ac:dyDescent="0.35">
      <c r="C1177" s="3">
        <f>_xlfn.XLOOKUP(B1177,Details!E:E,Details!CG:CG)</f>
        <v>0</v>
      </c>
      <c r="D1177" s="3">
        <f>_xlfn.XLOOKUP(B1177,Details!E:E,Details!AQ:AQ)</f>
        <v>0</v>
      </c>
      <c r="E1177" s="3">
        <f>_xlfn.XLOOKUP(B1177,Details!E:E,Details!AR:AR)</f>
        <v>0</v>
      </c>
      <c r="F1177" s="3">
        <f>SUMIFS(Details!AY:AY,Details!E:E,'GST TDS'!B1177)</f>
        <v>0</v>
      </c>
      <c r="G1177" s="360">
        <f t="shared" si="28"/>
        <v>0</v>
      </c>
    </row>
    <row r="1178" spans="3:7" x14ac:dyDescent="0.35">
      <c r="C1178" s="3">
        <f>_xlfn.XLOOKUP(B1178,Details!E:E,Details!CG:CG)</f>
        <v>0</v>
      </c>
      <c r="D1178" s="3">
        <f>_xlfn.XLOOKUP(B1178,Details!E:E,Details!AQ:AQ)</f>
        <v>0</v>
      </c>
      <c r="E1178" s="3">
        <f>_xlfn.XLOOKUP(B1178,Details!E:E,Details!AR:AR)</f>
        <v>0</v>
      </c>
      <c r="F1178" s="3">
        <f>SUMIFS(Details!AY:AY,Details!E:E,'GST TDS'!B1178)</f>
        <v>0</v>
      </c>
      <c r="G1178" s="360">
        <f t="shared" si="28"/>
        <v>0</v>
      </c>
    </row>
    <row r="1179" spans="3:7" x14ac:dyDescent="0.35">
      <c r="C1179" s="3">
        <f>_xlfn.XLOOKUP(B1179,Details!E:E,Details!CG:CG)</f>
        <v>0</v>
      </c>
      <c r="D1179" s="3">
        <f>_xlfn.XLOOKUP(B1179,Details!E:E,Details!AQ:AQ)</f>
        <v>0</v>
      </c>
      <c r="E1179" s="3">
        <f>_xlfn.XLOOKUP(B1179,Details!E:E,Details!AR:AR)</f>
        <v>0</v>
      </c>
      <c r="F1179" s="3">
        <f>SUMIFS(Details!AY:AY,Details!E:E,'GST TDS'!B1179)</f>
        <v>0</v>
      </c>
      <c r="G1179" s="360">
        <f t="shared" si="28"/>
        <v>0</v>
      </c>
    </row>
    <row r="1180" spans="3:7" x14ac:dyDescent="0.35">
      <c r="C1180" s="3">
        <f>_xlfn.XLOOKUP(B1180,Details!E:E,Details!CG:CG)</f>
        <v>0</v>
      </c>
      <c r="D1180" s="3">
        <f>_xlfn.XLOOKUP(B1180,Details!E:E,Details!AQ:AQ)</f>
        <v>0</v>
      </c>
      <c r="E1180" s="3">
        <f>_xlfn.XLOOKUP(B1180,Details!E:E,Details!AR:AR)</f>
        <v>0</v>
      </c>
      <c r="F1180" s="3">
        <f>SUMIFS(Details!AY:AY,Details!E:E,'GST TDS'!B1180)</f>
        <v>0</v>
      </c>
      <c r="G1180" s="360">
        <f t="shared" si="28"/>
        <v>0</v>
      </c>
    </row>
    <row r="1181" spans="3:7" x14ac:dyDescent="0.35">
      <c r="C1181" s="3">
        <f>_xlfn.XLOOKUP(B1181,Details!E:E,Details!CG:CG)</f>
        <v>0</v>
      </c>
      <c r="D1181" s="3">
        <f>_xlfn.XLOOKUP(B1181,Details!E:E,Details!AQ:AQ)</f>
        <v>0</v>
      </c>
      <c r="E1181" s="3">
        <f>_xlfn.XLOOKUP(B1181,Details!E:E,Details!AR:AR)</f>
        <v>0</v>
      </c>
      <c r="F1181" s="3">
        <f>SUMIFS(Details!AY:AY,Details!E:E,'GST TDS'!B1181)</f>
        <v>0</v>
      </c>
      <c r="G1181" s="360">
        <f t="shared" si="28"/>
        <v>0</v>
      </c>
    </row>
    <row r="1182" spans="3:7" x14ac:dyDescent="0.35">
      <c r="C1182" s="3">
        <f>_xlfn.XLOOKUP(B1182,Details!E:E,Details!CG:CG)</f>
        <v>0</v>
      </c>
      <c r="D1182" s="3">
        <f>_xlfn.XLOOKUP(B1182,Details!E:E,Details!AQ:AQ)</f>
        <v>0</v>
      </c>
      <c r="E1182" s="3">
        <f>_xlfn.XLOOKUP(B1182,Details!E:E,Details!AR:AR)</f>
        <v>0</v>
      </c>
      <c r="F1182" s="3">
        <f>SUMIFS(Details!AY:AY,Details!E:E,'GST TDS'!B1182)</f>
        <v>0</v>
      </c>
      <c r="G1182" s="360">
        <f t="shared" si="28"/>
        <v>0</v>
      </c>
    </row>
    <row r="1183" spans="3:7" x14ac:dyDescent="0.35">
      <c r="C1183" s="3">
        <f>_xlfn.XLOOKUP(B1183,Details!E:E,Details!CG:CG)</f>
        <v>0</v>
      </c>
      <c r="D1183" s="3">
        <f>_xlfn.XLOOKUP(B1183,Details!E:E,Details!AQ:AQ)</f>
        <v>0</v>
      </c>
      <c r="E1183" s="3">
        <f>_xlfn.XLOOKUP(B1183,Details!E:E,Details!AR:AR)</f>
        <v>0</v>
      </c>
      <c r="F1183" s="3">
        <f>SUMIFS(Details!AY:AY,Details!E:E,'GST TDS'!B1183)</f>
        <v>0</v>
      </c>
      <c r="G1183" s="360">
        <f t="shared" si="28"/>
        <v>0</v>
      </c>
    </row>
    <row r="1184" spans="3:7" x14ac:dyDescent="0.35">
      <c r="C1184" s="3">
        <f>_xlfn.XLOOKUP(B1184,Details!E:E,Details!CG:CG)</f>
        <v>0</v>
      </c>
      <c r="D1184" s="3">
        <f>_xlfn.XLOOKUP(B1184,Details!E:E,Details!AQ:AQ)</f>
        <v>0</v>
      </c>
      <c r="E1184" s="3">
        <f>_xlfn.XLOOKUP(B1184,Details!E:E,Details!AR:AR)</f>
        <v>0</v>
      </c>
      <c r="F1184" s="3">
        <f>SUMIFS(Details!AY:AY,Details!E:E,'GST TDS'!B1184)</f>
        <v>0</v>
      </c>
      <c r="G1184" s="360">
        <f t="shared" si="28"/>
        <v>0</v>
      </c>
    </row>
    <row r="1185" spans="3:7" x14ac:dyDescent="0.35">
      <c r="C1185" s="3">
        <f>_xlfn.XLOOKUP(B1185,Details!E:E,Details!CG:CG)</f>
        <v>0</v>
      </c>
      <c r="D1185" s="3">
        <f>_xlfn.XLOOKUP(B1185,Details!E:E,Details!AQ:AQ)</f>
        <v>0</v>
      </c>
      <c r="E1185" s="3">
        <f>_xlfn.XLOOKUP(B1185,Details!E:E,Details!AR:AR)</f>
        <v>0</v>
      </c>
      <c r="F1185" s="3">
        <f>SUMIFS(Details!AY:AY,Details!E:E,'GST TDS'!B1185)</f>
        <v>0</v>
      </c>
      <c r="G1185" s="360">
        <f t="shared" si="28"/>
        <v>0</v>
      </c>
    </row>
    <row r="1186" spans="3:7" x14ac:dyDescent="0.35">
      <c r="C1186" s="3">
        <f>_xlfn.XLOOKUP(B1186,Details!E:E,Details!CG:CG)</f>
        <v>0</v>
      </c>
      <c r="D1186" s="3">
        <f>_xlfn.XLOOKUP(B1186,Details!E:E,Details!AQ:AQ)</f>
        <v>0</v>
      </c>
      <c r="E1186" s="3">
        <f>_xlfn.XLOOKUP(B1186,Details!E:E,Details!AR:AR)</f>
        <v>0</v>
      </c>
      <c r="F1186" s="3">
        <f>SUMIFS(Details!AY:AY,Details!E:E,'GST TDS'!B1186)</f>
        <v>0</v>
      </c>
      <c r="G1186" s="360">
        <f t="shared" si="28"/>
        <v>0</v>
      </c>
    </row>
    <row r="1187" spans="3:7" x14ac:dyDescent="0.35">
      <c r="C1187" s="3">
        <f>_xlfn.XLOOKUP(B1187,Details!E:E,Details!CG:CG)</f>
        <v>0</v>
      </c>
      <c r="D1187" s="3">
        <f>_xlfn.XLOOKUP(B1187,Details!E:E,Details!AQ:AQ)</f>
        <v>0</v>
      </c>
      <c r="E1187" s="3">
        <f>_xlfn.XLOOKUP(B1187,Details!E:E,Details!AR:AR)</f>
        <v>0</v>
      </c>
      <c r="F1187" s="3">
        <f>SUMIFS(Details!AY:AY,Details!E:E,'GST TDS'!B1187)</f>
        <v>0</v>
      </c>
      <c r="G1187" s="360">
        <f t="shared" si="28"/>
        <v>0</v>
      </c>
    </row>
    <row r="1188" spans="3:7" x14ac:dyDescent="0.35">
      <c r="C1188" s="3">
        <f>_xlfn.XLOOKUP(B1188,Details!E:E,Details!CG:CG)</f>
        <v>0</v>
      </c>
      <c r="D1188" s="3">
        <f>_xlfn.XLOOKUP(B1188,Details!E:E,Details!AQ:AQ)</f>
        <v>0</v>
      </c>
      <c r="E1188" s="3">
        <f>_xlfn.XLOOKUP(B1188,Details!E:E,Details!AR:AR)</f>
        <v>0</v>
      </c>
      <c r="F1188" s="3">
        <f>SUMIFS(Details!AY:AY,Details!E:E,'GST TDS'!B1188)</f>
        <v>0</v>
      </c>
      <c r="G1188" s="360">
        <f t="shared" si="28"/>
        <v>0</v>
      </c>
    </row>
    <row r="1189" spans="3:7" x14ac:dyDescent="0.35">
      <c r="C1189" s="3">
        <f>_xlfn.XLOOKUP(B1189,Details!E:E,Details!CG:CG)</f>
        <v>0</v>
      </c>
      <c r="D1189" s="3">
        <f>_xlfn.XLOOKUP(B1189,Details!E:E,Details!AQ:AQ)</f>
        <v>0</v>
      </c>
      <c r="E1189" s="3">
        <f>_xlfn.XLOOKUP(B1189,Details!E:E,Details!AR:AR)</f>
        <v>0</v>
      </c>
      <c r="F1189" s="3">
        <f>SUMIFS(Details!AY:AY,Details!E:E,'GST TDS'!B1189)</f>
        <v>0</v>
      </c>
      <c r="G1189" s="360">
        <f t="shared" si="28"/>
        <v>0</v>
      </c>
    </row>
    <row r="1190" spans="3:7" x14ac:dyDescent="0.35">
      <c r="C1190" s="3">
        <f>_xlfn.XLOOKUP(B1190,Details!E:E,Details!CG:CG)</f>
        <v>0</v>
      </c>
      <c r="D1190" s="3">
        <f>_xlfn.XLOOKUP(B1190,Details!E:E,Details!AQ:AQ)</f>
        <v>0</v>
      </c>
      <c r="E1190" s="3">
        <f>_xlfn.XLOOKUP(B1190,Details!E:E,Details!AR:AR)</f>
        <v>0</v>
      </c>
      <c r="F1190" s="3">
        <f>SUMIFS(Details!AY:AY,Details!E:E,'GST TDS'!B1190)</f>
        <v>0</v>
      </c>
      <c r="G1190" s="360">
        <f t="shared" si="28"/>
        <v>0</v>
      </c>
    </row>
    <row r="1191" spans="3:7" x14ac:dyDescent="0.35">
      <c r="C1191" s="3">
        <f>_xlfn.XLOOKUP(B1191,Details!E:E,Details!CG:CG)</f>
        <v>0</v>
      </c>
      <c r="D1191" s="3">
        <f>_xlfn.XLOOKUP(B1191,Details!E:E,Details!AQ:AQ)</f>
        <v>0</v>
      </c>
      <c r="E1191" s="3">
        <f>_xlfn.XLOOKUP(B1191,Details!E:E,Details!AR:AR)</f>
        <v>0</v>
      </c>
      <c r="F1191" s="3">
        <f>SUMIFS(Details!AY:AY,Details!E:E,'GST TDS'!B1191)</f>
        <v>0</v>
      </c>
      <c r="G1191" s="360">
        <f t="shared" si="28"/>
        <v>0</v>
      </c>
    </row>
    <row r="1192" spans="3:7" x14ac:dyDescent="0.35">
      <c r="C1192" s="3">
        <f>_xlfn.XLOOKUP(B1192,Details!E:E,Details!CG:CG)</f>
        <v>0</v>
      </c>
      <c r="D1192" s="3">
        <f>_xlfn.XLOOKUP(B1192,Details!E:E,Details!AQ:AQ)</f>
        <v>0</v>
      </c>
      <c r="E1192" s="3">
        <f>_xlfn.XLOOKUP(B1192,Details!E:E,Details!AR:AR)</f>
        <v>0</v>
      </c>
      <c r="F1192" s="3">
        <f>SUMIFS(Details!AY:AY,Details!E:E,'GST TDS'!B1192)</f>
        <v>0</v>
      </c>
      <c r="G1192" s="360">
        <f t="shared" si="28"/>
        <v>0</v>
      </c>
    </row>
    <row r="1193" spans="3:7" x14ac:dyDescent="0.35">
      <c r="C1193" s="3">
        <f>_xlfn.XLOOKUP(B1193,Details!E:E,Details!CG:CG)</f>
        <v>0</v>
      </c>
      <c r="D1193" s="3">
        <f>_xlfn.XLOOKUP(B1193,Details!E:E,Details!AQ:AQ)</f>
        <v>0</v>
      </c>
      <c r="E1193" s="3">
        <f>_xlfn.XLOOKUP(B1193,Details!E:E,Details!AR:AR)</f>
        <v>0</v>
      </c>
      <c r="F1193" s="3">
        <f>SUMIFS(Details!AY:AY,Details!E:E,'GST TDS'!B1193)</f>
        <v>0</v>
      </c>
      <c r="G1193" s="360">
        <f t="shared" si="28"/>
        <v>0</v>
      </c>
    </row>
    <row r="1194" spans="3:7" x14ac:dyDescent="0.35">
      <c r="C1194" s="3">
        <f>_xlfn.XLOOKUP(B1194,Details!E:E,Details!CG:CG)</f>
        <v>0</v>
      </c>
      <c r="D1194" s="3">
        <f>_xlfn.XLOOKUP(B1194,Details!E:E,Details!AQ:AQ)</f>
        <v>0</v>
      </c>
      <c r="E1194" s="3">
        <f>_xlfn.XLOOKUP(B1194,Details!E:E,Details!AR:AR)</f>
        <v>0</v>
      </c>
      <c r="F1194" s="3">
        <f>SUMIFS(Details!AY:AY,Details!E:E,'GST TDS'!B1194)</f>
        <v>0</v>
      </c>
      <c r="G1194" s="360">
        <f t="shared" si="28"/>
        <v>0</v>
      </c>
    </row>
    <row r="1195" spans="3:7" x14ac:dyDescent="0.35">
      <c r="C1195" s="3">
        <f>_xlfn.XLOOKUP(B1195,Details!E:E,Details!CG:CG)</f>
        <v>0</v>
      </c>
      <c r="D1195" s="3">
        <f>_xlfn.XLOOKUP(B1195,Details!E:E,Details!AQ:AQ)</f>
        <v>0</v>
      </c>
      <c r="E1195" s="3">
        <f>_xlfn.XLOOKUP(B1195,Details!E:E,Details!AR:AR)</f>
        <v>0</v>
      </c>
      <c r="F1195" s="3">
        <f>SUMIFS(Details!AY:AY,Details!E:E,'GST TDS'!B1195)</f>
        <v>0</v>
      </c>
      <c r="G1195" s="360">
        <f t="shared" si="28"/>
        <v>0</v>
      </c>
    </row>
    <row r="1196" spans="3:7" x14ac:dyDescent="0.35">
      <c r="C1196" s="3">
        <f>_xlfn.XLOOKUP(B1196,Details!E:E,Details!CG:CG)</f>
        <v>0</v>
      </c>
      <c r="D1196" s="3">
        <f>_xlfn.XLOOKUP(B1196,Details!E:E,Details!AQ:AQ)</f>
        <v>0</v>
      </c>
      <c r="E1196" s="3">
        <f>_xlfn.XLOOKUP(B1196,Details!E:E,Details!AR:AR)</f>
        <v>0</v>
      </c>
      <c r="F1196" s="3">
        <f>SUMIFS(Details!AY:AY,Details!E:E,'GST TDS'!B1196)</f>
        <v>0</v>
      </c>
      <c r="G1196" s="360">
        <f t="shared" si="28"/>
        <v>0</v>
      </c>
    </row>
    <row r="1197" spans="3:7" x14ac:dyDescent="0.35">
      <c r="C1197" s="3">
        <f>_xlfn.XLOOKUP(B1197,Details!E:E,Details!CG:CG)</f>
        <v>0</v>
      </c>
      <c r="D1197" s="3">
        <f>_xlfn.XLOOKUP(B1197,Details!E:E,Details!AQ:AQ)</f>
        <v>0</v>
      </c>
      <c r="E1197" s="3">
        <f>_xlfn.XLOOKUP(B1197,Details!E:E,Details!AR:AR)</f>
        <v>0</v>
      </c>
      <c r="F1197" s="3">
        <f>SUMIFS(Details!AY:AY,Details!E:E,'GST TDS'!B1197)</f>
        <v>0</v>
      </c>
      <c r="G1197" s="360">
        <f t="shared" si="28"/>
        <v>0</v>
      </c>
    </row>
    <row r="1198" spans="3:7" x14ac:dyDescent="0.35">
      <c r="C1198" s="3">
        <f>_xlfn.XLOOKUP(B1198,Details!E:E,Details!CG:CG)</f>
        <v>0</v>
      </c>
      <c r="D1198" s="3">
        <f>_xlfn.XLOOKUP(B1198,Details!E:E,Details!AQ:AQ)</f>
        <v>0</v>
      </c>
      <c r="E1198" s="3">
        <f>_xlfn.XLOOKUP(B1198,Details!E:E,Details!AR:AR)</f>
        <v>0</v>
      </c>
      <c r="F1198" s="3">
        <f>SUMIFS(Details!AY:AY,Details!E:E,'GST TDS'!B1198)</f>
        <v>0</v>
      </c>
      <c r="G1198" s="360">
        <f t="shared" si="28"/>
        <v>0</v>
      </c>
    </row>
    <row r="1199" spans="3:7" x14ac:dyDescent="0.35">
      <c r="C1199" s="3">
        <f>_xlfn.XLOOKUP(B1199,Details!E:E,Details!CG:CG)</f>
        <v>0</v>
      </c>
      <c r="D1199" s="3">
        <f>_xlfn.XLOOKUP(B1199,Details!E:E,Details!AQ:AQ)</f>
        <v>0</v>
      </c>
      <c r="E1199" s="3">
        <f>_xlfn.XLOOKUP(B1199,Details!E:E,Details!AR:AR)</f>
        <v>0</v>
      </c>
      <c r="F1199" s="3">
        <f>SUMIFS(Details!AY:AY,Details!E:E,'GST TDS'!B1199)</f>
        <v>0</v>
      </c>
      <c r="G1199" s="360">
        <f t="shared" si="28"/>
        <v>0</v>
      </c>
    </row>
    <row r="1200" spans="3:7" x14ac:dyDescent="0.35">
      <c r="C1200" s="3">
        <f>_xlfn.XLOOKUP(B1200,Details!E:E,Details!CG:CG)</f>
        <v>0</v>
      </c>
      <c r="D1200" s="3">
        <f>_xlfn.XLOOKUP(B1200,Details!E:E,Details!AQ:AQ)</f>
        <v>0</v>
      </c>
      <c r="E1200" s="3">
        <f>_xlfn.XLOOKUP(B1200,Details!E:E,Details!AR:AR)</f>
        <v>0</v>
      </c>
      <c r="F1200" s="3">
        <f>SUMIFS(Details!AY:AY,Details!E:E,'GST TDS'!B1200)</f>
        <v>0</v>
      </c>
      <c r="G1200" s="360">
        <f t="shared" si="28"/>
        <v>0</v>
      </c>
    </row>
    <row r="1201" spans="3:7" x14ac:dyDescent="0.35">
      <c r="C1201" s="3">
        <f>_xlfn.XLOOKUP(B1201,Details!E:E,Details!CG:CG)</f>
        <v>0</v>
      </c>
      <c r="D1201" s="3">
        <f>_xlfn.XLOOKUP(B1201,Details!E:E,Details!AQ:AQ)</f>
        <v>0</v>
      </c>
      <c r="E1201" s="3">
        <f>_xlfn.XLOOKUP(B1201,Details!E:E,Details!AR:AR)</f>
        <v>0</v>
      </c>
      <c r="F1201" s="3">
        <f>SUMIFS(Details!AY:AY,Details!E:E,'GST TDS'!B1201)</f>
        <v>0</v>
      </c>
      <c r="G1201" s="360">
        <f t="shared" si="28"/>
        <v>0</v>
      </c>
    </row>
    <row r="1202" spans="3:7" x14ac:dyDescent="0.35">
      <c r="C1202" s="3">
        <f>_xlfn.XLOOKUP(B1202,Details!E:E,Details!CG:CG)</f>
        <v>0</v>
      </c>
      <c r="D1202" s="3">
        <f>_xlfn.XLOOKUP(B1202,Details!E:E,Details!AQ:AQ)</f>
        <v>0</v>
      </c>
      <c r="E1202" s="3">
        <f>_xlfn.XLOOKUP(B1202,Details!E:E,Details!AR:AR)</f>
        <v>0</v>
      </c>
      <c r="F1202" s="3">
        <f>SUMIFS(Details!AY:AY,Details!E:E,'GST TDS'!B1202)</f>
        <v>0</v>
      </c>
      <c r="G1202" s="360">
        <f t="shared" si="28"/>
        <v>0</v>
      </c>
    </row>
    <row r="1203" spans="3:7" x14ac:dyDescent="0.35">
      <c r="C1203" s="3">
        <f>_xlfn.XLOOKUP(B1203,Details!E:E,Details!CG:CG)</f>
        <v>0</v>
      </c>
      <c r="D1203" s="3">
        <f>_xlfn.XLOOKUP(B1203,Details!E:E,Details!AQ:AQ)</f>
        <v>0</v>
      </c>
      <c r="E1203" s="3">
        <f>_xlfn.XLOOKUP(B1203,Details!E:E,Details!AR:AR)</f>
        <v>0</v>
      </c>
      <c r="F1203" s="3">
        <f>SUMIFS(Details!AY:AY,Details!E:E,'GST TDS'!B1203)</f>
        <v>0</v>
      </c>
      <c r="G1203" s="360">
        <f t="shared" si="28"/>
        <v>0</v>
      </c>
    </row>
    <row r="1204" spans="3:7" x14ac:dyDescent="0.35">
      <c r="C1204" s="3">
        <f>_xlfn.XLOOKUP(B1204,Details!E:E,Details!CG:CG)</f>
        <v>0</v>
      </c>
      <c r="D1204" s="3">
        <f>_xlfn.XLOOKUP(B1204,Details!E:E,Details!AQ:AQ)</f>
        <v>0</v>
      </c>
      <c r="E1204" s="3">
        <f>_xlfn.XLOOKUP(B1204,Details!E:E,Details!AR:AR)</f>
        <v>0</v>
      </c>
      <c r="F1204" s="3">
        <f>SUMIFS(Details!AY:AY,Details!E:E,'GST TDS'!B1204)</f>
        <v>0</v>
      </c>
      <c r="G1204" s="360">
        <f t="shared" si="28"/>
        <v>0</v>
      </c>
    </row>
    <row r="1205" spans="3:7" x14ac:dyDescent="0.35">
      <c r="C1205" s="3">
        <f>_xlfn.XLOOKUP(B1205,Details!E:E,Details!CG:CG)</f>
        <v>0</v>
      </c>
      <c r="D1205" s="3">
        <f>_xlfn.XLOOKUP(B1205,Details!E:E,Details!AQ:AQ)</f>
        <v>0</v>
      </c>
      <c r="E1205" s="3">
        <f>_xlfn.XLOOKUP(B1205,Details!E:E,Details!AR:AR)</f>
        <v>0</v>
      </c>
      <c r="F1205" s="3">
        <f>SUMIFS(Details!AY:AY,Details!E:E,'GST TDS'!B1205)</f>
        <v>0</v>
      </c>
      <c r="G1205" s="360">
        <f t="shared" si="28"/>
        <v>0</v>
      </c>
    </row>
    <row r="1206" spans="3:7" x14ac:dyDescent="0.35">
      <c r="C1206" s="3">
        <f>_xlfn.XLOOKUP(B1206,Details!E:E,Details!CG:CG)</f>
        <v>0</v>
      </c>
      <c r="D1206" s="3">
        <f>_xlfn.XLOOKUP(B1206,Details!E:E,Details!AQ:AQ)</f>
        <v>0</v>
      </c>
      <c r="E1206" s="3">
        <f>_xlfn.XLOOKUP(B1206,Details!E:E,Details!AR:AR)</f>
        <v>0</v>
      </c>
      <c r="F1206" s="3">
        <f>SUMIFS(Details!AY:AY,Details!E:E,'GST TDS'!B1206)</f>
        <v>0</v>
      </c>
      <c r="G1206" s="360">
        <f t="shared" si="28"/>
        <v>0</v>
      </c>
    </row>
    <row r="1207" spans="3:7" x14ac:dyDescent="0.35">
      <c r="C1207" s="3">
        <f>_xlfn.XLOOKUP(B1207,Details!E:E,Details!CG:CG)</f>
        <v>0</v>
      </c>
      <c r="D1207" s="3">
        <f>_xlfn.XLOOKUP(B1207,Details!E:E,Details!AQ:AQ)</f>
        <v>0</v>
      </c>
      <c r="E1207" s="3">
        <f>_xlfn.XLOOKUP(B1207,Details!E:E,Details!AR:AR)</f>
        <v>0</v>
      </c>
      <c r="F1207" s="3">
        <f>SUMIFS(Details!AY:AY,Details!E:E,'GST TDS'!B1207)</f>
        <v>0</v>
      </c>
      <c r="G1207" s="360">
        <f t="shared" si="28"/>
        <v>0</v>
      </c>
    </row>
    <row r="1208" spans="3:7" x14ac:dyDescent="0.35">
      <c r="C1208" s="3">
        <f>_xlfn.XLOOKUP(B1208,Details!E:E,Details!CG:CG)</f>
        <v>0</v>
      </c>
      <c r="D1208" s="3">
        <f>_xlfn.XLOOKUP(B1208,Details!E:E,Details!AQ:AQ)</f>
        <v>0</v>
      </c>
      <c r="E1208" s="3">
        <f>_xlfn.XLOOKUP(B1208,Details!E:E,Details!AR:AR)</f>
        <v>0</v>
      </c>
      <c r="F1208" s="3">
        <f>SUMIFS(Details!AY:AY,Details!E:E,'GST TDS'!B1208)</f>
        <v>0</v>
      </c>
      <c r="G1208" s="360">
        <f t="shared" si="28"/>
        <v>0</v>
      </c>
    </row>
    <row r="1209" spans="3:7" x14ac:dyDescent="0.35">
      <c r="C1209" s="3">
        <f>_xlfn.XLOOKUP(B1209,Details!E:E,Details!CG:CG)</f>
        <v>0</v>
      </c>
      <c r="D1209" s="3">
        <f>_xlfn.XLOOKUP(B1209,Details!E:E,Details!AQ:AQ)</f>
        <v>0</v>
      </c>
      <c r="E1209" s="3">
        <f>_xlfn.XLOOKUP(B1209,Details!E:E,Details!AR:AR)</f>
        <v>0</v>
      </c>
      <c r="F1209" s="3">
        <f>SUMIFS(Details!AY:AY,Details!E:E,'GST TDS'!B1209)</f>
        <v>0</v>
      </c>
      <c r="G1209" s="360">
        <f t="shared" si="28"/>
        <v>0</v>
      </c>
    </row>
    <row r="1210" spans="3:7" x14ac:dyDescent="0.35">
      <c r="C1210" s="3">
        <f>_xlfn.XLOOKUP(B1210,Details!E:E,Details!CG:CG)</f>
        <v>0</v>
      </c>
      <c r="D1210" s="3">
        <f>_xlfn.XLOOKUP(B1210,Details!E:E,Details!AQ:AQ)</f>
        <v>0</v>
      </c>
      <c r="E1210" s="3">
        <f>_xlfn.XLOOKUP(B1210,Details!E:E,Details!AR:AR)</f>
        <v>0</v>
      </c>
      <c r="F1210" s="3">
        <f>SUMIFS(Details!AY:AY,Details!E:E,'GST TDS'!B1210)</f>
        <v>0</v>
      </c>
      <c r="G1210" s="360">
        <f t="shared" si="28"/>
        <v>0</v>
      </c>
    </row>
    <row r="1211" spans="3:7" x14ac:dyDescent="0.35">
      <c r="C1211" s="3">
        <f>_xlfn.XLOOKUP(B1211,Details!E:E,Details!CG:CG)</f>
        <v>0</v>
      </c>
      <c r="D1211" s="3">
        <f>_xlfn.XLOOKUP(B1211,Details!E:E,Details!AQ:AQ)</f>
        <v>0</v>
      </c>
      <c r="E1211" s="3">
        <f>_xlfn.XLOOKUP(B1211,Details!E:E,Details!AR:AR)</f>
        <v>0</v>
      </c>
      <c r="F1211" s="3">
        <f>SUMIFS(Details!AY:AY,Details!E:E,'GST TDS'!B1211)</f>
        <v>0</v>
      </c>
      <c r="G1211" s="360">
        <f t="shared" si="28"/>
        <v>0</v>
      </c>
    </row>
    <row r="1212" spans="3:7" x14ac:dyDescent="0.35">
      <c r="C1212" s="3">
        <f>_xlfn.XLOOKUP(B1212,Details!E:E,Details!CG:CG)</f>
        <v>0</v>
      </c>
      <c r="D1212" s="3">
        <f>_xlfn.XLOOKUP(B1212,Details!E:E,Details!AQ:AQ)</f>
        <v>0</v>
      </c>
      <c r="E1212" s="3">
        <f>_xlfn.XLOOKUP(B1212,Details!E:E,Details!AR:AR)</f>
        <v>0</v>
      </c>
      <c r="F1212" s="3">
        <f>SUMIFS(Details!AY:AY,Details!E:E,'GST TDS'!B1212)</f>
        <v>0</v>
      </c>
      <c r="G1212" s="360">
        <f t="shared" si="28"/>
        <v>0</v>
      </c>
    </row>
    <row r="1213" spans="3:7" x14ac:dyDescent="0.35">
      <c r="C1213" s="3">
        <f>_xlfn.XLOOKUP(B1213,Details!E:E,Details!CG:CG)</f>
        <v>0</v>
      </c>
      <c r="D1213" s="3">
        <f>_xlfn.XLOOKUP(B1213,Details!E:E,Details!AQ:AQ)</f>
        <v>0</v>
      </c>
      <c r="E1213" s="3">
        <f>_xlfn.XLOOKUP(B1213,Details!E:E,Details!AR:AR)</f>
        <v>0</v>
      </c>
      <c r="F1213" s="3">
        <f>SUMIFS(Details!AY:AY,Details!E:E,'GST TDS'!B1213)</f>
        <v>0</v>
      </c>
      <c r="G1213" s="360">
        <f t="shared" si="28"/>
        <v>0</v>
      </c>
    </row>
    <row r="1214" spans="3:7" x14ac:dyDescent="0.35">
      <c r="C1214" s="3">
        <f>_xlfn.XLOOKUP(B1214,Details!E:E,Details!CG:CG)</f>
        <v>0</v>
      </c>
      <c r="D1214" s="3">
        <f>_xlfn.XLOOKUP(B1214,Details!E:E,Details!AQ:AQ)</f>
        <v>0</v>
      </c>
      <c r="E1214" s="3">
        <f>_xlfn.XLOOKUP(B1214,Details!E:E,Details!AR:AR)</f>
        <v>0</v>
      </c>
      <c r="F1214" s="3">
        <f>SUMIFS(Details!AY:AY,Details!E:E,'GST TDS'!B1214)</f>
        <v>0</v>
      </c>
      <c r="G1214" s="360">
        <f t="shared" si="28"/>
        <v>0</v>
      </c>
    </row>
    <row r="1215" spans="3:7" x14ac:dyDescent="0.35">
      <c r="C1215" s="3">
        <f>_xlfn.XLOOKUP(B1215,Details!E:E,Details!CG:CG)</f>
        <v>0</v>
      </c>
      <c r="D1215" s="3">
        <f>_xlfn.XLOOKUP(B1215,Details!E:E,Details!AQ:AQ)</f>
        <v>0</v>
      </c>
      <c r="E1215" s="3">
        <f>_xlfn.XLOOKUP(B1215,Details!E:E,Details!AR:AR)</f>
        <v>0</v>
      </c>
      <c r="F1215" s="3">
        <f>SUMIFS(Details!AY:AY,Details!E:E,'GST TDS'!B1215)</f>
        <v>0</v>
      </c>
      <c r="G1215" s="360">
        <f t="shared" si="28"/>
        <v>0</v>
      </c>
    </row>
    <row r="1216" spans="3:7" x14ac:dyDescent="0.35">
      <c r="C1216" s="3">
        <f>_xlfn.XLOOKUP(B1216,Details!E:E,Details!CG:CG)</f>
        <v>0</v>
      </c>
      <c r="D1216" s="3">
        <f>_xlfn.XLOOKUP(B1216,Details!E:E,Details!AQ:AQ)</f>
        <v>0</v>
      </c>
      <c r="E1216" s="3">
        <f>_xlfn.XLOOKUP(B1216,Details!E:E,Details!AR:AR)</f>
        <v>0</v>
      </c>
      <c r="F1216" s="3">
        <f>SUMIFS(Details!AY:AY,Details!E:E,'GST TDS'!B1216)</f>
        <v>0</v>
      </c>
      <c r="G1216" s="360">
        <f t="shared" si="28"/>
        <v>0</v>
      </c>
    </row>
    <row r="1217" spans="3:7" x14ac:dyDescent="0.35">
      <c r="C1217" s="3">
        <f>_xlfn.XLOOKUP(B1217,Details!E:E,Details!CG:CG)</f>
        <v>0</v>
      </c>
      <c r="D1217" s="3">
        <f>_xlfn.XLOOKUP(B1217,Details!E:E,Details!AQ:AQ)</f>
        <v>0</v>
      </c>
      <c r="E1217" s="3">
        <f>_xlfn.XLOOKUP(B1217,Details!E:E,Details!AR:AR)</f>
        <v>0</v>
      </c>
      <c r="F1217" s="3">
        <f>SUMIFS(Details!AY:AY,Details!E:E,'GST TDS'!B1217)</f>
        <v>0</v>
      </c>
      <c r="G1217" s="360">
        <f t="shared" si="28"/>
        <v>0</v>
      </c>
    </row>
    <row r="1218" spans="3:7" x14ac:dyDescent="0.35">
      <c r="C1218" s="3">
        <f>_xlfn.XLOOKUP(B1218,Details!E:E,Details!CG:CG)</f>
        <v>0</v>
      </c>
      <c r="D1218" s="3">
        <f>_xlfn.XLOOKUP(B1218,Details!E:E,Details!AQ:AQ)</f>
        <v>0</v>
      </c>
      <c r="E1218" s="3">
        <f>_xlfn.XLOOKUP(B1218,Details!E:E,Details!AR:AR)</f>
        <v>0</v>
      </c>
      <c r="F1218" s="3">
        <f>SUMIFS(Details!AY:AY,Details!E:E,'GST TDS'!B1218)</f>
        <v>0</v>
      </c>
      <c r="G1218" s="360">
        <f t="shared" si="28"/>
        <v>0</v>
      </c>
    </row>
    <row r="1219" spans="3:7" x14ac:dyDescent="0.35">
      <c r="C1219" s="3">
        <f>_xlfn.XLOOKUP(B1219,Details!E:E,Details!CG:CG)</f>
        <v>0</v>
      </c>
      <c r="D1219" s="3">
        <f>_xlfn.XLOOKUP(B1219,Details!E:E,Details!AQ:AQ)</f>
        <v>0</v>
      </c>
      <c r="E1219" s="3">
        <f>_xlfn.XLOOKUP(B1219,Details!E:E,Details!AR:AR)</f>
        <v>0</v>
      </c>
      <c r="F1219" s="3">
        <f>SUMIFS(Details!AY:AY,Details!E:E,'GST TDS'!B1219)</f>
        <v>0</v>
      </c>
      <c r="G1219" s="360">
        <f t="shared" si="28"/>
        <v>0</v>
      </c>
    </row>
    <row r="1220" spans="3:7" x14ac:dyDescent="0.35">
      <c r="C1220" s="3">
        <f>_xlfn.XLOOKUP(B1220,Details!E:E,Details!CG:CG)</f>
        <v>0</v>
      </c>
      <c r="D1220" s="3">
        <f>_xlfn.XLOOKUP(B1220,Details!E:E,Details!AQ:AQ)</f>
        <v>0</v>
      </c>
      <c r="E1220" s="3">
        <f>_xlfn.XLOOKUP(B1220,Details!E:E,Details!AR:AR)</f>
        <v>0</v>
      </c>
      <c r="F1220" s="3">
        <f>SUMIFS(Details!AY:AY,Details!E:E,'GST TDS'!B1220)</f>
        <v>0</v>
      </c>
      <c r="G1220" s="360">
        <f t="shared" si="28"/>
        <v>0</v>
      </c>
    </row>
    <row r="1221" spans="3:7" x14ac:dyDescent="0.35">
      <c r="C1221" s="3">
        <f>_xlfn.XLOOKUP(B1221,Details!E:E,Details!CG:CG)</f>
        <v>0</v>
      </c>
      <c r="D1221" s="3">
        <f>_xlfn.XLOOKUP(B1221,Details!E:E,Details!AQ:AQ)</f>
        <v>0</v>
      </c>
      <c r="E1221" s="3">
        <f>_xlfn.XLOOKUP(B1221,Details!E:E,Details!AR:AR)</f>
        <v>0</v>
      </c>
      <c r="F1221" s="3">
        <f>SUMIFS(Details!AY:AY,Details!E:E,'GST TDS'!B1221)</f>
        <v>0</v>
      </c>
      <c r="G1221" s="360">
        <f t="shared" si="28"/>
        <v>0</v>
      </c>
    </row>
    <row r="1222" spans="3:7" x14ac:dyDescent="0.35">
      <c r="C1222" s="3">
        <f>_xlfn.XLOOKUP(B1222,Details!E:E,Details!CG:CG)</f>
        <v>0</v>
      </c>
      <c r="D1222" s="3">
        <f>_xlfn.XLOOKUP(B1222,Details!E:E,Details!AQ:AQ)</f>
        <v>0</v>
      </c>
      <c r="E1222" s="3">
        <f>_xlfn.XLOOKUP(B1222,Details!E:E,Details!AR:AR)</f>
        <v>0</v>
      </c>
      <c r="F1222" s="3">
        <f>SUMIFS(Details!AY:AY,Details!E:E,'GST TDS'!B1222)</f>
        <v>0</v>
      </c>
      <c r="G1222" s="360">
        <f t="shared" si="28"/>
        <v>0</v>
      </c>
    </row>
    <row r="1223" spans="3:7" x14ac:dyDescent="0.35">
      <c r="C1223" s="3">
        <f>_xlfn.XLOOKUP(B1223,Details!E:E,Details!CG:CG)</f>
        <v>0</v>
      </c>
      <c r="D1223" s="3">
        <f>_xlfn.XLOOKUP(B1223,Details!E:E,Details!AQ:AQ)</f>
        <v>0</v>
      </c>
      <c r="E1223" s="3">
        <f>_xlfn.XLOOKUP(B1223,Details!E:E,Details!AR:AR)</f>
        <v>0</v>
      </c>
      <c r="F1223" s="3">
        <f>SUMIFS(Details!AY:AY,Details!E:E,'GST TDS'!B1223)</f>
        <v>0</v>
      </c>
      <c r="G1223" s="360">
        <f t="shared" si="28"/>
        <v>0</v>
      </c>
    </row>
    <row r="1224" spans="3:7" x14ac:dyDescent="0.35">
      <c r="C1224" s="3">
        <f>_xlfn.XLOOKUP(B1224,Details!E:E,Details!CG:CG)</f>
        <v>0</v>
      </c>
      <c r="D1224" s="3">
        <f>_xlfn.XLOOKUP(B1224,Details!E:E,Details!AQ:AQ)</f>
        <v>0</v>
      </c>
      <c r="E1224" s="3">
        <f>_xlfn.XLOOKUP(B1224,Details!E:E,Details!AR:AR)</f>
        <v>0</v>
      </c>
      <c r="F1224" s="3">
        <f>SUMIFS(Details!AY:AY,Details!E:E,'GST TDS'!B1224)</f>
        <v>0</v>
      </c>
      <c r="G1224" s="360">
        <f t="shared" si="28"/>
        <v>0</v>
      </c>
    </row>
    <row r="1225" spans="3:7" x14ac:dyDescent="0.35">
      <c r="C1225" s="3">
        <f>_xlfn.XLOOKUP(B1225,Details!E:E,Details!CG:CG)</f>
        <v>0</v>
      </c>
      <c r="D1225" s="3">
        <f>_xlfn.XLOOKUP(B1225,Details!E:E,Details!AQ:AQ)</f>
        <v>0</v>
      </c>
      <c r="E1225" s="3">
        <f>_xlfn.XLOOKUP(B1225,Details!E:E,Details!AR:AR)</f>
        <v>0</v>
      </c>
      <c r="F1225" s="3">
        <f>SUMIFS(Details!AY:AY,Details!E:E,'GST TDS'!B1225)</f>
        <v>0</v>
      </c>
      <c r="G1225" s="360">
        <f t="shared" si="28"/>
        <v>0</v>
      </c>
    </row>
    <row r="1226" spans="3:7" x14ac:dyDescent="0.35">
      <c r="C1226" s="3">
        <f>_xlfn.XLOOKUP(B1226,Details!E:E,Details!CG:CG)</f>
        <v>0</v>
      </c>
      <c r="D1226" s="3">
        <f>_xlfn.XLOOKUP(B1226,Details!E:E,Details!AQ:AQ)</f>
        <v>0</v>
      </c>
      <c r="E1226" s="3">
        <f>_xlfn.XLOOKUP(B1226,Details!E:E,Details!AR:AR)</f>
        <v>0</v>
      </c>
      <c r="F1226" s="3">
        <f>SUMIFS(Details!AY:AY,Details!E:E,'GST TDS'!B1226)</f>
        <v>0</v>
      </c>
      <c r="G1226" s="360">
        <f t="shared" si="28"/>
        <v>0</v>
      </c>
    </row>
    <row r="1227" spans="3:7" x14ac:dyDescent="0.35">
      <c r="C1227" s="3">
        <f>_xlfn.XLOOKUP(B1227,Details!E:E,Details!CG:CG)</f>
        <v>0</v>
      </c>
      <c r="D1227" s="3">
        <f>_xlfn.XLOOKUP(B1227,Details!E:E,Details!AQ:AQ)</f>
        <v>0</v>
      </c>
      <c r="E1227" s="3">
        <f>_xlfn.XLOOKUP(B1227,Details!E:E,Details!AR:AR)</f>
        <v>0</v>
      </c>
      <c r="F1227" s="3">
        <f>SUMIFS(Details!AY:AY,Details!E:E,'GST TDS'!B1227)</f>
        <v>0</v>
      </c>
      <c r="G1227" s="360">
        <f t="shared" si="28"/>
        <v>0</v>
      </c>
    </row>
    <row r="1228" spans="3:7" x14ac:dyDescent="0.35">
      <c r="C1228" s="3">
        <f>_xlfn.XLOOKUP(B1228,Details!E:E,Details!CG:CG)</f>
        <v>0</v>
      </c>
      <c r="D1228" s="3">
        <f>_xlfn.XLOOKUP(B1228,Details!E:E,Details!AQ:AQ)</f>
        <v>0</v>
      </c>
      <c r="E1228" s="3">
        <f>_xlfn.XLOOKUP(B1228,Details!E:E,Details!AR:AR)</f>
        <v>0</v>
      </c>
      <c r="F1228" s="3">
        <f>SUMIFS(Details!AY:AY,Details!E:E,'GST TDS'!B1228)</f>
        <v>0</v>
      </c>
      <c r="G1228" s="360">
        <f t="shared" si="28"/>
        <v>0</v>
      </c>
    </row>
    <row r="1229" spans="3:7" x14ac:dyDescent="0.35">
      <c r="C1229" s="3">
        <f>_xlfn.XLOOKUP(B1229,Details!E:E,Details!CG:CG)</f>
        <v>0</v>
      </c>
      <c r="D1229" s="3">
        <f>_xlfn.XLOOKUP(B1229,Details!E:E,Details!AQ:AQ)</f>
        <v>0</v>
      </c>
      <c r="E1229" s="3">
        <f>_xlfn.XLOOKUP(B1229,Details!E:E,Details!AR:AR)</f>
        <v>0</v>
      </c>
      <c r="F1229" s="3">
        <f>SUMIFS(Details!AY:AY,Details!E:E,'GST TDS'!B1229)</f>
        <v>0</v>
      </c>
      <c r="G1229" s="360">
        <f t="shared" si="28"/>
        <v>0</v>
      </c>
    </row>
    <row r="1230" spans="3:7" x14ac:dyDescent="0.35">
      <c r="C1230" s="3">
        <f>_xlfn.XLOOKUP(B1230,Details!E:E,Details!CG:CG)</f>
        <v>0</v>
      </c>
      <c r="D1230" s="3">
        <f>_xlfn.XLOOKUP(B1230,Details!E:E,Details!AQ:AQ)</f>
        <v>0</v>
      </c>
      <c r="E1230" s="3">
        <f>_xlfn.XLOOKUP(B1230,Details!E:E,Details!AR:AR)</f>
        <v>0</v>
      </c>
      <c r="F1230" s="3">
        <f>SUMIFS(Details!AY:AY,Details!E:E,'GST TDS'!B1230)</f>
        <v>0</v>
      </c>
      <c r="G1230" s="360">
        <f t="shared" si="28"/>
        <v>0</v>
      </c>
    </row>
    <row r="1231" spans="3:7" x14ac:dyDescent="0.35">
      <c r="C1231" s="3">
        <f>_xlfn.XLOOKUP(B1231,Details!E:E,Details!CG:CG)</f>
        <v>0</v>
      </c>
      <c r="D1231" s="3">
        <f>_xlfn.XLOOKUP(B1231,Details!E:E,Details!AQ:AQ)</f>
        <v>0</v>
      </c>
      <c r="E1231" s="3">
        <f>_xlfn.XLOOKUP(B1231,Details!E:E,Details!AR:AR)</f>
        <v>0</v>
      </c>
      <c r="F1231" s="3">
        <f>SUMIFS(Details!AY:AY,Details!E:E,'GST TDS'!B1231)</f>
        <v>0</v>
      </c>
      <c r="G1231" s="360">
        <f t="shared" si="28"/>
        <v>0</v>
      </c>
    </row>
    <row r="1232" spans="3:7" x14ac:dyDescent="0.35">
      <c r="C1232" s="3">
        <f>_xlfn.XLOOKUP(B1232,Details!E:E,Details!CG:CG)</f>
        <v>0</v>
      </c>
      <c r="D1232" s="3">
        <f>_xlfn.XLOOKUP(B1232,Details!E:E,Details!AQ:AQ)</f>
        <v>0</v>
      </c>
      <c r="E1232" s="3">
        <f>_xlfn.XLOOKUP(B1232,Details!E:E,Details!AR:AR)</f>
        <v>0</v>
      </c>
      <c r="F1232" s="3">
        <f>SUMIFS(Details!AY:AY,Details!E:E,'GST TDS'!B1232)</f>
        <v>0</v>
      </c>
      <c r="G1232" s="360">
        <f t="shared" ref="G1232:G1295" si="29">F1232*2%</f>
        <v>0</v>
      </c>
    </row>
    <row r="1233" spans="3:7" x14ac:dyDescent="0.35">
      <c r="C1233" s="3">
        <f>_xlfn.XLOOKUP(B1233,Details!E:E,Details!CG:CG)</f>
        <v>0</v>
      </c>
      <c r="D1233" s="3">
        <f>_xlfn.XLOOKUP(B1233,Details!E:E,Details!AQ:AQ)</f>
        <v>0</v>
      </c>
      <c r="E1233" s="3">
        <f>_xlfn.XLOOKUP(B1233,Details!E:E,Details!AR:AR)</f>
        <v>0</v>
      </c>
      <c r="F1233" s="3">
        <f>SUMIFS(Details!AY:AY,Details!E:E,'GST TDS'!B1233)</f>
        <v>0</v>
      </c>
      <c r="G1233" s="360">
        <f t="shared" si="29"/>
        <v>0</v>
      </c>
    </row>
    <row r="1234" spans="3:7" x14ac:dyDescent="0.35">
      <c r="C1234" s="3">
        <f>_xlfn.XLOOKUP(B1234,Details!E:E,Details!CG:CG)</f>
        <v>0</v>
      </c>
      <c r="D1234" s="3">
        <f>_xlfn.XLOOKUP(B1234,Details!E:E,Details!AQ:AQ)</f>
        <v>0</v>
      </c>
      <c r="E1234" s="3">
        <f>_xlfn.XLOOKUP(B1234,Details!E:E,Details!AR:AR)</f>
        <v>0</v>
      </c>
      <c r="F1234" s="3">
        <f>SUMIFS(Details!AY:AY,Details!E:E,'GST TDS'!B1234)</f>
        <v>0</v>
      </c>
      <c r="G1234" s="360">
        <f t="shared" si="29"/>
        <v>0</v>
      </c>
    </row>
    <row r="1235" spans="3:7" x14ac:dyDescent="0.35">
      <c r="C1235" s="3">
        <f>_xlfn.XLOOKUP(B1235,Details!E:E,Details!CG:CG)</f>
        <v>0</v>
      </c>
      <c r="D1235" s="3">
        <f>_xlfn.XLOOKUP(B1235,Details!E:E,Details!AQ:AQ)</f>
        <v>0</v>
      </c>
      <c r="E1235" s="3">
        <f>_xlfn.XLOOKUP(B1235,Details!E:E,Details!AR:AR)</f>
        <v>0</v>
      </c>
      <c r="F1235" s="3">
        <f>SUMIFS(Details!AY:AY,Details!E:E,'GST TDS'!B1235)</f>
        <v>0</v>
      </c>
      <c r="G1235" s="360">
        <f t="shared" si="29"/>
        <v>0</v>
      </c>
    </row>
    <row r="1236" spans="3:7" x14ac:dyDescent="0.35">
      <c r="C1236" s="3">
        <f>_xlfn.XLOOKUP(B1236,Details!E:E,Details!CG:CG)</f>
        <v>0</v>
      </c>
      <c r="D1236" s="3">
        <f>_xlfn.XLOOKUP(B1236,Details!E:E,Details!AQ:AQ)</f>
        <v>0</v>
      </c>
      <c r="E1236" s="3">
        <f>_xlfn.XLOOKUP(B1236,Details!E:E,Details!AR:AR)</f>
        <v>0</v>
      </c>
      <c r="F1236" s="3">
        <f>SUMIFS(Details!AY:AY,Details!E:E,'GST TDS'!B1236)</f>
        <v>0</v>
      </c>
      <c r="G1236" s="360">
        <f t="shared" si="29"/>
        <v>0</v>
      </c>
    </row>
    <row r="1237" spans="3:7" x14ac:dyDescent="0.35">
      <c r="C1237" s="3">
        <f>_xlfn.XLOOKUP(B1237,Details!E:E,Details!CG:CG)</f>
        <v>0</v>
      </c>
      <c r="D1237" s="3">
        <f>_xlfn.XLOOKUP(B1237,Details!E:E,Details!AQ:AQ)</f>
        <v>0</v>
      </c>
      <c r="E1237" s="3">
        <f>_xlfn.XLOOKUP(B1237,Details!E:E,Details!AR:AR)</f>
        <v>0</v>
      </c>
      <c r="F1237" s="3">
        <f>SUMIFS(Details!AY:AY,Details!E:E,'GST TDS'!B1237)</f>
        <v>0</v>
      </c>
      <c r="G1237" s="360">
        <f t="shared" si="29"/>
        <v>0</v>
      </c>
    </row>
    <row r="1238" spans="3:7" x14ac:dyDescent="0.35">
      <c r="C1238" s="3">
        <f>_xlfn.XLOOKUP(B1238,Details!E:E,Details!CG:CG)</f>
        <v>0</v>
      </c>
      <c r="D1238" s="3">
        <f>_xlfn.XLOOKUP(B1238,Details!E:E,Details!AQ:AQ)</f>
        <v>0</v>
      </c>
      <c r="E1238" s="3">
        <f>_xlfn.XLOOKUP(B1238,Details!E:E,Details!AR:AR)</f>
        <v>0</v>
      </c>
      <c r="F1238" s="3">
        <f>SUMIFS(Details!AY:AY,Details!E:E,'GST TDS'!B1238)</f>
        <v>0</v>
      </c>
      <c r="G1238" s="360">
        <f t="shared" si="29"/>
        <v>0</v>
      </c>
    </row>
    <row r="1239" spans="3:7" x14ac:dyDescent="0.35">
      <c r="C1239" s="3">
        <f>_xlfn.XLOOKUP(B1239,Details!E:E,Details!CG:CG)</f>
        <v>0</v>
      </c>
      <c r="D1239" s="3">
        <f>_xlfn.XLOOKUP(B1239,Details!E:E,Details!AQ:AQ)</f>
        <v>0</v>
      </c>
      <c r="E1239" s="3">
        <f>_xlfn.XLOOKUP(B1239,Details!E:E,Details!AR:AR)</f>
        <v>0</v>
      </c>
      <c r="F1239" s="3">
        <f>SUMIFS(Details!AY:AY,Details!E:E,'GST TDS'!B1239)</f>
        <v>0</v>
      </c>
      <c r="G1239" s="360">
        <f t="shared" si="29"/>
        <v>0</v>
      </c>
    </row>
    <row r="1240" spans="3:7" x14ac:dyDescent="0.35">
      <c r="C1240" s="3">
        <f>_xlfn.XLOOKUP(B1240,Details!E:E,Details!CG:CG)</f>
        <v>0</v>
      </c>
      <c r="D1240" s="3">
        <f>_xlfn.XLOOKUP(B1240,Details!E:E,Details!AQ:AQ)</f>
        <v>0</v>
      </c>
      <c r="E1240" s="3">
        <f>_xlfn.XLOOKUP(B1240,Details!E:E,Details!AR:AR)</f>
        <v>0</v>
      </c>
      <c r="F1240" s="3">
        <f>SUMIFS(Details!AY:AY,Details!E:E,'GST TDS'!B1240)</f>
        <v>0</v>
      </c>
      <c r="G1240" s="360">
        <f t="shared" si="29"/>
        <v>0</v>
      </c>
    </row>
    <row r="1241" spans="3:7" x14ac:dyDescent="0.35">
      <c r="C1241" s="3">
        <f>_xlfn.XLOOKUP(B1241,Details!E:E,Details!CG:CG)</f>
        <v>0</v>
      </c>
      <c r="D1241" s="3">
        <f>_xlfn.XLOOKUP(B1241,Details!E:E,Details!AQ:AQ)</f>
        <v>0</v>
      </c>
      <c r="E1241" s="3">
        <f>_xlfn.XLOOKUP(B1241,Details!E:E,Details!AR:AR)</f>
        <v>0</v>
      </c>
      <c r="F1241" s="3">
        <f>SUMIFS(Details!AY:AY,Details!E:E,'GST TDS'!B1241)</f>
        <v>0</v>
      </c>
      <c r="G1241" s="360">
        <f t="shared" si="29"/>
        <v>0</v>
      </c>
    </row>
    <row r="1242" spans="3:7" x14ac:dyDescent="0.35">
      <c r="C1242" s="3">
        <f>_xlfn.XLOOKUP(B1242,Details!E:E,Details!CG:CG)</f>
        <v>0</v>
      </c>
      <c r="D1242" s="3">
        <f>_xlfn.XLOOKUP(B1242,Details!E:E,Details!AQ:AQ)</f>
        <v>0</v>
      </c>
      <c r="E1242" s="3">
        <f>_xlfn.XLOOKUP(B1242,Details!E:E,Details!AR:AR)</f>
        <v>0</v>
      </c>
      <c r="F1242" s="3">
        <f>SUMIFS(Details!AY:AY,Details!E:E,'GST TDS'!B1242)</f>
        <v>0</v>
      </c>
      <c r="G1242" s="360">
        <f t="shared" si="29"/>
        <v>0</v>
      </c>
    </row>
    <row r="1243" spans="3:7" x14ac:dyDescent="0.35">
      <c r="C1243" s="3">
        <f>_xlfn.XLOOKUP(B1243,Details!E:E,Details!CG:CG)</f>
        <v>0</v>
      </c>
      <c r="D1243" s="3">
        <f>_xlfn.XLOOKUP(B1243,Details!E:E,Details!AQ:AQ)</f>
        <v>0</v>
      </c>
      <c r="E1243" s="3">
        <f>_xlfn.XLOOKUP(B1243,Details!E:E,Details!AR:AR)</f>
        <v>0</v>
      </c>
      <c r="F1243" s="3">
        <f>SUMIFS(Details!AY:AY,Details!E:E,'GST TDS'!B1243)</f>
        <v>0</v>
      </c>
      <c r="G1243" s="360">
        <f t="shared" si="29"/>
        <v>0</v>
      </c>
    </row>
    <row r="1244" spans="3:7" x14ac:dyDescent="0.35">
      <c r="C1244" s="3">
        <f>_xlfn.XLOOKUP(B1244,Details!E:E,Details!CG:CG)</f>
        <v>0</v>
      </c>
      <c r="D1244" s="3">
        <f>_xlfn.XLOOKUP(B1244,Details!E:E,Details!AQ:AQ)</f>
        <v>0</v>
      </c>
      <c r="E1244" s="3">
        <f>_xlfn.XLOOKUP(B1244,Details!E:E,Details!AR:AR)</f>
        <v>0</v>
      </c>
      <c r="F1244" s="3">
        <f>SUMIFS(Details!AY:AY,Details!E:E,'GST TDS'!B1244)</f>
        <v>0</v>
      </c>
      <c r="G1244" s="360">
        <f t="shared" si="29"/>
        <v>0</v>
      </c>
    </row>
    <row r="1245" spans="3:7" x14ac:dyDescent="0.35">
      <c r="C1245" s="3">
        <f>_xlfn.XLOOKUP(B1245,Details!E:E,Details!CG:CG)</f>
        <v>0</v>
      </c>
      <c r="D1245" s="3">
        <f>_xlfn.XLOOKUP(B1245,Details!E:E,Details!AQ:AQ)</f>
        <v>0</v>
      </c>
      <c r="E1245" s="3">
        <f>_xlfn.XLOOKUP(B1245,Details!E:E,Details!AR:AR)</f>
        <v>0</v>
      </c>
      <c r="F1245" s="3">
        <f>SUMIFS(Details!AY:AY,Details!E:E,'GST TDS'!B1245)</f>
        <v>0</v>
      </c>
      <c r="G1245" s="360">
        <f t="shared" si="29"/>
        <v>0</v>
      </c>
    </row>
    <row r="1246" spans="3:7" x14ac:dyDescent="0.35">
      <c r="C1246" s="3">
        <f>_xlfn.XLOOKUP(B1246,Details!E:E,Details!CG:CG)</f>
        <v>0</v>
      </c>
      <c r="D1246" s="3">
        <f>_xlfn.XLOOKUP(B1246,Details!E:E,Details!AQ:AQ)</f>
        <v>0</v>
      </c>
      <c r="E1246" s="3">
        <f>_xlfn.XLOOKUP(B1246,Details!E:E,Details!AR:AR)</f>
        <v>0</v>
      </c>
      <c r="F1246" s="3">
        <f>SUMIFS(Details!AY:AY,Details!E:E,'GST TDS'!B1246)</f>
        <v>0</v>
      </c>
      <c r="G1246" s="360">
        <f t="shared" si="29"/>
        <v>0</v>
      </c>
    </row>
    <row r="1247" spans="3:7" x14ac:dyDescent="0.35">
      <c r="C1247" s="3">
        <f>_xlfn.XLOOKUP(B1247,Details!E:E,Details!CG:CG)</f>
        <v>0</v>
      </c>
      <c r="D1247" s="3">
        <f>_xlfn.XLOOKUP(B1247,Details!E:E,Details!AQ:AQ)</f>
        <v>0</v>
      </c>
      <c r="E1247" s="3">
        <f>_xlfn.XLOOKUP(B1247,Details!E:E,Details!AR:AR)</f>
        <v>0</v>
      </c>
      <c r="F1247" s="3">
        <f>SUMIFS(Details!AY:AY,Details!E:E,'GST TDS'!B1247)</f>
        <v>0</v>
      </c>
      <c r="G1247" s="360">
        <f t="shared" si="29"/>
        <v>0</v>
      </c>
    </row>
    <row r="1248" spans="3:7" x14ac:dyDescent="0.35">
      <c r="C1248" s="3">
        <f>_xlfn.XLOOKUP(B1248,Details!E:E,Details!CG:CG)</f>
        <v>0</v>
      </c>
      <c r="D1248" s="3">
        <f>_xlfn.XLOOKUP(B1248,Details!E:E,Details!AQ:AQ)</f>
        <v>0</v>
      </c>
      <c r="E1248" s="3">
        <f>_xlfn.XLOOKUP(B1248,Details!E:E,Details!AR:AR)</f>
        <v>0</v>
      </c>
      <c r="F1248" s="3">
        <f>SUMIFS(Details!AY:AY,Details!E:E,'GST TDS'!B1248)</f>
        <v>0</v>
      </c>
      <c r="G1248" s="360">
        <f t="shared" si="29"/>
        <v>0</v>
      </c>
    </row>
    <row r="1249" spans="3:7" x14ac:dyDescent="0.35">
      <c r="C1249" s="3">
        <f>_xlfn.XLOOKUP(B1249,Details!E:E,Details!CG:CG)</f>
        <v>0</v>
      </c>
      <c r="D1249" s="3">
        <f>_xlfn.XLOOKUP(B1249,Details!E:E,Details!AQ:AQ)</f>
        <v>0</v>
      </c>
      <c r="E1249" s="3">
        <f>_xlfn.XLOOKUP(B1249,Details!E:E,Details!AR:AR)</f>
        <v>0</v>
      </c>
      <c r="F1249" s="3">
        <f>SUMIFS(Details!AY:AY,Details!E:E,'GST TDS'!B1249)</f>
        <v>0</v>
      </c>
      <c r="G1249" s="360">
        <f t="shared" si="29"/>
        <v>0</v>
      </c>
    </row>
    <row r="1250" spans="3:7" x14ac:dyDescent="0.35">
      <c r="C1250" s="3">
        <f>_xlfn.XLOOKUP(B1250,Details!E:E,Details!CG:CG)</f>
        <v>0</v>
      </c>
      <c r="D1250" s="3">
        <f>_xlfn.XLOOKUP(B1250,Details!E:E,Details!AQ:AQ)</f>
        <v>0</v>
      </c>
      <c r="E1250" s="3">
        <f>_xlfn.XLOOKUP(B1250,Details!E:E,Details!AR:AR)</f>
        <v>0</v>
      </c>
      <c r="F1250" s="3">
        <f>SUMIFS(Details!AY:AY,Details!E:E,'GST TDS'!B1250)</f>
        <v>0</v>
      </c>
      <c r="G1250" s="360">
        <f t="shared" si="29"/>
        <v>0</v>
      </c>
    </row>
    <row r="1251" spans="3:7" x14ac:dyDescent="0.35">
      <c r="C1251" s="3">
        <f>_xlfn.XLOOKUP(B1251,Details!E:E,Details!CG:CG)</f>
        <v>0</v>
      </c>
      <c r="D1251" s="3">
        <f>_xlfn.XLOOKUP(B1251,Details!E:E,Details!AQ:AQ)</f>
        <v>0</v>
      </c>
      <c r="E1251" s="3">
        <f>_xlfn.XLOOKUP(B1251,Details!E:E,Details!AR:AR)</f>
        <v>0</v>
      </c>
      <c r="F1251" s="3">
        <f>SUMIFS(Details!AY:AY,Details!E:E,'GST TDS'!B1251)</f>
        <v>0</v>
      </c>
      <c r="G1251" s="360">
        <f t="shared" si="29"/>
        <v>0</v>
      </c>
    </row>
    <row r="1252" spans="3:7" x14ac:dyDescent="0.35">
      <c r="C1252" s="3">
        <f>_xlfn.XLOOKUP(B1252,Details!E:E,Details!CG:CG)</f>
        <v>0</v>
      </c>
      <c r="D1252" s="3">
        <f>_xlfn.XLOOKUP(B1252,Details!E:E,Details!AQ:AQ)</f>
        <v>0</v>
      </c>
      <c r="E1252" s="3">
        <f>_xlfn.XLOOKUP(B1252,Details!E:E,Details!AR:AR)</f>
        <v>0</v>
      </c>
      <c r="F1252" s="3">
        <f>SUMIFS(Details!AY:AY,Details!E:E,'GST TDS'!B1252)</f>
        <v>0</v>
      </c>
      <c r="G1252" s="360">
        <f t="shared" si="29"/>
        <v>0</v>
      </c>
    </row>
    <row r="1253" spans="3:7" x14ac:dyDescent="0.35">
      <c r="C1253" s="3">
        <f>_xlfn.XLOOKUP(B1253,Details!E:E,Details!CG:CG)</f>
        <v>0</v>
      </c>
      <c r="D1253" s="3">
        <f>_xlfn.XLOOKUP(B1253,Details!E:E,Details!AQ:AQ)</f>
        <v>0</v>
      </c>
      <c r="E1253" s="3">
        <f>_xlfn.XLOOKUP(B1253,Details!E:E,Details!AR:AR)</f>
        <v>0</v>
      </c>
      <c r="F1253" s="3">
        <f>SUMIFS(Details!AY:AY,Details!E:E,'GST TDS'!B1253)</f>
        <v>0</v>
      </c>
      <c r="G1253" s="360">
        <f t="shared" si="29"/>
        <v>0</v>
      </c>
    </row>
    <row r="1254" spans="3:7" x14ac:dyDescent="0.35">
      <c r="C1254" s="3">
        <f>_xlfn.XLOOKUP(B1254,Details!E:E,Details!CG:CG)</f>
        <v>0</v>
      </c>
      <c r="D1254" s="3">
        <f>_xlfn.XLOOKUP(B1254,Details!E:E,Details!AQ:AQ)</f>
        <v>0</v>
      </c>
      <c r="E1254" s="3">
        <f>_xlfn.XLOOKUP(B1254,Details!E:E,Details!AR:AR)</f>
        <v>0</v>
      </c>
      <c r="F1254" s="3">
        <f>SUMIFS(Details!AY:AY,Details!E:E,'GST TDS'!B1254)</f>
        <v>0</v>
      </c>
      <c r="G1254" s="360">
        <f t="shared" si="29"/>
        <v>0</v>
      </c>
    </row>
    <row r="1255" spans="3:7" x14ac:dyDescent="0.35">
      <c r="C1255" s="3">
        <f>_xlfn.XLOOKUP(B1255,Details!E:E,Details!CG:CG)</f>
        <v>0</v>
      </c>
      <c r="D1255" s="3">
        <f>_xlfn.XLOOKUP(B1255,Details!E:E,Details!AQ:AQ)</f>
        <v>0</v>
      </c>
      <c r="E1255" s="3">
        <f>_xlfn.XLOOKUP(B1255,Details!E:E,Details!AR:AR)</f>
        <v>0</v>
      </c>
      <c r="F1255" s="3">
        <f>SUMIFS(Details!AY:AY,Details!E:E,'GST TDS'!B1255)</f>
        <v>0</v>
      </c>
      <c r="G1255" s="360">
        <f t="shared" si="29"/>
        <v>0</v>
      </c>
    </row>
    <row r="1256" spans="3:7" x14ac:dyDescent="0.35">
      <c r="C1256" s="3">
        <f>_xlfn.XLOOKUP(B1256,Details!E:E,Details!CG:CG)</f>
        <v>0</v>
      </c>
      <c r="D1256" s="3">
        <f>_xlfn.XLOOKUP(B1256,Details!E:E,Details!AQ:AQ)</f>
        <v>0</v>
      </c>
      <c r="E1256" s="3">
        <f>_xlfn.XLOOKUP(B1256,Details!E:E,Details!AR:AR)</f>
        <v>0</v>
      </c>
      <c r="F1256" s="3">
        <f>SUMIFS(Details!AY:AY,Details!E:E,'GST TDS'!B1256)</f>
        <v>0</v>
      </c>
      <c r="G1256" s="360">
        <f t="shared" si="29"/>
        <v>0</v>
      </c>
    </row>
    <row r="1257" spans="3:7" x14ac:dyDescent="0.35">
      <c r="C1257" s="3">
        <f>_xlfn.XLOOKUP(B1257,Details!E:E,Details!CG:CG)</f>
        <v>0</v>
      </c>
      <c r="D1257" s="3">
        <f>_xlfn.XLOOKUP(B1257,Details!E:E,Details!AQ:AQ)</f>
        <v>0</v>
      </c>
      <c r="E1257" s="3">
        <f>_xlfn.XLOOKUP(B1257,Details!E:E,Details!AR:AR)</f>
        <v>0</v>
      </c>
      <c r="F1257" s="3">
        <f>SUMIFS(Details!AY:AY,Details!E:E,'GST TDS'!B1257)</f>
        <v>0</v>
      </c>
      <c r="G1257" s="360">
        <f t="shared" si="29"/>
        <v>0</v>
      </c>
    </row>
    <row r="1258" spans="3:7" x14ac:dyDescent="0.35">
      <c r="C1258" s="3">
        <f>_xlfn.XLOOKUP(B1258,Details!E:E,Details!CG:CG)</f>
        <v>0</v>
      </c>
      <c r="D1258" s="3">
        <f>_xlfn.XLOOKUP(B1258,Details!E:E,Details!AQ:AQ)</f>
        <v>0</v>
      </c>
      <c r="E1258" s="3">
        <f>_xlfn.XLOOKUP(B1258,Details!E:E,Details!AR:AR)</f>
        <v>0</v>
      </c>
      <c r="F1258" s="3">
        <f>SUMIFS(Details!AY:AY,Details!E:E,'GST TDS'!B1258)</f>
        <v>0</v>
      </c>
      <c r="G1258" s="360">
        <f t="shared" si="29"/>
        <v>0</v>
      </c>
    </row>
    <row r="1259" spans="3:7" x14ac:dyDescent="0.35">
      <c r="C1259" s="3">
        <f>_xlfn.XLOOKUP(B1259,Details!E:E,Details!CG:CG)</f>
        <v>0</v>
      </c>
      <c r="D1259" s="3">
        <f>_xlfn.XLOOKUP(B1259,Details!E:E,Details!AQ:AQ)</f>
        <v>0</v>
      </c>
      <c r="E1259" s="3">
        <f>_xlfn.XLOOKUP(B1259,Details!E:E,Details!AR:AR)</f>
        <v>0</v>
      </c>
      <c r="F1259" s="3">
        <f>SUMIFS(Details!AY:AY,Details!E:E,'GST TDS'!B1259)</f>
        <v>0</v>
      </c>
      <c r="G1259" s="360">
        <f t="shared" si="29"/>
        <v>0</v>
      </c>
    </row>
    <row r="1260" spans="3:7" x14ac:dyDescent="0.35">
      <c r="C1260" s="3">
        <f>_xlfn.XLOOKUP(B1260,Details!E:E,Details!CG:CG)</f>
        <v>0</v>
      </c>
      <c r="D1260" s="3">
        <f>_xlfn.XLOOKUP(B1260,Details!E:E,Details!AQ:AQ)</f>
        <v>0</v>
      </c>
      <c r="E1260" s="3">
        <f>_xlfn.XLOOKUP(B1260,Details!E:E,Details!AR:AR)</f>
        <v>0</v>
      </c>
      <c r="F1260" s="3">
        <f>SUMIFS(Details!AY:AY,Details!E:E,'GST TDS'!B1260)</f>
        <v>0</v>
      </c>
      <c r="G1260" s="360">
        <f t="shared" si="29"/>
        <v>0</v>
      </c>
    </row>
    <row r="1261" spans="3:7" x14ac:dyDescent="0.35">
      <c r="C1261" s="3">
        <f>_xlfn.XLOOKUP(B1261,Details!E:E,Details!CG:CG)</f>
        <v>0</v>
      </c>
      <c r="D1261" s="3">
        <f>_xlfn.XLOOKUP(B1261,Details!E:E,Details!AQ:AQ)</f>
        <v>0</v>
      </c>
      <c r="E1261" s="3">
        <f>_xlfn.XLOOKUP(B1261,Details!E:E,Details!AR:AR)</f>
        <v>0</v>
      </c>
      <c r="F1261" s="3">
        <f>SUMIFS(Details!AY:AY,Details!E:E,'GST TDS'!B1261)</f>
        <v>0</v>
      </c>
      <c r="G1261" s="360">
        <f t="shared" si="29"/>
        <v>0</v>
      </c>
    </row>
    <row r="1262" spans="3:7" x14ac:dyDescent="0.35">
      <c r="C1262" s="3">
        <f>_xlfn.XLOOKUP(B1262,Details!E:E,Details!CG:CG)</f>
        <v>0</v>
      </c>
      <c r="D1262" s="3">
        <f>_xlfn.XLOOKUP(B1262,Details!E:E,Details!AQ:AQ)</f>
        <v>0</v>
      </c>
      <c r="E1262" s="3">
        <f>_xlfn.XLOOKUP(B1262,Details!E:E,Details!AR:AR)</f>
        <v>0</v>
      </c>
      <c r="F1262" s="3">
        <f>SUMIFS(Details!AY:AY,Details!E:E,'GST TDS'!B1262)</f>
        <v>0</v>
      </c>
      <c r="G1262" s="360">
        <f t="shared" si="29"/>
        <v>0</v>
      </c>
    </row>
    <row r="1263" spans="3:7" x14ac:dyDescent="0.35">
      <c r="C1263" s="3">
        <f>_xlfn.XLOOKUP(B1263,Details!E:E,Details!CG:CG)</f>
        <v>0</v>
      </c>
      <c r="D1263" s="3">
        <f>_xlfn.XLOOKUP(B1263,Details!E:E,Details!AQ:AQ)</f>
        <v>0</v>
      </c>
      <c r="E1263" s="3">
        <f>_xlfn.XLOOKUP(B1263,Details!E:E,Details!AR:AR)</f>
        <v>0</v>
      </c>
      <c r="F1263" s="3">
        <f>SUMIFS(Details!AY:AY,Details!E:E,'GST TDS'!B1263)</f>
        <v>0</v>
      </c>
      <c r="G1263" s="360">
        <f t="shared" si="29"/>
        <v>0</v>
      </c>
    </row>
    <row r="1264" spans="3:7" x14ac:dyDescent="0.35">
      <c r="C1264" s="3">
        <f>_xlfn.XLOOKUP(B1264,Details!E:E,Details!CG:CG)</f>
        <v>0</v>
      </c>
      <c r="D1264" s="3">
        <f>_xlfn.XLOOKUP(B1264,Details!E:E,Details!AQ:AQ)</f>
        <v>0</v>
      </c>
      <c r="E1264" s="3">
        <f>_xlfn.XLOOKUP(B1264,Details!E:E,Details!AR:AR)</f>
        <v>0</v>
      </c>
      <c r="F1264" s="3">
        <f>SUMIFS(Details!AY:AY,Details!E:E,'GST TDS'!B1264)</f>
        <v>0</v>
      </c>
      <c r="G1264" s="360">
        <f t="shared" si="29"/>
        <v>0</v>
      </c>
    </row>
    <row r="1265" spans="3:7" x14ac:dyDescent="0.35">
      <c r="C1265" s="3">
        <f>_xlfn.XLOOKUP(B1265,Details!E:E,Details!CG:CG)</f>
        <v>0</v>
      </c>
      <c r="D1265" s="3">
        <f>_xlfn.XLOOKUP(B1265,Details!E:E,Details!AQ:AQ)</f>
        <v>0</v>
      </c>
      <c r="E1265" s="3">
        <f>_xlfn.XLOOKUP(B1265,Details!E:E,Details!AR:AR)</f>
        <v>0</v>
      </c>
      <c r="F1265" s="3">
        <f>SUMIFS(Details!AY:AY,Details!E:E,'GST TDS'!B1265)</f>
        <v>0</v>
      </c>
      <c r="G1265" s="360">
        <f t="shared" si="29"/>
        <v>0</v>
      </c>
    </row>
    <row r="1266" spans="3:7" x14ac:dyDescent="0.35">
      <c r="C1266" s="3">
        <f>_xlfn.XLOOKUP(B1266,Details!E:E,Details!CG:CG)</f>
        <v>0</v>
      </c>
      <c r="D1266" s="3">
        <f>_xlfn.XLOOKUP(B1266,Details!E:E,Details!AQ:AQ)</f>
        <v>0</v>
      </c>
      <c r="E1266" s="3">
        <f>_xlfn.XLOOKUP(B1266,Details!E:E,Details!AR:AR)</f>
        <v>0</v>
      </c>
      <c r="F1266" s="3">
        <f>SUMIFS(Details!AY:AY,Details!E:E,'GST TDS'!B1266)</f>
        <v>0</v>
      </c>
      <c r="G1266" s="360">
        <f t="shared" si="29"/>
        <v>0</v>
      </c>
    </row>
    <row r="1267" spans="3:7" x14ac:dyDescent="0.35">
      <c r="C1267" s="3">
        <f>_xlfn.XLOOKUP(B1267,Details!E:E,Details!CG:CG)</f>
        <v>0</v>
      </c>
      <c r="D1267" s="3">
        <f>_xlfn.XLOOKUP(B1267,Details!E:E,Details!AQ:AQ)</f>
        <v>0</v>
      </c>
      <c r="E1267" s="3">
        <f>_xlfn.XLOOKUP(B1267,Details!E:E,Details!AR:AR)</f>
        <v>0</v>
      </c>
      <c r="F1267" s="3">
        <f>SUMIFS(Details!AY:AY,Details!E:E,'GST TDS'!B1267)</f>
        <v>0</v>
      </c>
      <c r="G1267" s="360">
        <f t="shared" si="29"/>
        <v>0</v>
      </c>
    </row>
    <row r="1268" spans="3:7" x14ac:dyDescent="0.35">
      <c r="C1268" s="3">
        <f>_xlfn.XLOOKUP(B1268,Details!E:E,Details!CG:CG)</f>
        <v>0</v>
      </c>
      <c r="D1268" s="3">
        <f>_xlfn.XLOOKUP(B1268,Details!E:E,Details!AQ:AQ)</f>
        <v>0</v>
      </c>
      <c r="E1268" s="3">
        <f>_xlfn.XLOOKUP(B1268,Details!E:E,Details!AR:AR)</f>
        <v>0</v>
      </c>
      <c r="F1268" s="3">
        <f>SUMIFS(Details!AY:AY,Details!E:E,'GST TDS'!B1268)</f>
        <v>0</v>
      </c>
      <c r="G1268" s="360">
        <f t="shared" si="29"/>
        <v>0</v>
      </c>
    </row>
    <row r="1269" spans="3:7" x14ac:dyDescent="0.35">
      <c r="C1269" s="3">
        <f>_xlfn.XLOOKUP(B1269,Details!E:E,Details!CG:CG)</f>
        <v>0</v>
      </c>
      <c r="D1269" s="3">
        <f>_xlfn.XLOOKUP(B1269,Details!E:E,Details!AQ:AQ)</f>
        <v>0</v>
      </c>
      <c r="E1269" s="3">
        <f>_xlfn.XLOOKUP(B1269,Details!E:E,Details!AR:AR)</f>
        <v>0</v>
      </c>
      <c r="F1269" s="3">
        <f>SUMIFS(Details!AY:AY,Details!E:E,'GST TDS'!B1269)</f>
        <v>0</v>
      </c>
      <c r="G1269" s="360">
        <f t="shared" si="29"/>
        <v>0</v>
      </c>
    </row>
    <row r="1270" spans="3:7" x14ac:dyDescent="0.35">
      <c r="C1270" s="3">
        <f>_xlfn.XLOOKUP(B1270,Details!E:E,Details!CG:CG)</f>
        <v>0</v>
      </c>
      <c r="D1270" s="3">
        <f>_xlfn.XLOOKUP(B1270,Details!E:E,Details!AQ:AQ)</f>
        <v>0</v>
      </c>
      <c r="E1270" s="3">
        <f>_xlfn.XLOOKUP(B1270,Details!E:E,Details!AR:AR)</f>
        <v>0</v>
      </c>
      <c r="F1270" s="3">
        <f>SUMIFS(Details!AY:AY,Details!E:E,'GST TDS'!B1270)</f>
        <v>0</v>
      </c>
      <c r="G1270" s="360">
        <f t="shared" si="29"/>
        <v>0</v>
      </c>
    </row>
    <row r="1271" spans="3:7" x14ac:dyDescent="0.35">
      <c r="C1271" s="3">
        <f>_xlfn.XLOOKUP(B1271,Details!E:E,Details!CG:CG)</f>
        <v>0</v>
      </c>
      <c r="D1271" s="3">
        <f>_xlfn.XLOOKUP(B1271,Details!E:E,Details!AQ:AQ)</f>
        <v>0</v>
      </c>
      <c r="E1271" s="3">
        <f>_xlfn.XLOOKUP(B1271,Details!E:E,Details!AR:AR)</f>
        <v>0</v>
      </c>
      <c r="F1271" s="3">
        <f>SUMIFS(Details!AY:AY,Details!E:E,'GST TDS'!B1271)</f>
        <v>0</v>
      </c>
      <c r="G1271" s="360">
        <f t="shared" si="29"/>
        <v>0</v>
      </c>
    </row>
    <row r="1272" spans="3:7" x14ac:dyDescent="0.35">
      <c r="C1272" s="3">
        <f>_xlfn.XLOOKUP(B1272,Details!E:E,Details!CG:CG)</f>
        <v>0</v>
      </c>
      <c r="D1272" s="3">
        <f>_xlfn.XLOOKUP(B1272,Details!E:E,Details!AQ:AQ)</f>
        <v>0</v>
      </c>
      <c r="E1272" s="3">
        <f>_xlfn.XLOOKUP(B1272,Details!E:E,Details!AR:AR)</f>
        <v>0</v>
      </c>
      <c r="F1272" s="3">
        <f>SUMIFS(Details!AY:AY,Details!E:E,'GST TDS'!B1272)</f>
        <v>0</v>
      </c>
      <c r="G1272" s="360">
        <f t="shared" si="29"/>
        <v>0</v>
      </c>
    </row>
    <row r="1273" spans="3:7" x14ac:dyDescent="0.35">
      <c r="C1273" s="3">
        <f>_xlfn.XLOOKUP(B1273,Details!E:E,Details!CG:CG)</f>
        <v>0</v>
      </c>
      <c r="D1273" s="3">
        <f>_xlfn.XLOOKUP(B1273,Details!E:E,Details!AQ:AQ)</f>
        <v>0</v>
      </c>
      <c r="E1273" s="3">
        <f>_xlfn.XLOOKUP(B1273,Details!E:E,Details!AR:AR)</f>
        <v>0</v>
      </c>
      <c r="F1273" s="3">
        <f>SUMIFS(Details!AY:AY,Details!E:E,'GST TDS'!B1273)</f>
        <v>0</v>
      </c>
      <c r="G1273" s="360">
        <f t="shared" si="29"/>
        <v>0</v>
      </c>
    </row>
    <row r="1274" spans="3:7" x14ac:dyDescent="0.35">
      <c r="C1274" s="3">
        <f>_xlfn.XLOOKUP(B1274,Details!E:E,Details!CG:CG)</f>
        <v>0</v>
      </c>
      <c r="D1274" s="3">
        <f>_xlfn.XLOOKUP(B1274,Details!E:E,Details!AQ:AQ)</f>
        <v>0</v>
      </c>
      <c r="E1274" s="3">
        <f>_xlfn.XLOOKUP(B1274,Details!E:E,Details!AR:AR)</f>
        <v>0</v>
      </c>
      <c r="F1274" s="3">
        <f>SUMIFS(Details!AY:AY,Details!E:E,'GST TDS'!B1274)</f>
        <v>0</v>
      </c>
      <c r="G1274" s="360">
        <f t="shared" si="29"/>
        <v>0</v>
      </c>
    </row>
    <row r="1275" spans="3:7" x14ac:dyDescent="0.35">
      <c r="C1275" s="3">
        <f>_xlfn.XLOOKUP(B1275,Details!E:E,Details!CG:CG)</f>
        <v>0</v>
      </c>
      <c r="D1275" s="3">
        <f>_xlfn.XLOOKUP(B1275,Details!E:E,Details!AQ:AQ)</f>
        <v>0</v>
      </c>
      <c r="E1275" s="3">
        <f>_xlfn.XLOOKUP(B1275,Details!E:E,Details!AR:AR)</f>
        <v>0</v>
      </c>
      <c r="F1275" s="3">
        <f>SUMIFS(Details!AY:AY,Details!E:E,'GST TDS'!B1275)</f>
        <v>0</v>
      </c>
      <c r="G1275" s="360">
        <f t="shared" si="29"/>
        <v>0</v>
      </c>
    </row>
    <row r="1276" spans="3:7" x14ac:dyDescent="0.35">
      <c r="C1276" s="3">
        <f>_xlfn.XLOOKUP(B1276,Details!E:E,Details!CG:CG)</f>
        <v>0</v>
      </c>
      <c r="D1276" s="3">
        <f>_xlfn.XLOOKUP(B1276,Details!E:E,Details!AQ:AQ)</f>
        <v>0</v>
      </c>
      <c r="E1276" s="3">
        <f>_xlfn.XLOOKUP(B1276,Details!E:E,Details!AR:AR)</f>
        <v>0</v>
      </c>
      <c r="F1276" s="3">
        <f>SUMIFS(Details!AY:AY,Details!E:E,'GST TDS'!B1276)</f>
        <v>0</v>
      </c>
      <c r="G1276" s="360">
        <f t="shared" si="29"/>
        <v>0</v>
      </c>
    </row>
    <row r="1277" spans="3:7" x14ac:dyDescent="0.35">
      <c r="C1277" s="3">
        <f>_xlfn.XLOOKUP(B1277,Details!E:E,Details!CG:CG)</f>
        <v>0</v>
      </c>
      <c r="D1277" s="3">
        <f>_xlfn.XLOOKUP(B1277,Details!E:E,Details!AQ:AQ)</f>
        <v>0</v>
      </c>
      <c r="E1277" s="3">
        <f>_xlfn.XLOOKUP(B1277,Details!E:E,Details!AR:AR)</f>
        <v>0</v>
      </c>
      <c r="F1277" s="3">
        <f>SUMIFS(Details!AY:AY,Details!E:E,'GST TDS'!B1277)</f>
        <v>0</v>
      </c>
      <c r="G1277" s="360">
        <f t="shared" si="29"/>
        <v>0</v>
      </c>
    </row>
    <row r="1278" spans="3:7" x14ac:dyDescent="0.35">
      <c r="C1278" s="3">
        <f>_xlfn.XLOOKUP(B1278,Details!E:E,Details!CG:CG)</f>
        <v>0</v>
      </c>
      <c r="D1278" s="3">
        <f>_xlfn.XLOOKUP(B1278,Details!E:E,Details!AQ:AQ)</f>
        <v>0</v>
      </c>
      <c r="E1278" s="3">
        <f>_xlfn.XLOOKUP(B1278,Details!E:E,Details!AR:AR)</f>
        <v>0</v>
      </c>
      <c r="F1278" s="3">
        <f>SUMIFS(Details!AY:AY,Details!E:E,'GST TDS'!B1278)</f>
        <v>0</v>
      </c>
      <c r="G1278" s="360">
        <f t="shared" si="29"/>
        <v>0</v>
      </c>
    </row>
    <row r="1279" spans="3:7" x14ac:dyDescent="0.35">
      <c r="C1279" s="3">
        <f>_xlfn.XLOOKUP(B1279,Details!E:E,Details!CG:CG)</f>
        <v>0</v>
      </c>
      <c r="D1279" s="3">
        <f>_xlfn.XLOOKUP(B1279,Details!E:E,Details!AQ:AQ)</f>
        <v>0</v>
      </c>
      <c r="E1279" s="3">
        <f>_xlfn.XLOOKUP(B1279,Details!E:E,Details!AR:AR)</f>
        <v>0</v>
      </c>
      <c r="F1279" s="3">
        <f>SUMIFS(Details!AY:AY,Details!E:E,'GST TDS'!B1279)</f>
        <v>0</v>
      </c>
      <c r="G1279" s="360">
        <f t="shared" si="29"/>
        <v>0</v>
      </c>
    </row>
    <row r="1280" spans="3:7" x14ac:dyDescent="0.35">
      <c r="C1280" s="3">
        <f>_xlfn.XLOOKUP(B1280,Details!E:E,Details!CG:CG)</f>
        <v>0</v>
      </c>
      <c r="D1280" s="3">
        <f>_xlfn.XLOOKUP(B1280,Details!E:E,Details!AQ:AQ)</f>
        <v>0</v>
      </c>
      <c r="E1280" s="3">
        <f>_xlfn.XLOOKUP(B1280,Details!E:E,Details!AR:AR)</f>
        <v>0</v>
      </c>
      <c r="F1280" s="3">
        <f>SUMIFS(Details!AY:AY,Details!E:E,'GST TDS'!B1280)</f>
        <v>0</v>
      </c>
      <c r="G1280" s="360">
        <f t="shared" si="29"/>
        <v>0</v>
      </c>
    </row>
    <row r="1281" spans="3:7" x14ac:dyDescent="0.35">
      <c r="C1281" s="3">
        <f>_xlfn.XLOOKUP(B1281,Details!E:E,Details!CG:CG)</f>
        <v>0</v>
      </c>
      <c r="D1281" s="3">
        <f>_xlfn.XLOOKUP(B1281,Details!E:E,Details!AQ:AQ)</f>
        <v>0</v>
      </c>
      <c r="E1281" s="3">
        <f>_xlfn.XLOOKUP(B1281,Details!E:E,Details!AR:AR)</f>
        <v>0</v>
      </c>
      <c r="F1281" s="3">
        <f>SUMIFS(Details!AY:AY,Details!E:E,'GST TDS'!B1281)</f>
        <v>0</v>
      </c>
      <c r="G1281" s="360">
        <f t="shared" si="29"/>
        <v>0</v>
      </c>
    </row>
    <row r="1282" spans="3:7" x14ac:dyDescent="0.35">
      <c r="C1282" s="3">
        <f>_xlfn.XLOOKUP(B1282,Details!E:E,Details!CG:CG)</f>
        <v>0</v>
      </c>
      <c r="D1282" s="3">
        <f>_xlfn.XLOOKUP(B1282,Details!E:E,Details!AQ:AQ)</f>
        <v>0</v>
      </c>
      <c r="E1282" s="3">
        <f>_xlfn.XLOOKUP(B1282,Details!E:E,Details!AR:AR)</f>
        <v>0</v>
      </c>
      <c r="F1282" s="3">
        <f>SUMIFS(Details!AY:AY,Details!E:E,'GST TDS'!B1282)</f>
        <v>0</v>
      </c>
      <c r="G1282" s="360">
        <f t="shared" si="29"/>
        <v>0</v>
      </c>
    </row>
    <row r="1283" spans="3:7" x14ac:dyDescent="0.35">
      <c r="C1283" s="3">
        <f>_xlfn.XLOOKUP(B1283,Details!E:E,Details!CG:CG)</f>
        <v>0</v>
      </c>
      <c r="D1283" s="3">
        <f>_xlfn.XLOOKUP(B1283,Details!E:E,Details!AQ:AQ)</f>
        <v>0</v>
      </c>
      <c r="E1283" s="3">
        <f>_xlfn.XLOOKUP(B1283,Details!E:E,Details!AR:AR)</f>
        <v>0</v>
      </c>
      <c r="F1283" s="3">
        <f>SUMIFS(Details!AY:AY,Details!E:E,'GST TDS'!B1283)</f>
        <v>0</v>
      </c>
      <c r="G1283" s="360">
        <f t="shared" si="29"/>
        <v>0</v>
      </c>
    </row>
    <row r="1284" spans="3:7" x14ac:dyDescent="0.35">
      <c r="C1284" s="3">
        <f>_xlfn.XLOOKUP(B1284,Details!E:E,Details!CG:CG)</f>
        <v>0</v>
      </c>
      <c r="D1284" s="3">
        <f>_xlfn.XLOOKUP(B1284,Details!E:E,Details!AQ:AQ)</f>
        <v>0</v>
      </c>
      <c r="E1284" s="3">
        <f>_xlfn.XLOOKUP(B1284,Details!E:E,Details!AR:AR)</f>
        <v>0</v>
      </c>
      <c r="F1284" s="3">
        <f>SUMIFS(Details!AY:AY,Details!E:E,'GST TDS'!B1284)</f>
        <v>0</v>
      </c>
      <c r="G1284" s="360">
        <f t="shared" si="29"/>
        <v>0</v>
      </c>
    </row>
    <row r="1285" spans="3:7" x14ac:dyDescent="0.35">
      <c r="C1285" s="3">
        <f>_xlfn.XLOOKUP(B1285,Details!E:E,Details!CG:CG)</f>
        <v>0</v>
      </c>
      <c r="D1285" s="3">
        <f>_xlfn.XLOOKUP(B1285,Details!E:E,Details!AQ:AQ)</f>
        <v>0</v>
      </c>
      <c r="E1285" s="3">
        <f>_xlfn.XLOOKUP(B1285,Details!E:E,Details!AR:AR)</f>
        <v>0</v>
      </c>
      <c r="F1285" s="3">
        <f>SUMIFS(Details!AY:AY,Details!E:E,'GST TDS'!B1285)</f>
        <v>0</v>
      </c>
      <c r="G1285" s="360">
        <f t="shared" si="29"/>
        <v>0</v>
      </c>
    </row>
    <row r="1286" spans="3:7" x14ac:dyDescent="0.35">
      <c r="C1286" s="3">
        <f>_xlfn.XLOOKUP(B1286,Details!E:E,Details!CG:CG)</f>
        <v>0</v>
      </c>
      <c r="D1286" s="3">
        <f>_xlfn.XLOOKUP(B1286,Details!E:E,Details!AQ:AQ)</f>
        <v>0</v>
      </c>
      <c r="E1286" s="3">
        <f>_xlfn.XLOOKUP(B1286,Details!E:E,Details!AR:AR)</f>
        <v>0</v>
      </c>
      <c r="F1286" s="3">
        <f>SUMIFS(Details!AY:AY,Details!E:E,'GST TDS'!B1286)</f>
        <v>0</v>
      </c>
      <c r="G1286" s="360">
        <f t="shared" si="29"/>
        <v>0</v>
      </c>
    </row>
    <row r="1287" spans="3:7" x14ac:dyDescent="0.35">
      <c r="C1287" s="3">
        <f>_xlfn.XLOOKUP(B1287,Details!E:E,Details!CG:CG)</f>
        <v>0</v>
      </c>
      <c r="D1287" s="3">
        <f>_xlfn.XLOOKUP(B1287,Details!E:E,Details!AQ:AQ)</f>
        <v>0</v>
      </c>
      <c r="E1287" s="3">
        <f>_xlfn.XLOOKUP(B1287,Details!E:E,Details!AR:AR)</f>
        <v>0</v>
      </c>
      <c r="F1287" s="3">
        <f>SUMIFS(Details!AY:AY,Details!E:E,'GST TDS'!B1287)</f>
        <v>0</v>
      </c>
      <c r="G1287" s="360">
        <f t="shared" si="29"/>
        <v>0</v>
      </c>
    </row>
    <row r="1288" spans="3:7" x14ac:dyDescent="0.35">
      <c r="C1288" s="3">
        <f>_xlfn.XLOOKUP(B1288,Details!E:E,Details!CG:CG)</f>
        <v>0</v>
      </c>
      <c r="D1288" s="3">
        <f>_xlfn.XLOOKUP(B1288,Details!E:E,Details!AQ:AQ)</f>
        <v>0</v>
      </c>
      <c r="E1288" s="3">
        <f>_xlfn.XLOOKUP(B1288,Details!E:E,Details!AR:AR)</f>
        <v>0</v>
      </c>
      <c r="F1288" s="3">
        <f>SUMIFS(Details!AY:AY,Details!E:E,'GST TDS'!B1288)</f>
        <v>0</v>
      </c>
      <c r="G1288" s="360">
        <f t="shared" si="29"/>
        <v>0</v>
      </c>
    </row>
    <row r="1289" spans="3:7" x14ac:dyDescent="0.35">
      <c r="C1289" s="3">
        <f>_xlfn.XLOOKUP(B1289,Details!E:E,Details!CG:CG)</f>
        <v>0</v>
      </c>
      <c r="D1289" s="3">
        <f>_xlfn.XLOOKUP(B1289,Details!E:E,Details!AQ:AQ)</f>
        <v>0</v>
      </c>
      <c r="E1289" s="3">
        <f>_xlfn.XLOOKUP(B1289,Details!E:E,Details!AR:AR)</f>
        <v>0</v>
      </c>
      <c r="F1289" s="3">
        <f>SUMIFS(Details!AY:AY,Details!E:E,'GST TDS'!B1289)</f>
        <v>0</v>
      </c>
      <c r="G1289" s="360">
        <f t="shared" si="29"/>
        <v>0</v>
      </c>
    </row>
    <row r="1290" spans="3:7" x14ac:dyDescent="0.35">
      <c r="C1290" s="3">
        <f>_xlfn.XLOOKUP(B1290,Details!E:E,Details!CG:CG)</f>
        <v>0</v>
      </c>
      <c r="D1290" s="3">
        <f>_xlfn.XLOOKUP(B1290,Details!E:E,Details!AQ:AQ)</f>
        <v>0</v>
      </c>
      <c r="E1290" s="3">
        <f>_xlfn.XLOOKUP(B1290,Details!E:E,Details!AR:AR)</f>
        <v>0</v>
      </c>
      <c r="F1290" s="3">
        <f>SUMIFS(Details!AY:AY,Details!E:E,'GST TDS'!B1290)</f>
        <v>0</v>
      </c>
      <c r="G1290" s="360">
        <f t="shared" si="29"/>
        <v>0</v>
      </c>
    </row>
    <row r="1291" spans="3:7" x14ac:dyDescent="0.35">
      <c r="C1291" s="3">
        <f>_xlfn.XLOOKUP(B1291,Details!E:E,Details!CG:CG)</f>
        <v>0</v>
      </c>
      <c r="D1291" s="3">
        <f>_xlfn.XLOOKUP(B1291,Details!E:E,Details!AQ:AQ)</f>
        <v>0</v>
      </c>
      <c r="E1291" s="3">
        <f>_xlfn.XLOOKUP(B1291,Details!E:E,Details!AR:AR)</f>
        <v>0</v>
      </c>
      <c r="F1291" s="3">
        <f>SUMIFS(Details!AY:AY,Details!E:E,'GST TDS'!B1291)</f>
        <v>0</v>
      </c>
      <c r="G1291" s="360">
        <f t="shared" si="29"/>
        <v>0</v>
      </c>
    </row>
    <row r="1292" spans="3:7" x14ac:dyDescent="0.35">
      <c r="C1292" s="3">
        <f>_xlfn.XLOOKUP(B1292,Details!E:E,Details!CG:CG)</f>
        <v>0</v>
      </c>
      <c r="D1292" s="3">
        <f>_xlfn.XLOOKUP(B1292,Details!E:E,Details!AQ:AQ)</f>
        <v>0</v>
      </c>
      <c r="E1292" s="3">
        <f>_xlfn.XLOOKUP(B1292,Details!E:E,Details!AR:AR)</f>
        <v>0</v>
      </c>
      <c r="F1292" s="3">
        <f>SUMIFS(Details!AY:AY,Details!E:E,'GST TDS'!B1292)</f>
        <v>0</v>
      </c>
      <c r="G1292" s="360">
        <f t="shared" si="29"/>
        <v>0</v>
      </c>
    </row>
    <row r="1293" spans="3:7" x14ac:dyDescent="0.35">
      <c r="C1293" s="3">
        <f>_xlfn.XLOOKUP(B1293,Details!E:E,Details!CG:CG)</f>
        <v>0</v>
      </c>
      <c r="D1293" s="3">
        <f>_xlfn.XLOOKUP(B1293,Details!E:E,Details!AQ:AQ)</f>
        <v>0</v>
      </c>
      <c r="E1293" s="3">
        <f>_xlfn.XLOOKUP(B1293,Details!E:E,Details!AR:AR)</f>
        <v>0</v>
      </c>
      <c r="F1293" s="3">
        <f>SUMIFS(Details!AY:AY,Details!E:E,'GST TDS'!B1293)</f>
        <v>0</v>
      </c>
      <c r="G1293" s="360">
        <f t="shared" si="29"/>
        <v>0</v>
      </c>
    </row>
    <row r="1294" spans="3:7" x14ac:dyDescent="0.35">
      <c r="C1294" s="3">
        <f>_xlfn.XLOOKUP(B1294,Details!E:E,Details!CG:CG)</f>
        <v>0</v>
      </c>
      <c r="D1294" s="3">
        <f>_xlfn.XLOOKUP(B1294,Details!E:E,Details!AQ:AQ)</f>
        <v>0</v>
      </c>
      <c r="E1294" s="3">
        <f>_xlfn.XLOOKUP(B1294,Details!E:E,Details!AR:AR)</f>
        <v>0</v>
      </c>
      <c r="F1294" s="3">
        <f>SUMIFS(Details!AY:AY,Details!E:E,'GST TDS'!B1294)</f>
        <v>0</v>
      </c>
      <c r="G1294" s="360">
        <f t="shared" si="29"/>
        <v>0</v>
      </c>
    </row>
    <row r="1295" spans="3:7" x14ac:dyDescent="0.35">
      <c r="C1295" s="3">
        <f>_xlfn.XLOOKUP(B1295,Details!E:E,Details!CG:CG)</f>
        <v>0</v>
      </c>
      <c r="D1295" s="3">
        <f>_xlfn.XLOOKUP(B1295,Details!E:E,Details!AQ:AQ)</f>
        <v>0</v>
      </c>
      <c r="E1295" s="3">
        <f>_xlfn.XLOOKUP(B1295,Details!E:E,Details!AR:AR)</f>
        <v>0</v>
      </c>
      <c r="F1295" s="3">
        <f>SUMIFS(Details!AY:AY,Details!E:E,'GST TDS'!B1295)</f>
        <v>0</v>
      </c>
      <c r="G1295" s="360">
        <f t="shared" si="29"/>
        <v>0</v>
      </c>
    </row>
    <row r="1296" spans="3:7" x14ac:dyDescent="0.35">
      <c r="C1296" s="3">
        <f>_xlfn.XLOOKUP(B1296,Details!E:E,Details!CG:CG)</f>
        <v>0</v>
      </c>
      <c r="D1296" s="3">
        <f>_xlfn.XLOOKUP(B1296,Details!E:E,Details!AQ:AQ)</f>
        <v>0</v>
      </c>
      <c r="E1296" s="3">
        <f>_xlfn.XLOOKUP(B1296,Details!E:E,Details!AR:AR)</f>
        <v>0</v>
      </c>
      <c r="F1296" s="3">
        <f>SUMIFS(Details!AY:AY,Details!E:E,'GST TDS'!B1296)</f>
        <v>0</v>
      </c>
      <c r="G1296" s="360">
        <f t="shared" ref="G1296:G1359" si="30">F1296*2%</f>
        <v>0</v>
      </c>
    </row>
    <row r="1297" spans="3:7" x14ac:dyDescent="0.35">
      <c r="C1297" s="3">
        <f>_xlfn.XLOOKUP(B1297,Details!E:E,Details!CG:CG)</f>
        <v>0</v>
      </c>
      <c r="D1297" s="3">
        <f>_xlfn.XLOOKUP(B1297,Details!E:E,Details!AQ:AQ)</f>
        <v>0</v>
      </c>
      <c r="E1297" s="3">
        <f>_xlfn.XLOOKUP(B1297,Details!E:E,Details!AR:AR)</f>
        <v>0</v>
      </c>
      <c r="F1297" s="3">
        <f>SUMIFS(Details!AY:AY,Details!E:E,'GST TDS'!B1297)</f>
        <v>0</v>
      </c>
      <c r="G1297" s="360">
        <f t="shared" si="30"/>
        <v>0</v>
      </c>
    </row>
    <row r="1298" spans="3:7" x14ac:dyDescent="0.35">
      <c r="C1298" s="3">
        <f>_xlfn.XLOOKUP(B1298,Details!E:E,Details!CG:CG)</f>
        <v>0</v>
      </c>
      <c r="D1298" s="3">
        <f>_xlfn.XLOOKUP(B1298,Details!E:E,Details!AQ:AQ)</f>
        <v>0</v>
      </c>
      <c r="E1298" s="3">
        <f>_xlfn.XLOOKUP(B1298,Details!E:E,Details!AR:AR)</f>
        <v>0</v>
      </c>
      <c r="F1298" s="3">
        <f>SUMIFS(Details!AY:AY,Details!E:E,'GST TDS'!B1298)</f>
        <v>0</v>
      </c>
      <c r="G1298" s="360">
        <f t="shared" si="30"/>
        <v>0</v>
      </c>
    </row>
    <row r="1299" spans="3:7" x14ac:dyDescent="0.35">
      <c r="C1299" s="3">
        <f>_xlfn.XLOOKUP(B1299,Details!E:E,Details!CG:CG)</f>
        <v>0</v>
      </c>
      <c r="D1299" s="3">
        <f>_xlfn.XLOOKUP(B1299,Details!E:E,Details!AQ:AQ)</f>
        <v>0</v>
      </c>
      <c r="E1299" s="3">
        <f>_xlfn.XLOOKUP(B1299,Details!E:E,Details!AR:AR)</f>
        <v>0</v>
      </c>
      <c r="F1299" s="3">
        <f>SUMIFS(Details!AY:AY,Details!E:E,'GST TDS'!B1299)</f>
        <v>0</v>
      </c>
      <c r="G1299" s="360">
        <f t="shared" si="30"/>
        <v>0</v>
      </c>
    </row>
    <row r="1300" spans="3:7" x14ac:dyDescent="0.35">
      <c r="C1300" s="3">
        <f>_xlfn.XLOOKUP(B1300,Details!E:E,Details!CG:CG)</f>
        <v>0</v>
      </c>
      <c r="D1300" s="3">
        <f>_xlfn.XLOOKUP(B1300,Details!E:E,Details!AQ:AQ)</f>
        <v>0</v>
      </c>
      <c r="E1300" s="3">
        <f>_xlfn.XLOOKUP(B1300,Details!E:E,Details!AR:AR)</f>
        <v>0</v>
      </c>
      <c r="F1300" s="3">
        <f>SUMIFS(Details!AY:AY,Details!E:E,'GST TDS'!B1300)</f>
        <v>0</v>
      </c>
      <c r="G1300" s="360">
        <f t="shared" si="30"/>
        <v>0</v>
      </c>
    </row>
    <row r="1301" spans="3:7" x14ac:dyDescent="0.35">
      <c r="C1301" s="3">
        <f>_xlfn.XLOOKUP(B1301,Details!E:E,Details!CG:CG)</f>
        <v>0</v>
      </c>
      <c r="D1301" s="3">
        <f>_xlfn.XLOOKUP(B1301,Details!E:E,Details!AQ:AQ)</f>
        <v>0</v>
      </c>
      <c r="E1301" s="3">
        <f>_xlfn.XLOOKUP(B1301,Details!E:E,Details!AR:AR)</f>
        <v>0</v>
      </c>
      <c r="F1301" s="3">
        <f>SUMIFS(Details!AY:AY,Details!E:E,'GST TDS'!B1301)</f>
        <v>0</v>
      </c>
      <c r="G1301" s="360">
        <f t="shared" si="30"/>
        <v>0</v>
      </c>
    </row>
    <row r="1302" spans="3:7" x14ac:dyDescent="0.35">
      <c r="C1302" s="3">
        <f>_xlfn.XLOOKUP(B1302,Details!E:E,Details!CG:CG)</f>
        <v>0</v>
      </c>
      <c r="D1302" s="3">
        <f>_xlfn.XLOOKUP(B1302,Details!E:E,Details!AQ:AQ)</f>
        <v>0</v>
      </c>
      <c r="E1302" s="3">
        <f>_xlfn.XLOOKUP(B1302,Details!E:E,Details!AR:AR)</f>
        <v>0</v>
      </c>
      <c r="F1302" s="3">
        <f>SUMIFS(Details!AY:AY,Details!E:E,'GST TDS'!B1302)</f>
        <v>0</v>
      </c>
      <c r="G1302" s="360">
        <f t="shared" si="30"/>
        <v>0</v>
      </c>
    </row>
    <row r="1303" spans="3:7" x14ac:dyDescent="0.35">
      <c r="C1303" s="3">
        <f>_xlfn.XLOOKUP(B1303,Details!E:E,Details!CG:CG)</f>
        <v>0</v>
      </c>
      <c r="D1303" s="3">
        <f>_xlfn.XLOOKUP(B1303,Details!E:E,Details!AQ:AQ)</f>
        <v>0</v>
      </c>
      <c r="E1303" s="3">
        <f>_xlfn.XLOOKUP(B1303,Details!E:E,Details!AR:AR)</f>
        <v>0</v>
      </c>
      <c r="F1303" s="3">
        <f>SUMIFS(Details!AY:AY,Details!E:E,'GST TDS'!B1303)</f>
        <v>0</v>
      </c>
      <c r="G1303" s="360">
        <f t="shared" si="30"/>
        <v>0</v>
      </c>
    </row>
    <row r="1304" spans="3:7" x14ac:dyDescent="0.35">
      <c r="C1304" s="3">
        <f>_xlfn.XLOOKUP(B1304,Details!E:E,Details!CG:CG)</f>
        <v>0</v>
      </c>
      <c r="D1304" s="3">
        <f>_xlfn.XLOOKUP(B1304,Details!E:E,Details!AQ:AQ)</f>
        <v>0</v>
      </c>
      <c r="E1304" s="3">
        <f>_xlfn.XLOOKUP(B1304,Details!E:E,Details!AR:AR)</f>
        <v>0</v>
      </c>
      <c r="F1304" s="3">
        <f>SUMIFS(Details!AY:AY,Details!E:E,'GST TDS'!B1304)</f>
        <v>0</v>
      </c>
      <c r="G1304" s="360">
        <f t="shared" si="30"/>
        <v>0</v>
      </c>
    </row>
    <row r="1305" spans="3:7" x14ac:dyDescent="0.35">
      <c r="C1305" s="3">
        <f>_xlfn.XLOOKUP(B1305,Details!E:E,Details!CG:CG)</f>
        <v>0</v>
      </c>
      <c r="D1305" s="3">
        <f>_xlfn.XLOOKUP(B1305,Details!E:E,Details!AQ:AQ)</f>
        <v>0</v>
      </c>
      <c r="E1305" s="3">
        <f>_xlfn.XLOOKUP(B1305,Details!E:E,Details!AR:AR)</f>
        <v>0</v>
      </c>
      <c r="F1305" s="3">
        <f>SUMIFS(Details!AY:AY,Details!E:E,'GST TDS'!B1305)</f>
        <v>0</v>
      </c>
      <c r="G1305" s="360">
        <f t="shared" si="30"/>
        <v>0</v>
      </c>
    </row>
    <row r="1306" spans="3:7" x14ac:dyDescent="0.35">
      <c r="C1306" s="3">
        <f>_xlfn.XLOOKUP(B1306,Details!E:E,Details!CG:CG)</f>
        <v>0</v>
      </c>
      <c r="D1306" s="3">
        <f>_xlfn.XLOOKUP(B1306,Details!E:E,Details!AQ:AQ)</f>
        <v>0</v>
      </c>
      <c r="E1306" s="3">
        <f>_xlfn.XLOOKUP(B1306,Details!E:E,Details!AR:AR)</f>
        <v>0</v>
      </c>
      <c r="F1306" s="3">
        <f>SUMIFS(Details!AY:AY,Details!E:E,'GST TDS'!B1306)</f>
        <v>0</v>
      </c>
      <c r="G1306" s="360">
        <f t="shared" si="30"/>
        <v>0</v>
      </c>
    </row>
    <row r="1307" spans="3:7" x14ac:dyDescent="0.35">
      <c r="C1307" s="3">
        <f>_xlfn.XLOOKUP(B1307,Details!E:E,Details!CG:CG)</f>
        <v>0</v>
      </c>
      <c r="D1307" s="3">
        <f>_xlfn.XLOOKUP(B1307,Details!E:E,Details!AQ:AQ)</f>
        <v>0</v>
      </c>
      <c r="E1307" s="3">
        <f>_xlfn.XLOOKUP(B1307,Details!E:E,Details!AR:AR)</f>
        <v>0</v>
      </c>
      <c r="F1307" s="3">
        <f>SUMIFS(Details!AY:AY,Details!E:E,'GST TDS'!B1307)</f>
        <v>0</v>
      </c>
      <c r="G1307" s="360">
        <f t="shared" si="30"/>
        <v>0</v>
      </c>
    </row>
    <row r="1308" spans="3:7" x14ac:dyDescent="0.35">
      <c r="C1308" s="3">
        <f>_xlfn.XLOOKUP(B1308,Details!E:E,Details!CG:CG)</f>
        <v>0</v>
      </c>
      <c r="D1308" s="3">
        <f>_xlfn.XLOOKUP(B1308,Details!E:E,Details!AQ:AQ)</f>
        <v>0</v>
      </c>
      <c r="E1308" s="3">
        <f>_xlfn.XLOOKUP(B1308,Details!E:E,Details!AR:AR)</f>
        <v>0</v>
      </c>
      <c r="F1308" s="3">
        <f>SUMIFS(Details!AY:AY,Details!E:E,'GST TDS'!B1308)</f>
        <v>0</v>
      </c>
      <c r="G1308" s="360">
        <f t="shared" si="30"/>
        <v>0</v>
      </c>
    </row>
    <row r="1309" spans="3:7" x14ac:dyDescent="0.35">
      <c r="C1309" s="3">
        <f>_xlfn.XLOOKUP(B1309,Details!E:E,Details!CG:CG)</f>
        <v>0</v>
      </c>
      <c r="D1309" s="3">
        <f>_xlfn.XLOOKUP(B1309,Details!E:E,Details!AQ:AQ)</f>
        <v>0</v>
      </c>
      <c r="E1309" s="3">
        <f>_xlfn.XLOOKUP(B1309,Details!E:E,Details!AR:AR)</f>
        <v>0</v>
      </c>
      <c r="F1309" s="3">
        <f>SUMIFS(Details!AY:AY,Details!E:E,'GST TDS'!B1309)</f>
        <v>0</v>
      </c>
      <c r="G1309" s="360">
        <f t="shared" si="30"/>
        <v>0</v>
      </c>
    </row>
    <row r="1310" spans="3:7" x14ac:dyDescent="0.35">
      <c r="C1310" s="3">
        <f>_xlfn.XLOOKUP(B1310,Details!E:E,Details!CG:CG)</f>
        <v>0</v>
      </c>
      <c r="D1310" s="3">
        <f>_xlfn.XLOOKUP(B1310,Details!E:E,Details!AQ:AQ)</f>
        <v>0</v>
      </c>
      <c r="E1310" s="3">
        <f>_xlfn.XLOOKUP(B1310,Details!E:E,Details!AR:AR)</f>
        <v>0</v>
      </c>
      <c r="F1310" s="3">
        <f>SUMIFS(Details!AY:AY,Details!E:E,'GST TDS'!B1310)</f>
        <v>0</v>
      </c>
      <c r="G1310" s="360">
        <f t="shared" si="30"/>
        <v>0</v>
      </c>
    </row>
    <row r="1311" spans="3:7" x14ac:dyDescent="0.35">
      <c r="C1311" s="3">
        <f>_xlfn.XLOOKUP(B1311,Details!E:E,Details!CG:CG)</f>
        <v>0</v>
      </c>
      <c r="D1311" s="3">
        <f>_xlfn.XLOOKUP(B1311,Details!E:E,Details!AQ:AQ)</f>
        <v>0</v>
      </c>
      <c r="E1311" s="3">
        <f>_xlfn.XLOOKUP(B1311,Details!E:E,Details!AR:AR)</f>
        <v>0</v>
      </c>
      <c r="F1311" s="3">
        <f>SUMIFS(Details!AY:AY,Details!E:E,'GST TDS'!B1311)</f>
        <v>0</v>
      </c>
      <c r="G1311" s="360">
        <f t="shared" si="30"/>
        <v>0</v>
      </c>
    </row>
    <row r="1312" spans="3:7" x14ac:dyDescent="0.35">
      <c r="C1312" s="3">
        <f>_xlfn.XLOOKUP(B1312,Details!E:E,Details!CG:CG)</f>
        <v>0</v>
      </c>
      <c r="D1312" s="3">
        <f>_xlfn.XLOOKUP(B1312,Details!E:E,Details!AQ:AQ)</f>
        <v>0</v>
      </c>
      <c r="E1312" s="3">
        <f>_xlfn.XLOOKUP(B1312,Details!E:E,Details!AR:AR)</f>
        <v>0</v>
      </c>
      <c r="F1312" s="3">
        <f>SUMIFS(Details!AY:AY,Details!E:E,'GST TDS'!B1312)</f>
        <v>0</v>
      </c>
      <c r="G1312" s="360">
        <f t="shared" si="30"/>
        <v>0</v>
      </c>
    </row>
    <row r="1313" spans="3:7" x14ac:dyDescent="0.35">
      <c r="C1313" s="3">
        <f>_xlfn.XLOOKUP(B1313,Details!E:E,Details!CG:CG)</f>
        <v>0</v>
      </c>
      <c r="D1313" s="3">
        <f>_xlfn.XLOOKUP(B1313,Details!E:E,Details!AQ:AQ)</f>
        <v>0</v>
      </c>
      <c r="E1313" s="3">
        <f>_xlfn.XLOOKUP(B1313,Details!E:E,Details!AR:AR)</f>
        <v>0</v>
      </c>
      <c r="F1313" s="3">
        <f>SUMIFS(Details!AY:AY,Details!E:E,'GST TDS'!B1313)</f>
        <v>0</v>
      </c>
      <c r="G1313" s="360">
        <f t="shared" si="30"/>
        <v>0</v>
      </c>
    </row>
    <row r="1314" spans="3:7" x14ac:dyDescent="0.35">
      <c r="C1314" s="3">
        <f>_xlfn.XLOOKUP(B1314,Details!E:E,Details!CG:CG)</f>
        <v>0</v>
      </c>
      <c r="D1314" s="3">
        <f>_xlfn.XLOOKUP(B1314,Details!E:E,Details!AQ:AQ)</f>
        <v>0</v>
      </c>
      <c r="E1314" s="3">
        <f>_xlfn.XLOOKUP(B1314,Details!E:E,Details!AR:AR)</f>
        <v>0</v>
      </c>
      <c r="F1314" s="3">
        <f>SUMIFS(Details!AY:AY,Details!E:E,'GST TDS'!B1314)</f>
        <v>0</v>
      </c>
      <c r="G1314" s="360">
        <f t="shared" si="30"/>
        <v>0</v>
      </c>
    </row>
    <row r="1315" spans="3:7" x14ac:dyDescent="0.35">
      <c r="C1315" s="3">
        <f>_xlfn.XLOOKUP(B1315,Details!E:E,Details!CG:CG)</f>
        <v>0</v>
      </c>
      <c r="D1315" s="3">
        <f>_xlfn.XLOOKUP(B1315,Details!E:E,Details!AQ:AQ)</f>
        <v>0</v>
      </c>
      <c r="E1315" s="3">
        <f>_xlfn.XLOOKUP(B1315,Details!E:E,Details!AR:AR)</f>
        <v>0</v>
      </c>
      <c r="F1315" s="3">
        <f>SUMIFS(Details!AY:AY,Details!E:E,'GST TDS'!B1315)</f>
        <v>0</v>
      </c>
      <c r="G1315" s="360">
        <f t="shared" si="30"/>
        <v>0</v>
      </c>
    </row>
    <row r="1316" spans="3:7" x14ac:dyDescent="0.35">
      <c r="C1316" s="3">
        <f>_xlfn.XLOOKUP(B1316,Details!E:E,Details!CG:CG)</f>
        <v>0</v>
      </c>
      <c r="D1316" s="3">
        <f>_xlfn.XLOOKUP(B1316,Details!E:E,Details!AQ:AQ)</f>
        <v>0</v>
      </c>
      <c r="E1316" s="3">
        <f>_xlfn.XLOOKUP(B1316,Details!E:E,Details!AR:AR)</f>
        <v>0</v>
      </c>
      <c r="F1316" s="3">
        <f>SUMIFS(Details!AY:AY,Details!E:E,'GST TDS'!B1316)</f>
        <v>0</v>
      </c>
      <c r="G1316" s="360">
        <f t="shared" si="30"/>
        <v>0</v>
      </c>
    </row>
    <row r="1317" spans="3:7" x14ac:dyDescent="0.35">
      <c r="C1317" s="3">
        <f>_xlfn.XLOOKUP(B1317,Details!E:E,Details!CG:CG)</f>
        <v>0</v>
      </c>
      <c r="D1317" s="3">
        <f>_xlfn.XLOOKUP(B1317,Details!E:E,Details!AQ:AQ)</f>
        <v>0</v>
      </c>
      <c r="E1317" s="3">
        <f>_xlfn.XLOOKUP(B1317,Details!E:E,Details!AR:AR)</f>
        <v>0</v>
      </c>
      <c r="F1317" s="3">
        <f>SUMIFS(Details!AY:AY,Details!E:E,'GST TDS'!B1317)</f>
        <v>0</v>
      </c>
      <c r="G1317" s="360">
        <f t="shared" si="30"/>
        <v>0</v>
      </c>
    </row>
    <row r="1318" spans="3:7" x14ac:dyDescent="0.35">
      <c r="C1318" s="3">
        <f>_xlfn.XLOOKUP(B1318,Details!E:E,Details!CG:CG)</f>
        <v>0</v>
      </c>
      <c r="D1318" s="3">
        <f>_xlfn.XLOOKUP(B1318,Details!E:E,Details!AQ:AQ)</f>
        <v>0</v>
      </c>
      <c r="E1318" s="3">
        <f>_xlfn.XLOOKUP(B1318,Details!E:E,Details!AR:AR)</f>
        <v>0</v>
      </c>
      <c r="F1318" s="3">
        <f>SUMIFS(Details!AY:AY,Details!E:E,'GST TDS'!B1318)</f>
        <v>0</v>
      </c>
      <c r="G1318" s="360">
        <f t="shared" si="30"/>
        <v>0</v>
      </c>
    </row>
    <row r="1319" spans="3:7" x14ac:dyDescent="0.35">
      <c r="C1319" s="3">
        <f>_xlfn.XLOOKUP(B1319,Details!E:E,Details!CG:CG)</f>
        <v>0</v>
      </c>
      <c r="D1319" s="3">
        <f>_xlfn.XLOOKUP(B1319,Details!E:E,Details!AQ:AQ)</f>
        <v>0</v>
      </c>
      <c r="E1319" s="3">
        <f>_xlfn.XLOOKUP(B1319,Details!E:E,Details!AR:AR)</f>
        <v>0</v>
      </c>
      <c r="F1319" s="3">
        <f>SUMIFS(Details!AY:AY,Details!E:E,'GST TDS'!B1319)</f>
        <v>0</v>
      </c>
      <c r="G1319" s="360">
        <f t="shared" si="30"/>
        <v>0</v>
      </c>
    </row>
    <row r="1320" spans="3:7" x14ac:dyDescent="0.35">
      <c r="C1320" s="3">
        <f>_xlfn.XLOOKUP(B1320,Details!E:E,Details!CG:CG)</f>
        <v>0</v>
      </c>
      <c r="D1320" s="3">
        <f>_xlfn.XLOOKUP(B1320,Details!E:E,Details!AQ:AQ)</f>
        <v>0</v>
      </c>
      <c r="E1320" s="3">
        <f>_xlfn.XLOOKUP(B1320,Details!E:E,Details!AR:AR)</f>
        <v>0</v>
      </c>
      <c r="F1320" s="3">
        <f>SUMIFS(Details!AY:AY,Details!E:E,'GST TDS'!B1320)</f>
        <v>0</v>
      </c>
      <c r="G1320" s="360">
        <f t="shared" si="30"/>
        <v>0</v>
      </c>
    </row>
    <row r="1321" spans="3:7" x14ac:dyDescent="0.35">
      <c r="C1321" s="3">
        <f>_xlfn.XLOOKUP(B1321,Details!E:E,Details!CG:CG)</f>
        <v>0</v>
      </c>
      <c r="D1321" s="3">
        <f>_xlfn.XLOOKUP(B1321,Details!E:E,Details!AQ:AQ)</f>
        <v>0</v>
      </c>
      <c r="E1321" s="3">
        <f>_xlfn.XLOOKUP(B1321,Details!E:E,Details!AR:AR)</f>
        <v>0</v>
      </c>
      <c r="F1321" s="3">
        <f>SUMIFS(Details!AY:AY,Details!E:E,'GST TDS'!B1321)</f>
        <v>0</v>
      </c>
      <c r="G1321" s="360">
        <f t="shared" si="30"/>
        <v>0</v>
      </c>
    </row>
    <row r="1322" spans="3:7" x14ac:dyDescent="0.35">
      <c r="C1322" s="3">
        <f>_xlfn.XLOOKUP(B1322,Details!E:E,Details!CG:CG)</f>
        <v>0</v>
      </c>
      <c r="D1322" s="3">
        <f>_xlfn.XLOOKUP(B1322,Details!E:E,Details!AQ:AQ)</f>
        <v>0</v>
      </c>
      <c r="E1322" s="3">
        <f>_xlfn.XLOOKUP(B1322,Details!E:E,Details!AR:AR)</f>
        <v>0</v>
      </c>
      <c r="F1322" s="3">
        <f>SUMIFS(Details!AY:AY,Details!E:E,'GST TDS'!B1322)</f>
        <v>0</v>
      </c>
      <c r="G1322" s="360">
        <f t="shared" si="30"/>
        <v>0</v>
      </c>
    </row>
    <row r="1323" spans="3:7" x14ac:dyDescent="0.35">
      <c r="C1323" s="3">
        <f>_xlfn.XLOOKUP(B1323,Details!E:E,Details!CG:CG)</f>
        <v>0</v>
      </c>
      <c r="D1323" s="3">
        <f>_xlfn.XLOOKUP(B1323,Details!E:E,Details!AQ:AQ)</f>
        <v>0</v>
      </c>
      <c r="E1323" s="3">
        <f>_xlfn.XLOOKUP(B1323,Details!E:E,Details!AR:AR)</f>
        <v>0</v>
      </c>
      <c r="F1323" s="3">
        <f>SUMIFS(Details!AY:AY,Details!E:E,'GST TDS'!B1323)</f>
        <v>0</v>
      </c>
      <c r="G1323" s="360">
        <f t="shared" si="30"/>
        <v>0</v>
      </c>
    </row>
    <row r="1324" spans="3:7" x14ac:dyDescent="0.35">
      <c r="C1324" s="3">
        <f>_xlfn.XLOOKUP(B1324,Details!E:E,Details!CG:CG)</f>
        <v>0</v>
      </c>
      <c r="D1324" s="3">
        <f>_xlfn.XLOOKUP(B1324,Details!E:E,Details!AQ:AQ)</f>
        <v>0</v>
      </c>
      <c r="E1324" s="3">
        <f>_xlfn.XLOOKUP(B1324,Details!E:E,Details!AR:AR)</f>
        <v>0</v>
      </c>
      <c r="F1324" s="3">
        <f>SUMIFS(Details!AY:AY,Details!E:E,'GST TDS'!B1324)</f>
        <v>0</v>
      </c>
      <c r="G1324" s="360">
        <f t="shared" si="30"/>
        <v>0</v>
      </c>
    </row>
    <row r="1325" spans="3:7" x14ac:dyDescent="0.35">
      <c r="C1325" s="3">
        <f>_xlfn.XLOOKUP(B1325,Details!E:E,Details!CG:CG)</f>
        <v>0</v>
      </c>
      <c r="D1325" s="3">
        <f>_xlfn.XLOOKUP(B1325,Details!E:E,Details!AQ:AQ)</f>
        <v>0</v>
      </c>
      <c r="E1325" s="3">
        <f>_xlfn.XLOOKUP(B1325,Details!E:E,Details!AR:AR)</f>
        <v>0</v>
      </c>
      <c r="F1325" s="3">
        <f>SUMIFS(Details!AY:AY,Details!E:E,'GST TDS'!B1325)</f>
        <v>0</v>
      </c>
      <c r="G1325" s="360">
        <f t="shared" si="30"/>
        <v>0</v>
      </c>
    </row>
    <row r="1326" spans="3:7" x14ac:dyDescent="0.35">
      <c r="C1326" s="3">
        <f>_xlfn.XLOOKUP(B1326,Details!E:E,Details!CG:CG)</f>
        <v>0</v>
      </c>
      <c r="D1326" s="3">
        <f>_xlfn.XLOOKUP(B1326,Details!E:E,Details!AQ:AQ)</f>
        <v>0</v>
      </c>
      <c r="E1326" s="3">
        <f>_xlfn.XLOOKUP(B1326,Details!E:E,Details!AR:AR)</f>
        <v>0</v>
      </c>
      <c r="F1326" s="3">
        <f>SUMIFS(Details!AY:AY,Details!E:E,'GST TDS'!B1326)</f>
        <v>0</v>
      </c>
      <c r="G1326" s="360">
        <f t="shared" si="30"/>
        <v>0</v>
      </c>
    </row>
    <row r="1327" spans="3:7" x14ac:dyDescent="0.35">
      <c r="C1327" s="3">
        <f>_xlfn.XLOOKUP(B1327,Details!E:E,Details!CG:CG)</f>
        <v>0</v>
      </c>
      <c r="D1327" s="3">
        <f>_xlfn.XLOOKUP(B1327,Details!E:E,Details!AQ:AQ)</f>
        <v>0</v>
      </c>
      <c r="E1327" s="3">
        <f>_xlfn.XLOOKUP(B1327,Details!E:E,Details!AR:AR)</f>
        <v>0</v>
      </c>
      <c r="F1327" s="3">
        <f>SUMIFS(Details!AY:AY,Details!E:E,'GST TDS'!B1327)</f>
        <v>0</v>
      </c>
      <c r="G1327" s="360">
        <f t="shared" si="30"/>
        <v>0</v>
      </c>
    </row>
    <row r="1328" spans="3:7" x14ac:dyDescent="0.35">
      <c r="C1328" s="3">
        <f>_xlfn.XLOOKUP(B1328,Details!E:E,Details!CG:CG)</f>
        <v>0</v>
      </c>
      <c r="D1328" s="3">
        <f>_xlfn.XLOOKUP(B1328,Details!E:E,Details!AQ:AQ)</f>
        <v>0</v>
      </c>
      <c r="E1328" s="3">
        <f>_xlfn.XLOOKUP(B1328,Details!E:E,Details!AR:AR)</f>
        <v>0</v>
      </c>
      <c r="F1328" s="3">
        <f>SUMIFS(Details!AY:AY,Details!E:E,'GST TDS'!B1328)</f>
        <v>0</v>
      </c>
      <c r="G1328" s="360">
        <f t="shared" si="30"/>
        <v>0</v>
      </c>
    </row>
    <row r="1329" spans="3:7" x14ac:dyDescent="0.35">
      <c r="C1329" s="3">
        <f>_xlfn.XLOOKUP(B1329,Details!E:E,Details!CG:CG)</f>
        <v>0</v>
      </c>
      <c r="D1329" s="3">
        <f>_xlfn.XLOOKUP(B1329,Details!E:E,Details!AQ:AQ)</f>
        <v>0</v>
      </c>
      <c r="E1329" s="3">
        <f>_xlfn.XLOOKUP(B1329,Details!E:E,Details!AR:AR)</f>
        <v>0</v>
      </c>
      <c r="F1329" s="3">
        <f>SUMIFS(Details!AY:AY,Details!E:E,'GST TDS'!B1329)</f>
        <v>0</v>
      </c>
      <c r="G1329" s="360">
        <f t="shared" si="30"/>
        <v>0</v>
      </c>
    </row>
    <row r="1330" spans="3:7" x14ac:dyDescent="0.35">
      <c r="C1330" s="3">
        <f>_xlfn.XLOOKUP(B1330,Details!E:E,Details!CG:CG)</f>
        <v>0</v>
      </c>
      <c r="D1330" s="3">
        <f>_xlfn.XLOOKUP(B1330,Details!E:E,Details!AQ:AQ)</f>
        <v>0</v>
      </c>
      <c r="E1330" s="3">
        <f>_xlfn.XLOOKUP(B1330,Details!E:E,Details!AR:AR)</f>
        <v>0</v>
      </c>
      <c r="F1330" s="3">
        <f>SUMIFS(Details!AY:AY,Details!E:E,'GST TDS'!B1330)</f>
        <v>0</v>
      </c>
      <c r="G1330" s="360">
        <f t="shared" si="30"/>
        <v>0</v>
      </c>
    </row>
    <row r="1331" spans="3:7" x14ac:dyDescent="0.35">
      <c r="C1331" s="3">
        <f>_xlfn.XLOOKUP(B1331,Details!E:E,Details!CG:CG)</f>
        <v>0</v>
      </c>
      <c r="D1331" s="3">
        <f>_xlfn.XLOOKUP(B1331,Details!E:E,Details!AQ:AQ)</f>
        <v>0</v>
      </c>
      <c r="E1331" s="3">
        <f>_xlfn.XLOOKUP(B1331,Details!E:E,Details!AR:AR)</f>
        <v>0</v>
      </c>
      <c r="F1331" s="3">
        <f>SUMIFS(Details!AY:AY,Details!E:E,'GST TDS'!B1331)</f>
        <v>0</v>
      </c>
      <c r="G1331" s="360">
        <f t="shared" si="30"/>
        <v>0</v>
      </c>
    </row>
    <row r="1332" spans="3:7" x14ac:dyDescent="0.35">
      <c r="C1332" s="3">
        <f>_xlfn.XLOOKUP(B1332,Details!E:E,Details!CG:CG)</f>
        <v>0</v>
      </c>
      <c r="D1332" s="3">
        <f>_xlfn.XLOOKUP(B1332,Details!E:E,Details!AQ:AQ)</f>
        <v>0</v>
      </c>
      <c r="E1332" s="3">
        <f>_xlfn.XLOOKUP(B1332,Details!E:E,Details!AR:AR)</f>
        <v>0</v>
      </c>
      <c r="F1332" s="3">
        <f>SUMIFS(Details!AY:AY,Details!E:E,'GST TDS'!B1332)</f>
        <v>0</v>
      </c>
      <c r="G1332" s="360">
        <f t="shared" si="30"/>
        <v>0</v>
      </c>
    </row>
    <row r="1333" spans="3:7" x14ac:dyDescent="0.35">
      <c r="C1333" s="3">
        <f>_xlfn.XLOOKUP(B1333,Details!E:E,Details!CG:CG)</f>
        <v>0</v>
      </c>
      <c r="D1333" s="3">
        <f>_xlfn.XLOOKUP(B1333,Details!E:E,Details!AQ:AQ)</f>
        <v>0</v>
      </c>
      <c r="E1333" s="3">
        <f>_xlfn.XLOOKUP(B1333,Details!E:E,Details!AR:AR)</f>
        <v>0</v>
      </c>
      <c r="F1333" s="3">
        <f>SUMIFS(Details!AY:AY,Details!E:E,'GST TDS'!B1333)</f>
        <v>0</v>
      </c>
      <c r="G1333" s="360">
        <f t="shared" si="30"/>
        <v>0</v>
      </c>
    </row>
    <row r="1334" spans="3:7" x14ac:dyDescent="0.35">
      <c r="C1334" s="3">
        <f>_xlfn.XLOOKUP(B1334,Details!E:E,Details!CG:CG)</f>
        <v>0</v>
      </c>
      <c r="D1334" s="3">
        <f>_xlfn.XLOOKUP(B1334,Details!E:E,Details!AQ:AQ)</f>
        <v>0</v>
      </c>
      <c r="E1334" s="3">
        <f>_xlfn.XLOOKUP(B1334,Details!E:E,Details!AR:AR)</f>
        <v>0</v>
      </c>
      <c r="F1334" s="3">
        <f>SUMIFS(Details!AY:AY,Details!E:E,'GST TDS'!B1334)</f>
        <v>0</v>
      </c>
      <c r="G1334" s="360">
        <f t="shared" si="30"/>
        <v>0</v>
      </c>
    </row>
    <row r="1335" spans="3:7" x14ac:dyDescent="0.35">
      <c r="C1335" s="3">
        <f>_xlfn.XLOOKUP(B1335,Details!E:E,Details!CG:CG)</f>
        <v>0</v>
      </c>
      <c r="D1335" s="3">
        <f>_xlfn.XLOOKUP(B1335,Details!E:E,Details!AQ:AQ)</f>
        <v>0</v>
      </c>
      <c r="E1335" s="3">
        <f>_xlfn.XLOOKUP(B1335,Details!E:E,Details!AR:AR)</f>
        <v>0</v>
      </c>
      <c r="F1335" s="3">
        <f>SUMIFS(Details!AY:AY,Details!E:E,'GST TDS'!B1335)</f>
        <v>0</v>
      </c>
      <c r="G1335" s="360">
        <f t="shared" si="30"/>
        <v>0</v>
      </c>
    </row>
    <row r="1336" spans="3:7" x14ac:dyDescent="0.35">
      <c r="C1336" s="3">
        <f>_xlfn.XLOOKUP(B1336,Details!E:E,Details!CG:CG)</f>
        <v>0</v>
      </c>
      <c r="D1336" s="3">
        <f>_xlfn.XLOOKUP(B1336,Details!E:E,Details!AQ:AQ)</f>
        <v>0</v>
      </c>
      <c r="E1336" s="3">
        <f>_xlfn.XLOOKUP(B1336,Details!E:E,Details!AR:AR)</f>
        <v>0</v>
      </c>
      <c r="F1336" s="3">
        <f>SUMIFS(Details!AY:AY,Details!E:E,'GST TDS'!B1336)</f>
        <v>0</v>
      </c>
      <c r="G1336" s="360">
        <f t="shared" si="30"/>
        <v>0</v>
      </c>
    </row>
    <row r="1337" spans="3:7" x14ac:dyDescent="0.35">
      <c r="C1337" s="3">
        <f>_xlfn.XLOOKUP(B1337,Details!E:E,Details!CG:CG)</f>
        <v>0</v>
      </c>
      <c r="D1337" s="3">
        <f>_xlfn.XLOOKUP(B1337,Details!E:E,Details!AQ:AQ)</f>
        <v>0</v>
      </c>
      <c r="E1337" s="3">
        <f>_xlfn.XLOOKUP(B1337,Details!E:E,Details!AR:AR)</f>
        <v>0</v>
      </c>
      <c r="F1337" s="3">
        <f>SUMIFS(Details!AY:AY,Details!E:E,'GST TDS'!B1337)</f>
        <v>0</v>
      </c>
      <c r="G1337" s="360">
        <f t="shared" si="30"/>
        <v>0</v>
      </c>
    </row>
    <row r="1338" spans="3:7" x14ac:dyDescent="0.35">
      <c r="C1338" s="3">
        <f>_xlfn.XLOOKUP(B1338,Details!E:E,Details!CG:CG)</f>
        <v>0</v>
      </c>
      <c r="D1338" s="3">
        <f>_xlfn.XLOOKUP(B1338,Details!E:E,Details!AQ:AQ)</f>
        <v>0</v>
      </c>
      <c r="E1338" s="3">
        <f>_xlfn.XLOOKUP(B1338,Details!E:E,Details!AR:AR)</f>
        <v>0</v>
      </c>
      <c r="F1338" s="3">
        <f>SUMIFS(Details!AY:AY,Details!E:E,'GST TDS'!B1338)</f>
        <v>0</v>
      </c>
      <c r="G1338" s="360">
        <f t="shared" si="30"/>
        <v>0</v>
      </c>
    </row>
    <row r="1339" spans="3:7" x14ac:dyDescent="0.35">
      <c r="C1339" s="3">
        <f>_xlfn.XLOOKUP(B1339,Details!E:E,Details!CG:CG)</f>
        <v>0</v>
      </c>
      <c r="D1339" s="3">
        <f>_xlfn.XLOOKUP(B1339,Details!E:E,Details!AQ:AQ)</f>
        <v>0</v>
      </c>
      <c r="E1339" s="3">
        <f>_xlfn.XLOOKUP(B1339,Details!E:E,Details!AR:AR)</f>
        <v>0</v>
      </c>
      <c r="F1339" s="3">
        <f>SUMIFS(Details!AY:AY,Details!E:E,'GST TDS'!B1339)</f>
        <v>0</v>
      </c>
      <c r="G1339" s="360">
        <f t="shared" si="30"/>
        <v>0</v>
      </c>
    </row>
    <row r="1340" spans="3:7" x14ac:dyDescent="0.35">
      <c r="C1340" s="3">
        <f>_xlfn.XLOOKUP(B1340,Details!E:E,Details!CG:CG)</f>
        <v>0</v>
      </c>
      <c r="D1340" s="3">
        <f>_xlfn.XLOOKUP(B1340,Details!E:E,Details!AQ:AQ)</f>
        <v>0</v>
      </c>
      <c r="E1340" s="3">
        <f>_xlfn.XLOOKUP(B1340,Details!E:E,Details!AR:AR)</f>
        <v>0</v>
      </c>
      <c r="F1340" s="3">
        <f>SUMIFS(Details!AY:AY,Details!E:E,'GST TDS'!B1340)</f>
        <v>0</v>
      </c>
      <c r="G1340" s="360">
        <f t="shared" si="30"/>
        <v>0</v>
      </c>
    </row>
    <row r="1341" spans="3:7" x14ac:dyDescent="0.35">
      <c r="C1341" s="3">
        <f>_xlfn.XLOOKUP(B1341,Details!E:E,Details!CG:CG)</f>
        <v>0</v>
      </c>
      <c r="D1341" s="3">
        <f>_xlfn.XLOOKUP(B1341,Details!E:E,Details!AQ:AQ)</f>
        <v>0</v>
      </c>
      <c r="E1341" s="3">
        <f>_xlfn.XLOOKUP(B1341,Details!E:E,Details!AR:AR)</f>
        <v>0</v>
      </c>
      <c r="F1341" s="3">
        <f>SUMIFS(Details!AY:AY,Details!E:E,'GST TDS'!B1341)</f>
        <v>0</v>
      </c>
      <c r="G1341" s="360">
        <f t="shared" si="30"/>
        <v>0</v>
      </c>
    </row>
    <row r="1342" spans="3:7" x14ac:dyDescent="0.35">
      <c r="C1342" s="3">
        <f>_xlfn.XLOOKUP(B1342,Details!E:E,Details!CG:CG)</f>
        <v>0</v>
      </c>
      <c r="D1342" s="3">
        <f>_xlfn.XLOOKUP(B1342,Details!E:E,Details!AQ:AQ)</f>
        <v>0</v>
      </c>
      <c r="E1342" s="3">
        <f>_xlfn.XLOOKUP(B1342,Details!E:E,Details!AR:AR)</f>
        <v>0</v>
      </c>
      <c r="F1342" s="3">
        <f>SUMIFS(Details!AY:AY,Details!E:E,'GST TDS'!B1342)</f>
        <v>0</v>
      </c>
      <c r="G1342" s="360">
        <f t="shared" si="30"/>
        <v>0</v>
      </c>
    </row>
    <row r="1343" spans="3:7" x14ac:dyDescent="0.35">
      <c r="C1343" s="3">
        <f>_xlfn.XLOOKUP(B1343,Details!E:E,Details!CG:CG)</f>
        <v>0</v>
      </c>
      <c r="D1343" s="3">
        <f>_xlfn.XLOOKUP(B1343,Details!E:E,Details!AQ:AQ)</f>
        <v>0</v>
      </c>
      <c r="E1343" s="3">
        <f>_xlfn.XLOOKUP(B1343,Details!E:E,Details!AR:AR)</f>
        <v>0</v>
      </c>
      <c r="F1343" s="3">
        <f>SUMIFS(Details!AY:AY,Details!E:E,'GST TDS'!B1343)</f>
        <v>0</v>
      </c>
      <c r="G1343" s="360">
        <f t="shared" si="30"/>
        <v>0</v>
      </c>
    </row>
    <row r="1344" spans="3:7" x14ac:dyDescent="0.35">
      <c r="C1344" s="3">
        <f>_xlfn.XLOOKUP(B1344,Details!E:E,Details!CG:CG)</f>
        <v>0</v>
      </c>
      <c r="D1344" s="3">
        <f>_xlfn.XLOOKUP(B1344,Details!E:E,Details!AQ:AQ)</f>
        <v>0</v>
      </c>
      <c r="E1344" s="3">
        <f>_xlfn.XLOOKUP(B1344,Details!E:E,Details!AR:AR)</f>
        <v>0</v>
      </c>
      <c r="F1344" s="3">
        <f>SUMIFS(Details!AY:AY,Details!E:E,'GST TDS'!B1344)</f>
        <v>0</v>
      </c>
      <c r="G1344" s="360">
        <f t="shared" si="30"/>
        <v>0</v>
      </c>
    </row>
    <row r="1345" spans="3:7" x14ac:dyDescent="0.35">
      <c r="C1345" s="3">
        <f>_xlfn.XLOOKUP(B1345,Details!E:E,Details!CG:CG)</f>
        <v>0</v>
      </c>
      <c r="D1345" s="3">
        <f>_xlfn.XLOOKUP(B1345,Details!E:E,Details!AQ:AQ)</f>
        <v>0</v>
      </c>
      <c r="E1345" s="3">
        <f>_xlfn.XLOOKUP(B1345,Details!E:E,Details!AR:AR)</f>
        <v>0</v>
      </c>
      <c r="F1345" s="3">
        <f>SUMIFS(Details!AY:AY,Details!E:E,'GST TDS'!B1345)</f>
        <v>0</v>
      </c>
      <c r="G1345" s="360">
        <f t="shared" si="30"/>
        <v>0</v>
      </c>
    </row>
    <row r="1346" spans="3:7" x14ac:dyDescent="0.35">
      <c r="C1346" s="3">
        <f>_xlfn.XLOOKUP(B1346,Details!E:E,Details!CG:CG)</f>
        <v>0</v>
      </c>
      <c r="D1346" s="3">
        <f>_xlfn.XLOOKUP(B1346,Details!E:E,Details!AQ:AQ)</f>
        <v>0</v>
      </c>
      <c r="E1346" s="3">
        <f>_xlfn.XLOOKUP(B1346,Details!E:E,Details!AR:AR)</f>
        <v>0</v>
      </c>
      <c r="F1346" s="3">
        <f>SUMIFS(Details!AY:AY,Details!E:E,'GST TDS'!B1346)</f>
        <v>0</v>
      </c>
      <c r="G1346" s="360">
        <f t="shared" si="30"/>
        <v>0</v>
      </c>
    </row>
    <row r="1347" spans="3:7" x14ac:dyDescent="0.35">
      <c r="C1347" s="3">
        <f>_xlfn.XLOOKUP(B1347,Details!E:E,Details!CG:CG)</f>
        <v>0</v>
      </c>
      <c r="D1347" s="3">
        <f>_xlfn.XLOOKUP(B1347,Details!E:E,Details!AQ:AQ)</f>
        <v>0</v>
      </c>
      <c r="E1347" s="3">
        <f>_xlfn.XLOOKUP(B1347,Details!E:E,Details!AR:AR)</f>
        <v>0</v>
      </c>
      <c r="F1347" s="3">
        <f>SUMIFS(Details!AY:AY,Details!E:E,'GST TDS'!B1347)</f>
        <v>0</v>
      </c>
      <c r="G1347" s="360">
        <f t="shared" si="30"/>
        <v>0</v>
      </c>
    </row>
    <row r="1348" spans="3:7" x14ac:dyDescent="0.35">
      <c r="C1348" s="3">
        <f>_xlfn.XLOOKUP(B1348,Details!E:E,Details!CG:CG)</f>
        <v>0</v>
      </c>
      <c r="D1348" s="3">
        <f>_xlfn.XLOOKUP(B1348,Details!E:E,Details!AQ:AQ)</f>
        <v>0</v>
      </c>
      <c r="E1348" s="3">
        <f>_xlfn.XLOOKUP(B1348,Details!E:E,Details!AR:AR)</f>
        <v>0</v>
      </c>
      <c r="F1348" s="3">
        <f>SUMIFS(Details!AY:AY,Details!E:E,'GST TDS'!B1348)</f>
        <v>0</v>
      </c>
      <c r="G1348" s="360">
        <f t="shared" si="30"/>
        <v>0</v>
      </c>
    </row>
    <row r="1349" spans="3:7" x14ac:dyDescent="0.35">
      <c r="C1349" s="3">
        <f>_xlfn.XLOOKUP(B1349,Details!E:E,Details!CG:CG)</f>
        <v>0</v>
      </c>
      <c r="D1349" s="3">
        <f>_xlfn.XLOOKUP(B1349,Details!E:E,Details!AQ:AQ)</f>
        <v>0</v>
      </c>
      <c r="E1349" s="3">
        <f>_xlfn.XLOOKUP(B1349,Details!E:E,Details!AR:AR)</f>
        <v>0</v>
      </c>
      <c r="F1349" s="3">
        <f>SUMIFS(Details!AY:AY,Details!E:E,'GST TDS'!B1349)</f>
        <v>0</v>
      </c>
      <c r="G1349" s="360">
        <f t="shared" si="30"/>
        <v>0</v>
      </c>
    </row>
    <row r="1350" spans="3:7" x14ac:dyDescent="0.35">
      <c r="C1350" s="3">
        <f>_xlfn.XLOOKUP(B1350,Details!E:E,Details!CG:CG)</f>
        <v>0</v>
      </c>
      <c r="D1350" s="3">
        <f>_xlfn.XLOOKUP(B1350,Details!E:E,Details!AQ:AQ)</f>
        <v>0</v>
      </c>
      <c r="E1350" s="3">
        <f>_xlfn.XLOOKUP(B1350,Details!E:E,Details!AR:AR)</f>
        <v>0</v>
      </c>
      <c r="F1350" s="3">
        <f>SUMIFS(Details!AY:AY,Details!E:E,'GST TDS'!B1350)</f>
        <v>0</v>
      </c>
      <c r="G1350" s="360">
        <f t="shared" si="30"/>
        <v>0</v>
      </c>
    </row>
    <row r="1351" spans="3:7" x14ac:dyDescent="0.35">
      <c r="C1351" s="3">
        <f>_xlfn.XLOOKUP(B1351,Details!E:E,Details!CG:CG)</f>
        <v>0</v>
      </c>
      <c r="D1351" s="3">
        <f>_xlfn.XLOOKUP(B1351,Details!E:E,Details!AQ:AQ)</f>
        <v>0</v>
      </c>
      <c r="E1351" s="3">
        <f>_xlfn.XLOOKUP(B1351,Details!E:E,Details!AR:AR)</f>
        <v>0</v>
      </c>
      <c r="F1351" s="3">
        <f>SUMIFS(Details!AY:AY,Details!E:E,'GST TDS'!B1351)</f>
        <v>0</v>
      </c>
      <c r="G1351" s="360">
        <f t="shared" si="30"/>
        <v>0</v>
      </c>
    </row>
    <row r="1352" spans="3:7" x14ac:dyDescent="0.35">
      <c r="C1352" s="3">
        <f>_xlfn.XLOOKUP(B1352,Details!E:E,Details!CG:CG)</f>
        <v>0</v>
      </c>
      <c r="D1352" s="3">
        <f>_xlfn.XLOOKUP(B1352,Details!E:E,Details!AQ:AQ)</f>
        <v>0</v>
      </c>
      <c r="E1352" s="3">
        <f>_xlfn.XLOOKUP(B1352,Details!E:E,Details!AR:AR)</f>
        <v>0</v>
      </c>
      <c r="F1352" s="3">
        <f>SUMIFS(Details!AY:AY,Details!E:E,'GST TDS'!B1352)</f>
        <v>0</v>
      </c>
      <c r="G1352" s="360">
        <f t="shared" si="30"/>
        <v>0</v>
      </c>
    </row>
    <row r="1353" spans="3:7" x14ac:dyDescent="0.35">
      <c r="C1353" s="3">
        <f>_xlfn.XLOOKUP(B1353,Details!E:E,Details!CG:CG)</f>
        <v>0</v>
      </c>
      <c r="D1353" s="3">
        <f>_xlfn.XLOOKUP(B1353,Details!E:E,Details!AQ:AQ)</f>
        <v>0</v>
      </c>
      <c r="E1353" s="3">
        <f>_xlfn.XLOOKUP(B1353,Details!E:E,Details!AR:AR)</f>
        <v>0</v>
      </c>
      <c r="F1353" s="3">
        <f>SUMIFS(Details!AY:AY,Details!E:E,'GST TDS'!B1353)</f>
        <v>0</v>
      </c>
      <c r="G1353" s="360">
        <f t="shared" si="30"/>
        <v>0</v>
      </c>
    </row>
    <row r="1354" spans="3:7" x14ac:dyDescent="0.35">
      <c r="C1354" s="3">
        <f>_xlfn.XLOOKUP(B1354,Details!E:E,Details!CG:CG)</f>
        <v>0</v>
      </c>
      <c r="D1354" s="3">
        <f>_xlfn.XLOOKUP(B1354,Details!E:E,Details!AQ:AQ)</f>
        <v>0</v>
      </c>
      <c r="E1354" s="3">
        <f>_xlfn.XLOOKUP(B1354,Details!E:E,Details!AR:AR)</f>
        <v>0</v>
      </c>
      <c r="F1354" s="3">
        <f>SUMIFS(Details!AY:AY,Details!E:E,'GST TDS'!B1354)</f>
        <v>0</v>
      </c>
      <c r="G1354" s="360">
        <f t="shared" si="30"/>
        <v>0</v>
      </c>
    </row>
    <row r="1355" spans="3:7" x14ac:dyDescent="0.35">
      <c r="C1355" s="3">
        <f>_xlfn.XLOOKUP(B1355,Details!E:E,Details!CG:CG)</f>
        <v>0</v>
      </c>
      <c r="D1355" s="3">
        <f>_xlfn.XLOOKUP(B1355,Details!E:E,Details!AQ:AQ)</f>
        <v>0</v>
      </c>
      <c r="E1355" s="3">
        <f>_xlfn.XLOOKUP(B1355,Details!E:E,Details!AR:AR)</f>
        <v>0</v>
      </c>
      <c r="F1355" s="3">
        <f>SUMIFS(Details!AY:AY,Details!E:E,'GST TDS'!B1355)</f>
        <v>0</v>
      </c>
      <c r="G1355" s="360">
        <f t="shared" si="30"/>
        <v>0</v>
      </c>
    </row>
    <row r="1356" spans="3:7" x14ac:dyDescent="0.35">
      <c r="C1356" s="3">
        <f>_xlfn.XLOOKUP(B1356,Details!E:E,Details!CG:CG)</f>
        <v>0</v>
      </c>
      <c r="D1356" s="3">
        <f>_xlfn.XLOOKUP(B1356,Details!E:E,Details!AQ:AQ)</f>
        <v>0</v>
      </c>
      <c r="E1356" s="3">
        <f>_xlfn.XLOOKUP(B1356,Details!E:E,Details!AR:AR)</f>
        <v>0</v>
      </c>
      <c r="F1356" s="3">
        <f>SUMIFS(Details!AY:AY,Details!E:E,'GST TDS'!B1356)</f>
        <v>0</v>
      </c>
      <c r="G1356" s="360">
        <f t="shared" si="30"/>
        <v>0</v>
      </c>
    </row>
    <row r="1357" spans="3:7" x14ac:dyDescent="0.35">
      <c r="C1357" s="3">
        <f>_xlfn.XLOOKUP(B1357,Details!E:E,Details!CG:CG)</f>
        <v>0</v>
      </c>
      <c r="D1357" s="3">
        <f>_xlfn.XLOOKUP(B1357,Details!E:E,Details!AQ:AQ)</f>
        <v>0</v>
      </c>
      <c r="E1357" s="3">
        <f>_xlfn.XLOOKUP(B1357,Details!E:E,Details!AR:AR)</f>
        <v>0</v>
      </c>
      <c r="F1357" s="3">
        <f>SUMIFS(Details!AY:AY,Details!E:E,'GST TDS'!B1357)</f>
        <v>0</v>
      </c>
      <c r="G1357" s="360">
        <f t="shared" si="30"/>
        <v>0</v>
      </c>
    </row>
    <row r="1358" spans="3:7" x14ac:dyDescent="0.35">
      <c r="C1358" s="3">
        <f>_xlfn.XLOOKUP(B1358,Details!E:E,Details!CG:CG)</f>
        <v>0</v>
      </c>
      <c r="D1358" s="3">
        <f>_xlfn.XLOOKUP(B1358,Details!E:E,Details!AQ:AQ)</f>
        <v>0</v>
      </c>
      <c r="E1358" s="3">
        <f>_xlfn.XLOOKUP(B1358,Details!E:E,Details!AR:AR)</f>
        <v>0</v>
      </c>
      <c r="F1358" s="3">
        <f>SUMIFS(Details!AY:AY,Details!E:E,'GST TDS'!B1358)</f>
        <v>0</v>
      </c>
      <c r="G1358" s="360">
        <f t="shared" si="30"/>
        <v>0</v>
      </c>
    </row>
    <row r="1359" spans="3:7" x14ac:dyDescent="0.35">
      <c r="C1359" s="3">
        <f>_xlfn.XLOOKUP(B1359,Details!E:E,Details!CG:CG)</f>
        <v>0</v>
      </c>
      <c r="D1359" s="3">
        <f>_xlfn.XLOOKUP(B1359,Details!E:E,Details!AQ:AQ)</f>
        <v>0</v>
      </c>
      <c r="E1359" s="3">
        <f>_xlfn.XLOOKUP(B1359,Details!E:E,Details!AR:AR)</f>
        <v>0</v>
      </c>
      <c r="F1359" s="3">
        <f>SUMIFS(Details!AY:AY,Details!E:E,'GST TDS'!B1359)</f>
        <v>0</v>
      </c>
      <c r="G1359" s="360">
        <f t="shared" si="30"/>
        <v>0</v>
      </c>
    </row>
    <row r="1360" spans="3:7" x14ac:dyDescent="0.35">
      <c r="C1360" s="3">
        <f>_xlfn.XLOOKUP(B1360,Details!E:E,Details!CG:CG)</f>
        <v>0</v>
      </c>
      <c r="D1360" s="3">
        <f>_xlfn.XLOOKUP(B1360,Details!E:E,Details!AQ:AQ)</f>
        <v>0</v>
      </c>
      <c r="E1360" s="3">
        <f>_xlfn.XLOOKUP(B1360,Details!E:E,Details!AR:AR)</f>
        <v>0</v>
      </c>
      <c r="F1360" s="3">
        <f>SUMIFS(Details!AY:AY,Details!E:E,'GST TDS'!B1360)</f>
        <v>0</v>
      </c>
      <c r="G1360" s="360">
        <f t="shared" ref="G1360:G1423" si="31">F1360*2%</f>
        <v>0</v>
      </c>
    </row>
    <row r="1361" spans="3:7" x14ac:dyDescent="0.35">
      <c r="C1361" s="3">
        <f>_xlfn.XLOOKUP(B1361,Details!E:E,Details!CG:CG)</f>
        <v>0</v>
      </c>
      <c r="D1361" s="3">
        <f>_xlfn.XLOOKUP(B1361,Details!E:E,Details!AQ:AQ)</f>
        <v>0</v>
      </c>
      <c r="E1361" s="3">
        <f>_xlfn.XLOOKUP(B1361,Details!E:E,Details!AR:AR)</f>
        <v>0</v>
      </c>
      <c r="F1361" s="3">
        <f>SUMIFS(Details!AY:AY,Details!E:E,'GST TDS'!B1361)</f>
        <v>0</v>
      </c>
      <c r="G1361" s="360">
        <f t="shared" si="31"/>
        <v>0</v>
      </c>
    </row>
    <row r="1362" spans="3:7" x14ac:dyDescent="0.35">
      <c r="C1362" s="3">
        <f>_xlfn.XLOOKUP(B1362,Details!E:E,Details!CG:CG)</f>
        <v>0</v>
      </c>
      <c r="D1362" s="3">
        <f>_xlfn.XLOOKUP(B1362,Details!E:E,Details!AQ:AQ)</f>
        <v>0</v>
      </c>
      <c r="E1362" s="3">
        <f>_xlfn.XLOOKUP(B1362,Details!E:E,Details!AR:AR)</f>
        <v>0</v>
      </c>
      <c r="F1362" s="3">
        <f>SUMIFS(Details!AY:AY,Details!E:E,'GST TDS'!B1362)</f>
        <v>0</v>
      </c>
      <c r="G1362" s="360">
        <f t="shared" si="31"/>
        <v>0</v>
      </c>
    </row>
    <row r="1363" spans="3:7" x14ac:dyDescent="0.35">
      <c r="C1363" s="3">
        <f>_xlfn.XLOOKUP(B1363,Details!E:E,Details!CG:CG)</f>
        <v>0</v>
      </c>
      <c r="D1363" s="3">
        <f>_xlfn.XLOOKUP(B1363,Details!E:E,Details!AQ:AQ)</f>
        <v>0</v>
      </c>
      <c r="E1363" s="3">
        <f>_xlfn.XLOOKUP(B1363,Details!E:E,Details!AR:AR)</f>
        <v>0</v>
      </c>
      <c r="F1363" s="3">
        <f>SUMIFS(Details!AY:AY,Details!E:E,'GST TDS'!B1363)</f>
        <v>0</v>
      </c>
      <c r="G1363" s="360">
        <f t="shared" si="31"/>
        <v>0</v>
      </c>
    </row>
    <row r="1364" spans="3:7" x14ac:dyDescent="0.35">
      <c r="C1364" s="3">
        <f>_xlfn.XLOOKUP(B1364,Details!E:E,Details!CG:CG)</f>
        <v>0</v>
      </c>
      <c r="D1364" s="3">
        <f>_xlfn.XLOOKUP(B1364,Details!E:E,Details!AQ:AQ)</f>
        <v>0</v>
      </c>
      <c r="E1364" s="3">
        <f>_xlfn.XLOOKUP(B1364,Details!E:E,Details!AR:AR)</f>
        <v>0</v>
      </c>
      <c r="F1364" s="3">
        <f>SUMIFS(Details!AY:AY,Details!E:E,'GST TDS'!B1364)</f>
        <v>0</v>
      </c>
      <c r="G1364" s="360">
        <f t="shared" si="31"/>
        <v>0</v>
      </c>
    </row>
    <row r="1365" spans="3:7" x14ac:dyDescent="0.35">
      <c r="C1365" s="3">
        <f>_xlfn.XLOOKUP(B1365,Details!E:E,Details!CG:CG)</f>
        <v>0</v>
      </c>
      <c r="D1365" s="3">
        <f>_xlfn.XLOOKUP(B1365,Details!E:E,Details!AQ:AQ)</f>
        <v>0</v>
      </c>
      <c r="E1365" s="3">
        <f>_xlfn.XLOOKUP(B1365,Details!E:E,Details!AR:AR)</f>
        <v>0</v>
      </c>
      <c r="F1365" s="3">
        <f>SUMIFS(Details!AY:AY,Details!E:E,'GST TDS'!B1365)</f>
        <v>0</v>
      </c>
      <c r="G1365" s="360">
        <f t="shared" si="31"/>
        <v>0</v>
      </c>
    </row>
    <row r="1366" spans="3:7" x14ac:dyDescent="0.35">
      <c r="C1366" s="3">
        <f>_xlfn.XLOOKUP(B1366,Details!E:E,Details!CG:CG)</f>
        <v>0</v>
      </c>
      <c r="D1366" s="3">
        <f>_xlfn.XLOOKUP(B1366,Details!E:E,Details!AQ:AQ)</f>
        <v>0</v>
      </c>
      <c r="E1366" s="3">
        <f>_xlfn.XLOOKUP(B1366,Details!E:E,Details!AR:AR)</f>
        <v>0</v>
      </c>
      <c r="F1366" s="3">
        <f>SUMIFS(Details!AY:AY,Details!E:E,'GST TDS'!B1366)</f>
        <v>0</v>
      </c>
      <c r="G1366" s="360">
        <f t="shared" si="31"/>
        <v>0</v>
      </c>
    </row>
    <row r="1367" spans="3:7" x14ac:dyDescent="0.35">
      <c r="C1367" s="3">
        <f>_xlfn.XLOOKUP(B1367,Details!E:E,Details!CG:CG)</f>
        <v>0</v>
      </c>
      <c r="D1367" s="3">
        <f>_xlfn.XLOOKUP(B1367,Details!E:E,Details!AQ:AQ)</f>
        <v>0</v>
      </c>
      <c r="E1367" s="3">
        <f>_xlfn.XLOOKUP(B1367,Details!E:E,Details!AR:AR)</f>
        <v>0</v>
      </c>
      <c r="F1367" s="3">
        <f>SUMIFS(Details!AY:AY,Details!E:E,'GST TDS'!B1367)</f>
        <v>0</v>
      </c>
      <c r="G1367" s="360">
        <f t="shared" si="31"/>
        <v>0</v>
      </c>
    </row>
    <row r="1368" spans="3:7" x14ac:dyDescent="0.35">
      <c r="C1368" s="3">
        <f>_xlfn.XLOOKUP(B1368,Details!E:E,Details!CG:CG)</f>
        <v>0</v>
      </c>
      <c r="D1368" s="3">
        <f>_xlfn.XLOOKUP(B1368,Details!E:E,Details!AQ:AQ)</f>
        <v>0</v>
      </c>
      <c r="E1368" s="3">
        <f>_xlfn.XLOOKUP(B1368,Details!E:E,Details!AR:AR)</f>
        <v>0</v>
      </c>
      <c r="F1368" s="3">
        <f>SUMIFS(Details!AY:AY,Details!E:E,'GST TDS'!B1368)</f>
        <v>0</v>
      </c>
      <c r="G1368" s="360">
        <f t="shared" si="31"/>
        <v>0</v>
      </c>
    </row>
    <row r="1369" spans="3:7" x14ac:dyDescent="0.35">
      <c r="C1369" s="3">
        <f>_xlfn.XLOOKUP(B1369,Details!E:E,Details!CG:CG)</f>
        <v>0</v>
      </c>
      <c r="D1369" s="3">
        <f>_xlfn.XLOOKUP(B1369,Details!E:E,Details!AQ:AQ)</f>
        <v>0</v>
      </c>
      <c r="E1369" s="3">
        <f>_xlfn.XLOOKUP(B1369,Details!E:E,Details!AR:AR)</f>
        <v>0</v>
      </c>
      <c r="F1369" s="3">
        <f>SUMIFS(Details!AY:AY,Details!E:E,'GST TDS'!B1369)</f>
        <v>0</v>
      </c>
      <c r="G1369" s="360">
        <f t="shared" si="31"/>
        <v>0</v>
      </c>
    </row>
    <row r="1370" spans="3:7" x14ac:dyDescent="0.35">
      <c r="C1370" s="3">
        <f>_xlfn.XLOOKUP(B1370,Details!E:E,Details!CG:CG)</f>
        <v>0</v>
      </c>
      <c r="D1370" s="3">
        <f>_xlfn.XLOOKUP(B1370,Details!E:E,Details!AQ:AQ)</f>
        <v>0</v>
      </c>
      <c r="E1370" s="3">
        <f>_xlfn.XLOOKUP(B1370,Details!E:E,Details!AR:AR)</f>
        <v>0</v>
      </c>
      <c r="F1370" s="3">
        <f>SUMIFS(Details!AY:AY,Details!E:E,'GST TDS'!B1370)</f>
        <v>0</v>
      </c>
      <c r="G1370" s="360">
        <f t="shared" si="31"/>
        <v>0</v>
      </c>
    </row>
    <row r="1371" spans="3:7" x14ac:dyDescent="0.35">
      <c r="C1371" s="3">
        <f>_xlfn.XLOOKUP(B1371,Details!E:E,Details!CG:CG)</f>
        <v>0</v>
      </c>
      <c r="D1371" s="3">
        <f>_xlfn.XLOOKUP(B1371,Details!E:E,Details!AQ:AQ)</f>
        <v>0</v>
      </c>
      <c r="E1371" s="3">
        <f>_xlfn.XLOOKUP(B1371,Details!E:E,Details!AR:AR)</f>
        <v>0</v>
      </c>
      <c r="F1371" s="3">
        <f>SUMIFS(Details!AY:AY,Details!E:E,'GST TDS'!B1371)</f>
        <v>0</v>
      </c>
      <c r="G1371" s="360">
        <f t="shared" si="31"/>
        <v>0</v>
      </c>
    </row>
    <row r="1372" spans="3:7" x14ac:dyDescent="0.35">
      <c r="C1372" s="3">
        <f>_xlfn.XLOOKUP(B1372,Details!E:E,Details!CG:CG)</f>
        <v>0</v>
      </c>
      <c r="D1372" s="3">
        <f>_xlfn.XLOOKUP(B1372,Details!E:E,Details!AQ:AQ)</f>
        <v>0</v>
      </c>
      <c r="E1372" s="3">
        <f>_xlfn.XLOOKUP(B1372,Details!E:E,Details!AR:AR)</f>
        <v>0</v>
      </c>
      <c r="F1372" s="3">
        <f>SUMIFS(Details!AY:AY,Details!E:E,'GST TDS'!B1372)</f>
        <v>0</v>
      </c>
      <c r="G1372" s="360">
        <f t="shared" si="31"/>
        <v>0</v>
      </c>
    </row>
    <row r="1373" spans="3:7" x14ac:dyDescent="0.35">
      <c r="C1373" s="3">
        <f>_xlfn.XLOOKUP(B1373,Details!E:E,Details!CG:CG)</f>
        <v>0</v>
      </c>
      <c r="D1373" s="3">
        <f>_xlfn.XLOOKUP(B1373,Details!E:E,Details!AQ:AQ)</f>
        <v>0</v>
      </c>
      <c r="E1373" s="3">
        <f>_xlfn.XLOOKUP(B1373,Details!E:E,Details!AR:AR)</f>
        <v>0</v>
      </c>
      <c r="F1373" s="3">
        <f>SUMIFS(Details!AY:AY,Details!E:E,'GST TDS'!B1373)</f>
        <v>0</v>
      </c>
      <c r="G1373" s="360">
        <f t="shared" si="31"/>
        <v>0</v>
      </c>
    </row>
    <row r="1374" spans="3:7" x14ac:dyDescent="0.35">
      <c r="C1374" s="3">
        <f>_xlfn.XLOOKUP(B1374,Details!E:E,Details!CG:CG)</f>
        <v>0</v>
      </c>
      <c r="D1374" s="3">
        <f>_xlfn.XLOOKUP(B1374,Details!E:E,Details!AQ:AQ)</f>
        <v>0</v>
      </c>
      <c r="E1374" s="3">
        <f>_xlfn.XLOOKUP(B1374,Details!E:E,Details!AR:AR)</f>
        <v>0</v>
      </c>
      <c r="F1374" s="3">
        <f>SUMIFS(Details!AY:AY,Details!E:E,'GST TDS'!B1374)</f>
        <v>0</v>
      </c>
      <c r="G1374" s="360">
        <f t="shared" si="31"/>
        <v>0</v>
      </c>
    </row>
    <row r="1375" spans="3:7" x14ac:dyDescent="0.35">
      <c r="C1375" s="3">
        <f>_xlfn.XLOOKUP(B1375,Details!E:E,Details!CG:CG)</f>
        <v>0</v>
      </c>
      <c r="D1375" s="3">
        <f>_xlfn.XLOOKUP(B1375,Details!E:E,Details!AQ:AQ)</f>
        <v>0</v>
      </c>
      <c r="E1375" s="3">
        <f>_xlfn.XLOOKUP(B1375,Details!E:E,Details!AR:AR)</f>
        <v>0</v>
      </c>
      <c r="F1375" s="3">
        <f>SUMIFS(Details!AY:AY,Details!E:E,'GST TDS'!B1375)</f>
        <v>0</v>
      </c>
      <c r="G1375" s="360">
        <f t="shared" si="31"/>
        <v>0</v>
      </c>
    </row>
    <row r="1376" spans="3:7" x14ac:dyDescent="0.35">
      <c r="C1376" s="3">
        <f>_xlfn.XLOOKUP(B1376,Details!E:E,Details!CG:CG)</f>
        <v>0</v>
      </c>
      <c r="D1376" s="3">
        <f>_xlfn.XLOOKUP(B1376,Details!E:E,Details!AQ:AQ)</f>
        <v>0</v>
      </c>
      <c r="E1376" s="3">
        <f>_xlfn.XLOOKUP(B1376,Details!E:E,Details!AR:AR)</f>
        <v>0</v>
      </c>
      <c r="F1376" s="3">
        <f>SUMIFS(Details!AY:AY,Details!E:E,'GST TDS'!B1376)</f>
        <v>0</v>
      </c>
      <c r="G1376" s="360">
        <f t="shared" si="31"/>
        <v>0</v>
      </c>
    </row>
    <row r="1377" spans="3:7" x14ac:dyDescent="0.35">
      <c r="C1377" s="3">
        <f>_xlfn.XLOOKUP(B1377,Details!E:E,Details!CG:CG)</f>
        <v>0</v>
      </c>
      <c r="D1377" s="3">
        <f>_xlfn.XLOOKUP(B1377,Details!E:E,Details!AQ:AQ)</f>
        <v>0</v>
      </c>
      <c r="E1377" s="3">
        <f>_xlfn.XLOOKUP(B1377,Details!E:E,Details!AR:AR)</f>
        <v>0</v>
      </c>
      <c r="F1377" s="3">
        <f>SUMIFS(Details!AY:AY,Details!E:E,'GST TDS'!B1377)</f>
        <v>0</v>
      </c>
      <c r="G1377" s="360">
        <f t="shared" si="31"/>
        <v>0</v>
      </c>
    </row>
    <row r="1378" spans="3:7" x14ac:dyDescent="0.35">
      <c r="C1378" s="3">
        <f>_xlfn.XLOOKUP(B1378,Details!E:E,Details!CG:CG)</f>
        <v>0</v>
      </c>
      <c r="D1378" s="3">
        <f>_xlfn.XLOOKUP(B1378,Details!E:E,Details!AQ:AQ)</f>
        <v>0</v>
      </c>
      <c r="E1378" s="3">
        <f>_xlfn.XLOOKUP(B1378,Details!E:E,Details!AR:AR)</f>
        <v>0</v>
      </c>
      <c r="F1378" s="3">
        <f>SUMIFS(Details!AY:AY,Details!E:E,'GST TDS'!B1378)</f>
        <v>0</v>
      </c>
      <c r="G1378" s="360">
        <f t="shared" si="31"/>
        <v>0</v>
      </c>
    </row>
    <row r="1379" spans="3:7" x14ac:dyDescent="0.35">
      <c r="C1379" s="3">
        <f>_xlfn.XLOOKUP(B1379,Details!E:E,Details!CG:CG)</f>
        <v>0</v>
      </c>
      <c r="D1379" s="3">
        <f>_xlfn.XLOOKUP(B1379,Details!E:E,Details!AQ:AQ)</f>
        <v>0</v>
      </c>
      <c r="E1379" s="3">
        <f>_xlfn.XLOOKUP(B1379,Details!E:E,Details!AR:AR)</f>
        <v>0</v>
      </c>
      <c r="F1379" s="3">
        <f>SUMIFS(Details!AY:AY,Details!E:E,'GST TDS'!B1379)</f>
        <v>0</v>
      </c>
      <c r="G1379" s="360">
        <f t="shared" si="31"/>
        <v>0</v>
      </c>
    </row>
    <row r="1380" spans="3:7" x14ac:dyDescent="0.35">
      <c r="C1380" s="3">
        <f>_xlfn.XLOOKUP(B1380,Details!E:E,Details!CG:CG)</f>
        <v>0</v>
      </c>
      <c r="D1380" s="3">
        <f>_xlfn.XLOOKUP(B1380,Details!E:E,Details!AQ:AQ)</f>
        <v>0</v>
      </c>
      <c r="E1380" s="3">
        <f>_xlfn.XLOOKUP(B1380,Details!E:E,Details!AR:AR)</f>
        <v>0</v>
      </c>
      <c r="F1380" s="3">
        <f>SUMIFS(Details!AY:AY,Details!E:E,'GST TDS'!B1380)</f>
        <v>0</v>
      </c>
      <c r="G1380" s="360">
        <f t="shared" si="31"/>
        <v>0</v>
      </c>
    </row>
    <row r="1381" spans="3:7" x14ac:dyDescent="0.35">
      <c r="C1381" s="3">
        <f>_xlfn.XLOOKUP(B1381,Details!E:E,Details!CG:CG)</f>
        <v>0</v>
      </c>
      <c r="D1381" s="3">
        <f>_xlfn.XLOOKUP(B1381,Details!E:E,Details!AQ:AQ)</f>
        <v>0</v>
      </c>
      <c r="E1381" s="3">
        <f>_xlfn.XLOOKUP(B1381,Details!E:E,Details!AR:AR)</f>
        <v>0</v>
      </c>
      <c r="F1381" s="3">
        <f>SUMIFS(Details!AY:AY,Details!E:E,'GST TDS'!B1381)</f>
        <v>0</v>
      </c>
      <c r="G1381" s="360">
        <f t="shared" si="31"/>
        <v>0</v>
      </c>
    </row>
    <row r="1382" spans="3:7" x14ac:dyDescent="0.35">
      <c r="C1382" s="3">
        <f>_xlfn.XLOOKUP(B1382,Details!E:E,Details!CG:CG)</f>
        <v>0</v>
      </c>
      <c r="D1382" s="3">
        <f>_xlfn.XLOOKUP(B1382,Details!E:E,Details!AQ:AQ)</f>
        <v>0</v>
      </c>
      <c r="E1382" s="3">
        <f>_xlfn.XLOOKUP(B1382,Details!E:E,Details!AR:AR)</f>
        <v>0</v>
      </c>
      <c r="F1382" s="3">
        <f>SUMIFS(Details!AY:AY,Details!E:E,'GST TDS'!B1382)</f>
        <v>0</v>
      </c>
      <c r="G1382" s="360">
        <f t="shared" si="31"/>
        <v>0</v>
      </c>
    </row>
    <row r="1383" spans="3:7" x14ac:dyDescent="0.35">
      <c r="C1383" s="3">
        <f>_xlfn.XLOOKUP(B1383,Details!E:E,Details!CG:CG)</f>
        <v>0</v>
      </c>
      <c r="D1383" s="3">
        <f>_xlfn.XLOOKUP(B1383,Details!E:E,Details!AQ:AQ)</f>
        <v>0</v>
      </c>
      <c r="E1383" s="3">
        <f>_xlfn.XLOOKUP(B1383,Details!E:E,Details!AR:AR)</f>
        <v>0</v>
      </c>
      <c r="F1383" s="3">
        <f>SUMIFS(Details!AY:AY,Details!E:E,'GST TDS'!B1383)</f>
        <v>0</v>
      </c>
      <c r="G1383" s="360">
        <f t="shared" si="31"/>
        <v>0</v>
      </c>
    </row>
    <row r="1384" spans="3:7" x14ac:dyDescent="0.35">
      <c r="C1384" s="3">
        <f>_xlfn.XLOOKUP(B1384,Details!E:E,Details!CG:CG)</f>
        <v>0</v>
      </c>
      <c r="D1384" s="3">
        <f>_xlfn.XLOOKUP(B1384,Details!E:E,Details!AQ:AQ)</f>
        <v>0</v>
      </c>
      <c r="E1384" s="3">
        <f>_xlfn.XLOOKUP(B1384,Details!E:E,Details!AR:AR)</f>
        <v>0</v>
      </c>
      <c r="F1384" s="3">
        <f>SUMIFS(Details!AY:AY,Details!E:E,'GST TDS'!B1384)</f>
        <v>0</v>
      </c>
      <c r="G1384" s="360">
        <f t="shared" si="31"/>
        <v>0</v>
      </c>
    </row>
    <row r="1385" spans="3:7" x14ac:dyDescent="0.35">
      <c r="C1385" s="3">
        <f>_xlfn.XLOOKUP(B1385,Details!E:E,Details!CG:CG)</f>
        <v>0</v>
      </c>
      <c r="D1385" s="3">
        <f>_xlfn.XLOOKUP(B1385,Details!E:E,Details!AQ:AQ)</f>
        <v>0</v>
      </c>
      <c r="E1385" s="3">
        <f>_xlfn.XLOOKUP(B1385,Details!E:E,Details!AR:AR)</f>
        <v>0</v>
      </c>
      <c r="F1385" s="3">
        <f>SUMIFS(Details!AY:AY,Details!E:E,'GST TDS'!B1385)</f>
        <v>0</v>
      </c>
      <c r="G1385" s="360">
        <f t="shared" si="31"/>
        <v>0</v>
      </c>
    </row>
    <row r="1386" spans="3:7" x14ac:dyDescent="0.35">
      <c r="C1386" s="3">
        <f>_xlfn.XLOOKUP(B1386,Details!E:E,Details!CG:CG)</f>
        <v>0</v>
      </c>
      <c r="D1386" s="3">
        <f>_xlfn.XLOOKUP(B1386,Details!E:E,Details!AQ:AQ)</f>
        <v>0</v>
      </c>
      <c r="E1386" s="3">
        <f>_xlfn.XLOOKUP(B1386,Details!E:E,Details!AR:AR)</f>
        <v>0</v>
      </c>
      <c r="F1386" s="3">
        <f>SUMIFS(Details!AY:AY,Details!E:E,'GST TDS'!B1386)</f>
        <v>0</v>
      </c>
      <c r="G1386" s="360">
        <f t="shared" si="31"/>
        <v>0</v>
      </c>
    </row>
    <row r="1387" spans="3:7" x14ac:dyDescent="0.35">
      <c r="C1387" s="3">
        <f>_xlfn.XLOOKUP(B1387,Details!E:E,Details!CG:CG)</f>
        <v>0</v>
      </c>
      <c r="D1387" s="3">
        <f>_xlfn.XLOOKUP(B1387,Details!E:E,Details!AQ:AQ)</f>
        <v>0</v>
      </c>
      <c r="E1387" s="3">
        <f>_xlfn.XLOOKUP(B1387,Details!E:E,Details!AR:AR)</f>
        <v>0</v>
      </c>
      <c r="F1387" s="3">
        <f>SUMIFS(Details!AY:AY,Details!E:E,'GST TDS'!B1387)</f>
        <v>0</v>
      </c>
      <c r="G1387" s="360">
        <f t="shared" si="31"/>
        <v>0</v>
      </c>
    </row>
    <row r="1388" spans="3:7" x14ac:dyDescent="0.35">
      <c r="C1388" s="3">
        <f>_xlfn.XLOOKUP(B1388,Details!E:E,Details!CG:CG)</f>
        <v>0</v>
      </c>
      <c r="D1388" s="3">
        <f>_xlfn.XLOOKUP(B1388,Details!E:E,Details!AQ:AQ)</f>
        <v>0</v>
      </c>
      <c r="E1388" s="3">
        <f>_xlfn.XLOOKUP(B1388,Details!E:E,Details!AR:AR)</f>
        <v>0</v>
      </c>
      <c r="F1388" s="3">
        <f>SUMIFS(Details!AY:AY,Details!E:E,'GST TDS'!B1388)</f>
        <v>0</v>
      </c>
      <c r="G1388" s="360">
        <f t="shared" si="31"/>
        <v>0</v>
      </c>
    </row>
    <row r="1389" spans="3:7" x14ac:dyDescent="0.35">
      <c r="C1389" s="3">
        <f>_xlfn.XLOOKUP(B1389,Details!E:E,Details!CG:CG)</f>
        <v>0</v>
      </c>
      <c r="D1389" s="3">
        <f>_xlfn.XLOOKUP(B1389,Details!E:E,Details!AQ:AQ)</f>
        <v>0</v>
      </c>
      <c r="E1389" s="3">
        <f>_xlfn.XLOOKUP(B1389,Details!E:E,Details!AR:AR)</f>
        <v>0</v>
      </c>
      <c r="F1389" s="3">
        <f>SUMIFS(Details!AY:AY,Details!E:E,'GST TDS'!B1389)</f>
        <v>0</v>
      </c>
      <c r="G1389" s="360">
        <f t="shared" si="31"/>
        <v>0</v>
      </c>
    </row>
    <row r="1390" spans="3:7" x14ac:dyDescent="0.35">
      <c r="C1390" s="3">
        <f>_xlfn.XLOOKUP(B1390,Details!E:E,Details!CG:CG)</f>
        <v>0</v>
      </c>
      <c r="D1390" s="3">
        <f>_xlfn.XLOOKUP(B1390,Details!E:E,Details!AQ:AQ)</f>
        <v>0</v>
      </c>
      <c r="E1390" s="3">
        <f>_xlfn.XLOOKUP(B1390,Details!E:E,Details!AR:AR)</f>
        <v>0</v>
      </c>
      <c r="F1390" s="3">
        <f>SUMIFS(Details!AY:AY,Details!E:E,'GST TDS'!B1390)</f>
        <v>0</v>
      </c>
      <c r="G1390" s="360">
        <f t="shared" si="31"/>
        <v>0</v>
      </c>
    </row>
    <row r="1391" spans="3:7" x14ac:dyDescent="0.35">
      <c r="C1391" s="3">
        <f>_xlfn.XLOOKUP(B1391,Details!E:E,Details!CG:CG)</f>
        <v>0</v>
      </c>
      <c r="D1391" s="3">
        <f>_xlfn.XLOOKUP(B1391,Details!E:E,Details!AQ:AQ)</f>
        <v>0</v>
      </c>
      <c r="E1391" s="3">
        <f>_xlfn.XLOOKUP(B1391,Details!E:E,Details!AR:AR)</f>
        <v>0</v>
      </c>
      <c r="F1391" s="3">
        <f>SUMIFS(Details!AY:AY,Details!E:E,'GST TDS'!B1391)</f>
        <v>0</v>
      </c>
      <c r="G1391" s="360">
        <f t="shared" si="31"/>
        <v>0</v>
      </c>
    </row>
    <row r="1392" spans="3:7" x14ac:dyDescent="0.35">
      <c r="C1392" s="3">
        <f>_xlfn.XLOOKUP(B1392,Details!E:E,Details!CG:CG)</f>
        <v>0</v>
      </c>
      <c r="D1392" s="3">
        <f>_xlfn.XLOOKUP(B1392,Details!E:E,Details!AQ:AQ)</f>
        <v>0</v>
      </c>
      <c r="E1392" s="3">
        <f>_xlfn.XLOOKUP(B1392,Details!E:E,Details!AR:AR)</f>
        <v>0</v>
      </c>
      <c r="F1392" s="3">
        <f>SUMIFS(Details!AY:AY,Details!E:E,'GST TDS'!B1392)</f>
        <v>0</v>
      </c>
      <c r="G1392" s="360">
        <f t="shared" si="31"/>
        <v>0</v>
      </c>
    </row>
    <row r="1393" spans="3:7" x14ac:dyDescent="0.35">
      <c r="C1393" s="3">
        <f>_xlfn.XLOOKUP(B1393,Details!E:E,Details!CG:CG)</f>
        <v>0</v>
      </c>
      <c r="D1393" s="3">
        <f>_xlfn.XLOOKUP(B1393,Details!E:E,Details!AQ:AQ)</f>
        <v>0</v>
      </c>
      <c r="E1393" s="3">
        <f>_xlfn.XLOOKUP(B1393,Details!E:E,Details!AR:AR)</f>
        <v>0</v>
      </c>
      <c r="F1393" s="3">
        <f>SUMIFS(Details!AY:AY,Details!E:E,'GST TDS'!B1393)</f>
        <v>0</v>
      </c>
      <c r="G1393" s="360">
        <f t="shared" si="31"/>
        <v>0</v>
      </c>
    </row>
    <row r="1394" spans="3:7" x14ac:dyDescent="0.35">
      <c r="C1394" s="3">
        <f>_xlfn.XLOOKUP(B1394,Details!E:E,Details!CG:CG)</f>
        <v>0</v>
      </c>
      <c r="D1394" s="3">
        <f>_xlfn.XLOOKUP(B1394,Details!E:E,Details!AQ:AQ)</f>
        <v>0</v>
      </c>
      <c r="E1394" s="3">
        <f>_xlfn.XLOOKUP(B1394,Details!E:E,Details!AR:AR)</f>
        <v>0</v>
      </c>
      <c r="F1394" s="3">
        <f>SUMIFS(Details!AY:AY,Details!E:E,'GST TDS'!B1394)</f>
        <v>0</v>
      </c>
      <c r="G1394" s="360">
        <f t="shared" si="31"/>
        <v>0</v>
      </c>
    </row>
    <row r="1395" spans="3:7" x14ac:dyDescent="0.35">
      <c r="C1395" s="3">
        <f>_xlfn.XLOOKUP(B1395,Details!E:E,Details!CG:CG)</f>
        <v>0</v>
      </c>
      <c r="D1395" s="3">
        <f>_xlfn.XLOOKUP(B1395,Details!E:E,Details!AQ:AQ)</f>
        <v>0</v>
      </c>
      <c r="E1395" s="3">
        <f>_xlfn.XLOOKUP(B1395,Details!E:E,Details!AR:AR)</f>
        <v>0</v>
      </c>
      <c r="F1395" s="3">
        <f>SUMIFS(Details!AY:AY,Details!E:E,'GST TDS'!B1395)</f>
        <v>0</v>
      </c>
      <c r="G1395" s="360">
        <f t="shared" si="31"/>
        <v>0</v>
      </c>
    </row>
    <row r="1396" spans="3:7" x14ac:dyDescent="0.35">
      <c r="C1396" s="3">
        <f>_xlfn.XLOOKUP(B1396,Details!E:E,Details!CG:CG)</f>
        <v>0</v>
      </c>
      <c r="D1396" s="3">
        <f>_xlfn.XLOOKUP(B1396,Details!E:E,Details!AQ:AQ)</f>
        <v>0</v>
      </c>
      <c r="E1396" s="3">
        <f>_xlfn.XLOOKUP(B1396,Details!E:E,Details!AR:AR)</f>
        <v>0</v>
      </c>
      <c r="F1396" s="3">
        <f>SUMIFS(Details!AY:AY,Details!E:E,'GST TDS'!B1396)</f>
        <v>0</v>
      </c>
      <c r="G1396" s="360">
        <f t="shared" si="31"/>
        <v>0</v>
      </c>
    </row>
    <row r="1397" spans="3:7" x14ac:dyDescent="0.35">
      <c r="C1397" s="3">
        <f>_xlfn.XLOOKUP(B1397,Details!E:E,Details!CG:CG)</f>
        <v>0</v>
      </c>
      <c r="D1397" s="3">
        <f>_xlfn.XLOOKUP(B1397,Details!E:E,Details!AQ:AQ)</f>
        <v>0</v>
      </c>
      <c r="E1397" s="3">
        <f>_xlfn.XLOOKUP(B1397,Details!E:E,Details!AR:AR)</f>
        <v>0</v>
      </c>
      <c r="F1397" s="3">
        <f>SUMIFS(Details!AY:AY,Details!E:E,'GST TDS'!B1397)</f>
        <v>0</v>
      </c>
      <c r="G1397" s="360">
        <f t="shared" si="31"/>
        <v>0</v>
      </c>
    </row>
    <row r="1398" spans="3:7" x14ac:dyDescent="0.35">
      <c r="C1398" s="3">
        <f>_xlfn.XLOOKUP(B1398,Details!E:E,Details!CG:CG)</f>
        <v>0</v>
      </c>
      <c r="D1398" s="3">
        <f>_xlfn.XLOOKUP(B1398,Details!E:E,Details!AQ:AQ)</f>
        <v>0</v>
      </c>
      <c r="E1398" s="3">
        <f>_xlfn.XLOOKUP(B1398,Details!E:E,Details!AR:AR)</f>
        <v>0</v>
      </c>
      <c r="F1398" s="3">
        <f>SUMIFS(Details!AY:AY,Details!E:E,'GST TDS'!B1398)</f>
        <v>0</v>
      </c>
      <c r="G1398" s="360">
        <f t="shared" si="31"/>
        <v>0</v>
      </c>
    </row>
    <row r="1399" spans="3:7" x14ac:dyDescent="0.35">
      <c r="C1399" s="3">
        <f>_xlfn.XLOOKUP(B1399,Details!E:E,Details!CG:CG)</f>
        <v>0</v>
      </c>
      <c r="D1399" s="3">
        <f>_xlfn.XLOOKUP(B1399,Details!E:E,Details!AQ:AQ)</f>
        <v>0</v>
      </c>
      <c r="E1399" s="3">
        <f>_xlfn.XLOOKUP(B1399,Details!E:E,Details!AR:AR)</f>
        <v>0</v>
      </c>
      <c r="F1399" s="3">
        <f>SUMIFS(Details!AY:AY,Details!E:E,'GST TDS'!B1399)</f>
        <v>0</v>
      </c>
      <c r="G1399" s="360">
        <f t="shared" si="31"/>
        <v>0</v>
      </c>
    </row>
    <row r="1400" spans="3:7" x14ac:dyDescent="0.35">
      <c r="C1400" s="3">
        <f>_xlfn.XLOOKUP(B1400,Details!E:E,Details!CG:CG)</f>
        <v>0</v>
      </c>
      <c r="D1400" s="3">
        <f>_xlfn.XLOOKUP(B1400,Details!E:E,Details!AQ:AQ)</f>
        <v>0</v>
      </c>
      <c r="E1400" s="3">
        <f>_xlfn.XLOOKUP(B1400,Details!E:E,Details!AR:AR)</f>
        <v>0</v>
      </c>
      <c r="F1400" s="3">
        <f>SUMIFS(Details!AY:AY,Details!E:E,'GST TDS'!B1400)</f>
        <v>0</v>
      </c>
      <c r="G1400" s="360">
        <f t="shared" si="31"/>
        <v>0</v>
      </c>
    </row>
    <row r="1401" spans="3:7" x14ac:dyDescent="0.35">
      <c r="C1401" s="3">
        <f>_xlfn.XLOOKUP(B1401,Details!E:E,Details!CG:CG)</f>
        <v>0</v>
      </c>
      <c r="D1401" s="3">
        <f>_xlfn.XLOOKUP(B1401,Details!E:E,Details!AQ:AQ)</f>
        <v>0</v>
      </c>
      <c r="E1401" s="3">
        <f>_xlfn.XLOOKUP(B1401,Details!E:E,Details!AR:AR)</f>
        <v>0</v>
      </c>
      <c r="F1401" s="3">
        <f>SUMIFS(Details!AY:AY,Details!E:E,'GST TDS'!B1401)</f>
        <v>0</v>
      </c>
      <c r="G1401" s="360">
        <f t="shared" si="31"/>
        <v>0</v>
      </c>
    </row>
    <row r="1402" spans="3:7" x14ac:dyDescent="0.35">
      <c r="C1402" s="3">
        <f>_xlfn.XLOOKUP(B1402,Details!E:E,Details!CG:CG)</f>
        <v>0</v>
      </c>
      <c r="D1402" s="3">
        <f>_xlfn.XLOOKUP(B1402,Details!E:E,Details!AQ:AQ)</f>
        <v>0</v>
      </c>
      <c r="E1402" s="3">
        <f>_xlfn.XLOOKUP(B1402,Details!E:E,Details!AR:AR)</f>
        <v>0</v>
      </c>
      <c r="F1402" s="3">
        <f>SUMIFS(Details!AY:AY,Details!E:E,'GST TDS'!B1402)</f>
        <v>0</v>
      </c>
      <c r="G1402" s="360">
        <f t="shared" si="31"/>
        <v>0</v>
      </c>
    </row>
    <row r="1403" spans="3:7" x14ac:dyDescent="0.35">
      <c r="C1403" s="3">
        <f>_xlfn.XLOOKUP(B1403,Details!E:E,Details!CG:CG)</f>
        <v>0</v>
      </c>
      <c r="D1403" s="3">
        <f>_xlfn.XLOOKUP(B1403,Details!E:E,Details!AQ:AQ)</f>
        <v>0</v>
      </c>
      <c r="E1403" s="3">
        <f>_xlfn.XLOOKUP(B1403,Details!E:E,Details!AR:AR)</f>
        <v>0</v>
      </c>
      <c r="F1403" s="3">
        <f>SUMIFS(Details!AY:AY,Details!E:E,'GST TDS'!B1403)</f>
        <v>0</v>
      </c>
      <c r="G1403" s="360">
        <f t="shared" si="31"/>
        <v>0</v>
      </c>
    </row>
    <row r="1404" spans="3:7" x14ac:dyDescent="0.35">
      <c r="C1404" s="3">
        <f>_xlfn.XLOOKUP(B1404,Details!E:E,Details!CG:CG)</f>
        <v>0</v>
      </c>
      <c r="D1404" s="3">
        <f>_xlfn.XLOOKUP(B1404,Details!E:E,Details!AQ:AQ)</f>
        <v>0</v>
      </c>
      <c r="E1404" s="3">
        <f>_xlfn.XLOOKUP(B1404,Details!E:E,Details!AR:AR)</f>
        <v>0</v>
      </c>
      <c r="F1404" s="3">
        <f>SUMIFS(Details!AY:AY,Details!E:E,'GST TDS'!B1404)</f>
        <v>0</v>
      </c>
      <c r="G1404" s="360">
        <f t="shared" si="31"/>
        <v>0</v>
      </c>
    </row>
    <row r="1405" spans="3:7" x14ac:dyDescent="0.35">
      <c r="C1405" s="3">
        <f>_xlfn.XLOOKUP(B1405,Details!E:E,Details!CG:CG)</f>
        <v>0</v>
      </c>
      <c r="D1405" s="3">
        <f>_xlfn.XLOOKUP(B1405,Details!E:E,Details!AQ:AQ)</f>
        <v>0</v>
      </c>
      <c r="E1405" s="3">
        <f>_xlfn.XLOOKUP(B1405,Details!E:E,Details!AR:AR)</f>
        <v>0</v>
      </c>
      <c r="F1405" s="3">
        <f>SUMIFS(Details!AY:AY,Details!E:E,'GST TDS'!B1405)</f>
        <v>0</v>
      </c>
      <c r="G1405" s="360">
        <f t="shared" si="31"/>
        <v>0</v>
      </c>
    </row>
    <row r="1406" spans="3:7" x14ac:dyDescent="0.35">
      <c r="C1406" s="3">
        <f>_xlfn.XLOOKUP(B1406,Details!E:E,Details!CG:CG)</f>
        <v>0</v>
      </c>
      <c r="D1406" s="3">
        <f>_xlfn.XLOOKUP(B1406,Details!E:E,Details!AQ:AQ)</f>
        <v>0</v>
      </c>
      <c r="E1406" s="3">
        <f>_xlfn.XLOOKUP(B1406,Details!E:E,Details!AR:AR)</f>
        <v>0</v>
      </c>
      <c r="F1406" s="3">
        <f>SUMIFS(Details!AY:AY,Details!E:E,'GST TDS'!B1406)</f>
        <v>0</v>
      </c>
      <c r="G1406" s="360">
        <f t="shared" si="31"/>
        <v>0</v>
      </c>
    </row>
    <row r="1407" spans="3:7" x14ac:dyDescent="0.35">
      <c r="C1407" s="3">
        <f>_xlfn.XLOOKUP(B1407,Details!E:E,Details!CG:CG)</f>
        <v>0</v>
      </c>
      <c r="D1407" s="3">
        <f>_xlfn.XLOOKUP(B1407,Details!E:E,Details!AQ:AQ)</f>
        <v>0</v>
      </c>
      <c r="E1407" s="3">
        <f>_xlfn.XLOOKUP(B1407,Details!E:E,Details!AR:AR)</f>
        <v>0</v>
      </c>
      <c r="F1407" s="3">
        <f>SUMIFS(Details!AY:AY,Details!E:E,'GST TDS'!B1407)</f>
        <v>0</v>
      </c>
      <c r="G1407" s="360">
        <f t="shared" si="31"/>
        <v>0</v>
      </c>
    </row>
    <row r="1408" spans="3:7" x14ac:dyDescent="0.35">
      <c r="C1408" s="3">
        <f>_xlfn.XLOOKUP(B1408,Details!E:E,Details!CG:CG)</f>
        <v>0</v>
      </c>
      <c r="D1408" s="3">
        <f>_xlfn.XLOOKUP(B1408,Details!E:E,Details!AQ:AQ)</f>
        <v>0</v>
      </c>
      <c r="E1408" s="3">
        <f>_xlfn.XLOOKUP(B1408,Details!E:E,Details!AR:AR)</f>
        <v>0</v>
      </c>
      <c r="F1408" s="3">
        <f>SUMIFS(Details!AY:AY,Details!E:E,'GST TDS'!B1408)</f>
        <v>0</v>
      </c>
      <c r="G1408" s="360">
        <f t="shared" si="31"/>
        <v>0</v>
      </c>
    </row>
    <row r="1409" spans="3:7" x14ac:dyDescent="0.35">
      <c r="C1409" s="3">
        <f>_xlfn.XLOOKUP(B1409,Details!E:E,Details!CG:CG)</f>
        <v>0</v>
      </c>
      <c r="D1409" s="3">
        <f>_xlfn.XLOOKUP(B1409,Details!E:E,Details!AQ:AQ)</f>
        <v>0</v>
      </c>
      <c r="E1409" s="3">
        <f>_xlfn.XLOOKUP(B1409,Details!E:E,Details!AR:AR)</f>
        <v>0</v>
      </c>
      <c r="F1409" s="3">
        <f>SUMIFS(Details!AY:AY,Details!E:E,'GST TDS'!B1409)</f>
        <v>0</v>
      </c>
      <c r="G1409" s="360">
        <f t="shared" si="31"/>
        <v>0</v>
      </c>
    </row>
    <row r="1410" spans="3:7" x14ac:dyDescent="0.35">
      <c r="C1410" s="3">
        <f>_xlfn.XLOOKUP(B1410,Details!E:E,Details!CG:CG)</f>
        <v>0</v>
      </c>
      <c r="D1410" s="3">
        <f>_xlfn.XLOOKUP(B1410,Details!E:E,Details!AQ:AQ)</f>
        <v>0</v>
      </c>
      <c r="E1410" s="3">
        <f>_xlfn.XLOOKUP(B1410,Details!E:E,Details!AR:AR)</f>
        <v>0</v>
      </c>
      <c r="F1410" s="3">
        <f>SUMIFS(Details!AY:AY,Details!E:E,'GST TDS'!B1410)</f>
        <v>0</v>
      </c>
      <c r="G1410" s="360">
        <f t="shared" si="31"/>
        <v>0</v>
      </c>
    </row>
    <row r="1411" spans="3:7" x14ac:dyDescent="0.35">
      <c r="C1411" s="3">
        <f>_xlfn.XLOOKUP(B1411,Details!E:E,Details!CG:CG)</f>
        <v>0</v>
      </c>
      <c r="D1411" s="3">
        <f>_xlfn.XLOOKUP(B1411,Details!E:E,Details!AQ:AQ)</f>
        <v>0</v>
      </c>
      <c r="E1411" s="3">
        <f>_xlfn.XLOOKUP(B1411,Details!E:E,Details!AR:AR)</f>
        <v>0</v>
      </c>
      <c r="F1411" s="3">
        <f>SUMIFS(Details!AY:AY,Details!E:E,'GST TDS'!B1411)</f>
        <v>0</v>
      </c>
      <c r="G1411" s="360">
        <f t="shared" si="31"/>
        <v>0</v>
      </c>
    </row>
    <row r="1412" spans="3:7" x14ac:dyDescent="0.35">
      <c r="C1412" s="3">
        <f>_xlfn.XLOOKUP(B1412,Details!E:E,Details!CG:CG)</f>
        <v>0</v>
      </c>
      <c r="D1412" s="3">
        <f>_xlfn.XLOOKUP(B1412,Details!E:E,Details!AQ:AQ)</f>
        <v>0</v>
      </c>
      <c r="E1412" s="3">
        <f>_xlfn.XLOOKUP(B1412,Details!E:E,Details!AR:AR)</f>
        <v>0</v>
      </c>
      <c r="F1412" s="3">
        <f>SUMIFS(Details!AY:AY,Details!E:E,'GST TDS'!B1412)</f>
        <v>0</v>
      </c>
      <c r="G1412" s="360">
        <f t="shared" si="31"/>
        <v>0</v>
      </c>
    </row>
    <row r="1413" spans="3:7" x14ac:dyDescent="0.35">
      <c r="C1413" s="3">
        <f>_xlfn.XLOOKUP(B1413,Details!E:E,Details!CG:CG)</f>
        <v>0</v>
      </c>
      <c r="D1413" s="3">
        <f>_xlfn.XLOOKUP(B1413,Details!E:E,Details!AQ:AQ)</f>
        <v>0</v>
      </c>
      <c r="E1413" s="3">
        <f>_xlfn.XLOOKUP(B1413,Details!E:E,Details!AR:AR)</f>
        <v>0</v>
      </c>
      <c r="F1413" s="3">
        <f>SUMIFS(Details!AY:AY,Details!E:E,'GST TDS'!B1413)</f>
        <v>0</v>
      </c>
      <c r="G1413" s="360">
        <f t="shared" si="31"/>
        <v>0</v>
      </c>
    </row>
    <row r="1414" spans="3:7" x14ac:dyDescent="0.35">
      <c r="C1414" s="3">
        <f>_xlfn.XLOOKUP(B1414,Details!E:E,Details!CG:CG)</f>
        <v>0</v>
      </c>
      <c r="D1414" s="3">
        <f>_xlfn.XLOOKUP(B1414,Details!E:E,Details!AQ:AQ)</f>
        <v>0</v>
      </c>
      <c r="E1414" s="3">
        <f>_xlfn.XLOOKUP(B1414,Details!E:E,Details!AR:AR)</f>
        <v>0</v>
      </c>
      <c r="F1414" s="3">
        <f>SUMIFS(Details!AY:AY,Details!E:E,'GST TDS'!B1414)</f>
        <v>0</v>
      </c>
      <c r="G1414" s="360">
        <f t="shared" si="31"/>
        <v>0</v>
      </c>
    </row>
    <row r="1415" spans="3:7" x14ac:dyDescent="0.35">
      <c r="C1415" s="3">
        <f>_xlfn.XLOOKUP(B1415,Details!E:E,Details!CG:CG)</f>
        <v>0</v>
      </c>
      <c r="D1415" s="3">
        <f>_xlfn.XLOOKUP(B1415,Details!E:E,Details!AQ:AQ)</f>
        <v>0</v>
      </c>
      <c r="E1415" s="3">
        <f>_xlfn.XLOOKUP(B1415,Details!E:E,Details!AR:AR)</f>
        <v>0</v>
      </c>
      <c r="F1415" s="3">
        <f>SUMIFS(Details!AY:AY,Details!E:E,'GST TDS'!B1415)</f>
        <v>0</v>
      </c>
      <c r="G1415" s="360">
        <f t="shared" si="31"/>
        <v>0</v>
      </c>
    </row>
    <row r="1416" spans="3:7" x14ac:dyDescent="0.35">
      <c r="C1416" s="3">
        <f>_xlfn.XLOOKUP(B1416,Details!E:E,Details!CG:CG)</f>
        <v>0</v>
      </c>
      <c r="D1416" s="3">
        <f>_xlfn.XLOOKUP(B1416,Details!E:E,Details!AQ:AQ)</f>
        <v>0</v>
      </c>
      <c r="E1416" s="3">
        <f>_xlfn.XLOOKUP(B1416,Details!E:E,Details!AR:AR)</f>
        <v>0</v>
      </c>
      <c r="F1416" s="3">
        <f>SUMIFS(Details!AY:AY,Details!E:E,'GST TDS'!B1416)</f>
        <v>0</v>
      </c>
      <c r="G1416" s="360">
        <f t="shared" si="31"/>
        <v>0</v>
      </c>
    </row>
    <row r="1417" spans="3:7" x14ac:dyDescent="0.35">
      <c r="C1417" s="3">
        <f>_xlfn.XLOOKUP(B1417,Details!E:E,Details!CG:CG)</f>
        <v>0</v>
      </c>
      <c r="D1417" s="3">
        <f>_xlfn.XLOOKUP(B1417,Details!E:E,Details!AQ:AQ)</f>
        <v>0</v>
      </c>
      <c r="E1417" s="3">
        <f>_xlfn.XLOOKUP(B1417,Details!E:E,Details!AR:AR)</f>
        <v>0</v>
      </c>
      <c r="F1417" s="3">
        <f>SUMIFS(Details!AY:AY,Details!E:E,'GST TDS'!B1417)</f>
        <v>0</v>
      </c>
      <c r="G1417" s="360">
        <f t="shared" si="31"/>
        <v>0</v>
      </c>
    </row>
    <row r="1418" spans="3:7" x14ac:dyDescent="0.35">
      <c r="C1418" s="3">
        <f>_xlfn.XLOOKUP(B1418,Details!E:E,Details!CG:CG)</f>
        <v>0</v>
      </c>
      <c r="D1418" s="3">
        <f>_xlfn.XLOOKUP(B1418,Details!E:E,Details!AQ:AQ)</f>
        <v>0</v>
      </c>
      <c r="E1418" s="3">
        <f>_xlfn.XLOOKUP(B1418,Details!E:E,Details!AR:AR)</f>
        <v>0</v>
      </c>
      <c r="F1418" s="3">
        <f>SUMIFS(Details!AY:AY,Details!E:E,'GST TDS'!B1418)</f>
        <v>0</v>
      </c>
      <c r="G1418" s="360">
        <f t="shared" si="31"/>
        <v>0</v>
      </c>
    </row>
    <row r="1419" spans="3:7" x14ac:dyDescent="0.35">
      <c r="C1419" s="3">
        <f>_xlfn.XLOOKUP(B1419,Details!E:E,Details!CG:CG)</f>
        <v>0</v>
      </c>
      <c r="D1419" s="3">
        <f>_xlfn.XLOOKUP(B1419,Details!E:E,Details!AQ:AQ)</f>
        <v>0</v>
      </c>
      <c r="E1419" s="3">
        <f>_xlfn.XLOOKUP(B1419,Details!E:E,Details!AR:AR)</f>
        <v>0</v>
      </c>
      <c r="F1419" s="3">
        <f>SUMIFS(Details!AY:AY,Details!E:E,'GST TDS'!B1419)</f>
        <v>0</v>
      </c>
      <c r="G1419" s="360">
        <f t="shared" si="31"/>
        <v>0</v>
      </c>
    </row>
    <row r="1420" spans="3:7" x14ac:dyDescent="0.35">
      <c r="C1420" s="3">
        <f>_xlfn.XLOOKUP(B1420,Details!E:E,Details!CG:CG)</f>
        <v>0</v>
      </c>
      <c r="D1420" s="3">
        <f>_xlfn.XLOOKUP(B1420,Details!E:E,Details!AQ:AQ)</f>
        <v>0</v>
      </c>
      <c r="E1420" s="3">
        <f>_xlfn.XLOOKUP(B1420,Details!E:E,Details!AR:AR)</f>
        <v>0</v>
      </c>
      <c r="F1420" s="3">
        <f>SUMIFS(Details!AY:AY,Details!E:E,'GST TDS'!B1420)</f>
        <v>0</v>
      </c>
      <c r="G1420" s="360">
        <f t="shared" si="31"/>
        <v>0</v>
      </c>
    </row>
    <row r="1421" spans="3:7" x14ac:dyDescent="0.35">
      <c r="C1421" s="3">
        <f>_xlfn.XLOOKUP(B1421,Details!E:E,Details!CG:CG)</f>
        <v>0</v>
      </c>
      <c r="D1421" s="3">
        <f>_xlfn.XLOOKUP(B1421,Details!E:E,Details!AQ:AQ)</f>
        <v>0</v>
      </c>
      <c r="E1421" s="3">
        <f>_xlfn.XLOOKUP(B1421,Details!E:E,Details!AR:AR)</f>
        <v>0</v>
      </c>
      <c r="F1421" s="3">
        <f>SUMIFS(Details!AY:AY,Details!E:E,'GST TDS'!B1421)</f>
        <v>0</v>
      </c>
      <c r="G1421" s="360">
        <f t="shared" si="31"/>
        <v>0</v>
      </c>
    </row>
    <row r="1422" spans="3:7" x14ac:dyDescent="0.35">
      <c r="C1422" s="3">
        <f>_xlfn.XLOOKUP(B1422,Details!E:E,Details!CG:CG)</f>
        <v>0</v>
      </c>
      <c r="D1422" s="3">
        <f>_xlfn.XLOOKUP(B1422,Details!E:E,Details!AQ:AQ)</f>
        <v>0</v>
      </c>
      <c r="E1422" s="3">
        <f>_xlfn.XLOOKUP(B1422,Details!E:E,Details!AR:AR)</f>
        <v>0</v>
      </c>
      <c r="F1422" s="3">
        <f>SUMIFS(Details!AY:AY,Details!E:E,'GST TDS'!B1422)</f>
        <v>0</v>
      </c>
      <c r="G1422" s="360">
        <f t="shared" si="31"/>
        <v>0</v>
      </c>
    </row>
    <row r="1423" spans="3:7" x14ac:dyDescent="0.35">
      <c r="C1423" s="3">
        <f>_xlfn.XLOOKUP(B1423,Details!E:E,Details!CG:CG)</f>
        <v>0</v>
      </c>
      <c r="D1423" s="3">
        <f>_xlfn.XLOOKUP(B1423,Details!E:E,Details!AQ:AQ)</f>
        <v>0</v>
      </c>
      <c r="E1423" s="3">
        <f>_xlfn.XLOOKUP(B1423,Details!E:E,Details!AR:AR)</f>
        <v>0</v>
      </c>
      <c r="F1423" s="3">
        <f>SUMIFS(Details!AY:AY,Details!E:E,'GST TDS'!B1423)</f>
        <v>0</v>
      </c>
      <c r="G1423" s="360">
        <f t="shared" si="31"/>
        <v>0</v>
      </c>
    </row>
    <row r="1424" spans="3:7" x14ac:dyDescent="0.35">
      <c r="C1424" s="3">
        <f>_xlfn.XLOOKUP(B1424,Details!E:E,Details!CG:CG)</f>
        <v>0</v>
      </c>
      <c r="D1424" s="3">
        <f>_xlfn.XLOOKUP(B1424,Details!E:E,Details!AQ:AQ)</f>
        <v>0</v>
      </c>
      <c r="E1424" s="3">
        <f>_xlfn.XLOOKUP(B1424,Details!E:E,Details!AR:AR)</f>
        <v>0</v>
      </c>
      <c r="F1424" s="3">
        <f>SUMIFS(Details!AY:AY,Details!E:E,'GST TDS'!B1424)</f>
        <v>0</v>
      </c>
      <c r="G1424" s="360">
        <f t="shared" ref="G1424:G1487" si="32">F1424*2%</f>
        <v>0</v>
      </c>
    </row>
    <row r="1425" spans="3:7" x14ac:dyDescent="0.35">
      <c r="C1425" s="3">
        <f>_xlfn.XLOOKUP(B1425,Details!E:E,Details!CG:CG)</f>
        <v>0</v>
      </c>
      <c r="D1425" s="3">
        <f>_xlfn.XLOOKUP(B1425,Details!E:E,Details!AQ:AQ)</f>
        <v>0</v>
      </c>
      <c r="E1425" s="3">
        <f>_xlfn.XLOOKUP(B1425,Details!E:E,Details!AR:AR)</f>
        <v>0</v>
      </c>
      <c r="F1425" s="3">
        <f>SUMIFS(Details!AY:AY,Details!E:E,'GST TDS'!B1425)</f>
        <v>0</v>
      </c>
      <c r="G1425" s="360">
        <f t="shared" si="32"/>
        <v>0</v>
      </c>
    </row>
    <row r="1426" spans="3:7" x14ac:dyDescent="0.35">
      <c r="C1426" s="3">
        <f>_xlfn.XLOOKUP(B1426,Details!E:E,Details!CG:CG)</f>
        <v>0</v>
      </c>
      <c r="D1426" s="3">
        <f>_xlfn.XLOOKUP(B1426,Details!E:E,Details!AQ:AQ)</f>
        <v>0</v>
      </c>
      <c r="E1426" s="3">
        <f>_xlfn.XLOOKUP(B1426,Details!E:E,Details!AR:AR)</f>
        <v>0</v>
      </c>
      <c r="F1426" s="3">
        <f>SUMIFS(Details!AY:AY,Details!E:E,'GST TDS'!B1426)</f>
        <v>0</v>
      </c>
      <c r="G1426" s="360">
        <f t="shared" si="32"/>
        <v>0</v>
      </c>
    </row>
    <row r="1427" spans="3:7" x14ac:dyDescent="0.35">
      <c r="C1427" s="3">
        <f>_xlfn.XLOOKUP(B1427,Details!E:E,Details!CG:CG)</f>
        <v>0</v>
      </c>
      <c r="D1427" s="3">
        <f>_xlfn.XLOOKUP(B1427,Details!E:E,Details!AQ:AQ)</f>
        <v>0</v>
      </c>
      <c r="E1427" s="3">
        <f>_xlfn.XLOOKUP(B1427,Details!E:E,Details!AR:AR)</f>
        <v>0</v>
      </c>
      <c r="F1427" s="3">
        <f>SUMIFS(Details!AY:AY,Details!E:E,'GST TDS'!B1427)</f>
        <v>0</v>
      </c>
      <c r="G1427" s="360">
        <f t="shared" si="32"/>
        <v>0</v>
      </c>
    </row>
    <row r="1428" spans="3:7" x14ac:dyDescent="0.35">
      <c r="C1428" s="3">
        <f>_xlfn.XLOOKUP(B1428,Details!E:E,Details!CG:CG)</f>
        <v>0</v>
      </c>
      <c r="D1428" s="3">
        <f>_xlfn.XLOOKUP(B1428,Details!E:E,Details!AQ:AQ)</f>
        <v>0</v>
      </c>
      <c r="E1428" s="3">
        <f>_xlfn.XLOOKUP(B1428,Details!E:E,Details!AR:AR)</f>
        <v>0</v>
      </c>
      <c r="F1428" s="3">
        <f>SUMIFS(Details!AY:AY,Details!E:E,'GST TDS'!B1428)</f>
        <v>0</v>
      </c>
      <c r="G1428" s="360">
        <f t="shared" si="32"/>
        <v>0</v>
      </c>
    </row>
    <row r="1429" spans="3:7" x14ac:dyDescent="0.35">
      <c r="C1429" s="3">
        <f>_xlfn.XLOOKUP(B1429,Details!E:E,Details!CG:CG)</f>
        <v>0</v>
      </c>
      <c r="D1429" s="3">
        <f>_xlfn.XLOOKUP(B1429,Details!E:E,Details!AQ:AQ)</f>
        <v>0</v>
      </c>
      <c r="E1429" s="3">
        <f>_xlfn.XLOOKUP(B1429,Details!E:E,Details!AR:AR)</f>
        <v>0</v>
      </c>
      <c r="F1429" s="3">
        <f>SUMIFS(Details!AY:AY,Details!E:E,'GST TDS'!B1429)</f>
        <v>0</v>
      </c>
      <c r="G1429" s="360">
        <f t="shared" si="32"/>
        <v>0</v>
      </c>
    </row>
    <row r="1430" spans="3:7" x14ac:dyDescent="0.35">
      <c r="C1430" s="3">
        <f>_xlfn.XLOOKUP(B1430,Details!E:E,Details!CG:CG)</f>
        <v>0</v>
      </c>
      <c r="D1430" s="3">
        <f>_xlfn.XLOOKUP(B1430,Details!E:E,Details!AQ:AQ)</f>
        <v>0</v>
      </c>
      <c r="E1430" s="3">
        <f>_xlfn.XLOOKUP(B1430,Details!E:E,Details!AR:AR)</f>
        <v>0</v>
      </c>
      <c r="F1430" s="3">
        <f>SUMIFS(Details!AY:AY,Details!E:E,'GST TDS'!B1430)</f>
        <v>0</v>
      </c>
      <c r="G1430" s="360">
        <f t="shared" si="32"/>
        <v>0</v>
      </c>
    </row>
    <row r="1431" spans="3:7" x14ac:dyDescent="0.35">
      <c r="C1431" s="3">
        <f>_xlfn.XLOOKUP(B1431,Details!E:E,Details!CG:CG)</f>
        <v>0</v>
      </c>
      <c r="D1431" s="3">
        <f>_xlfn.XLOOKUP(B1431,Details!E:E,Details!AQ:AQ)</f>
        <v>0</v>
      </c>
      <c r="E1431" s="3">
        <f>_xlfn.XLOOKUP(B1431,Details!E:E,Details!AR:AR)</f>
        <v>0</v>
      </c>
      <c r="F1431" s="3">
        <f>SUMIFS(Details!AY:AY,Details!E:E,'GST TDS'!B1431)</f>
        <v>0</v>
      </c>
      <c r="G1431" s="360">
        <f t="shared" si="32"/>
        <v>0</v>
      </c>
    </row>
    <row r="1432" spans="3:7" x14ac:dyDescent="0.35">
      <c r="C1432" s="3">
        <f>_xlfn.XLOOKUP(B1432,Details!E:E,Details!CG:CG)</f>
        <v>0</v>
      </c>
      <c r="D1432" s="3">
        <f>_xlfn.XLOOKUP(B1432,Details!E:E,Details!AQ:AQ)</f>
        <v>0</v>
      </c>
      <c r="E1432" s="3">
        <f>_xlfn.XLOOKUP(B1432,Details!E:E,Details!AR:AR)</f>
        <v>0</v>
      </c>
      <c r="F1432" s="3">
        <f>SUMIFS(Details!AY:AY,Details!E:E,'GST TDS'!B1432)</f>
        <v>0</v>
      </c>
      <c r="G1432" s="360">
        <f t="shared" si="32"/>
        <v>0</v>
      </c>
    </row>
    <row r="1433" spans="3:7" x14ac:dyDescent="0.35">
      <c r="C1433" s="3">
        <f>_xlfn.XLOOKUP(B1433,Details!E:E,Details!CG:CG)</f>
        <v>0</v>
      </c>
      <c r="D1433" s="3">
        <f>_xlfn.XLOOKUP(B1433,Details!E:E,Details!AQ:AQ)</f>
        <v>0</v>
      </c>
      <c r="E1433" s="3">
        <f>_xlfn.XLOOKUP(B1433,Details!E:E,Details!AR:AR)</f>
        <v>0</v>
      </c>
      <c r="F1433" s="3">
        <f>SUMIFS(Details!AY:AY,Details!E:E,'GST TDS'!B1433)</f>
        <v>0</v>
      </c>
      <c r="G1433" s="360">
        <f t="shared" si="32"/>
        <v>0</v>
      </c>
    </row>
    <row r="1434" spans="3:7" x14ac:dyDescent="0.35">
      <c r="C1434" s="3">
        <f>_xlfn.XLOOKUP(B1434,Details!E:E,Details!CG:CG)</f>
        <v>0</v>
      </c>
      <c r="D1434" s="3">
        <f>_xlfn.XLOOKUP(B1434,Details!E:E,Details!AQ:AQ)</f>
        <v>0</v>
      </c>
      <c r="E1434" s="3">
        <f>_xlfn.XLOOKUP(B1434,Details!E:E,Details!AR:AR)</f>
        <v>0</v>
      </c>
      <c r="F1434" s="3">
        <f>SUMIFS(Details!AY:AY,Details!E:E,'GST TDS'!B1434)</f>
        <v>0</v>
      </c>
      <c r="G1434" s="360">
        <f t="shared" si="32"/>
        <v>0</v>
      </c>
    </row>
    <row r="1435" spans="3:7" x14ac:dyDescent="0.35">
      <c r="C1435" s="3">
        <f>_xlfn.XLOOKUP(B1435,Details!E:E,Details!CG:CG)</f>
        <v>0</v>
      </c>
      <c r="D1435" s="3">
        <f>_xlfn.XLOOKUP(B1435,Details!E:E,Details!AQ:AQ)</f>
        <v>0</v>
      </c>
      <c r="E1435" s="3">
        <f>_xlfn.XLOOKUP(B1435,Details!E:E,Details!AR:AR)</f>
        <v>0</v>
      </c>
      <c r="F1435" s="3">
        <f>SUMIFS(Details!AY:AY,Details!E:E,'GST TDS'!B1435)</f>
        <v>0</v>
      </c>
      <c r="G1435" s="360">
        <f t="shared" si="32"/>
        <v>0</v>
      </c>
    </row>
    <row r="1436" spans="3:7" x14ac:dyDescent="0.35">
      <c r="C1436" s="3">
        <f>_xlfn.XLOOKUP(B1436,Details!E:E,Details!CG:CG)</f>
        <v>0</v>
      </c>
      <c r="D1436" s="3">
        <f>_xlfn.XLOOKUP(B1436,Details!E:E,Details!AQ:AQ)</f>
        <v>0</v>
      </c>
      <c r="E1436" s="3">
        <f>_xlfn.XLOOKUP(B1436,Details!E:E,Details!AR:AR)</f>
        <v>0</v>
      </c>
      <c r="F1436" s="3">
        <f>SUMIFS(Details!AY:AY,Details!E:E,'GST TDS'!B1436)</f>
        <v>0</v>
      </c>
      <c r="G1436" s="360">
        <f t="shared" si="32"/>
        <v>0</v>
      </c>
    </row>
    <row r="1437" spans="3:7" x14ac:dyDescent="0.35">
      <c r="C1437" s="3">
        <f>_xlfn.XLOOKUP(B1437,Details!E:E,Details!CG:CG)</f>
        <v>0</v>
      </c>
      <c r="D1437" s="3">
        <f>_xlfn.XLOOKUP(B1437,Details!E:E,Details!AQ:AQ)</f>
        <v>0</v>
      </c>
      <c r="E1437" s="3">
        <f>_xlfn.XLOOKUP(B1437,Details!E:E,Details!AR:AR)</f>
        <v>0</v>
      </c>
      <c r="F1437" s="3">
        <f>SUMIFS(Details!AY:AY,Details!E:E,'GST TDS'!B1437)</f>
        <v>0</v>
      </c>
      <c r="G1437" s="360">
        <f t="shared" si="32"/>
        <v>0</v>
      </c>
    </row>
    <row r="1438" spans="3:7" x14ac:dyDescent="0.35">
      <c r="C1438" s="3">
        <f>_xlfn.XLOOKUP(B1438,Details!E:E,Details!CG:CG)</f>
        <v>0</v>
      </c>
      <c r="D1438" s="3">
        <f>_xlfn.XLOOKUP(B1438,Details!E:E,Details!AQ:AQ)</f>
        <v>0</v>
      </c>
      <c r="E1438" s="3">
        <f>_xlfn.XLOOKUP(B1438,Details!E:E,Details!AR:AR)</f>
        <v>0</v>
      </c>
      <c r="F1438" s="3">
        <f>SUMIFS(Details!AY:AY,Details!E:E,'GST TDS'!B1438)</f>
        <v>0</v>
      </c>
      <c r="G1438" s="360">
        <f t="shared" si="32"/>
        <v>0</v>
      </c>
    </row>
    <row r="1439" spans="3:7" x14ac:dyDescent="0.35">
      <c r="C1439" s="3">
        <f>_xlfn.XLOOKUP(B1439,Details!E:E,Details!CG:CG)</f>
        <v>0</v>
      </c>
      <c r="D1439" s="3">
        <f>_xlfn.XLOOKUP(B1439,Details!E:E,Details!AQ:AQ)</f>
        <v>0</v>
      </c>
      <c r="E1439" s="3">
        <f>_xlfn.XLOOKUP(B1439,Details!E:E,Details!AR:AR)</f>
        <v>0</v>
      </c>
      <c r="F1439" s="3">
        <f>SUMIFS(Details!AY:AY,Details!E:E,'GST TDS'!B1439)</f>
        <v>0</v>
      </c>
      <c r="G1439" s="360">
        <f t="shared" si="32"/>
        <v>0</v>
      </c>
    </row>
    <row r="1440" spans="3:7" x14ac:dyDescent="0.35">
      <c r="C1440" s="3">
        <f>_xlfn.XLOOKUP(B1440,Details!E:E,Details!CG:CG)</f>
        <v>0</v>
      </c>
      <c r="D1440" s="3">
        <f>_xlfn.XLOOKUP(B1440,Details!E:E,Details!AQ:AQ)</f>
        <v>0</v>
      </c>
      <c r="E1440" s="3">
        <f>_xlfn.XLOOKUP(B1440,Details!E:E,Details!AR:AR)</f>
        <v>0</v>
      </c>
      <c r="F1440" s="3">
        <f>SUMIFS(Details!AY:AY,Details!E:E,'GST TDS'!B1440)</f>
        <v>0</v>
      </c>
      <c r="G1440" s="360">
        <f t="shared" si="32"/>
        <v>0</v>
      </c>
    </row>
    <row r="1441" spans="3:7" x14ac:dyDescent="0.35">
      <c r="C1441" s="3">
        <f>_xlfn.XLOOKUP(B1441,Details!E:E,Details!CG:CG)</f>
        <v>0</v>
      </c>
      <c r="D1441" s="3">
        <f>_xlfn.XLOOKUP(B1441,Details!E:E,Details!AQ:AQ)</f>
        <v>0</v>
      </c>
      <c r="E1441" s="3">
        <f>_xlfn.XLOOKUP(B1441,Details!E:E,Details!AR:AR)</f>
        <v>0</v>
      </c>
      <c r="F1441" s="3">
        <f>SUMIFS(Details!AY:AY,Details!E:E,'GST TDS'!B1441)</f>
        <v>0</v>
      </c>
      <c r="G1441" s="360">
        <f t="shared" si="32"/>
        <v>0</v>
      </c>
    </row>
    <row r="1442" spans="3:7" x14ac:dyDescent="0.35">
      <c r="C1442" s="3">
        <f>_xlfn.XLOOKUP(B1442,Details!E:E,Details!CG:CG)</f>
        <v>0</v>
      </c>
      <c r="D1442" s="3">
        <f>_xlfn.XLOOKUP(B1442,Details!E:E,Details!AQ:AQ)</f>
        <v>0</v>
      </c>
      <c r="E1442" s="3">
        <f>_xlfn.XLOOKUP(B1442,Details!E:E,Details!AR:AR)</f>
        <v>0</v>
      </c>
      <c r="F1442" s="3">
        <f>SUMIFS(Details!AY:AY,Details!E:E,'GST TDS'!B1442)</f>
        <v>0</v>
      </c>
      <c r="G1442" s="360">
        <f t="shared" si="32"/>
        <v>0</v>
      </c>
    </row>
    <row r="1443" spans="3:7" x14ac:dyDescent="0.35">
      <c r="C1443" s="3">
        <f>_xlfn.XLOOKUP(B1443,Details!E:E,Details!CG:CG)</f>
        <v>0</v>
      </c>
      <c r="D1443" s="3">
        <f>_xlfn.XLOOKUP(B1443,Details!E:E,Details!AQ:AQ)</f>
        <v>0</v>
      </c>
      <c r="E1443" s="3">
        <f>_xlfn.XLOOKUP(B1443,Details!E:E,Details!AR:AR)</f>
        <v>0</v>
      </c>
      <c r="F1443" s="3">
        <f>SUMIFS(Details!AY:AY,Details!E:E,'GST TDS'!B1443)</f>
        <v>0</v>
      </c>
      <c r="G1443" s="360">
        <f t="shared" si="32"/>
        <v>0</v>
      </c>
    </row>
    <row r="1444" spans="3:7" x14ac:dyDescent="0.35">
      <c r="C1444" s="3">
        <f>_xlfn.XLOOKUP(B1444,Details!E:E,Details!CG:CG)</f>
        <v>0</v>
      </c>
      <c r="D1444" s="3">
        <f>_xlfn.XLOOKUP(B1444,Details!E:E,Details!AQ:AQ)</f>
        <v>0</v>
      </c>
      <c r="E1444" s="3">
        <f>_xlfn.XLOOKUP(B1444,Details!E:E,Details!AR:AR)</f>
        <v>0</v>
      </c>
      <c r="F1444" s="3">
        <f>SUMIFS(Details!AY:AY,Details!E:E,'GST TDS'!B1444)</f>
        <v>0</v>
      </c>
      <c r="G1444" s="360">
        <f t="shared" si="32"/>
        <v>0</v>
      </c>
    </row>
    <row r="1445" spans="3:7" x14ac:dyDescent="0.35">
      <c r="C1445" s="3">
        <f>_xlfn.XLOOKUP(B1445,Details!E:E,Details!CG:CG)</f>
        <v>0</v>
      </c>
      <c r="D1445" s="3">
        <f>_xlfn.XLOOKUP(B1445,Details!E:E,Details!AQ:AQ)</f>
        <v>0</v>
      </c>
      <c r="E1445" s="3">
        <f>_xlfn.XLOOKUP(B1445,Details!E:E,Details!AR:AR)</f>
        <v>0</v>
      </c>
      <c r="F1445" s="3">
        <f>SUMIFS(Details!AY:AY,Details!E:E,'GST TDS'!B1445)</f>
        <v>0</v>
      </c>
      <c r="G1445" s="360">
        <f t="shared" si="32"/>
        <v>0</v>
      </c>
    </row>
    <row r="1446" spans="3:7" x14ac:dyDescent="0.35">
      <c r="C1446" s="3">
        <f>_xlfn.XLOOKUP(B1446,Details!E:E,Details!CG:CG)</f>
        <v>0</v>
      </c>
      <c r="D1446" s="3">
        <f>_xlfn.XLOOKUP(B1446,Details!E:E,Details!AQ:AQ)</f>
        <v>0</v>
      </c>
      <c r="E1446" s="3">
        <f>_xlfn.XLOOKUP(B1446,Details!E:E,Details!AR:AR)</f>
        <v>0</v>
      </c>
      <c r="F1446" s="3">
        <f>SUMIFS(Details!AY:AY,Details!E:E,'GST TDS'!B1446)</f>
        <v>0</v>
      </c>
      <c r="G1446" s="360">
        <f t="shared" si="32"/>
        <v>0</v>
      </c>
    </row>
    <row r="1447" spans="3:7" x14ac:dyDescent="0.35">
      <c r="C1447" s="3">
        <f>_xlfn.XLOOKUP(B1447,Details!E:E,Details!CG:CG)</f>
        <v>0</v>
      </c>
      <c r="D1447" s="3">
        <f>_xlfn.XLOOKUP(B1447,Details!E:E,Details!AQ:AQ)</f>
        <v>0</v>
      </c>
      <c r="E1447" s="3">
        <f>_xlfn.XLOOKUP(B1447,Details!E:E,Details!AR:AR)</f>
        <v>0</v>
      </c>
      <c r="F1447" s="3">
        <f>SUMIFS(Details!AY:AY,Details!E:E,'GST TDS'!B1447)</f>
        <v>0</v>
      </c>
      <c r="G1447" s="360">
        <f t="shared" si="32"/>
        <v>0</v>
      </c>
    </row>
    <row r="1448" spans="3:7" x14ac:dyDescent="0.35">
      <c r="C1448" s="3">
        <f>_xlfn.XLOOKUP(B1448,Details!E:E,Details!CG:CG)</f>
        <v>0</v>
      </c>
      <c r="D1448" s="3">
        <f>_xlfn.XLOOKUP(B1448,Details!E:E,Details!AQ:AQ)</f>
        <v>0</v>
      </c>
      <c r="E1448" s="3">
        <f>_xlfn.XLOOKUP(B1448,Details!E:E,Details!AR:AR)</f>
        <v>0</v>
      </c>
      <c r="F1448" s="3">
        <f>SUMIFS(Details!AY:AY,Details!E:E,'GST TDS'!B1448)</f>
        <v>0</v>
      </c>
      <c r="G1448" s="360">
        <f t="shared" si="32"/>
        <v>0</v>
      </c>
    </row>
    <row r="1449" spans="3:7" x14ac:dyDescent="0.35">
      <c r="C1449" s="3">
        <f>_xlfn.XLOOKUP(B1449,Details!E:E,Details!CG:CG)</f>
        <v>0</v>
      </c>
      <c r="D1449" s="3">
        <f>_xlfn.XLOOKUP(B1449,Details!E:E,Details!AQ:AQ)</f>
        <v>0</v>
      </c>
      <c r="E1449" s="3">
        <f>_xlfn.XLOOKUP(B1449,Details!E:E,Details!AR:AR)</f>
        <v>0</v>
      </c>
      <c r="F1449" s="3">
        <f>SUMIFS(Details!AY:AY,Details!E:E,'GST TDS'!B1449)</f>
        <v>0</v>
      </c>
      <c r="G1449" s="360">
        <f t="shared" si="32"/>
        <v>0</v>
      </c>
    </row>
    <row r="1450" spans="3:7" x14ac:dyDescent="0.35">
      <c r="C1450" s="3">
        <f>_xlfn.XLOOKUP(B1450,Details!E:E,Details!CG:CG)</f>
        <v>0</v>
      </c>
      <c r="D1450" s="3">
        <f>_xlfn.XLOOKUP(B1450,Details!E:E,Details!AQ:AQ)</f>
        <v>0</v>
      </c>
      <c r="E1450" s="3">
        <f>_xlfn.XLOOKUP(B1450,Details!E:E,Details!AR:AR)</f>
        <v>0</v>
      </c>
      <c r="F1450" s="3">
        <f>SUMIFS(Details!AY:AY,Details!E:E,'GST TDS'!B1450)</f>
        <v>0</v>
      </c>
      <c r="G1450" s="360">
        <f t="shared" si="32"/>
        <v>0</v>
      </c>
    </row>
    <row r="1451" spans="3:7" x14ac:dyDescent="0.35">
      <c r="C1451" s="3">
        <f>_xlfn.XLOOKUP(B1451,Details!E:E,Details!CG:CG)</f>
        <v>0</v>
      </c>
      <c r="D1451" s="3">
        <f>_xlfn.XLOOKUP(B1451,Details!E:E,Details!AQ:AQ)</f>
        <v>0</v>
      </c>
      <c r="E1451" s="3">
        <f>_xlfn.XLOOKUP(B1451,Details!E:E,Details!AR:AR)</f>
        <v>0</v>
      </c>
      <c r="F1451" s="3">
        <f>SUMIFS(Details!AY:AY,Details!E:E,'GST TDS'!B1451)</f>
        <v>0</v>
      </c>
      <c r="G1451" s="360">
        <f t="shared" si="32"/>
        <v>0</v>
      </c>
    </row>
    <row r="1452" spans="3:7" x14ac:dyDescent="0.35">
      <c r="C1452" s="3">
        <f>_xlfn.XLOOKUP(B1452,Details!E:E,Details!CG:CG)</f>
        <v>0</v>
      </c>
      <c r="D1452" s="3">
        <f>_xlfn.XLOOKUP(B1452,Details!E:E,Details!AQ:AQ)</f>
        <v>0</v>
      </c>
      <c r="E1452" s="3">
        <f>_xlfn.XLOOKUP(B1452,Details!E:E,Details!AR:AR)</f>
        <v>0</v>
      </c>
      <c r="F1452" s="3">
        <f>SUMIFS(Details!AY:AY,Details!E:E,'GST TDS'!B1452)</f>
        <v>0</v>
      </c>
      <c r="G1452" s="360">
        <f t="shared" si="32"/>
        <v>0</v>
      </c>
    </row>
    <row r="1453" spans="3:7" x14ac:dyDescent="0.35">
      <c r="C1453" s="3">
        <f>_xlfn.XLOOKUP(B1453,Details!E:E,Details!CG:CG)</f>
        <v>0</v>
      </c>
      <c r="D1453" s="3">
        <f>_xlfn.XLOOKUP(B1453,Details!E:E,Details!AQ:AQ)</f>
        <v>0</v>
      </c>
      <c r="E1453" s="3">
        <f>_xlfn.XLOOKUP(B1453,Details!E:E,Details!AR:AR)</f>
        <v>0</v>
      </c>
      <c r="F1453" s="3">
        <f>SUMIFS(Details!AY:AY,Details!E:E,'GST TDS'!B1453)</f>
        <v>0</v>
      </c>
      <c r="G1453" s="360">
        <f t="shared" si="32"/>
        <v>0</v>
      </c>
    </row>
    <row r="1454" spans="3:7" x14ac:dyDescent="0.35">
      <c r="C1454" s="3">
        <f>_xlfn.XLOOKUP(B1454,Details!E:E,Details!CG:CG)</f>
        <v>0</v>
      </c>
      <c r="D1454" s="3">
        <f>_xlfn.XLOOKUP(B1454,Details!E:E,Details!AQ:AQ)</f>
        <v>0</v>
      </c>
      <c r="E1454" s="3">
        <f>_xlfn.XLOOKUP(B1454,Details!E:E,Details!AR:AR)</f>
        <v>0</v>
      </c>
      <c r="F1454" s="3">
        <f>SUMIFS(Details!AY:AY,Details!E:E,'GST TDS'!B1454)</f>
        <v>0</v>
      </c>
      <c r="G1454" s="360">
        <f t="shared" si="32"/>
        <v>0</v>
      </c>
    </row>
    <row r="1455" spans="3:7" x14ac:dyDescent="0.35">
      <c r="C1455" s="3">
        <f>_xlfn.XLOOKUP(B1455,Details!E:E,Details!CG:CG)</f>
        <v>0</v>
      </c>
      <c r="D1455" s="3">
        <f>_xlfn.XLOOKUP(B1455,Details!E:E,Details!AQ:AQ)</f>
        <v>0</v>
      </c>
      <c r="E1455" s="3">
        <f>_xlfn.XLOOKUP(B1455,Details!E:E,Details!AR:AR)</f>
        <v>0</v>
      </c>
      <c r="F1455" s="3">
        <f>SUMIFS(Details!AY:AY,Details!E:E,'GST TDS'!B1455)</f>
        <v>0</v>
      </c>
      <c r="G1455" s="360">
        <f t="shared" si="32"/>
        <v>0</v>
      </c>
    </row>
    <row r="1456" spans="3:7" x14ac:dyDescent="0.35">
      <c r="C1456" s="3">
        <f>_xlfn.XLOOKUP(B1456,Details!E:E,Details!CG:CG)</f>
        <v>0</v>
      </c>
      <c r="D1456" s="3">
        <f>_xlfn.XLOOKUP(B1456,Details!E:E,Details!AQ:AQ)</f>
        <v>0</v>
      </c>
      <c r="E1456" s="3">
        <f>_xlfn.XLOOKUP(B1456,Details!E:E,Details!AR:AR)</f>
        <v>0</v>
      </c>
      <c r="F1456" s="3">
        <f>SUMIFS(Details!AY:AY,Details!E:E,'GST TDS'!B1456)</f>
        <v>0</v>
      </c>
      <c r="G1456" s="360">
        <f t="shared" si="32"/>
        <v>0</v>
      </c>
    </row>
    <row r="1457" spans="3:7" x14ac:dyDescent="0.35">
      <c r="C1457" s="3">
        <f>_xlfn.XLOOKUP(B1457,Details!E:E,Details!CG:CG)</f>
        <v>0</v>
      </c>
      <c r="D1457" s="3">
        <f>_xlfn.XLOOKUP(B1457,Details!E:E,Details!AQ:AQ)</f>
        <v>0</v>
      </c>
      <c r="E1457" s="3">
        <f>_xlfn.XLOOKUP(B1457,Details!E:E,Details!AR:AR)</f>
        <v>0</v>
      </c>
      <c r="F1457" s="3">
        <f>SUMIFS(Details!AY:AY,Details!E:E,'GST TDS'!B1457)</f>
        <v>0</v>
      </c>
      <c r="G1457" s="360">
        <f t="shared" si="32"/>
        <v>0</v>
      </c>
    </row>
    <row r="1458" spans="3:7" x14ac:dyDescent="0.35">
      <c r="C1458" s="3">
        <f>_xlfn.XLOOKUP(B1458,Details!E:E,Details!CG:CG)</f>
        <v>0</v>
      </c>
      <c r="D1458" s="3">
        <f>_xlfn.XLOOKUP(B1458,Details!E:E,Details!AQ:AQ)</f>
        <v>0</v>
      </c>
      <c r="E1458" s="3">
        <f>_xlfn.XLOOKUP(B1458,Details!E:E,Details!AR:AR)</f>
        <v>0</v>
      </c>
      <c r="F1458" s="3">
        <f>SUMIFS(Details!AY:AY,Details!E:E,'GST TDS'!B1458)</f>
        <v>0</v>
      </c>
      <c r="G1458" s="360">
        <f t="shared" si="32"/>
        <v>0</v>
      </c>
    </row>
    <row r="1459" spans="3:7" x14ac:dyDescent="0.35">
      <c r="C1459" s="3">
        <f>_xlfn.XLOOKUP(B1459,Details!E:E,Details!CG:CG)</f>
        <v>0</v>
      </c>
      <c r="D1459" s="3">
        <f>_xlfn.XLOOKUP(B1459,Details!E:E,Details!AQ:AQ)</f>
        <v>0</v>
      </c>
      <c r="E1459" s="3">
        <f>_xlfn.XLOOKUP(B1459,Details!E:E,Details!AR:AR)</f>
        <v>0</v>
      </c>
      <c r="F1459" s="3">
        <f>SUMIFS(Details!AY:AY,Details!E:E,'GST TDS'!B1459)</f>
        <v>0</v>
      </c>
      <c r="G1459" s="360">
        <f t="shared" si="32"/>
        <v>0</v>
      </c>
    </row>
    <row r="1460" spans="3:7" x14ac:dyDescent="0.35">
      <c r="C1460" s="3">
        <f>_xlfn.XLOOKUP(B1460,Details!E:E,Details!CG:CG)</f>
        <v>0</v>
      </c>
      <c r="D1460" s="3">
        <f>_xlfn.XLOOKUP(B1460,Details!E:E,Details!AQ:AQ)</f>
        <v>0</v>
      </c>
      <c r="E1460" s="3">
        <f>_xlfn.XLOOKUP(B1460,Details!E:E,Details!AR:AR)</f>
        <v>0</v>
      </c>
      <c r="F1460" s="3">
        <f>SUMIFS(Details!AY:AY,Details!E:E,'GST TDS'!B1460)</f>
        <v>0</v>
      </c>
      <c r="G1460" s="360">
        <f t="shared" si="32"/>
        <v>0</v>
      </c>
    </row>
    <row r="1461" spans="3:7" x14ac:dyDescent="0.35">
      <c r="C1461" s="3">
        <f>_xlfn.XLOOKUP(B1461,Details!E:E,Details!CG:CG)</f>
        <v>0</v>
      </c>
      <c r="D1461" s="3">
        <f>_xlfn.XLOOKUP(B1461,Details!E:E,Details!AQ:AQ)</f>
        <v>0</v>
      </c>
      <c r="E1461" s="3">
        <f>_xlfn.XLOOKUP(B1461,Details!E:E,Details!AR:AR)</f>
        <v>0</v>
      </c>
      <c r="F1461" s="3">
        <f>SUMIFS(Details!AY:AY,Details!E:E,'GST TDS'!B1461)</f>
        <v>0</v>
      </c>
      <c r="G1461" s="360">
        <f t="shared" si="32"/>
        <v>0</v>
      </c>
    </row>
    <row r="1462" spans="3:7" x14ac:dyDescent="0.35">
      <c r="C1462" s="3">
        <f>_xlfn.XLOOKUP(B1462,Details!E:E,Details!CG:CG)</f>
        <v>0</v>
      </c>
      <c r="D1462" s="3">
        <f>_xlfn.XLOOKUP(B1462,Details!E:E,Details!AQ:AQ)</f>
        <v>0</v>
      </c>
      <c r="E1462" s="3">
        <f>_xlfn.XLOOKUP(B1462,Details!E:E,Details!AR:AR)</f>
        <v>0</v>
      </c>
      <c r="F1462" s="3">
        <f>SUMIFS(Details!AY:AY,Details!E:E,'GST TDS'!B1462)</f>
        <v>0</v>
      </c>
      <c r="G1462" s="360">
        <f t="shared" si="32"/>
        <v>0</v>
      </c>
    </row>
    <row r="1463" spans="3:7" x14ac:dyDescent="0.35">
      <c r="C1463" s="3">
        <f>_xlfn.XLOOKUP(B1463,Details!E:E,Details!CG:CG)</f>
        <v>0</v>
      </c>
      <c r="D1463" s="3">
        <f>_xlfn.XLOOKUP(B1463,Details!E:E,Details!AQ:AQ)</f>
        <v>0</v>
      </c>
      <c r="E1463" s="3">
        <f>_xlfn.XLOOKUP(B1463,Details!E:E,Details!AR:AR)</f>
        <v>0</v>
      </c>
      <c r="F1463" s="3">
        <f>SUMIFS(Details!AY:AY,Details!E:E,'GST TDS'!B1463)</f>
        <v>0</v>
      </c>
      <c r="G1463" s="360">
        <f t="shared" si="32"/>
        <v>0</v>
      </c>
    </row>
    <row r="1464" spans="3:7" x14ac:dyDescent="0.35">
      <c r="C1464" s="3">
        <f>_xlfn.XLOOKUP(B1464,Details!E:E,Details!CG:CG)</f>
        <v>0</v>
      </c>
      <c r="D1464" s="3">
        <f>_xlfn.XLOOKUP(B1464,Details!E:E,Details!AQ:AQ)</f>
        <v>0</v>
      </c>
      <c r="E1464" s="3">
        <f>_xlfn.XLOOKUP(B1464,Details!E:E,Details!AR:AR)</f>
        <v>0</v>
      </c>
      <c r="F1464" s="3">
        <f>SUMIFS(Details!AY:AY,Details!E:E,'GST TDS'!B1464)</f>
        <v>0</v>
      </c>
      <c r="G1464" s="360">
        <f t="shared" si="32"/>
        <v>0</v>
      </c>
    </row>
    <row r="1465" spans="3:7" x14ac:dyDescent="0.35">
      <c r="C1465" s="3">
        <f>_xlfn.XLOOKUP(B1465,Details!E:E,Details!CG:CG)</f>
        <v>0</v>
      </c>
      <c r="D1465" s="3">
        <f>_xlfn.XLOOKUP(B1465,Details!E:E,Details!AQ:AQ)</f>
        <v>0</v>
      </c>
      <c r="E1465" s="3">
        <f>_xlfn.XLOOKUP(B1465,Details!E:E,Details!AR:AR)</f>
        <v>0</v>
      </c>
      <c r="F1465" s="3">
        <f>SUMIFS(Details!AY:AY,Details!E:E,'GST TDS'!B1465)</f>
        <v>0</v>
      </c>
      <c r="G1465" s="360">
        <f t="shared" si="32"/>
        <v>0</v>
      </c>
    </row>
    <row r="1466" spans="3:7" x14ac:dyDescent="0.35">
      <c r="C1466" s="3">
        <f>_xlfn.XLOOKUP(B1466,Details!E:E,Details!CG:CG)</f>
        <v>0</v>
      </c>
      <c r="D1466" s="3">
        <f>_xlfn.XLOOKUP(B1466,Details!E:E,Details!AQ:AQ)</f>
        <v>0</v>
      </c>
      <c r="E1466" s="3">
        <f>_xlfn.XLOOKUP(B1466,Details!E:E,Details!AR:AR)</f>
        <v>0</v>
      </c>
      <c r="F1466" s="3">
        <f>SUMIFS(Details!AY:AY,Details!E:E,'GST TDS'!B1466)</f>
        <v>0</v>
      </c>
      <c r="G1466" s="360">
        <f t="shared" si="32"/>
        <v>0</v>
      </c>
    </row>
    <row r="1467" spans="3:7" x14ac:dyDescent="0.35">
      <c r="C1467" s="3">
        <f>_xlfn.XLOOKUP(B1467,Details!E:E,Details!CG:CG)</f>
        <v>0</v>
      </c>
      <c r="D1467" s="3">
        <f>_xlfn.XLOOKUP(B1467,Details!E:E,Details!AQ:AQ)</f>
        <v>0</v>
      </c>
      <c r="E1467" s="3">
        <f>_xlfn.XLOOKUP(B1467,Details!E:E,Details!AR:AR)</f>
        <v>0</v>
      </c>
      <c r="F1467" s="3">
        <f>SUMIFS(Details!AY:AY,Details!E:E,'GST TDS'!B1467)</f>
        <v>0</v>
      </c>
      <c r="G1467" s="360">
        <f t="shared" si="32"/>
        <v>0</v>
      </c>
    </row>
    <row r="1468" spans="3:7" x14ac:dyDescent="0.35">
      <c r="C1468" s="3">
        <f>_xlfn.XLOOKUP(B1468,Details!E:E,Details!CG:CG)</f>
        <v>0</v>
      </c>
      <c r="D1468" s="3">
        <f>_xlfn.XLOOKUP(B1468,Details!E:E,Details!AQ:AQ)</f>
        <v>0</v>
      </c>
      <c r="E1468" s="3">
        <f>_xlfn.XLOOKUP(B1468,Details!E:E,Details!AR:AR)</f>
        <v>0</v>
      </c>
      <c r="F1468" s="3">
        <f>SUMIFS(Details!AY:AY,Details!E:E,'GST TDS'!B1468)</f>
        <v>0</v>
      </c>
      <c r="G1468" s="360">
        <f t="shared" si="32"/>
        <v>0</v>
      </c>
    </row>
    <row r="1469" spans="3:7" x14ac:dyDescent="0.35">
      <c r="C1469" s="3">
        <f>_xlfn.XLOOKUP(B1469,Details!E:E,Details!CG:CG)</f>
        <v>0</v>
      </c>
      <c r="D1469" s="3">
        <f>_xlfn.XLOOKUP(B1469,Details!E:E,Details!AQ:AQ)</f>
        <v>0</v>
      </c>
      <c r="E1469" s="3">
        <f>_xlfn.XLOOKUP(B1469,Details!E:E,Details!AR:AR)</f>
        <v>0</v>
      </c>
      <c r="F1469" s="3">
        <f>SUMIFS(Details!AY:AY,Details!E:E,'GST TDS'!B1469)</f>
        <v>0</v>
      </c>
      <c r="G1469" s="360">
        <f t="shared" si="32"/>
        <v>0</v>
      </c>
    </row>
    <row r="1470" spans="3:7" x14ac:dyDescent="0.35">
      <c r="C1470" s="3">
        <f>_xlfn.XLOOKUP(B1470,Details!E:E,Details!CG:CG)</f>
        <v>0</v>
      </c>
      <c r="D1470" s="3">
        <f>_xlfn.XLOOKUP(B1470,Details!E:E,Details!AQ:AQ)</f>
        <v>0</v>
      </c>
      <c r="E1470" s="3">
        <f>_xlfn.XLOOKUP(B1470,Details!E:E,Details!AR:AR)</f>
        <v>0</v>
      </c>
      <c r="F1470" s="3">
        <f>SUMIFS(Details!AY:AY,Details!E:E,'GST TDS'!B1470)</f>
        <v>0</v>
      </c>
      <c r="G1470" s="360">
        <f t="shared" si="32"/>
        <v>0</v>
      </c>
    </row>
    <row r="1471" spans="3:7" x14ac:dyDescent="0.35">
      <c r="C1471" s="3">
        <f>_xlfn.XLOOKUP(B1471,Details!E:E,Details!CG:CG)</f>
        <v>0</v>
      </c>
      <c r="D1471" s="3">
        <f>_xlfn.XLOOKUP(B1471,Details!E:E,Details!AQ:AQ)</f>
        <v>0</v>
      </c>
      <c r="E1471" s="3">
        <f>_xlfn.XLOOKUP(B1471,Details!E:E,Details!AR:AR)</f>
        <v>0</v>
      </c>
      <c r="F1471" s="3">
        <f>SUMIFS(Details!AY:AY,Details!E:E,'GST TDS'!B1471)</f>
        <v>0</v>
      </c>
      <c r="G1471" s="360">
        <f t="shared" si="32"/>
        <v>0</v>
      </c>
    </row>
    <row r="1472" spans="3:7" x14ac:dyDescent="0.35">
      <c r="C1472" s="3">
        <f>_xlfn.XLOOKUP(B1472,Details!E:E,Details!CG:CG)</f>
        <v>0</v>
      </c>
      <c r="D1472" s="3">
        <f>_xlfn.XLOOKUP(B1472,Details!E:E,Details!AQ:AQ)</f>
        <v>0</v>
      </c>
      <c r="E1472" s="3">
        <f>_xlfn.XLOOKUP(B1472,Details!E:E,Details!AR:AR)</f>
        <v>0</v>
      </c>
      <c r="F1472" s="3">
        <f>SUMIFS(Details!AY:AY,Details!E:E,'GST TDS'!B1472)</f>
        <v>0</v>
      </c>
      <c r="G1472" s="360">
        <f t="shared" si="32"/>
        <v>0</v>
      </c>
    </row>
    <row r="1473" spans="3:7" x14ac:dyDescent="0.35">
      <c r="C1473" s="3">
        <f>_xlfn.XLOOKUP(B1473,Details!E:E,Details!CG:CG)</f>
        <v>0</v>
      </c>
      <c r="D1473" s="3">
        <f>_xlfn.XLOOKUP(B1473,Details!E:E,Details!AQ:AQ)</f>
        <v>0</v>
      </c>
      <c r="E1473" s="3">
        <f>_xlfn.XLOOKUP(B1473,Details!E:E,Details!AR:AR)</f>
        <v>0</v>
      </c>
      <c r="F1473" s="3">
        <f>SUMIFS(Details!AY:AY,Details!E:E,'GST TDS'!B1473)</f>
        <v>0</v>
      </c>
      <c r="G1473" s="360">
        <f t="shared" si="32"/>
        <v>0</v>
      </c>
    </row>
    <row r="1474" spans="3:7" x14ac:dyDescent="0.35">
      <c r="C1474" s="3">
        <f>_xlfn.XLOOKUP(B1474,Details!E:E,Details!CG:CG)</f>
        <v>0</v>
      </c>
      <c r="D1474" s="3">
        <f>_xlfn.XLOOKUP(B1474,Details!E:E,Details!AQ:AQ)</f>
        <v>0</v>
      </c>
      <c r="E1474" s="3">
        <f>_xlfn.XLOOKUP(B1474,Details!E:E,Details!AR:AR)</f>
        <v>0</v>
      </c>
      <c r="F1474" s="3">
        <f>SUMIFS(Details!AY:AY,Details!E:E,'GST TDS'!B1474)</f>
        <v>0</v>
      </c>
      <c r="G1474" s="360">
        <f t="shared" si="32"/>
        <v>0</v>
      </c>
    </row>
    <row r="1475" spans="3:7" x14ac:dyDescent="0.35">
      <c r="C1475" s="3">
        <f>_xlfn.XLOOKUP(B1475,Details!E:E,Details!CG:CG)</f>
        <v>0</v>
      </c>
      <c r="D1475" s="3">
        <f>_xlfn.XLOOKUP(B1475,Details!E:E,Details!AQ:AQ)</f>
        <v>0</v>
      </c>
      <c r="E1475" s="3">
        <f>_xlfn.XLOOKUP(B1475,Details!E:E,Details!AR:AR)</f>
        <v>0</v>
      </c>
      <c r="F1475" s="3">
        <f>SUMIFS(Details!AY:AY,Details!E:E,'GST TDS'!B1475)</f>
        <v>0</v>
      </c>
      <c r="G1475" s="360">
        <f t="shared" si="32"/>
        <v>0</v>
      </c>
    </row>
    <row r="1476" spans="3:7" x14ac:dyDescent="0.35">
      <c r="C1476" s="3">
        <f>_xlfn.XLOOKUP(B1476,Details!E:E,Details!CG:CG)</f>
        <v>0</v>
      </c>
      <c r="D1476" s="3">
        <f>_xlfn.XLOOKUP(B1476,Details!E:E,Details!AQ:AQ)</f>
        <v>0</v>
      </c>
      <c r="E1476" s="3">
        <f>_xlfn.XLOOKUP(B1476,Details!E:E,Details!AR:AR)</f>
        <v>0</v>
      </c>
      <c r="F1476" s="3">
        <f>SUMIFS(Details!AY:AY,Details!E:E,'GST TDS'!B1476)</f>
        <v>0</v>
      </c>
      <c r="G1476" s="360">
        <f t="shared" si="32"/>
        <v>0</v>
      </c>
    </row>
    <row r="1477" spans="3:7" x14ac:dyDescent="0.35">
      <c r="C1477" s="3">
        <f>_xlfn.XLOOKUP(B1477,Details!E:E,Details!CG:CG)</f>
        <v>0</v>
      </c>
      <c r="D1477" s="3">
        <f>_xlfn.XLOOKUP(B1477,Details!E:E,Details!AQ:AQ)</f>
        <v>0</v>
      </c>
      <c r="E1477" s="3">
        <f>_xlfn.XLOOKUP(B1477,Details!E:E,Details!AR:AR)</f>
        <v>0</v>
      </c>
      <c r="F1477" s="3">
        <f>SUMIFS(Details!AY:AY,Details!E:E,'GST TDS'!B1477)</f>
        <v>0</v>
      </c>
      <c r="G1477" s="360">
        <f t="shared" si="32"/>
        <v>0</v>
      </c>
    </row>
    <row r="1478" spans="3:7" x14ac:dyDescent="0.35">
      <c r="C1478" s="3">
        <f>_xlfn.XLOOKUP(B1478,Details!E:E,Details!CG:CG)</f>
        <v>0</v>
      </c>
      <c r="D1478" s="3">
        <f>_xlfn.XLOOKUP(B1478,Details!E:E,Details!AQ:AQ)</f>
        <v>0</v>
      </c>
      <c r="E1478" s="3">
        <f>_xlfn.XLOOKUP(B1478,Details!E:E,Details!AR:AR)</f>
        <v>0</v>
      </c>
      <c r="F1478" s="3">
        <f>SUMIFS(Details!AY:AY,Details!E:E,'GST TDS'!B1478)</f>
        <v>0</v>
      </c>
      <c r="G1478" s="360">
        <f t="shared" si="32"/>
        <v>0</v>
      </c>
    </row>
    <row r="1479" spans="3:7" x14ac:dyDescent="0.35">
      <c r="C1479" s="3">
        <f>_xlfn.XLOOKUP(B1479,Details!E:E,Details!CG:CG)</f>
        <v>0</v>
      </c>
      <c r="D1479" s="3">
        <f>_xlfn.XLOOKUP(B1479,Details!E:E,Details!AQ:AQ)</f>
        <v>0</v>
      </c>
      <c r="E1479" s="3">
        <f>_xlfn.XLOOKUP(B1479,Details!E:E,Details!AR:AR)</f>
        <v>0</v>
      </c>
      <c r="F1479" s="3">
        <f>SUMIFS(Details!AY:AY,Details!E:E,'GST TDS'!B1479)</f>
        <v>0</v>
      </c>
      <c r="G1479" s="360">
        <f t="shared" si="32"/>
        <v>0</v>
      </c>
    </row>
    <row r="1480" spans="3:7" x14ac:dyDescent="0.35">
      <c r="C1480" s="3">
        <f>_xlfn.XLOOKUP(B1480,Details!E:E,Details!CG:CG)</f>
        <v>0</v>
      </c>
      <c r="D1480" s="3">
        <f>_xlfn.XLOOKUP(B1480,Details!E:E,Details!AQ:AQ)</f>
        <v>0</v>
      </c>
      <c r="E1480" s="3">
        <f>_xlfn.XLOOKUP(B1480,Details!E:E,Details!AR:AR)</f>
        <v>0</v>
      </c>
      <c r="F1480" s="3">
        <f>SUMIFS(Details!AY:AY,Details!E:E,'GST TDS'!B1480)</f>
        <v>0</v>
      </c>
      <c r="G1480" s="360">
        <f t="shared" si="32"/>
        <v>0</v>
      </c>
    </row>
    <row r="1481" spans="3:7" x14ac:dyDescent="0.35">
      <c r="C1481" s="3">
        <f>_xlfn.XLOOKUP(B1481,Details!E:E,Details!CG:CG)</f>
        <v>0</v>
      </c>
      <c r="D1481" s="3">
        <f>_xlfn.XLOOKUP(B1481,Details!E:E,Details!AQ:AQ)</f>
        <v>0</v>
      </c>
      <c r="E1481" s="3">
        <f>_xlfn.XLOOKUP(B1481,Details!E:E,Details!AR:AR)</f>
        <v>0</v>
      </c>
      <c r="F1481" s="3">
        <f>SUMIFS(Details!AY:AY,Details!E:E,'GST TDS'!B1481)</f>
        <v>0</v>
      </c>
      <c r="G1481" s="360">
        <f t="shared" si="32"/>
        <v>0</v>
      </c>
    </row>
    <row r="1482" spans="3:7" x14ac:dyDescent="0.35">
      <c r="C1482" s="3">
        <f>_xlfn.XLOOKUP(B1482,Details!E:E,Details!CG:CG)</f>
        <v>0</v>
      </c>
      <c r="D1482" s="3">
        <f>_xlfn.XLOOKUP(B1482,Details!E:E,Details!AQ:AQ)</f>
        <v>0</v>
      </c>
      <c r="E1482" s="3">
        <f>_xlfn.XLOOKUP(B1482,Details!E:E,Details!AR:AR)</f>
        <v>0</v>
      </c>
      <c r="F1482" s="3">
        <f>SUMIFS(Details!AY:AY,Details!E:E,'GST TDS'!B1482)</f>
        <v>0</v>
      </c>
      <c r="G1482" s="360">
        <f t="shared" si="32"/>
        <v>0</v>
      </c>
    </row>
    <row r="1483" spans="3:7" x14ac:dyDescent="0.35">
      <c r="C1483" s="3">
        <f>_xlfn.XLOOKUP(B1483,Details!E:E,Details!CG:CG)</f>
        <v>0</v>
      </c>
      <c r="D1483" s="3">
        <f>_xlfn.XLOOKUP(B1483,Details!E:E,Details!AQ:AQ)</f>
        <v>0</v>
      </c>
      <c r="E1483" s="3">
        <f>_xlfn.XLOOKUP(B1483,Details!E:E,Details!AR:AR)</f>
        <v>0</v>
      </c>
      <c r="F1483" s="3">
        <f>SUMIFS(Details!AY:AY,Details!E:E,'GST TDS'!B1483)</f>
        <v>0</v>
      </c>
      <c r="G1483" s="360">
        <f t="shared" si="32"/>
        <v>0</v>
      </c>
    </row>
    <row r="1484" spans="3:7" x14ac:dyDescent="0.35">
      <c r="C1484" s="3">
        <f>_xlfn.XLOOKUP(B1484,Details!E:E,Details!CG:CG)</f>
        <v>0</v>
      </c>
      <c r="D1484" s="3">
        <f>_xlfn.XLOOKUP(B1484,Details!E:E,Details!AQ:AQ)</f>
        <v>0</v>
      </c>
      <c r="E1484" s="3">
        <f>_xlfn.XLOOKUP(B1484,Details!E:E,Details!AR:AR)</f>
        <v>0</v>
      </c>
      <c r="F1484" s="3">
        <f>SUMIFS(Details!AY:AY,Details!E:E,'GST TDS'!B1484)</f>
        <v>0</v>
      </c>
      <c r="G1484" s="360">
        <f t="shared" si="32"/>
        <v>0</v>
      </c>
    </row>
    <row r="1485" spans="3:7" x14ac:dyDescent="0.35">
      <c r="C1485" s="3">
        <f>_xlfn.XLOOKUP(B1485,Details!E:E,Details!CG:CG)</f>
        <v>0</v>
      </c>
      <c r="D1485" s="3">
        <f>_xlfn.XLOOKUP(B1485,Details!E:E,Details!AQ:AQ)</f>
        <v>0</v>
      </c>
      <c r="E1485" s="3">
        <f>_xlfn.XLOOKUP(B1485,Details!E:E,Details!AR:AR)</f>
        <v>0</v>
      </c>
      <c r="F1485" s="3">
        <f>SUMIFS(Details!AY:AY,Details!E:E,'GST TDS'!B1485)</f>
        <v>0</v>
      </c>
      <c r="G1485" s="360">
        <f t="shared" si="32"/>
        <v>0</v>
      </c>
    </row>
    <row r="1486" spans="3:7" x14ac:dyDescent="0.35">
      <c r="C1486" s="3">
        <f>_xlfn.XLOOKUP(B1486,Details!E:E,Details!CG:CG)</f>
        <v>0</v>
      </c>
      <c r="D1486" s="3">
        <f>_xlfn.XLOOKUP(B1486,Details!E:E,Details!AQ:AQ)</f>
        <v>0</v>
      </c>
      <c r="E1486" s="3">
        <f>_xlfn.XLOOKUP(B1486,Details!E:E,Details!AR:AR)</f>
        <v>0</v>
      </c>
      <c r="F1486" s="3">
        <f>SUMIFS(Details!AY:AY,Details!E:E,'GST TDS'!B1486)</f>
        <v>0</v>
      </c>
      <c r="G1486" s="360">
        <f t="shared" si="32"/>
        <v>0</v>
      </c>
    </row>
    <row r="1487" spans="3:7" x14ac:dyDescent="0.35">
      <c r="C1487" s="3">
        <f>_xlfn.XLOOKUP(B1487,Details!E:E,Details!CG:CG)</f>
        <v>0</v>
      </c>
      <c r="D1487" s="3">
        <f>_xlfn.XLOOKUP(B1487,Details!E:E,Details!AQ:AQ)</f>
        <v>0</v>
      </c>
      <c r="E1487" s="3">
        <f>_xlfn.XLOOKUP(B1487,Details!E:E,Details!AR:AR)</f>
        <v>0</v>
      </c>
      <c r="F1487" s="3">
        <f>SUMIFS(Details!AY:AY,Details!E:E,'GST TDS'!B1487)</f>
        <v>0</v>
      </c>
      <c r="G1487" s="360">
        <f t="shared" si="32"/>
        <v>0</v>
      </c>
    </row>
    <row r="1488" spans="3:7" x14ac:dyDescent="0.35">
      <c r="C1488" s="3">
        <f>_xlfn.XLOOKUP(B1488,Details!E:E,Details!CG:CG)</f>
        <v>0</v>
      </c>
      <c r="D1488" s="3">
        <f>_xlfn.XLOOKUP(B1488,Details!E:E,Details!AQ:AQ)</f>
        <v>0</v>
      </c>
      <c r="E1488" s="3">
        <f>_xlfn.XLOOKUP(B1488,Details!E:E,Details!AR:AR)</f>
        <v>0</v>
      </c>
      <c r="F1488" s="3">
        <f>SUMIFS(Details!AY:AY,Details!E:E,'GST TDS'!B1488)</f>
        <v>0</v>
      </c>
      <c r="G1488" s="360">
        <f t="shared" ref="G1488:G1551" si="33">F1488*2%</f>
        <v>0</v>
      </c>
    </row>
    <row r="1489" spans="3:7" x14ac:dyDescent="0.35">
      <c r="C1489" s="3">
        <f>_xlfn.XLOOKUP(B1489,Details!E:E,Details!CG:CG)</f>
        <v>0</v>
      </c>
      <c r="D1489" s="3">
        <f>_xlfn.XLOOKUP(B1489,Details!E:E,Details!AQ:AQ)</f>
        <v>0</v>
      </c>
      <c r="E1489" s="3">
        <f>_xlfn.XLOOKUP(B1489,Details!E:E,Details!AR:AR)</f>
        <v>0</v>
      </c>
      <c r="F1489" s="3">
        <f>SUMIFS(Details!AY:AY,Details!E:E,'GST TDS'!B1489)</f>
        <v>0</v>
      </c>
      <c r="G1489" s="360">
        <f t="shared" si="33"/>
        <v>0</v>
      </c>
    </row>
    <row r="1490" spans="3:7" x14ac:dyDescent="0.35">
      <c r="C1490" s="3">
        <f>_xlfn.XLOOKUP(B1490,Details!E:E,Details!CG:CG)</f>
        <v>0</v>
      </c>
      <c r="D1490" s="3">
        <f>_xlfn.XLOOKUP(B1490,Details!E:E,Details!AQ:AQ)</f>
        <v>0</v>
      </c>
      <c r="E1490" s="3">
        <f>_xlfn.XLOOKUP(B1490,Details!E:E,Details!AR:AR)</f>
        <v>0</v>
      </c>
      <c r="F1490" s="3">
        <f>SUMIFS(Details!AY:AY,Details!E:E,'GST TDS'!B1490)</f>
        <v>0</v>
      </c>
      <c r="G1490" s="360">
        <f t="shared" si="33"/>
        <v>0</v>
      </c>
    </row>
    <row r="1491" spans="3:7" x14ac:dyDescent="0.35">
      <c r="C1491" s="3">
        <f>_xlfn.XLOOKUP(B1491,Details!E:E,Details!CG:CG)</f>
        <v>0</v>
      </c>
      <c r="D1491" s="3">
        <f>_xlfn.XLOOKUP(B1491,Details!E:E,Details!AQ:AQ)</f>
        <v>0</v>
      </c>
      <c r="E1491" s="3">
        <f>_xlfn.XLOOKUP(B1491,Details!E:E,Details!AR:AR)</f>
        <v>0</v>
      </c>
      <c r="F1491" s="3">
        <f>SUMIFS(Details!AY:AY,Details!E:E,'GST TDS'!B1491)</f>
        <v>0</v>
      </c>
      <c r="G1491" s="360">
        <f t="shared" si="33"/>
        <v>0</v>
      </c>
    </row>
    <row r="1492" spans="3:7" x14ac:dyDescent="0.35">
      <c r="C1492" s="3">
        <f>_xlfn.XLOOKUP(B1492,Details!E:E,Details!CG:CG)</f>
        <v>0</v>
      </c>
      <c r="D1492" s="3">
        <f>_xlfn.XLOOKUP(B1492,Details!E:E,Details!AQ:AQ)</f>
        <v>0</v>
      </c>
      <c r="E1492" s="3">
        <f>_xlfn.XLOOKUP(B1492,Details!E:E,Details!AR:AR)</f>
        <v>0</v>
      </c>
      <c r="F1492" s="3">
        <f>SUMIFS(Details!AY:AY,Details!E:E,'GST TDS'!B1492)</f>
        <v>0</v>
      </c>
      <c r="G1492" s="360">
        <f t="shared" si="33"/>
        <v>0</v>
      </c>
    </row>
    <row r="1493" spans="3:7" x14ac:dyDescent="0.35">
      <c r="C1493" s="3">
        <f>_xlfn.XLOOKUP(B1493,Details!E:E,Details!CG:CG)</f>
        <v>0</v>
      </c>
      <c r="D1493" s="3">
        <f>_xlfn.XLOOKUP(B1493,Details!E:E,Details!AQ:AQ)</f>
        <v>0</v>
      </c>
      <c r="E1493" s="3">
        <f>_xlfn.XLOOKUP(B1493,Details!E:E,Details!AR:AR)</f>
        <v>0</v>
      </c>
      <c r="F1493" s="3">
        <f>SUMIFS(Details!AY:AY,Details!E:E,'GST TDS'!B1493)</f>
        <v>0</v>
      </c>
      <c r="G1493" s="360">
        <f t="shared" si="33"/>
        <v>0</v>
      </c>
    </row>
    <row r="1494" spans="3:7" x14ac:dyDescent="0.35">
      <c r="C1494" s="3">
        <f>_xlfn.XLOOKUP(B1494,Details!E:E,Details!CG:CG)</f>
        <v>0</v>
      </c>
      <c r="D1494" s="3">
        <f>_xlfn.XLOOKUP(B1494,Details!E:E,Details!AQ:AQ)</f>
        <v>0</v>
      </c>
      <c r="E1494" s="3">
        <f>_xlfn.XLOOKUP(B1494,Details!E:E,Details!AR:AR)</f>
        <v>0</v>
      </c>
      <c r="F1494" s="3">
        <f>SUMIFS(Details!AY:AY,Details!E:E,'GST TDS'!B1494)</f>
        <v>0</v>
      </c>
      <c r="G1494" s="360">
        <f t="shared" si="33"/>
        <v>0</v>
      </c>
    </row>
    <row r="1495" spans="3:7" x14ac:dyDescent="0.35">
      <c r="C1495" s="3">
        <f>_xlfn.XLOOKUP(B1495,Details!E:E,Details!CG:CG)</f>
        <v>0</v>
      </c>
      <c r="D1495" s="3">
        <f>_xlfn.XLOOKUP(B1495,Details!E:E,Details!AQ:AQ)</f>
        <v>0</v>
      </c>
      <c r="E1495" s="3">
        <f>_xlfn.XLOOKUP(B1495,Details!E:E,Details!AR:AR)</f>
        <v>0</v>
      </c>
      <c r="F1495" s="3">
        <f>SUMIFS(Details!AY:AY,Details!E:E,'GST TDS'!B1495)</f>
        <v>0</v>
      </c>
      <c r="G1495" s="360">
        <f t="shared" si="33"/>
        <v>0</v>
      </c>
    </row>
    <row r="1496" spans="3:7" x14ac:dyDescent="0.35">
      <c r="C1496" s="3">
        <f>_xlfn.XLOOKUP(B1496,Details!E:E,Details!CG:CG)</f>
        <v>0</v>
      </c>
      <c r="D1496" s="3">
        <f>_xlfn.XLOOKUP(B1496,Details!E:E,Details!AQ:AQ)</f>
        <v>0</v>
      </c>
      <c r="E1496" s="3">
        <f>_xlfn.XLOOKUP(B1496,Details!E:E,Details!AR:AR)</f>
        <v>0</v>
      </c>
      <c r="F1496" s="3">
        <f>SUMIFS(Details!AY:AY,Details!E:E,'GST TDS'!B1496)</f>
        <v>0</v>
      </c>
      <c r="G1496" s="360">
        <f t="shared" si="33"/>
        <v>0</v>
      </c>
    </row>
    <row r="1497" spans="3:7" x14ac:dyDescent="0.35">
      <c r="C1497" s="3">
        <f>_xlfn.XLOOKUP(B1497,Details!E:E,Details!CG:CG)</f>
        <v>0</v>
      </c>
      <c r="D1497" s="3">
        <f>_xlfn.XLOOKUP(B1497,Details!E:E,Details!AQ:AQ)</f>
        <v>0</v>
      </c>
      <c r="E1497" s="3">
        <f>_xlfn.XLOOKUP(B1497,Details!E:E,Details!AR:AR)</f>
        <v>0</v>
      </c>
      <c r="F1497" s="3">
        <f>SUMIFS(Details!AY:AY,Details!E:E,'GST TDS'!B1497)</f>
        <v>0</v>
      </c>
      <c r="G1497" s="360">
        <f t="shared" si="33"/>
        <v>0</v>
      </c>
    </row>
    <row r="1498" spans="3:7" x14ac:dyDescent="0.35">
      <c r="C1498" s="3">
        <f>_xlfn.XLOOKUP(B1498,Details!E:E,Details!CG:CG)</f>
        <v>0</v>
      </c>
      <c r="D1498" s="3">
        <f>_xlfn.XLOOKUP(B1498,Details!E:E,Details!AQ:AQ)</f>
        <v>0</v>
      </c>
      <c r="E1498" s="3">
        <f>_xlfn.XLOOKUP(B1498,Details!E:E,Details!AR:AR)</f>
        <v>0</v>
      </c>
      <c r="F1498" s="3">
        <f>SUMIFS(Details!AY:AY,Details!E:E,'GST TDS'!B1498)</f>
        <v>0</v>
      </c>
      <c r="G1498" s="360">
        <f t="shared" si="33"/>
        <v>0</v>
      </c>
    </row>
    <row r="1499" spans="3:7" x14ac:dyDescent="0.35">
      <c r="C1499" s="3">
        <f>_xlfn.XLOOKUP(B1499,Details!E:E,Details!CG:CG)</f>
        <v>0</v>
      </c>
      <c r="D1499" s="3">
        <f>_xlfn.XLOOKUP(B1499,Details!E:E,Details!AQ:AQ)</f>
        <v>0</v>
      </c>
      <c r="E1499" s="3">
        <f>_xlfn.XLOOKUP(B1499,Details!E:E,Details!AR:AR)</f>
        <v>0</v>
      </c>
      <c r="F1499" s="3">
        <f>SUMIFS(Details!AY:AY,Details!E:E,'GST TDS'!B1499)</f>
        <v>0</v>
      </c>
      <c r="G1499" s="360">
        <f t="shared" si="33"/>
        <v>0</v>
      </c>
    </row>
    <row r="1500" spans="3:7" x14ac:dyDescent="0.35">
      <c r="C1500" s="3">
        <f>_xlfn.XLOOKUP(B1500,Details!E:E,Details!CG:CG)</f>
        <v>0</v>
      </c>
      <c r="D1500" s="3">
        <f>_xlfn.XLOOKUP(B1500,Details!E:E,Details!AQ:AQ)</f>
        <v>0</v>
      </c>
      <c r="E1500" s="3">
        <f>_xlfn.XLOOKUP(B1500,Details!E:E,Details!AR:AR)</f>
        <v>0</v>
      </c>
      <c r="F1500" s="3">
        <f>SUMIFS(Details!AY:AY,Details!E:E,'GST TDS'!B1500)</f>
        <v>0</v>
      </c>
      <c r="G1500" s="360">
        <f t="shared" si="33"/>
        <v>0</v>
      </c>
    </row>
    <row r="1501" spans="3:7" x14ac:dyDescent="0.35">
      <c r="C1501" s="3">
        <f>_xlfn.XLOOKUP(B1501,Details!E:E,Details!CG:CG)</f>
        <v>0</v>
      </c>
      <c r="D1501" s="3">
        <f>_xlfn.XLOOKUP(B1501,Details!E:E,Details!AQ:AQ)</f>
        <v>0</v>
      </c>
      <c r="E1501" s="3">
        <f>_xlfn.XLOOKUP(B1501,Details!E:E,Details!AR:AR)</f>
        <v>0</v>
      </c>
      <c r="F1501" s="3">
        <f>SUMIFS(Details!AY:AY,Details!E:E,'GST TDS'!B1501)</f>
        <v>0</v>
      </c>
      <c r="G1501" s="360">
        <f t="shared" si="33"/>
        <v>0</v>
      </c>
    </row>
    <row r="1502" spans="3:7" x14ac:dyDescent="0.35">
      <c r="C1502" s="3">
        <f>_xlfn.XLOOKUP(B1502,Details!E:E,Details!CG:CG)</f>
        <v>0</v>
      </c>
      <c r="D1502" s="3">
        <f>_xlfn.XLOOKUP(B1502,Details!E:E,Details!AQ:AQ)</f>
        <v>0</v>
      </c>
      <c r="E1502" s="3">
        <f>_xlfn.XLOOKUP(B1502,Details!E:E,Details!AR:AR)</f>
        <v>0</v>
      </c>
      <c r="F1502" s="3">
        <f>SUMIFS(Details!AY:AY,Details!E:E,'GST TDS'!B1502)</f>
        <v>0</v>
      </c>
      <c r="G1502" s="360">
        <f t="shared" si="33"/>
        <v>0</v>
      </c>
    </row>
    <row r="1503" spans="3:7" x14ac:dyDescent="0.35">
      <c r="C1503" s="3">
        <f>_xlfn.XLOOKUP(B1503,Details!E:E,Details!CG:CG)</f>
        <v>0</v>
      </c>
      <c r="D1503" s="3">
        <f>_xlfn.XLOOKUP(B1503,Details!E:E,Details!AQ:AQ)</f>
        <v>0</v>
      </c>
      <c r="E1503" s="3">
        <f>_xlfn.XLOOKUP(B1503,Details!E:E,Details!AR:AR)</f>
        <v>0</v>
      </c>
      <c r="F1503" s="3">
        <f>SUMIFS(Details!AY:AY,Details!E:E,'GST TDS'!B1503)</f>
        <v>0</v>
      </c>
      <c r="G1503" s="360">
        <f t="shared" si="33"/>
        <v>0</v>
      </c>
    </row>
    <row r="1504" spans="3:7" x14ac:dyDescent="0.35">
      <c r="C1504" s="3">
        <f>_xlfn.XLOOKUP(B1504,Details!E:E,Details!CG:CG)</f>
        <v>0</v>
      </c>
      <c r="D1504" s="3">
        <f>_xlfn.XLOOKUP(B1504,Details!E:E,Details!AQ:AQ)</f>
        <v>0</v>
      </c>
      <c r="E1504" s="3">
        <f>_xlfn.XLOOKUP(B1504,Details!E:E,Details!AR:AR)</f>
        <v>0</v>
      </c>
      <c r="F1504" s="3">
        <f>SUMIFS(Details!AY:AY,Details!E:E,'GST TDS'!B1504)</f>
        <v>0</v>
      </c>
      <c r="G1504" s="360">
        <f t="shared" si="33"/>
        <v>0</v>
      </c>
    </row>
    <row r="1505" spans="3:7" x14ac:dyDescent="0.35">
      <c r="C1505" s="3">
        <f>_xlfn.XLOOKUP(B1505,Details!E:E,Details!CG:CG)</f>
        <v>0</v>
      </c>
      <c r="D1505" s="3">
        <f>_xlfn.XLOOKUP(B1505,Details!E:E,Details!AQ:AQ)</f>
        <v>0</v>
      </c>
      <c r="E1505" s="3">
        <f>_xlfn.XLOOKUP(B1505,Details!E:E,Details!AR:AR)</f>
        <v>0</v>
      </c>
      <c r="F1505" s="3">
        <f>SUMIFS(Details!AY:AY,Details!E:E,'GST TDS'!B1505)</f>
        <v>0</v>
      </c>
      <c r="G1505" s="360">
        <f t="shared" si="33"/>
        <v>0</v>
      </c>
    </row>
    <row r="1506" spans="3:7" x14ac:dyDescent="0.35">
      <c r="C1506" s="3">
        <f>_xlfn.XLOOKUP(B1506,Details!E:E,Details!CG:CG)</f>
        <v>0</v>
      </c>
      <c r="D1506" s="3">
        <f>_xlfn.XLOOKUP(B1506,Details!E:E,Details!AQ:AQ)</f>
        <v>0</v>
      </c>
      <c r="E1506" s="3">
        <f>_xlfn.XLOOKUP(B1506,Details!E:E,Details!AR:AR)</f>
        <v>0</v>
      </c>
      <c r="F1506" s="3">
        <f>SUMIFS(Details!AY:AY,Details!E:E,'GST TDS'!B1506)</f>
        <v>0</v>
      </c>
      <c r="G1506" s="360">
        <f t="shared" si="33"/>
        <v>0</v>
      </c>
    </row>
    <row r="1507" spans="3:7" x14ac:dyDescent="0.35">
      <c r="C1507" s="3">
        <f>_xlfn.XLOOKUP(B1507,Details!E:E,Details!CG:CG)</f>
        <v>0</v>
      </c>
      <c r="D1507" s="3">
        <f>_xlfn.XLOOKUP(B1507,Details!E:E,Details!AQ:AQ)</f>
        <v>0</v>
      </c>
      <c r="E1507" s="3">
        <f>_xlfn.XLOOKUP(B1507,Details!E:E,Details!AR:AR)</f>
        <v>0</v>
      </c>
      <c r="F1507" s="3">
        <f>SUMIFS(Details!AY:AY,Details!E:E,'GST TDS'!B1507)</f>
        <v>0</v>
      </c>
      <c r="G1507" s="360">
        <f t="shared" si="33"/>
        <v>0</v>
      </c>
    </row>
    <row r="1508" spans="3:7" x14ac:dyDescent="0.35">
      <c r="C1508" s="3">
        <f>_xlfn.XLOOKUP(B1508,Details!E:E,Details!CG:CG)</f>
        <v>0</v>
      </c>
      <c r="D1508" s="3">
        <f>_xlfn.XLOOKUP(B1508,Details!E:E,Details!AQ:AQ)</f>
        <v>0</v>
      </c>
      <c r="E1508" s="3">
        <f>_xlfn.XLOOKUP(B1508,Details!E:E,Details!AR:AR)</f>
        <v>0</v>
      </c>
      <c r="F1508" s="3">
        <f>SUMIFS(Details!AY:AY,Details!E:E,'GST TDS'!B1508)</f>
        <v>0</v>
      </c>
      <c r="G1508" s="360">
        <f t="shared" si="33"/>
        <v>0</v>
      </c>
    </row>
    <row r="1509" spans="3:7" x14ac:dyDescent="0.35">
      <c r="C1509" s="3">
        <f>_xlfn.XLOOKUP(B1509,Details!E:E,Details!CG:CG)</f>
        <v>0</v>
      </c>
      <c r="D1509" s="3">
        <f>_xlfn.XLOOKUP(B1509,Details!E:E,Details!AQ:AQ)</f>
        <v>0</v>
      </c>
      <c r="E1509" s="3">
        <f>_xlfn.XLOOKUP(B1509,Details!E:E,Details!AR:AR)</f>
        <v>0</v>
      </c>
      <c r="F1509" s="3">
        <f>SUMIFS(Details!AY:AY,Details!E:E,'GST TDS'!B1509)</f>
        <v>0</v>
      </c>
      <c r="G1509" s="360">
        <f t="shared" si="33"/>
        <v>0</v>
      </c>
    </row>
    <row r="1510" spans="3:7" x14ac:dyDescent="0.35">
      <c r="C1510" s="3">
        <f>_xlfn.XLOOKUP(B1510,Details!E:E,Details!CG:CG)</f>
        <v>0</v>
      </c>
      <c r="D1510" s="3">
        <f>_xlfn.XLOOKUP(B1510,Details!E:E,Details!AQ:AQ)</f>
        <v>0</v>
      </c>
      <c r="E1510" s="3">
        <f>_xlfn.XLOOKUP(B1510,Details!E:E,Details!AR:AR)</f>
        <v>0</v>
      </c>
      <c r="F1510" s="3">
        <f>SUMIFS(Details!AY:AY,Details!E:E,'GST TDS'!B1510)</f>
        <v>0</v>
      </c>
      <c r="G1510" s="360">
        <f t="shared" si="33"/>
        <v>0</v>
      </c>
    </row>
    <row r="1511" spans="3:7" x14ac:dyDescent="0.35">
      <c r="C1511" s="3">
        <f>_xlfn.XLOOKUP(B1511,Details!E:E,Details!CG:CG)</f>
        <v>0</v>
      </c>
      <c r="D1511" s="3">
        <f>_xlfn.XLOOKUP(B1511,Details!E:E,Details!AQ:AQ)</f>
        <v>0</v>
      </c>
      <c r="E1511" s="3">
        <f>_xlfn.XLOOKUP(B1511,Details!E:E,Details!AR:AR)</f>
        <v>0</v>
      </c>
      <c r="F1511" s="3">
        <f>SUMIFS(Details!AY:AY,Details!E:E,'GST TDS'!B1511)</f>
        <v>0</v>
      </c>
      <c r="G1511" s="360">
        <f t="shared" si="33"/>
        <v>0</v>
      </c>
    </row>
    <row r="1512" spans="3:7" x14ac:dyDescent="0.35">
      <c r="C1512" s="3">
        <f>_xlfn.XLOOKUP(B1512,Details!E:E,Details!CG:CG)</f>
        <v>0</v>
      </c>
      <c r="D1512" s="3">
        <f>_xlfn.XLOOKUP(B1512,Details!E:E,Details!AQ:AQ)</f>
        <v>0</v>
      </c>
      <c r="E1512" s="3">
        <f>_xlfn.XLOOKUP(B1512,Details!E:E,Details!AR:AR)</f>
        <v>0</v>
      </c>
      <c r="F1512" s="3">
        <f>SUMIFS(Details!AY:AY,Details!E:E,'GST TDS'!B1512)</f>
        <v>0</v>
      </c>
      <c r="G1512" s="360">
        <f t="shared" si="33"/>
        <v>0</v>
      </c>
    </row>
    <row r="1513" spans="3:7" x14ac:dyDescent="0.35">
      <c r="C1513" s="3">
        <f>_xlfn.XLOOKUP(B1513,Details!E:E,Details!CG:CG)</f>
        <v>0</v>
      </c>
      <c r="D1513" s="3">
        <f>_xlfn.XLOOKUP(B1513,Details!E:E,Details!AQ:AQ)</f>
        <v>0</v>
      </c>
      <c r="E1513" s="3">
        <f>_xlfn.XLOOKUP(B1513,Details!E:E,Details!AR:AR)</f>
        <v>0</v>
      </c>
      <c r="F1513" s="3">
        <f>SUMIFS(Details!AY:AY,Details!E:E,'GST TDS'!B1513)</f>
        <v>0</v>
      </c>
      <c r="G1513" s="360">
        <f t="shared" si="33"/>
        <v>0</v>
      </c>
    </row>
    <row r="1514" spans="3:7" x14ac:dyDescent="0.35">
      <c r="C1514" s="3">
        <f>_xlfn.XLOOKUP(B1514,Details!E:E,Details!CG:CG)</f>
        <v>0</v>
      </c>
      <c r="D1514" s="3">
        <f>_xlfn.XLOOKUP(B1514,Details!E:E,Details!AQ:AQ)</f>
        <v>0</v>
      </c>
      <c r="E1514" s="3">
        <f>_xlfn.XLOOKUP(B1514,Details!E:E,Details!AR:AR)</f>
        <v>0</v>
      </c>
      <c r="F1514" s="3">
        <f>SUMIFS(Details!AY:AY,Details!E:E,'GST TDS'!B1514)</f>
        <v>0</v>
      </c>
      <c r="G1514" s="360">
        <f t="shared" si="33"/>
        <v>0</v>
      </c>
    </row>
    <row r="1515" spans="3:7" x14ac:dyDescent="0.35">
      <c r="C1515" s="3">
        <f>_xlfn.XLOOKUP(B1515,Details!E:E,Details!CG:CG)</f>
        <v>0</v>
      </c>
      <c r="D1515" s="3">
        <f>_xlfn.XLOOKUP(B1515,Details!E:E,Details!AQ:AQ)</f>
        <v>0</v>
      </c>
      <c r="E1515" s="3">
        <f>_xlfn.XLOOKUP(B1515,Details!E:E,Details!AR:AR)</f>
        <v>0</v>
      </c>
      <c r="F1515" s="3">
        <f>SUMIFS(Details!AY:AY,Details!E:E,'GST TDS'!B1515)</f>
        <v>0</v>
      </c>
      <c r="G1515" s="360">
        <f t="shared" si="33"/>
        <v>0</v>
      </c>
    </row>
    <row r="1516" spans="3:7" x14ac:dyDescent="0.35">
      <c r="C1516" s="3">
        <f>_xlfn.XLOOKUP(B1516,Details!E:E,Details!CG:CG)</f>
        <v>0</v>
      </c>
      <c r="D1516" s="3">
        <f>_xlfn.XLOOKUP(B1516,Details!E:E,Details!AQ:AQ)</f>
        <v>0</v>
      </c>
      <c r="E1516" s="3">
        <f>_xlfn.XLOOKUP(B1516,Details!E:E,Details!AR:AR)</f>
        <v>0</v>
      </c>
      <c r="F1516" s="3">
        <f>SUMIFS(Details!AY:AY,Details!E:E,'GST TDS'!B1516)</f>
        <v>0</v>
      </c>
      <c r="G1516" s="360">
        <f t="shared" si="33"/>
        <v>0</v>
      </c>
    </row>
    <row r="1517" spans="3:7" x14ac:dyDescent="0.35">
      <c r="C1517" s="3">
        <f>_xlfn.XLOOKUP(B1517,Details!E:E,Details!CG:CG)</f>
        <v>0</v>
      </c>
      <c r="D1517" s="3">
        <f>_xlfn.XLOOKUP(B1517,Details!E:E,Details!AQ:AQ)</f>
        <v>0</v>
      </c>
      <c r="E1517" s="3">
        <f>_xlfn.XLOOKUP(B1517,Details!E:E,Details!AR:AR)</f>
        <v>0</v>
      </c>
      <c r="F1517" s="3">
        <f>SUMIFS(Details!AY:AY,Details!E:E,'GST TDS'!B1517)</f>
        <v>0</v>
      </c>
      <c r="G1517" s="360">
        <f t="shared" si="33"/>
        <v>0</v>
      </c>
    </row>
    <row r="1518" spans="3:7" x14ac:dyDescent="0.35">
      <c r="C1518" s="3">
        <f>_xlfn.XLOOKUP(B1518,Details!E:E,Details!CG:CG)</f>
        <v>0</v>
      </c>
      <c r="D1518" s="3">
        <f>_xlfn.XLOOKUP(B1518,Details!E:E,Details!AQ:AQ)</f>
        <v>0</v>
      </c>
      <c r="E1518" s="3">
        <f>_xlfn.XLOOKUP(B1518,Details!E:E,Details!AR:AR)</f>
        <v>0</v>
      </c>
      <c r="F1518" s="3">
        <f>SUMIFS(Details!AY:AY,Details!E:E,'GST TDS'!B1518)</f>
        <v>0</v>
      </c>
      <c r="G1518" s="360">
        <f t="shared" si="33"/>
        <v>0</v>
      </c>
    </row>
    <row r="1519" spans="3:7" x14ac:dyDescent="0.35">
      <c r="C1519" s="3">
        <f>_xlfn.XLOOKUP(B1519,Details!E:E,Details!CG:CG)</f>
        <v>0</v>
      </c>
      <c r="D1519" s="3">
        <f>_xlfn.XLOOKUP(B1519,Details!E:E,Details!AQ:AQ)</f>
        <v>0</v>
      </c>
      <c r="E1519" s="3">
        <f>_xlfn.XLOOKUP(B1519,Details!E:E,Details!AR:AR)</f>
        <v>0</v>
      </c>
      <c r="F1519" s="3">
        <f>SUMIFS(Details!AY:AY,Details!E:E,'GST TDS'!B1519)</f>
        <v>0</v>
      </c>
      <c r="G1519" s="360">
        <f t="shared" si="33"/>
        <v>0</v>
      </c>
    </row>
    <row r="1520" spans="3:7" x14ac:dyDescent="0.35">
      <c r="C1520" s="3">
        <f>_xlfn.XLOOKUP(B1520,Details!E:E,Details!CG:CG)</f>
        <v>0</v>
      </c>
      <c r="D1520" s="3">
        <f>_xlfn.XLOOKUP(B1520,Details!E:E,Details!AQ:AQ)</f>
        <v>0</v>
      </c>
      <c r="E1520" s="3">
        <f>_xlfn.XLOOKUP(B1520,Details!E:E,Details!AR:AR)</f>
        <v>0</v>
      </c>
      <c r="F1520" s="3">
        <f>SUMIFS(Details!AY:AY,Details!E:E,'GST TDS'!B1520)</f>
        <v>0</v>
      </c>
      <c r="G1520" s="360">
        <f t="shared" si="33"/>
        <v>0</v>
      </c>
    </row>
    <row r="1521" spans="3:7" x14ac:dyDescent="0.35">
      <c r="C1521" s="3">
        <f>_xlfn.XLOOKUP(B1521,Details!E:E,Details!CG:CG)</f>
        <v>0</v>
      </c>
      <c r="D1521" s="3">
        <f>_xlfn.XLOOKUP(B1521,Details!E:E,Details!AQ:AQ)</f>
        <v>0</v>
      </c>
      <c r="E1521" s="3">
        <f>_xlfn.XLOOKUP(B1521,Details!E:E,Details!AR:AR)</f>
        <v>0</v>
      </c>
      <c r="F1521" s="3">
        <f>SUMIFS(Details!AY:AY,Details!E:E,'GST TDS'!B1521)</f>
        <v>0</v>
      </c>
      <c r="G1521" s="360">
        <f t="shared" si="33"/>
        <v>0</v>
      </c>
    </row>
    <row r="1522" spans="3:7" x14ac:dyDescent="0.35">
      <c r="C1522" s="3">
        <f>_xlfn.XLOOKUP(B1522,Details!E:E,Details!CG:CG)</f>
        <v>0</v>
      </c>
      <c r="D1522" s="3">
        <f>_xlfn.XLOOKUP(B1522,Details!E:E,Details!AQ:AQ)</f>
        <v>0</v>
      </c>
      <c r="E1522" s="3">
        <f>_xlfn.XLOOKUP(B1522,Details!E:E,Details!AR:AR)</f>
        <v>0</v>
      </c>
      <c r="F1522" s="3">
        <f>SUMIFS(Details!AY:AY,Details!E:E,'GST TDS'!B1522)</f>
        <v>0</v>
      </c>
      <c r="G1522" s="360">
        <f t="shared" si="33"/>
        <v>0</v>
      </c>
    </row>
    <row r="1523" spans="3:7" x14ac:dyDescent="0.35">
      <c r="C1523" s="3">
        <f>_xlfn.XLOOKUP(B1523,Details!E:E,Details!CG:CG)</f>
        <v>0</v>
      </c>
      <c r="D1523" s="3">
        <f>_xlfn.XLOOKUP(B1523,Details!E:E,Details!AQ:AQ)</f>
        <v>0</v>
      </c>
      <c r="E1523" s="3">
        <f>_xlfn.XLOOKUP(B1523,Details!E:E,Details!AR:AR)</f>
        <v>0</v>
      </c>
      <c r="F1523" s="3">
        <f>SUMIFS(Details!AY:AY,Details!E:E,'GST TDS'!B1523)</f>
        <v>0</v>
      </c>
      <c r="G1523" s="360">
        <f t="shared" si="33"/>
        <v>0</v>
      </c>
    </row>
    <row r="1524" spans="3:7" x14ac:dyDescent="0.35">
      <c r="C1524" s="3">
        <f>_xlfn.XLOOKUP(B1524,Details!E:E,Details!CG:CG)</f>
        <v>0</v>
      </c>
      <c r="D1524" s="3">
        <f>_xlfn.XLOOKUP(B1524,Details!E:E,Details!AQ:AQ)</f>
        <v>0</v>
      </c>
      <c r="E1524" s="3">
        <f>_xlfn.XLOOKUP(B1524,Details!E:E,Details!AR:AR)</f>
        <v>0</v>
      </c>
      <c r="F1524" s="3">
        <f>SUMIFS(Details!AY:AY,Details!E:E,'GST TDS'!B1524)</f>
        <v>0</v>
      </c>
      <c r="G1524" s="360">
        <f t="shared" si="33"/>
        <v>0</v>
      </c>
    </row>
    <row r="1525" spans="3:7" x14ac:dyDescent="0.35">
      <c r="C1525" s="3">
        <f>_xlfn.XLOOKUP(B1525,Details!E:E,Details!CG:CG)</f>
        <v>0</v>
      </c>
      <c r="D1525" s="3">
        <f>_xlfn.XLOOKUP(B1525,Details!E:E,Details!AQ:AQ)</f>
        <v>0</v>
      </c>
      <c r="E1525" s="3">
        <f>_xlfn.XLOOKUP(B1525,Details!E:E,Details!AR:AR)</f>
        <v>0</v>
      </c>
      <c r="F1525" s="3">
        <f>SUMIFS(Details!AY:AY,Details!E:E,'GST TDS'!B1525)</f>
        <v>0</v>
      </c>
      <c r="G1525" s="360">
        <f t="shared" si="33"/>
        <v>0</v>
      </c>
    </row>
    <row r="1526" spans="3:7" x14ac:dyDescent="0.35">
      <c r="C1526" s="3">
        <f>_xlfn.XLOOKUP(B1526,Details!E:E,Details!CG:CG)</f>
        <v>0</v>
      </c>
      <c r="D1526" s="3">
        <f>_xlfn.XLOOKUP(B1526,Details!E:E,Details!AQ:AQ)</f>
        <v>0</v>
      </c>
      <c r="E1526" s="3">
        <f>_xlfn.XLOOKUP(B1526,Details!E:E,Details!AR:AR)</f>
        <v>0</v>
      </c>
      <c r="F1526" s="3">
        <f>SUMIFS(Details!AY:AY,Details!E:E,'GST TDS'!B1526)</f>
        <v>0</v>
      </c>
      <c r="G1526" s="360">
        <f t="shared" si="33"/>
        <v>0</v>
      </c>
    </row>
    <row r="1527" spans="3:7" x14ac:dyDescent="0.35">
      <c r="C1527" s="3">
        <f>_xlfn.XLOOKUP(B1527,Details!E:E,Details!CG:CG)</f>
        <v>0</v>
      </c>
      <c r="D1527" s="3">
        <f>_xlfn.XLOOKUP(B1527,Details!E:E,Details!AQ:AQ)</f>
        <v>0</v>
      </c>
      <c r="E1527" s="3">
        <f>_xlfn.XLOOKUP(B1527,Details!E:E,Details!AR:AR)</f>
        <v>0</v>
      </c>
      <c r="F1527" s="3">
        <f>SUMIFS(Details!AY:AY,Details!E:E,'GST TDS'!B1527)</f>
        <v>0</v>
      </c>
      <c r="G1527" s="360">
        <f t="shared" si="33"/>
        <v>0</v>
      </c>
    </row>
    <row r="1528" spans="3:7" x14ac:dyDescent="0.35">
      <c r="C1528" s="3">
        <f>_xlfn.XLOOKUP(B1528,Details!E:E,Details!CG:CG)</f>
        <v>0</v>
      </c>
      <c r="D1528" s="3">
        <f>_xlfn.XLOOKUP(B1528,Details!E:E,Details!AQ:AQ)</f>
        <v>0</v>
      </c>
      <c r="E1528" s="3">
        <f>_xlfn.XLOOKUP(B1528,Details!E:E,Details!AR:AR)</f>
        <v>0</v>
      </c>
      <c r="F1528" s="3">
        <f>SUMIFS(Details!AY:AY,Details!E:E,'GST TDS'!B1528)</f>
        <v>0</v>
      </c>
      <c r="G1528" s="360">
        <f t="shared" si="33"/>
        <v>0</v>
      </c>
    </row>
    <row r="1529" spans="3:7" x14ac:dyDescent="0.35">
      <c r="C1529" s="3">
        <f>_xlfn.XLOOKUP(B1529,Details!E:E,Details!CG:CG)</f>
        <v>0</v>
      </c>
      <c r="D1529" s="3">
        <f>_xlfn.XLOOKUP(B1529,Details!E:E,Details!AQ:AQ)</f>
        <v>0</v>
      </c>
      <c r="E1529" s="3">
        <f>_xlfn.XLOOKUP(B1529,Details!E:E,Details!AR:AR)</f>
        <v>0</v>
      </c>
      <c r="F1529" s="3">
        <f>SUMIFS(Details!AY:AY,Details!E:E,'GST TDS'!B1529)</f>
        <v>0</v>
      </c>
      <c r="G1529" s="360">
        <f t="shared" si="33"/>
        <v>0</v>
      </c>
    </row>
    <row r="1530" spans="3:7" x14ac:dyDescent="0.35">
      <c r="C1530" s="3">
        <f>_xlfn.XLOOKUP(B1530,Details!E:E,Details!CG:CG)</f>
        <v>0</v>
      </c>
      <c r="D1530" s="3">
        <f>_xlfn.XLOOKUP(B1530,Details!E:E,Details!AQ:AQ)</f>
        <v>0</v>
      </c>
      <c r="E1530" s="3">
        <f>_xlfn.XLOOKUP(B1530,Details!E:E,Details!AR:AR)</f>
        <v>0</v>
      </c>
      <c r="F1530" s="3">
        <f>SUMIFS(Details!AY:AY,Details!E:E,'GST TDS'!B1530)</f>
        <v>0</v>
      </c>
      <c r="G1530" s="360">
        <f t="shared" si="33"/>
        <v>0</v>
      </c>
    </row>
    <row r="1531" spans="3:7" x14ac:dyDescent="0.35">
      <c r="C1531" s="3">
        <f>_xlfn.XLOOKUP(B1531,Details!E:E,Details!CG:CG)</f>
        <v>0</v>
      </c>
      <c r="D1531" s="3">
        <f>_xlfn.XLOOKUP(B1531,Details!E:E,Details!AQ:AQ)</f>
        <v>0</v>
      </c>
      <c r="E1531" s="3">
        <f>_xlfn.XLOOKUP(B1531,Details!E:E,Details!AR:AR)</f>
        <v>0</v>
      </c>
      <c r="F1531" s="3">
        <f>SUMIFS(Details!AY:AY,Details!E:E,'GST TDS'!B1531)</f>
        <v>0</v>
      </c>
      <c r="G1531" s="360">
        <f t="shared" si="33"/>
        <v>0</v>
      </c>
    </row>
    <row r="1532" spans="3:7" x14ac:dyDescent="0.35">
      <c r="C1532" s="3">
        <f>_xlfn.XLOOKUP(B1532,Details!E:E,Details!CG:CG)</f>
        <v>0</v>
      </c>
      <c r="D1532" s="3">
        <f>_xlfn.XLOOKUP(B1532,Details!E:E,Details!AQ:AQ)</f>
        <v>0</v>
      </c>
      <c r="E1532" s="3">
        <f>_xlfn.XLOOKUP(B1532,Details!E:E,Details!AR:AR)</f>
        <v>0</v>
      </c>
      <c r="F1532" s="3">
        <f>SUMIFS(Details!AY:AY,Details!E:E,'GST TDS'!B1532)</f>
        <v>0</v>
      </c>
      <c r="G1532" s="360">
        <f t="shared" si="33"/>
        <v>0</v>
      </c>
    </row>
    <row r="1533" spans="3:7" x14ac:dyDescent="0.35">
      <c r="C1533" s="3">
        <f>_xlfn.XLOOKUP(B1533,Details!E:E,Details!CG:CG)</f>
        <v>0</v>
      </c>
      <c r="D1533" s="3">
        <f>_xlfn.XLOOKUP(B1533,Details!E:E,Details!AQ:AQ)</f>
        <v>0</v>
      </c>
      <c r="E1533" s="3">
        <f>_xlfn.XLOOKUP(B1533,Details!E:E,Details!AR:AR)</f>
        <v>0</v>
      </c>
      <c r="F1533" s="3">
        <f>SUMIFS(Details!AY:AY,Details!E:E,'GST TDS'!B1533)</f>
        <v>0</v>
      </c>
      <c r="G1533" s="360">
        <f t="shared" si="33"/>
        <v>0</v>
      </c>
    </row>
    <row r="1534" spans="3:7" x14ac:dyDescent="0.35">
      <c r="C1534" s="3">
        <f>_xlfn.XLOOKUP(B1534,Details!E:E,Details!CG:CG)</f>
        <v>0</v>
      </c>
      <c r="D1534" s="3">
        <f>_xlfn.XLOOKUP(B1534,Details!E:E,Details!AQ:AQ)</f>
        <v>0</v>
      </c>
      <c r="E1534" s="3">
        <f>_xlfn.XLOOKUP(B1534,Details!E:E,Details!AR:AR)</f>
        <v>0</v>
      </c>
      <c r="F1534" s="3">
        <f>SUMIFS(Details!AY:AY,Details!E:E,'GST TDS'!B1534)</f>
        <v>0</v>
      </c>
      <c r="G1534" s="360">
        <f t="shared" si="33"/>
        <v>0</v>
      </c>
    </row>
    <row r="1535" spans="3:7" x14ac:dyDescent="0.35">
      <c r="C1535" s="3">
        <f>_xlfn.XLOOKUP(B1535,Details!E:E,Details!CG:CG)</f>
        <v>0</v>
      </c>
      <c r="D1535" s="3">
        <f>_xlfn.XLOOKUP(B1535,Details!E:E,Details!AQ:AQ)</f>
        <v>0</v>
      </c>
      <c r="E1535" s="3">
        <f>_xlfn.XLOOKUP(B1535,Details!E:E,Details!AR:AR)</f>
        <v>0</v>
      </c>
      <c r="F1535" s="3">
        <f>SUMIFS(Details!AY:AY,Details!E:E,'GST TDS'!B1535)</f>
        <v>0</v>
      </c>
      <c r="G1535" s="360">
        <f t="shared" si="33"/>
        <v>0</v>
      </c>
    </row>
    <row r="1536" spans="3:7" x14ac:dyDescent="0.35">
      <c r="C1536" s="3">
        <f>_xlfn.XLOOKUP(B1536,Details!E:E,Details!CG:CG)</f>
        <v>0</v>
      </c>
      <c r="D1536" s="3">
        <f>_xlfn.XLOOKUP(B1536,Details!E:E,Details!AQ:AQ)</f>
        <v>0</v>
      </c>
      <c r="E1536" s="3">
        <f>_xlfn.XLOOKUP(B1536,Details!E:E,Details!AR:AR)</f>
        <v>0</v>
      </c>
      <c r="F1536" s="3">
        <f>SUMIFS(Details!AY:AY,Details!E:E,'GST TDS'!B1536)</f>
        <v>0</v>
      </c>
      <c r="G1536" s="360">
        <f t="shared" si="33"/>
        <v>0</v>
      </c>
    </row>
    <row r="1537" spans="3:7" x14ac:dyDescent="0.35">
      <c r="C1537" s="3">
        <f>_xlfn.XLOOKUP(B1537,Details!E:E,Details!CG:CG)</f>
        <v>0</v>
      </c>
      <c r="D1537" s="3">
        <f>_xlfn.XLOOKUP(B1537,Details!E:E,Details!AQ:AQ)</f>
        <v>0</v>
      </c>
      <c r="E1537" s="3">
        <f>_xlfn.XLOOKUP(B1537,Details!E:E,Details!AR:AR)</f>
        <v>0</v>
      </c>
      <c r="F1537" s="3">
        <f>SUMIFS(Details!AY:AY,Details!E:E,'GST TDS'!B1537)</f>
        <v>0</v>
      </c>
      <c r="G1537" s="360">
        <f t="shared" si="33"/>
        <v>0</v>
      </c>
    </row>
    <row r="1538" spans="3:7" x14ac:dyDescent="0.35">
      <c r="C1538" s="3">
        <f>_xlfn.XLOOKUP(B1538,Details!E:E,Details!CG:CG)</f>
        <v>0</v>
      </c>
      <c r="D1538" s="3">
        <f>_xlfn.XLOOKUP(B1538,Details!E:E,Details!AQ:AQ)</f>
        <v>0</v>
      </c>
      <c r="E1538" s="3">
        <f>_xlfn.XLOOKUP(B1538,Details!E:E,Details!AR:AR)</f>
        <v>0</v>
      </c>
      <c r="F1538" s="3">
        <f>SUMIFS(Details!AY:AY,Details!E:E,'GST TDS'!B1538)</f>
        <v>0</v>
      </c>
      <c r="G1538" s="360">
        <f t="shared" si="33"/>
        <v>0</v>
      </c>
    </row>
    <row r="1539" spans="3:7" x14ac:dyDescent="0.35">
      <c r="C1539" s="3">
        <f>_xlfn.XLOOKUP(B1539,Details!E:E,Details!CG:CG)</f>
        <v>0</v>
      </c>
      <c r="D1539" s="3">
        <f>_xlfn.XLOOKUP(B1539,Details!E:E,Details!AQ:AQ)</f>
        <v>0</v>
      </c>
      <c r="E1539" s="3">
        <f>_xlfn.XLOOKUP(B1539,Details!E:E,Details!AR:AR)</f>
        <v>0</v>
      </c>
      <c r="F1539" s="3">
        <f>SUMIFS(Details!AY:AY,Details!E:E,'GST TDS'!B1539)</f>
        <v>0</v>
      </c>
      <c r="G1539" s="360">
        <f t="shared" si="33"/>
        <v>0</v>
      </c>
    </row>
    <row r="1540" spans="3:7" x14ac:dyDescent="0.35">
      <c r="C1540" s="3">
        <f>_xlfn.XLOOKUP(B1540,Details!E:E,Details!CG:CG)</f>
        <v>0</v>
      </c>
      <c r="D1540" s="3">
        <f>_xlfn.XLOOKUP(B1540,Details!E:E,Details!AQ:AQ)</f>
        <v>0</v>
      </c>
      <c r="E1540" s="3">
        <f>_xlfn.XLOOKUP(B1540,Details!E:E,Details!AR:AR)</f>
        <v>0</v>
      </c>
      <c r="F1540" s="3">
        <f>SUMIFS(Details!AY:AY,Details!E:E,'GST TDS'!B1540)</f>
        <v>0</v>
      </c>
      <c r="G1540" s="360">
        <f t="shared" si="33"/>
        <v>0</v>
      </c>
    </row>
    <row r="1541" spans="3:7" x14ac:dyDescent="0.35">
      <c r="C1541" s="3">
        <f>_xlfn.XLOOKUP(B1541,Details!E:E,Details!CG:CG)</f>
        <v>0</v>
      </c>
      <c r="D1541" s="3">
        <f>_xlfn.XLOOKUP(B1541,Details!E:E,Details!AQ:AQ)</f>
        <v>0</v>
      </c>
      <c r="E1541" s="3">
        <f>_xlfn.XLOOKUP(B1541,Details!E:E,Details!AR:AR)</f>
        <v>0</v>
      </c>
      <c r="F1541" s="3">
        <f>SUMIFS(Details!AY:AY,Details!E:E,'GST TDS'!B1541)</f>
        <v>0</v>
      </c>
      <c r="G1541" s="360">
        <f t="shared" si="33"/>
        <v>0</v>
      </c>
    </row>
    <row r="1542" spans="3:7" x14ac:dyDescent="0.35">
      <c r="C1542" s="3">
        <f>_xlfn.XLOOKUP(B1542,Details!E:E,Details!CG:CG)</f>
        <v>0</v>
      </c>
      <c r="D1542" s="3">
        <f>_xlfn.XLOOKUP(B1542,Details!E:E,Details!AQ:AQ)</f>
        <v>0</v>
      </c>
      <c r="E1542" s="3">
        <f>_xlfn.XLOOKUP(B1542,Details!E:E,Details!AR:AR)</f>
        <v>0</v>
      </c>
      <c r="F1542" s="3">
        <f>SUMIFS(Details!AY:AY,Details!E:E,'GST TDS'!B1542)</f>
        <v>0</v>
      </c>
      <c r="G1542" s="360">
        <f t="shared" si="33"/>
        <v>0</v>
      </c>
    </row>
    <row r="1543" spans="3:7" x14ac:dyDescent="0.35">
      <c r="C1543" s="3">
        <f>_xlfn.XLOOKUP(B1543,Details!E:E,Details!CG:CG)</f>
        <v>0</v>
      </c>
      <c r="D1543" s="3">
        <f>_xlfn.XLOOKUP(B1543,Details!E:E,Details!AQ:AQ)</f>
        <v>0</v>
      </c>
      <c r="E1543" s="3">
        <f>_xlfn.XLOOKUP(B1543,Details!E:E,Details!AR:AR)</f>
        <v>0</v>
      </c>
      <c r="F1543" s="3">
        <f>SUMIFS(Details!AY:AY,Details!E:E,'GST TDS'!B1543)</f>
        <v>0</v>
      </c>
      <c r="G1543" s="360">
        <f t="shared" si="33"/>
        <v>0</v>
      </c>
    </row>
    <row r="1544" spans="3:7" x14ac:dyDescent="0.35">
      <c r="C1544" s="3">
        <f>_xlfn.XLOOKUP(B1544,Details!E:E,Details!CG:CG)</f>
        <v>0</v>
      </c>
      <c r="D1544" s="3">
        <f>_xlfn.XLOOKUP(B1544,Details!E:E,Details!AQ:AQ)</f>
        <v>0</v>
      </c>
      <c r="E1544" s="3">
        <f>_xlfn.XLOOKUP(B1544,Details!E:E,Details!AR:AR)</f>
        <v>0</v>
      </c>
      <c r="F1544" s="3">
        <f>SUMIFS(Details!AY:AY,Details!E:E,'GST TDS'!B1544)</f>
        <v>0</v>
      </c>
      <c r="G1544" s="360">
        <f t="shared" si="33"/>
        <v>0</v>
      </c>
    </row>
    <row r="1545" spans="3:7" x14ac:dyDescent="0.35">
      <c r="C1545" s="3">
        <f>_xlfn.XLOOKUP(B1545,Details!E:E,Details!CG:CG)</f>
        <v>0</v>
      </c>
      <c r="D1545" s="3">
        <f>_xlfn.XLOOKUP(B1545,Details!E:E,Details!AQ:AQ)</f>
        <v>0</v>
      </c>
      <c r="E1545" s="3">
        <f>_xlfn.XLOOKUP(B1545,Details!E:E,Details!AR:AR)</f>
        <v>0</v>
      </c>
      <c r="F1545" s="3">
        <f>SUMIFS(Details!AY:AY,Details!E:E,'GST TDS'!B1545)</f>
        <v>0</v>
      </c>
      <c r="G1545" s="360">
        <f t="shared" si="33"/>
        <v>0</v>
      </c>
    </row>
    <row r="1546" spans="3:7" x14ac:dyDescent="0.35">
      <c r="C1546" s="3">
        <f>_xlfn.XLOOKUP(B1546,Details!E:E,Details!CG:CG)</f>
        <v>0</v>
      </c>
      <c r="D1546" s="3">
        <f>_xlfn.XLOOKUP(B1546,Details!E:E,Details!AQ:AQ)</f>
        <v>0</v>
      </c>
      <c r="E1546" s="3">
        <f>_xlfn.XLOOKUP(B1546,Details!E:E,Details!AR:AR)</f>
        <v>0</v>
      </c>
      <c r="F1546" s="3">
        <f>SUMIFS(Details!AY:AY,Details!E:E,'GST TDS'!B1546)</f>
        <v>0</v>
      </c>
      <c r="G1546" s="360">
        <f t="shared" si="33"/>
        <v>0</v>
      </c>
    </row>
    <row r="1547" spans="3:7" x14ac:dyDescent="0.35">
      <c r="C1547" s="3">
        <f>_xlfn.XLOOKUP(B1547,Details!E:E,Details!CG:CG)</f>
        <v>0</v>
      </c>
      <c r="D1547" s="3">
        <f>_xlfn.XLOOKUP(B1547,Details!E:E,Details!AQ:AQ)</f>
        <v>0</v>
      </c>
      <c r="E1547" s="3">
        <f>_xlfn.XLOOKUP(B1547,Details!E:E,Details!AR:AR)</f>
        <v>0</v>
      </c>
      <c r="F1547" s="3">
        <f>SUMIFS(Details!AY:AY,Details!E:E,'GST TDS'!B1547)</f>
        <v>0</v>
      </c>
      <c r="G1547" s="360">
        <f t="shared" si="33"/>
        <v>0</v>
      </c>
    </row>
    <row r="1548" spans="3:7" x14ac:dyDescent="0.35">
      <c r="C1548" s="3">
        <f>_xlfn.XLOOKUP(B1548,Details!E:E,Details!CG:CG)</f>
        <v>0</v>
      </c>
      <c r="D1548" s="3">
        <f>_xlfn.XLOOKUP(B1548,Details!E:E,Details!AQ:AQ)</f>
        <v>0</v>
      </c>
      <c r="E1548" s="3">
        <f>_xlfn.XLOOKUP(B1548,Details!E:E,Details!AR:AR)</f>
        <v>0</v>
      </c>
      <c r="F1548" s="3">
        <f>SUMIFS(Details!AY:AY,Details!E:E,'GST TDS'!B1548)</f>
        <v>0</v>
      </c>
      <c r="G1548" s="360">
        <f t="shared" si="33"/>
        <v>0</v>
      </c>
    </row>
    <row r="1549" spans="3:7" x14ac:dyDescent="0.35">
      <c r="C1549" s="3">
        <f>_xlfn.XLOOKUP(B1549,Details!E:E,Details!CG:CG)</f>
        <v>0</v>
      </c>
      <c r="D1549" s="3">
        <f>_xlfn.XLOOKUP(B1549,Details!E:E,Details!AQ:AQ)</f>
        <v>0</v>
      </c>
      <c r="E1549" s="3">
        <f>_xlfn.XLOOKUP(B1549,Details!E:E,Details!AR:AR)</f>
        <v>0</v>
      </c>
      <c r="F1549" s="3">
        <f>SUMIFS(Details!AY:AY,Details!E:E,'GST TDS'!B1549)</f>
        <v>0</v>
      </c>
      <c r="G1549" s="360">
        <f t="shared" si="33"/>
        <v>0</v>
      </c>
    </row>
    <row r="1550" spans="3:7" x14ac:dyDescent="0.35">
      <c r="C1550" s="3">
        <f>_xlfn.XLOOKUP(B1550,Details!E:E,Details!CG:CG)</f>
        <v>0</v>
      </c>
      <c r="D1550" s="3">
        <f>_xlfn.XLOOKUP(B1550,Details!E:E,Details!AQ:AQ)</f>
        <v>0</v>
      </c>
      <c r="E1550" s="3">
        <f>_xlfn.XLOOKUP(B1550,Details!E:E,Details!AR:AR)</f>
        <v>0</v>
      </c>
      <c r="F1550" s="3">
        <f>SUMIFS(Details!AY:AY,Details!E:E,'GST TDS'!B1550)</f>
        <v>0</v>
      </c>
      <c r="G1550" s="360">
        <f t="shared" si="33"/>
        <v>0</v>
      </c>
    </row>
    <row r="1551" spans="3:7" x14ac:dyDescent="0.35">
      <c r="C1551" s="3">
        <f>_xlfn.XLOOKUP(B1551,Details!E:E,Details!CG:CG)</f>
        <v>0</v>
      </c>
      <c r="D1551" s="3">
        <f>_xlfn.XLOOKUP(B1551,Details!E:E,Details!AQ:AQ)</f>
        <v>0</v>
      </c>
      <c r="E1551" s="3">
        <f>_xlfn.XLOOKUP(B1551,Details!E:E,Details!AR:AR)</f>
        <v>0</v>
      </c>
      <c r="F1551" s="3">
        <f>SUMIFS(Details!AY:AY,Details!E:E,'GST TDS'!B1551)</f>
        <v>0</v>
      </c>
      <c r="G1551" s="360">
        <f t="shared" si="33"/>
        <v>0</v>
      </c>
    </row>
    <row r="1552" spans="3:7" x14ac:dyDescent="0.35">
      <c r="C1552" s="3">
        <f>_xlfn.XLOOKUP(B1552,Details!E:E,Details!CG:CG)</f>
        <v>0</v>
      </c>
      <c r="D1552" s="3">
        <f>_xlfn.XLOOKUP(B1552,Details!E:E,Details!AQ:AQ)</f>
        <v>0</v>
      </c>
      <c r="E1552" s="3">
        <f>_xlfn.XLOOKUP(B1552,Details!E:E,Details!AR:AR)</f>
        <v>0</v>
      </c>
      <c r="F1552" s="3">
        <f>SUMIFS(Details!AY:AY,Details!E:E,'GST TDS'!B1552)</f>
        <v>0</v>
      </c>
      <c r="G1552" s="360">
        <f t="shared" ref="G1552:G1554" si="34">F1552*2%</f>
        <v>0</v>
      </c>
    </row>
    <row r="1553" spans="3:7" x14ac:dyDescent="0.35">
      <c r="C1553" s="3">
        <f>_xlfn.XLOOKUP(B1553,Details!E:E,Details!CG:CG)</f>
        <v>0</v>
      </c>
      <c r="D1553" s="3">
        <f>_xlfn.XLOOKUP(B1553,Details!E:E,Details!AQ:AQ)</f>
        <v>0</v>
      </c>
      <c r="E1553" s="3">
        <f>_xlfn.XLOOKUP(B1553,Details!E:E,Details!AR:AR)</f>
        <v>0</v>
      </c>
      <c r="F1553" s="3">
        <f>SUMIFS(Details!AY:AY,Details!E:E,'GST TDS'!B1553)</f>
        <v>0</v>
      </c>
      <c r="G1553" s="360">
        <f t="shared" si="34"/>
        <v>0</v>
      </c>
    </row>
    <row r="1554" spans="3:7" x14ac:dyDescent="0.35">
      <c r="C1554" s="3">
        <f>_xlfn.XLOOKUP(B1554,Details!E:E,Details!CG:CG)</f>
        <v>0</v>
      </c>
      <c r="D1554" s="3">
        <f>_xlfn.XLOOKUP(B1554,Details!E:E,Details!AQ:AQ)</f>
        <v>0</v>
      </c>
      <c r="E1554" s="3">
        <f>_xlfn.XLOOKUP(B1554,Details!E:E,Details!AR:AR)</f>
        <v>0</v>
      </c>
      <c r="F1554" s="3">
        <f>SUMIFS(Details!AY:AY,Details!E:E,'GST TDS'!B1554)</f>
        <v>0</v>
      </c>
      <c r="G1554" s="360">
        <f t="shared" si="34"/>
        <v>0</v>
      </c>
    </row>
    <row r="1555" spans="3:7" x14ac:dyDescent="0.35">
      <c r="C1555" s="3">
        <f>_xlfn.XLOOKUP(B1555,Details!E:E,Details!CG:CG)</f>
        <v>0</v>
      </c>
      <c r="D1555" s="3">
        <f>_xlfn.XLOOKUP(B1555,Details!E:E,Details!AQ:AQ)</f>
        <v>0</v>
      </c>
      <c r="E1555" s="3">
        <f>_xlfn.XLOOKUP(B1555,Details!E:E,Details!AR:AR)</f>
        <v>0</v>
      </c>
      <c r="F1555" s="3">
        <f>SUMIFS(Details!AY:AY,Details!E:E,'GST TDS'!B1555)</f>
        <v>0</v>
      </c>
      <c r="G1555" s="360">
        <f t="shared" ref="G1555:G1618" si="35">F1555*2%</f>
        <v>0</v>
      </c>
    </row>
    <row r="1556" spans="3:7" x14ac:dyDescent="0.35">
      <c r="C1556" s="3">
        <f>_xlfn.XLOOKUP(B1556,Details!E:E,Details!CG:CG)</f>
        <v>0</v>
      </c>
      <c r="D1556" s="3">
        <f>_xlfn.XLOOKUP(B1556,Details!E:E,Details!AQ:AQ)</f>
        <v>0</v>
      </c>
      <c r="E1556" s="3">
        <f>_xlfn.XLOOKUP(B1556,Details!E:E,Details!AR:AR)</f>
        <v>0</v>
      </c>
      <c r="F1556" s="3">
        <f>SUMIFS(Details!AY:AY,Details!E:E,'GST TDS'!B1556)</f>
        <v>0</v>
      </c>
      <c r="G1556" s="360">
        <f t="shared" si="35"/>
        <v>0</v>
      </c>
    </row>
    <row r="1557" spans="3:7" x14ac:dyDescent="0.35">
      <c r="C1557" s="3">
        <f>_xlfn.XLOOKUP(B1557,Details!E:E,Details!CG:CG)</f>
        <v>0</v>
      </c>
      <c r="D1557" s="3">
        <f>_xlfn.XLOOKUP(B1557,Details!E:E,Details!AQ:AQ)</f>
        <v>0</v>
      </c>
      <c r="E1557" s="3">
        <f>_xlfn.XLOOKUP(B1557,Details!E:E,Details!AR:AR)</f>
        <v>0</v>
      </c>
      <c r="F1557" s="3">
        <f>SUMIFS(Details!AY:AY,Details!E:E,'GST TDS'!B1557)</f>
        <v>0</v>
      </c>
      <c r="G1557" s="360">
        <f t="shared" si="35"/>
        <v>0</v>
      </c>
    </row>
    <row r="1558" spans="3:7" x14ac:dyDescent="0.35">
      <c r="C1558" s="3">
        <f>_xlfn.XLOOKUP(B1558,Details!E:E,Details!CG:CG)</f>
        <v>0</v>
      </c>
      <c r="D1558" s="3">
        <f>_xlfn.XLOOKUP(B1558,Details!E:E,Details!AQ:AQ)</f>
        <v>0</v>
      </c>
      <c r="E1558" s="3">
        <f>_xlfn.XLOOKUP(B1558,Details!E:E,Details!AR:AR)</f>
        <v>0</v>
      </c>
      <c r="F1558" s="3">
        <f>SUMIFS(Details!AY:AY,Details!E:E,'GST TDS'!B1558)</f>
        <v>0</v>
      </c>
      <c r="G1558" s="360">
        <f t="shared" si="35"/>
        <v>0</v>
      </c>
    </row>
    <row r="1559" spans="3:7" x14ac:dyDescent="0.35">
      <c r="C1559" s="3">
        <f>_xlfn.XLOOKUP(B1559,Details!E:E,Details!CG:CG)</f>
        <v>0</v>
      </c>
      <c r="D1559" s="3">
        <f>_xlfn.XLOOKUP(B1559,Details!E:E,Details!AQ:AQ)</f>
        <v>0</v>
      </c>
      <c r="E1559" s="3">
        <f>_xlfn.XLOOKUP(B1559,Details!E:E,Details!AR:AR)</f>
        <v>0</v>
      </c>
      <c r="F1559" s="3">
        <f>SUMIFS(Details!AY:AY,Details!E:E,'GST TDS'!B1559)</f>
        <v>0</v>
      </c>
      <c r="G1559" s="360">
        <f t="shared" si="35"/>
        <v>0</v>
      </c>
    </row>
    <row r="1560" spans="3:7" x14ac:dyDescent="0.35">
      <c r="C1560" s="3">
        <f>_xlfn.XLOOKUP(B1560,Details!E:E,Details!CG:CG)</f>
        <v>0</v>
      </c>
      <c r="D1560" s="3">
        <f>_xlfn.XLOOKUP(B1560,Details!E:E,Details!AQ:AQ)</f>
        <v>0</v>
      </c>
      <c r="E1560" s="3">
        <f>_xlfn.XLOOKUP(B1560,Details!E:E,Details!AR:AR)</f>
        <v>0</v>
      </c>
      <c r="F1560" s="3">
        <f>SUMIFS(Details!AY:AY,Details!E:E,'GST TDS'!B1560)</f>
        <v>0</v>
      </c>
      <c r="G1560" s="360">
        <f t="shared" si="35"/>
        <v>0</v>
      </c>
    </row>
    <row r="1561" spans="3:7" x14ac:dyDescent="0.35">
      <c r="C1561" s="3">
        <f>_xlfn.XLOOKUP(B1561,Details!E:E,Details!CG:CG)</f>
        <v>0</v>
      </c>
      <c r="D1561" s="3">
        <f>_xlfn.XLOOKUP(B1561,Details!E:E,Details!AQ:AQ)</f>
        <v>0</v>
      </c>
      <c r="E1561" s="3">
        <f>_xlfn.XLOOKUP(B1561,Details!E:E,Details!AR:AR)</f>
        <v>0</v>
      </c>
      <c r="F1561" s="3">
        <f>SUMIFS(Details!AY:AY,Details!E:E,'GST TDS'!B1561)</f>
        <v>0</v>
      </c>
      <c r="G1561" s="360">
        <f t="shared" si="35"/>
        <v>0</v>
      </c>
    </row>
    <row r="1562" spans="3:7" x14ac:dyDescent="0.35">
      <c r="C1562" s="3">
        <f>_xlfn.XLOOKUP(B1562,Details!E:E,Details!CG:CG)</f>
        <v>0</v>
      </c>
      <c r="D1562" s="3">
        <f>_xlfn.XLOOKUP(B1562,Details!E:E,Details!AQ:AQ)</f>
        <v>0</v>
      </c>
      <c r="E1562" s="3">
        <f>_xlfn.XLOOKUP(B1562,Details!E:E,Details!AR:AR)</f>
        <v>0</v>
      </c>
      <c r="F1562" s="3">
        <f>SUMIFS(Details!AY:AY,Details!E:E,'GST TDS'!B1562)</f>
        <v>0</v>
      </c>
      <c r="G1562" s="360">
        <f t="shared" si="35"/>
        <v>0</v>
      </c>
    </row>
    <row r="1563" spans="3:7" x14ac:dyDescent="0.35">
      <c r="C1563" s="3">
        <f>_xlfn.XLOOKUP(B1563,Details!E:E,Details!CG:CG)</f>
        <v>0</v>
      </c>
      <c r="D1563" s="3">
        <f>_xlfn.XLOOKUP(B1563,Details!E:E,Details!AQ:AQ)</f>
        <v>0</v>
      </c>
      <c r="E1563" s="3">
        <f>_xlfn.XLOOKUP(B1563,Details!E:E,Details!AR:AR)</f>
        <v>0</v>
      </c>
      <c r="F1563" s="3">
        <f>SUMIFS(Details!AY:AY,Details!E:E,'GST TDS'!B1563)</f>
        <v>0</v>
      </c>
      <c r="G1563" s="360">
        <f t="shared" si="35"/>
        <v>0</v>
      </c>
    </row>
    <row r="1564" spans="3:7" x14ac:dyDescent="0.35">
      <c r="C1564" s="3">
        <f>_xlfn.XLOOKUP(B1564,Details!E:E,Details!CG:CG)</f>
        <v>0</v>
      </c>
      <c r="D1564" s="3">
        <f>_xlfn.XLOOKUP(B1564,Details!E:E,Details!AQ:AQ)</f>
        <v>0</v>
      </c>
      <c r="E1564" s="3">
        <f>_xlfn.XLOOKUP(B1564,Details!E:E,Details!AR:AR)</f>
        <v>0</v>
      </c>
      <c r="F1564" s="3">
        <f>SUMIFS(Details!AY:AY,Details!E:E,'GST TDS'!B1564)</f>
        <v>0</v>
      </c>
      <c r="G1564" s="360">
        <f t="shared" si="35"/>
        <v>0</v>
      </c>
    </row>
    <row r="1565" spans="3:7" x14ac:dyDescent="0.35">
      <c r="C1565" s="3">
        <f>_xlfn.XLOOKUP(B1565,Details!E:E,Details!CG:CG)</f>
        <v>0</v>
      </c>
      <c r="D1565" s="3">
        <f>_xlfn.XLOOKUP(B1565,Details!E:E,Details!AQ:AQ)</f>
        <v>0</v>
      </c>
      <c r="E1565" s="3">
        <f>_xlfn.XLOOKUP(B1565,Details!E:E,Details!AR:AR)</f>
        <v>0</v>
      </c>
      <c r="F1565" s="3">
        <f>SUMIFS(Details!AY:AY,Details!E:E,'GST TDS'!B1565)</f>
        <v>0</v>
      </c>
      <c r="G1565" s="360">
        <f t="shared" si="35"/>
        <v>0</v>
      </c>
    </row>
    <row r="1566" spans="3:7" x14ac:dyDescent="0.35">
      <c r="C1566" s="3">
        <f>_xlfn.XLOOKUP(B1566,Details!E:E,Details!CG:CG)</f>
        <v>0</v>
      </c>
      <c r="D1566" s="3">
        <f>_xlfn.XLOOKUP(B1566,Details!E:E,Details!AQ:AQ)</f>
        <v>0</v>
      </c>
      <c r="E1566" s="3">
        <f>_xlfn.XLOOKUP(B1566,Details!E:E,Details!AR:AR)</f>
        <v>0</v>
      </c>
      <c r="F1566" s="3">
        <f>SUMIFS(Details!AY:AY,Details!E:E,'GST TDS'!B1566)</f>
        <v>0</v>
      </c>
      <c r="G1566" s="360">
        <f t="shared" si="35"/>
        <v>0</v>
      </c>
    </row>
    <row r="1567" spans="3:7" x14ac:dyDescent="0.35">
      <c r="C1567" s="3">
        <f>_xlfn.XLOOKUP(B1567,Details!E:E,Details!CG:CG)</f>
        <v>0</v>
      </c>
      <c r="D1567" s="3">
        <f>_xlfn.XLOOKUP(B1567,Details!E:E,Details!AQ:AQ)</f>
        <v>0</v>
      </c>
      <c r="E1567" s="3">
        <f>_xlfn.XLOOKUP(B1567,Details!E:E,Details!AR:AR)</f>
        <v>0</v>
      </c>
      <c r="F1567" s="3">
        <f>SUMIFS(Details!AY:AY,Details!E:E,'GST TDS'!B1567)</f>
        <v>0</v>
      </c>
      <c r="G1567" s="360">
        <f t="shared" si="35"/>
        <v>0</v>
      </c>
    </row>
    <row r="1568" spans="3:7" x14ac:dyDescent="0.35">
      <c r="C1568" s="3">
        <f>_xlfn.XLOOKUP(B1568,Details!E:E,Details!CG:CG)</f>
        <v>0</v>
      </c>
      <c r="D1568" s="3">
        <f>_xlfn.XLOOKUP(B1568,Details!E:E,Details!AQ:AQ)</f>
        <v>0</v>
      </c>
      <c r="E1568" s="3">
        <f>_xlfn.XLOOKUP(B1568,Details!E:E,Details!AR:AR)</f>
        <v>0</v>
      </c>
      <c r="F1568" s="3">
        <f>SUMIFS(Details!AY:AY,Details!E:E,'GST TDS'!B1568)</f>
        <v>0</v>
      </c>
      <c r="G1568" s="360">
        <f t="shared" si="35"/>
        <v>0</v>
      </c>
    </row>
    <row r="1569" spans="3:7" x14ac:dyDescent="0.35">
      <c r="C1569" s="3">
        <f>_xlfn.XLOOKUP(B1569,Details!E:E,Details!CG:CG)</f>
        <v>0</v>
      </c>
      <c r="D1569" s="3">
        <f>_xlfn.XLOOKUP(B1569,Details!E:E,Details!AQ:AQ)</f>
        <v>0</v>
      </c>
      <c r="E1569" s="3">
        <f>_xlfn.XLOOKUP(B1569,Details!E:E,Details!AR:AR)</f>
        <v>0</v>
      </c>
      <c r="F1569" s="3">
        <f>SUMIFS(Details!AY:AY,Details!E:E,'GST TDS'!B1569)</f>
        <v>0</v>
      </c>
      <c r="G1569" s="360">
        <f t="shared" si="35"/>
        <v>0</v>
      </c>
    </row>
    <row r="1570" spans="3:7" x14ac:dyDescent="0.35">
      <c r="C1570" s="3">
        <f>_xlfn.XLOOKUP(B1570,Details!E:E,Details!CG:CG)</f>
        <v>0</v>
      </c>
      <c r="D1570" s="3">
        <f>_xlfn.XLOOKUP(B1570,Details!E:E,Details!AQ:AQ)</f>
        <v>0</v>
      </c>
      <c r="E1570" s="3">
        <f>_xlfn.XLOOKUP(B1570,Details!E:E,Details!AR:AR)</f>
        <v>0</v>
      </c>
      <c r="F1570" s="3">
        <f>SUMIFS(Details!AY:AY,Details!E:E,'GST TDS'!B1570)</f>
        <v>0</v>
      </c>
      <c r="G1570" s="360">
        <f t="shared" si="35"/>
        <v>0</v>
      </c>
    </row>
    <row r="1571" spans="3:7" x14ac:dyDescent="0.35">
      <c r="C1571" s="3">
        <f>_xlfn.XLOOKUP(B1571,Details!E:E,Details!CG:CG)</f>
        <v>0</v>
      </c>
      <c r="D1571" s="3">
        <f>_xlfn.XLOOKUP(B1571,Details!E:E,Details!AQ:AQ)</f>
        <v>0</v>
      </c>
      <c r="E1571" s="3">
        <f>_xlfn.XLOOKUP(B1571,Details!E:E,Details!AR:AR)</f>
        <v>0</v>
      </c>
      <c r="F1571" s="3">
        <f>SUMIFS(Details!AY:AY,Details!E:E,'GST TDS'!B1571)</f>
        <v>0</v>
      </c>
      <c r="G1571" s="360">
        <f t="shared" si="35"/>
        <v>0</v>
      </c>
    </row>
    <row r="1572" spans="3:7" x14ac:dyDescent="0.35">
      <c r="C1572" s="3">
        <f>_xlfn.XLOOKUP(B1572,Details!E:E,Details!CG:CG)</f>
        <v>0</v>
      </c>
      <c r="D1572" s="3">
        <f>_xlfn.XLOOKUP(B1572,Details!E:E,Details!AQ:AQ)</f>
        <v>0</v>
      </c>
      <c r="E1572" s="3">
        <f>_xlfn.XLOOKUP(B1572,Details!E:E,Details!AR:AR)</f>
        <v>0</v>
      </c>
      <c r="F1572" s="3">
        <f>SUMIFS(Details!AY:AY,Details!E:E,'GST TDS'!B1572)</f>
        <v>0</v>
      </c>
      <c r="G1572" s="360">
        <f t="shared" si="35"/>
        <v>0</v>
      </c>
    </row>
    <row r="1573" spans="3:7" x14ac:dyDescent="0.35">
      <c r="C1573" s="3">
        <f>_xlfn.XLOOKUP(B1573,Details!E:E,Details!CG:CG)</f>
        <v>0</v>
      </c>
      <c r="D1573" s="3">
        <f>_xlfn.XLOOKUP(B1573,Details!E:E,Details!AQ:AQ)</f>
        <v>0</v>
      </c>
      <c r="E1573" s="3">
        <f>_xlfn.XLOOKUP(B1573,Details!E:E,Details!AR:AR)</f>
        <v>0</v>
      </c>
      <c r="F1573" s="3">
        <f>SUMIFS(Details!AY:AY,Details!E:E,'GST TDS'!B1573)</f>
        <v>0</v>
      </c>
      <c r="G1573" s="360">
        <f t="shared" si="35"/>
        <v>0</v>
      </c>
    </row>
    <row r="1574" spans="3:7" x14ac:dyDescent="0.35">
      <c r="C1574" s="3">
        <f>_xlfn.XLOOKUP(B1574,Details!E:E,Details!CG:CG)</f>
        <v>0</v>
      </c>
      <c r="D1574" s="3">
        <f>_xlfn.XLOOKUP(B1574,Details!E:E,Details!AQ:AQ)</f>
        <v>0</v>
      </c>
      <c r="E1574" s="3">
        <f>_xlfn.XLOOKUP(B1574,Details!E:E,Details!AR:AR)</f>
        <v>0</v>
      </c>
      <c r="F1574" s="3">
        <f>SUMIFS(Details!AY:AY,Details!E:E,'GST TDS'!B1574)</f>
        <v>0</v>
      </c>
      <c r="G1574" s="360">
        <f t="shared" si="35"/>
        <v>0</v>
      </c>
    </row>
    <row r="1575" spans="3:7" x14ac:dyDescent="0.35">
      <c r="C1575" s="3">
        <f>_xlfn.XLOOKUP(B1575,Details!E:E,Details!CG:CG)</f>
        <v>0</v>
      </c>
      <c r="D1575" s="3">
        <f>_xlfn.XLOOKUP(B1575,Details!E:E,Details!AQ:AQ)</f>
        <v>0</v>
      </c>
      <c r="E1575" s="3">
        <f>_xlfn.XLOOKUP(B1575,Details!E:E,Details!AR:AR)</f>
        <v>0</v>
      </c>
      <c r="F1575" s="3">
        <f>SUMIFS(Details!AY:AY,Details!E:E,'GST TDS'!B1575)</f>
        <v>0</v>
      </c>
      <c r="G1575" s="360">
        <f t="shared" si="35"/>
        <v>0</v>
      </c>
    </row>
    <row r="1576" spans="3:7" x14ac:dyDescent="0.35">
      <c r="C1576" s="3">
        <f>_xlfn.XLOOKUP(B1576,Details!E:E,Details!CG:CG)</f>
        <v>0</v>
      </c>
      <c r="D1576" s="3">
        <f>_xlfn.XLOOKUP(B1576,Details!E:E,Details!AQ:AQ)</f>
        <v>0</v>
      </c>
      <c r="E1576" s="3">
        <f>_xlfn.XLOOKUP(B1576,Details!E:E,Details!AR:AR)</f>
        <v>0</v>
      </c>
      <c r="F1576" s="3">
        <f>SUMIFS(Details!AY:AY,Details!E:E,'GST TDS'!B1576)</f>
        <v>0</v>
      </c>
      <c r="G1576" s="360">
        <f t="shared" si="35"/>
        <v>0</v>
      </c>
    </row>
    <row r="1577" spans="3:7" x14ac:dyDescent="0.35">
      <c r="C1577" s="3">
        <f>_xlfn.XLOOKUP(B1577,Details!E:E,Details!CG:CG)</f>
        <v>0</v>
      </c>
      <c r="D1577" s="3">
        <f>_xlfn.XLOOKUP(B1577,Details!E:E,Details!AQ:AQ)</f>
        <v>0</v>
      </c>
      <c r="E1577" s="3">
        <f>_xlfn.XLOOKUP(B1577,Details!E:E,Details!AR:AR)</f>
        <v>0</v>
      </c>
      <c r="F1577" s="3">
        <f>SUMIFS(Details!AY:AY,Details!E:E,'GST TDS'!B1577)</f>
        <v>0</v>
      </c>
      <c r="G1577" s="360">
        <f t="shared" si="35"/>
        <v>0</v>
      </c>
    </row>
    <row r="1578" spans="3:7" x14ac:dyDescent="0.35">
      <c r="C1578" s="3">
        <f>_xlfn.XLOOKUP(B1578,Details!E:E,Details!CG:CG)</f>
        <v>0</v>
      </c>
      <c r="D1578" s="3">
        <f>_xlfn.XLOOKUP(B1578,Details!E:E,Details!AQ:AQ)</f>
        <v>0</v>
      </c>
      <c r="E1578" s="3">
        <f>_xlfn.XLOOKUP(B1578,Details!E:E,Details!AR:AR)</f>
        <v>0</v>
      </c>
      <c r="F1578" s="3">
        <f>SUMIFS(Details!AY:AY,Details!E:E,'GST TDS'!B1578)</f>
        <v>0</v>
      </c>
      <c r="G1578" s="360">
        <f t="shared" si="35"/>
        <v>0</v>
      </c>
    </row>
    <row r="1579" spans="3:7" x14ac:dyDescent="0.35">
      <c r="C1579" s="3">
        <f>_xlfn.XLOOKUP(B1579,Details!E:E,Details!CG:CG)</f>
        <v>0</v>
      </c>
      <c r="D1579" s="3">
        <f>_xlfn.XLOOKUP(B1579,Details!E:E,Details!AQ:AQ)</f>
        <v>0</v>
      </c>
      <c r="E1579" s="3">
        <f>_xlfn.XLOOKUP(B1579,Details!E:E,Details!AR:AR)</f>
        <v>0</v>
      </c>
      <c r="F1579" s="3">
        <f>SUMIFS(Details!AY:AY,Details!E:E,'GST TDS'!B1579)</f>
        <v>0</v>
      </c>
      <c r="G1579" s="360">
        <f t="shared" si="35"/>
        <v>0</v>
      </c>
    </row>
    <row r="1580" spans="3:7" x14ac:dyDescent="0.35">
      <c r="C1580" s="3">
        <f>_xlfn.XLOOKUP(B1580,Details!E:E,Details!CG:CG)</f>
        <v>0</v>
      </c>
      <c r="D1580" s="3">
        <f>_xlfn.XLOOKUP(B1580,Details!E:E,Details!AQ:AQ)</f>
        <v>0</v>
      </c>
      <c r="E1580" s="3">
        <f>_xlfn.XLOOKUP(B1580,Details!E:E,Details!AR:AR)</f>
        <v>0</v>
      </c>
      <c r="F1580" s="3">
        <f>SUMIFS(Details!AY:AY,Details!E:E,'GST TDS'!B1580)</f>
        <v>0</v>
      </c>
      <c r="G1580" s="360">
        <f t="shared" si="35"/>
        <v>0</v>
      </c>
    </row>
    <row r="1581" spans="3:7" x14ac:dyDescent="0.35">
      <c r="C1581" s="3">
        <f>_xlfn.XLOOKUP(B1581,Details!E:E,Details!CG:CG)</f>
        <v>0</v>
      </c>
      <c r="D1581" s="3">
        <f>_xlfn.XLOOKUP(B1581,Details!E:E,Details!AQ:AQ)</f>
        <v>0</v>
      </c>
      <c r="E1581" s="3">
        <f>_xlfn.XLOOKUP(B1581,Details!E:E,Details!AR:AR)</f>
        <v>0</v>
      </c>
      <c r="F1581" s="3">
        <f>SUMIFS(Details!AY:AY,Details!E:E,'GST TDS'!B1581)</f>
        <v>0</v>
      </c>
      <c r="G1581" s="360">
        <f t="shared" si="35"/>
        <v>0</v>
      </c>
    </row>
    <row r="1582" spans="3:7" x14ac:dyDescent="0.35">
      <c r="C1582" s="3">
        <f>_xlfn.XLOOKUP(B1582,Details!E:E,Details!CG:CG)</f>
        <v>0</v>
      </c>
      <c r="D1582" s="3">
        <f>_xlfn.XLOOKUP(B1582,Details!E:E,Details!AQ:AQ)</f>
        <v>0</v>
      </c>
      <c r="E1582" s="3">
        <f>_xlfn.XLOOKUP(B1582,Details!E:E,Details!AR:AR)</f>
        <v>0</v>
      </c>
      <c r="F1582" s="3">
        <f>SUMIFS(Details!AY:AY,Details!E:E,'GST TDS'!B1582)</f>
        <v>0</v>
      </c>
      <c r="G1582" s="360">
        <f t="shared" si="35"/>
        <v>0</v>
      </c>
    </row>
    <row r="1583" spans="3:7" x14ac:dyDescent="0.35">
      <c r="C1583" s="3">
        <f>_xlfn.XLOOKUP(B1583,Details!E:E,Details!CG:CG)</f>
        <v>0</v>
      </c>
      <c r="D1583" s="3">
        <f>_xlfn.XLOOKUP(B1583,Details!E:E,Details!AQ:AQ)</f>
        <v>0</v>
      </c>
      <c r="E1583" s="3">
        <f>_xlfn.XLOOKUP(B1583,Details!E:E,Details!AR:AR)</f>
        <v>0</v>
      </c>
      <c r="F1583" s="3">
        <f>SUMIFS(Details!AY:AY,Details!E:E,'GST TDS'!B1583)</f>
        <v>0</v>
      </c>
      <c r="G1583" s="360">
        <f t="shared" si="35"/>
        <v>0</v>
      </c>
    </row>
    <row r="1584" spans="3:7" x14ac:dyDescent="0.35">
      <c r="C1584" s="3">
        <f>_xlfn.XLOOKUP(B1584,Details!E:E,Details!CG:CG)</f>
        <v>0</v>
      </c>
      <c r="D1584" s="3">
        <f>_xlfn.XLOOKUP(B1584,Details!E:E,Details!AQ:AQ)</f>
        <v>0</v>
      </c>
      <c r="E1584" s="3">
        <f>_xlfn.XLOOKUP(B1584,Details!E:E,Details!AR:AR)</f>
        <v>0</v>
      </c>
      <c r="F1584" s="3">
        <f>SUMIFS(Details!AY:AY,Details!E:E,'GST TDS'!B1584)</f>
        <v>0</v>
      </c>
      <c r="G1584" s="360">
        <f t="shared" si="35"/>
        <v>0</v>
      </c>
    </row>
    <row r="1585" spans="3:7" x14ac:dyDescent="0.35">
      <c r="C1585" s="3">
        <f>_xlfn.XLOOKUP(B1585,Details!E:E,Details!CG:CG)</f>
        <v>0</v>
      </c>
      <c r="D1585" s="3">
        <f>_xlfn.XLOOKUP(B1585,Details!E:E,Details!AQ:AQ)</f>
        <v>0</v>
      </c>
      <c r="E1585" s="3">
        <f>_xlfn.XLOOKUP(B1585,Details!E:E,Details!AR:AR)</f>
        <v>0</v>
      </c>
      <c r="F1585" s="3">
        <f>SUMIFS(Details!AY:AY,Details!E:E,'GST TDS'!B1585)</f>
        <v>0</v>
      </c>
      <c r="G1585" s="360">
        <f t="shared" si="35"/>
        <v>0</v>
      </c>
    </row>
    <row r="1586" spans="3:7" x14ac:dyDescent="0.35">
      <c r="C1586" s="3">
        <f>_xlfn.XLOOKUP(B1586,Details!E:E,Details!CG:CG)</f>
        <v>0</v>
      </c>
      <c r="D1586" s="3">
        <f>_xlfn.XLOOKUP(B1586,Details!E:E,Details!AQ:AQ)</f>
        <v>0</v>
      </c>
      <c r="E1586" s="3">
        <f>_xlfn.XLOOKUP(B1586,Details!E:E,Details!AR:AR)</f>
        <v>0</v>
      </c>
      <c r="F1586" s="3">
        <f>SUMIFS(Details!AY:AY,Details!E:E,'GST TDS'!B1586)</f>
        <v>0</v>
      </c>
      <c r="G1586" s="360">
        <f t="shared" si="35"/>
        <v>0</v>
      </c>
    </row>
    <row r="1587" spans="3:7" x14ac:dyDescent="0.35">
      <c r="C1587" s="3">
        <f>_xlfn.XLOOKUP(B1587,Details!E:E,Details!CG:CG)</f>
        <v>0</v>
      </c>
      <c r="D1587" s="3">
        <f>_xlfn.XLOOKUP(B1587,Details!E:E,Details!AQ:AQ)</f>
        <v>0</v>
      </c>
      <c r="E1587" s="3">
        <f>_xlfn.XLOOKUP(B1587,Details!E:E,Details!AR:AR)</f>
        <v>0</v>
      </c>
      <c r="F1587" s="3">
        <f>SUMIFS(Details!AY:AY,Details!E:E,'GST TDS'!B1587)</f>
        <v>0</v>
      </c>
      <c r="G1587" s="360">
        <f t="shared" si="35"/>
        <v>0</v>
      </c>
    </row>
    <row r="1588" spans="3:7" x14ac:dyDescent="0.35">
      <c r="C1588" s="3">
        <f>_xlfn.XLOOKUP(B1588,Details!E:E,Details!CG:CG)</f>
        <v>0</v>
      </c>
      <c r="D1588" s="3">
        <f>_xlfn.XLOOKUP(B1588,Details!E:E,Details!AQ:AQ)</f>
        <v>0</v>
      </c>
      <c r="E1588" s="3">
        <f>_xlfn.XLOOKUP(B1588,Details!E:E,Details!AR:AR)</f>
        <v>0</v>
      </c>
      <c r="F1588" s="3">
        <f>SUMIFS(Details!AY:AY,Details!E:E,'GST TDS'!B1588)</f>
        <v>0</v>
      </c>
      <c r="G1588" s="360">
        <f t="shared" si="35"/>
        <v>0</v>
      </c>
    </row>
    <row r="1589" spans="3:7" x14ac:dyDescent="0.35">
      <c r="C1589" s="3">
        <f>_xlfn.XLOOKUP(B1589,Details!E:E,Details!CG:CG)</f>
        <v>0</v>
      </c>
      <c r="D1589" s="3">
        <f>_xlfn.XLOOKUP(B1589,Details!E:E,Details!AQ:AQ)</f>
        <v>0</v>
      </c>
      <c r="E1589" s="3">
        <f>_xlfn.XLOOKUP(B1589,Details!E:E,Details!AR:AR)</f>
        <v>0</v>
      </c>
      <c r="F1589" s="3">
        <f>SUMIFS(Details!AY:AY,Details!E:E,'GST TDS'!B1589)</f>
        <v>0</v>
      </c>
      <c r="G1589" s="360">
        <f t="shared" si="35"/>
        <v>0</v>
      </c>
    </row>
    <row r="1590" spans="3:7" x14ac:dyDescent="0.35">
      <c r="C1590" s="3">
        <f>_xlfn.XLOOKUP(B1590,Details!E:E,Details!CG:CG)</f>
        <v>0</v>
      </c>
      <c r="D1590" s="3">
        <f>_xlfn.XLOOKUP(B1590,Details!E:E,Details!AQ:AQ)</f>
        <v>0</v>
      </c>
      <c r="E1590" s="3">
        <f>_xlfn.XLOOKUP(B1590,Details!E:E,Details!AR:AR)</f>
        <v>0</v>
      </c>
      <c r="F1590" s="3">
        <f>SUMIFS(Details!AY:AY,Details!E:E,'GST TDS'!B1590)</f>
        <v>0</v>
      </c>
      <c r="G1590" s="360">
        <f t="shared" si="35"/>
        <v>0</v>
      </c>
    </row>
    <row r="1591" spans="3:7" x14ac:dyDescent="0.35">
      <c r="C1591" s="3">
        <f>_xlfn.XLOOKUP(B1591,Details!E:E,Details!CG:CG)</f>
        <v>0</v>
      </c>
      <c r="D1591" s="3">
        <f>_xlfn.XLOOKUP(B1591,Details!E:E,Details!AQ:AQ)</f>
        <v>0</v>
      </c>
      <c r="E1591" s="3">
        <f>_xlfn.XLOOKUP(B1591,Details!E:E,Details!AR:AR)</f>
        <v>0</v>
      </c>
      <c r="F1591" s="3">
        <f>SUMIFS(Details!AY:AY,Details!E:E,'GST TDS'!B1591)</f>
        <v>0</v>
      </c>
      <c r="G1591" s="360">
        <f t="shared" si="35"/>
        <v>0</v>
      </c>
    </row>
    <row r="1592" spans="3:7" x14ac:dyDescent="0.35">
      <c r="C1592" s="3">
        <f>_xlfn.XLOOKUP(B1592,Details!E:E,Details!CG:CG)</f>
        <v>0</v>
      </c>
      <c r="D1592" s="3">
        <f>_xlfn.XLOOKUP(B1592,Details!E:E,Details!AQ:AQ)</f>
        <v>0</v>
      </c>
      <c r="E1592" s="3">
        <f>_xlfn.XLOOKUP(B1592,Details!E:E,Details!AR:AR)</f>
        <v>0</v>
      </c>
      <c r="F1592" s="3">
        <f>SUMIFS(Details!AY:AY,Details!E:E,'GST TDS'!B1592)</f>
        <v>0</v>
      </c>
      <c r="G1592" s="360">
        <f t="shared" si="35"/>
        <v>0</v>
      </c>
    </row>
    <row r="1593" spans="3:7" x14ac:dyDescent="0.35">
      <c r="C1593" s="3">
        <f>_xlfn.XLOOKUP(B1593,Details!E:E,Details!CG:CG)</f>
        <v>0</v>
      </c>
      <c r="D1593" s="3">
        <f>_xlfn.XLOOKUP(B1593,Details!E:E,Details!AQ:AQ)</f>
        <v>0</v>
      </c>
      <c r="E1593" s="3">
        <f>_xlfn.XLOOKUP(B1593,Details!E:E,Details!AR:AR)</f>
        <v>0</v>
      </c>
      <c r="F1593" s="3">
        <f>SUMIFS(Details!AY:AY,Details!E:E,'GST TDS'!B1593)</f>
        <v>0</v>
      </c>
      <c r="G1593" s="360">
        <f t="shared" si="35"/>
        <v>0</v>
      </c>
    </row>
    <row r="1594" spans="3:7" x14ac:dyDescent="0.35">
      <c r="C1594" s="3">
        <f>_xlfn.XLOOKUP(B1594,Details!E:E,Details!CG:CG)</f>
        <v>0</v>
      </c>
      <c r="D1594" s="3">
        <f>_xlfn.XLOOKUP(B1594,Details!E:E,Details!AQ:AQ)</f>
        <v>0</v>
      </c>
      <c r="E1594" s="3">
        <f>_xlfn.XLOOKUP(B1594,Details!E:E,Details!AR:AR)</f>
        <v>0</v>
      </c>
      <c r="F1594" s="3">
        <f>SUMIFS(Details!AY:AY,Details!E:E,'GST TDS'!B1594)</f>
        <v>0</v>
      </c>
      <c r="G1594" s="360">
        <f t="shared" si="35"/>
        <v>0</v>
      </c>
    </row>
    <row r="1595" spans="3:7" x14ac:dyDescent="0.35">
      <c r="C1595" s="3">
        <f>_xlfn.XLOOKUP(B1595,Details!E:E,Details!CG:CG)</f>
        <v>0</v>
      </c>
      <c r="D1595" s="3">
        <f>_xlfn.XLOOKUP(B1595,Details!E:E,Details!AQ:AQ)</f>
        <v>0</v>
      </c>
      <c r="E1595" s="3">
        <f>_xlfn.XLOOKUP(B1595,Details!E:E,Details!AR:AR)</f>
        <v>0</v>
      </c>
      <c r="F1595" s="3">
        <f>SUMIFS(Details!AY:AY,Details!E:E,'GST TDS'!B1595)</f>
        <v>0</v>
      </c>
      <c r="G1595" s="360">
        <f t="shared" si="35"/>
        <v>0</v>
      </c>
    </row>
    <row r="1596" spans="3:7" x14ac:dyDescent="0.35">
      <c r="C1596" s="3">
        <f>_xlfn.XLOOKUP(B1596,Details!E:E,Details!CG:CG)</f>
        <v>0</v>
      </c>
      <c r="D1596" s="3">
        <f>_xlfn.XLOOKUP(B1596,Details!E:E,Details!AQ:AQ)</f>
        <v>0</v>
      </c>
      <c r="E1596" s="3">
        <f>_xlfn.XLOOKUP(B1596,Details!E:E,Details!AR:AR)</f>
        <v>0</v>
      </c>
      <c r="F1596" s="3">
        <f>SUMIFS(Details!AY:AY,Details!E:E,'GST TDS'!B1596)</f>
        <v>0</v>
      </c>
      <c r="G1596" s="360">
        <f t="shared" si="35"/>
        <v>0</v>
      </c>
    </row>
    <row r="1597" spans="3:7" x14ac:dyDescent="0.35">
      <c r="C1597" s="3">
        <f>_xlfn.XLOOKUP(B1597,Details!E:E,Details!CG:CG)</f>
        <v>0</v>
      </c>
      <c r="D1597" s="3">
        <f>_xlfn.XLOOKUP(B1597,Details!E:E,Details!AQ:AQ)</f>
        <v>0</v>
      </c>
      <c r="E1597" s="3">
        <f>_xlfn.XLOOKUP(B1597,Details!E:E,Details!AR:AR)</f>
        <v>0</v>
      </c>
      <c r="F1597" s="3">
        <f>SUMIFS(Details!AY:AY,Details!E:E,'GST TDS'!B1597)</f>
        <v>0</v>
      </c>
      <c r="G1597" s="360">
        <f t="shared" si="35"/>
        <v>0</v>
      </c>
    </row>
    <row r="1598" spans="3:7" x14ac:dyDescent="0.35">
      <c r="C1598" s="3">
        <f>_xlfn.XLOOKUP(B1598,Details!E:E,Details!CG:CG)</f>
        <v>0</v>
      </c>
      <c r="D1598" s="3">
        <f>_xlfn.XLOOKUP(B1598,Details!E:E,Details!AQ:AQ)</f>
        <v>0</v>
      </c>
      <c r="E1598" s="3">
        <f>_xlfn.XLOOKUP(B1598,Details!E:E,Details!AR:AR)</f>
        <v>0</v>
      </c>
      <c r="F1598" s="3">
        <f>SUMIFS(Details!AY:AY,Details!E:E,'GST TDS'!B1598)</f>
        <v>0</v>
      </c>
      <c r="G1598" s="360">
        <f t="shared" si="35"/>
        <v>0</v>
      </c>
    </row>
    <row r="1599" spans="3:7" x14ac:dyDescent="0.35">
      <c r="C1599" s="3">
        <f>_xlfn.XLOOKUP(B1599,Details!E:E,Details!CG:CG)</f>
        <v>0</v>
      </c>
      <c r="D1599" s="3">
        <f>_xlfn.XLOOKUP(B1599,Details!E:E,Details!AQ:AQ)</f>
        <v>0</v>
      </c>
      <c r="E1599" s="3">
        <f>_xlfn.XLOOKUP(B1599,Details!E:E,Details!AR:AR)</f>
        <v>0</v>
      </c>
      <c r="F1599" s="3">
        <f>SUMIFS(Details!AY:AY,Details!E:E,'GST TDS'!B1599)</f>
        <v>0</v>
      </c>
      <c r="G1599" s="360">
        <f t="shared" si="35"/>
        <v>0</v>
      </c>
    </row>
    <row r="1600" spans="3:7" x14ac:dyDescent="0.35">
      <c r="C1600" s="3">
        <f>_xlfn.XLOOKUP(B1600,Details!E:E,Details!CG:CG)</f>
        <v>0</v>
      </c>
      <c r="D1600" s="3">
        <f>_xlfn.XLOOKUP(B1600,Details!E:E,Details!AQ:AQ)</f>
        <v>0</v>
      </c>
      <c r="E1600" s="3">
        <f>_xlfn.XLOOKUP(B1600,Details!E:E,Details!AR:AR)</f>
        <v>0</v>
      </c>
      <c r="F1600" s="3">
        <f>SUMIFS(Details!AY:AY,Details!E:E,'GST TDS'!B1600)</f>
        <v>0</v>
      </c>
      <c r="G1600" s="360">
        <f t="shared" si="35"/>
        <v>0</v>
      </c>
    </row>
    <row r="1601" spans="3:7" x14ac:dyDescent="0.35">
      <c r="C1601" s="3">
        <f>_xlfn.XLOOKUP(B1601,Details!E:E,Details!CG:CG)</f>
        <v>0</v>
      </c>
      <c r="D1601" s="3">
        <f>_xlfn.XLOOKUP(B1601,Details!E:E,Details!AQ:AQ)</f>
        <v>0</v>
      </c>
      <c r="E1601" s="3">
        <f>_xlfn.XLOOKUP(B1601,Details!E:E,Details!AR:AR)</f>
        <v>0</v>
      </c>
      <c r="F1601" s="3">
        <f>SUMIFS(Details!AY:AY,Details!E:E,'GST TDS'!B1601)</f>
        <v>0</v>
      </c>
      <c r="G1601" s="360">
        <f t="shared" si="35"/>
        <v>0</v>
      </c>
    </row>
    <row r="1602" spans="3:7" x14ac:dyDescent="0.35">
      <c r="C1602" s="3">
        <f>_xlfn.XLOOKUP(B1602,Details!E:E,Details!CG:CG)</f>
        <v>0</v>
      </c>
      <c r="D1602" s="3">
        <f>_xlfn.XLOOKUP(B1602,Details!E:E,Details!AQ:AQ)</f>
        <v>0</v>
      </c>
      <c r="E1602" s="3">
        <f>_xlfn.XLOOKUP(B1602,Details!E:E,Details!AR:AR)</f>
        <v>0</v>
      </c>
      <c r="F1602" s="3">
        <f>SUMIFS(Details!AY:AY,Details!E:E,'GST TDS'!B1602)</f>
        <v>0</v>
      </c>
      <c r="G1602" s="360">
        <f t="shared" si="35"/>
        <v>0</v>
      </c>
    </row>
    <row r="1603" spans="3:7" x14ac:dyDescent="0.35">
      <c r="C1603" s="3">
        <f>_xlfn.XLOOKUP(B1603,Details!E:E,Details!CG:CG)</f>
        <v>0</v>
      </c>
      <c r="D1603" s="3">
        <f>_xlfn.XLOOKUP(B1603,Details!E:E,Details!AQ:AQ)</f>
        <v>0</v>
      </c>
      <c r="E1603" s="3">
        <f>_xlfn.XLOOKUP(B1603,Details!E:E,Details!AR:AR)</f>
        <v>0</v>
      </c>
      <c r="F1603" s="3">
        <f>SUMIFS(Details!AY:AY,Details!E:E,'GST TDS'!B1603)</f>
        <v>0</v>
      </c>
      <c r="G1603" s="360">
        <f t="shared" si="35"/>
        <v>0</v>
      </c>
    </row>
    <row r="1604" spans="3:7" x14ac:dyDescent="0.35">
      <c r="C1604" s="3">
        <f>_xlfn.XLOOKUP(B1604,Details!E:E,Details!CG:CG)</f>
        <v>0</v>
      </c>
      <c r="D1604" s="3">
        <f>_xlfn.XLOOKUP(B1604,Details!E:E,Details!AQ:AQ)</f>
        <v>0</v>
      </c>
      <c r="E1604" s="3">
        <f>_xlfn.XLOOKUP(B1604,Details!E:E,Details!AR:AR)</f>
        <v>0</v>
      </c>
      <c r="F1604" s="3">
        <f>SUMIFS(Details!AY:AY,Details!E:E,'GST TDS'!B1604)</f>
        <v>0</v>
      </c>
      <c r="G1604" s="360">
        <f t="shared" si="35"/>
        <v>0</v>
      </c>
    </row>
    <row r="1605" spans="3:7" x14ac:dyDescent="0.35">
      <c r="C1605" s="3">
        <f>_xlfn.XLOOKUP(B1605,Details!E:E,Details!CG:CG)</f>
        <v>0</v>
      </c>
      <c r="D1605" s="3">
        <f>_xlfn.XLOOKUP(B1605,Details!E:E,Details!AQ:AQ)</f>
        <v>0</v>
      </c>
      <c r="E1605" s="3">
        <f>_xlfn.XLOOKUP(B1605,Details!E:E,Details!AR:AR)</f>
        <v>0</v>
      </c>
      <c r="F1605" s="3">
        <f>SUMIFS(Details!AY:AY,Details!E:E,'GST TDS'!B1605)</f>
        <v>0</v>
      </c>
      <c r="G1605" s="360">
        <f t="shared" si="35"/>
        <v>0</v>
      </c>
    </row>
    <row r="1606" spans="3:7" x14ac:dyDescent="0.35">
      <c r="C1606" s="3">
        <f>_xlfn.XLOOKUP(B1606,Details!E:E,Details!CG:CG)</f>
        <v>0</v>
      </c>
      <c r="D1606" s="3">
        <f>_xlfn.XLOOKUP(B1606,Details!E:E,Details!AQ:AQ)</f>
        <v>0</v>
      </c>
      <c r="E1606" s="3">
        <f>_xlfn.XLOOKUP(B1606,Details!E:E,Details!AR:AR)</f>
        <v>0</v>
      </c>
      <c r="F1606" s="3">
        <f>SUMIFS(Details!AY:AY,Details!E:E,'GST TDS'!B1606)</f>
        <v>0</v>
      </c>
      <c r="G1606" s="360">
        <f t="shared" si="35"/>
        <v>0</v>
      </c>
    </row>
    <row r="1607" spans="3:7" x14ac:dyDescent="0.35">
      <c r="C1607" s="3">
        <f>_xlfn.XLOOKUP(B1607,Details!E:E,Details!CG:CG)</f>
        <v>0</v>
      </c>
      <c r="D1607" s="3">
        <f>_xlfn.XLOOKUP(B1607,Details!E:E,Details!AQ:AQ)</f>
        <v>0</v>
      </c>
      <c r="E1607" s="3">
        <f>_xlfn.XLOOKUP(B1607,Details!E:E,Details!AR:AR)</f>
        <v>0</v>
      </c>
      <c r="F1607" s="3">
        <f>SUMIFS(Details!AY:AY,Details!E:E,'GST TDS'!B1607)</f>
        <v>0</v>
      </c>
      <c r="G1607" s="360">
        <f t="shared" si="35"/>
        <v>0</v>
      </c>
    </row>
    <row r="1608" spans="3:7" x14ac:dyDescent="0.35">
      <c r="C1608" s="3">
        <f>_xlfn.XLOOKUP(B1608,Details!E:E,Details!CG:CG)</f>
        <v>0</v>
      </c>
      <c r="D1608" s="3">
        <f>_xlfn.XLOOKUP(B1608,Details!E:E,Details!AQ:AQ)</f>
        <v>0</v>
      </c>
      <c r="E1608" s="3">
        <f>_xlfn.XLOOKUP(B1608,Details!E:E,Details!AR:AR)</f>
        <v>0</v>
      </c>
      <c r="F1608" s="3">
        <f>SUMIFS(Details!AY:AY,Details!E:E,'GST TDS'!B1608)</f>
        <v>0</v>
      </c>
      <c r="G1608" s="360">
        <f t="shared" si="35"/>
        <v>0</v>
      </c>
    </row>
    <row r="1609" spans="3:7" x14ac:dyDescent="0.35">
      <c r="C1609" s="3">
        <f>_xlfn.XLOOKUP(B1609,Details!E:E,Details!CG:CG)</f>
        <v>0</v>
      </c>
      <c r="D1609" s="3">
        <f>_xlfn.XLOOKUP(B1609,Details!E:E,Details!AQ:AQ)</f>
        <v>0</v>
      </c>
      <c r="E1609" s="3">
        <f>_xlfn.XLOOKUP(B1609,Details!E:E,Details!AR:AR)</f>
        <v>0</v>
      </c>
      <c r="F1609" s="3">
        <f>SUMIFS(Details!AY:AY,Details!E:E,'GST TDS'!B1609)</f>
        <v>0</v>
      </c>
      <c r="G1609" s="360">
        <f t="shared" si="35"/>
        <v>0</v>
      </c>
    </row>
    <row r="1610" spans="3:7" x14ac:dyDescent="0.35">
      <c r="C1610" s="3">
        <f>_xlfn.XLOOKUP(B1610,Details!E:E,Details!CG:CG)</f>
        <v>0</v>
      </c>
      <c r="D1610" s="3">
        <f>_xlfn.XLOOKUP(B1610,Details!E:E,Details!AQ:AQ)</f>
        <v>0</v>
      </c>
      <c r="E1610" s="3">
        <f>_xlfn.XLOOKUP(B1610,Details!E:E,Details!AR:AR)</f>
        <v>0</v>
      </c>
      <c r="F1610" s="3">
        <f>SUMIFS(Details!AY:AY,Details!E:E,'GST TDS'!B1610)</f>
        <v>0</v>
      </c>
      <c r="G1610" s="360">
        <f t="shared" si="35"/>
        <v>0</v>
      </c>
    </row>
    <row r="1611" spans="3:7" x14ac:dyDescent="0.35">
      <c r="C1611" s="3">
        <f>_xlfn.XLOOKUP(B1611,Details!E:E,Details!CG:CG)</f>
        <v>0</v>
      </c>
      <c r="D1611" s="3">
        <f>_xlfn.XLOOKUP(B1611,Details!E:E,Details!AQ:AQ)</f>
        <v>0</v>
      </c>
      <c r="E1611" s="3">
        <f>_xlfn.XLOOKUP(B1611,Details!E:E,Details!AR:AR)</f>
        <v>0</v>
      </c>
      <c r="F1611" s="3">
        <f>SUMIFS(Details!AY:AY,Details!E:E,'GST TDS'!B1611)</f>
        <v>0</v>
      </c>
      <c r="G1611" s="360">
        <f t="shared" si="35"/>
        <v>0</v>
      </c>
    </row>
    <row r="1612" spans="3:7" x14ac:dyDescent="0.35">
      <c r="C1612" s="3">
        <f>_xlfn.XLOOKUP(B1612,Details!E:E,Details!CG:CG)</f>
        <v>0</v>
      </c>
      <c r="D1612" s="3">
        <f>_xlfn.XLOOKUP(B1612,Details!E:E,Details!AQ:AQ)</f>
        <v>0</v>
      </c>
      <c r="E1612" s="3">
        <f>_xlfn.XLOOKUP(B1612,Details!E:E,Details!AR:AR)</f>
        <v>0</v>
      </c>
      <c r="F1612" s="3">
        <f>SUMIFS(Details!AY:AY,Details!E:E,'GST TDS'!B1612)</f>
        <v>0</v>
      </c>
      <c r="G1612" s="360">
        <f t="shared" si="35"/>
        <v>0</v>
      </c>
    </row>
    <row r="1613" spans="3:7" x14ac:dyDescent="0.35">
      <c r="C1613" s="3">
        <f>_xlfn.XLOOKUP(B1613,Details!E:E,Details!CG:CG)</f>
        <v>0</v>
      </c>
      <c r="D1613" s="3">
        <f>_xlfn.XLOOKUP(B1613,Details!E:E,Details!AQ:AQ)</f>
        <v>0</v>
      </c>
      <c r="E1613" s="3">
        <f>_xlfn.XLOOKUP(B1613,Details!E:E,Details!AR:AR)</f>
        <v>0</v>
      </c>
      <c r="F1613" s="3">
        <f>SUMIFS(Details!AY:AY,Details!E:E,'GST TDS'!B1613)</f>
        <v>0</v>
      </c>
      <c r="G1613" s="360">
        <f t="shared" si="35"/>
        <v>0</v>
      </c>
    </row>
    <row r="1614" spans="3:7" x14ac:dyDescent="0.35">
      <c r="C1614" s="3">
        <f>_xlfn.XLOOKUP(B1614,Details!E:E,Details!CG:CG)</f>
        <v>0</v>
      </c>
      <c r="D1614" s="3">
        <f>_xlfn.XLOOKUP(B1614,Details!E:E,Details!AQ:AQ)</f>
        <v>0</v>
      </c>
      <c r="E1614" s="3">
        <f>_xlfn.XLOOKUP(B1614,Details!E:E,Details!AR:AR)</f>
        <v>0</v>
      </c>
      <c r="F1614" s="3">
        <f>SUMIFS(Details!AY:AY,Details!E:E,'GST TDS'!B1614)</f>
        <v>0</v>
      </c>
      <c r="G1614" s="360">
        <f t="shared" si="35"/>
        <v>0</v>
      </c>
    </row>
    <row r="1615" spans="3:7" x14ac:dyDescent="0.35">
      <c r="C1615" s="3">
        <f>_xlfn.XLOOKUP(B1615,Details!E:E,Details!CG:CG)</f>
        <v>0</v>
      </c>
      <c r="D1615" s="3">
        <f>_xlfn.XLOOKUP(B1615,Details!E:E,Details!AQ:AQ)</f>
        <v>0</v>
      </c>
      <c r="E1615" s="3">
        <f>_xlfn.XLOOKUP(B1615,Details!E:E,Details!AR:AR)</f>
        <v>0</v>
      </c>
      <c r="F1615" s="3">
        <f>SUMIFS(Details!AY:AY,Details!E:E,'GST TDS'!B1615)</f>
        <v>0</v>
      </c>
      <c r="G1615" s="360">
        <f t="shared" si="35"/>
        <v>0</v>
      </c>
    </row>
    <row r="1616" spans="3:7" x14ac:dyDescent="0.35">
      <c r="C1616" s="3">
        <f>_xlfn.XLOOKUP(B1616,Details!E:E,Details!CG:CG)</f>
        <v>0</v>
      </c>
      <c r="D1616" s="3">
        <f>_xlfn.XLOOKUP(B1616,Details!E:E,Details!AQ:AQ)</f>
        <v>0</v>
      </c>
      <c r="E1616" s="3">
        <f>_xlfn.XLOOKUP(B1616,Details!E:E,Details!AR:AR)</f>
        <v>0</v>
      </c>
      <c r="F1616" s="3">
        <f>SUMIFS(Details!AY:AY,Details!E:E,'GST TDS'!B1616)</f>
        <v>0</v>
      </c>
      <c r="G1616" s="360">
        <f t="shared" si="35"/>
        <v>0</v>
      </c>
    </row>
    <row r="1617" spans="3:7" x14ac:dyDescent="0.35">
      <c r="C1617" s="3">
        <f>_xlfn.XLOOKUP(B1617,Details!E:E,Details!CG:CG)</f>
        <v>0</v>
      </c>
      <c r="D1617" s="3">
        <f>_xlfn.XLOOKUP(B1617,Details!E:E,Details!AQ:AQ)</f>
        <v>0</v>
      </c>
      <c r="E1617" s="3">
        <f>_xlfn.XLOOKUP(B1617,Details!E:E,Details!AR:AR)</f>
        <v>0</v>
      </c>
      <c r="F1617" s="3">
        <f>SUMIFS(Details!AY:AY,Details!E:E,'GST TDS'!B1617)</f>
        <v>0</v>
      </c>
      <c r="G1617" s="360">
        <f t="shared" si="35"/>
        <v>0</v>
      </c>
    </row>
    <row r="1618" spans="3:7" x14ac:dyDescent="0.35">
      <c r="C1618" s="3">
        <f>_xlfn.XLOOKUP(B1618,Details!E:E,Details!CG:CG)</f>
        <v>0</v>
      </c>
      <c r="D1618" s="3">
        <f>_xlfn.XLOOKUP(B1618,Details!E:E,Details!AQ:AQ)</f>
        <v>0</v>
      </c>
      <c r="E1618" s="3">
        <f>_xlfn.XLOOKUP(B1618,Details!E:E,Details!AR:AR)</f>
        <v>0</v>
      </c>
      <c r="F1618" s="3">
        <f>SUMIFS(Details!AY:AY,Details!E:E,'GST TDS'!B1618)</f>
        <v>0</v>
      </c>
      <c r="G1618" s="360">
        <f t="shared" si="35"/>
        <v>0</v>
      </c>
    </row>
    <row r="1619" spans="3:7" x14ac:dyDescent="0.35">
      <c r="C1619" s="3">
        <f>_xlfn.XLOOKUP(B1619,Details!E:E,Details!CG:CG)</f>
        <v>0</v>
      </c>
      <c r="D1619" s="3">
        <f>_xlfn.XLOOKUP(B1619,Details!E:E,Details!AQ:AQ)</f>
        <v>0</v>
      </c>
      <c r="E1619" s="3">
        <f>_xlfn.XLOOKUP(B1619,Details!E:E,Details!AR:AR)</f>
        <v>0</v>
      </c>
      <c r="F1619" s="3">
        <f>SUMIFS(Details!AY:AY,Details!E:E,'GST TDS'!B1619)</f>
        <v>0</v>
      </c>
      <c r="G1619" s="360">
        <f t="shared" ref="G1619:G1682" si="36">F1619*2%</f>
        <v>0</v>
      </c>
    </row>
    <row r="1620" spans="3:7" x14ac:dyDescent="0.35">
      <c r="C1620" s="3">
        <f>_xlfn.XLOOKUP(B1620,Details!E:E,Details!CG:CG)</f>
        <v>0</v>
      </c>
      <c r="D1620" s="3">
        <f>_xlfn.XLOOKUP(B1620,Details!E:E,Details!AQ:AQ)</f>
        <v>0</v>
      </c>
      <c r="E1620" s="3">
        <f>_xlfn.XLOOKUP(B1620,Details!E:E,Details!AR:AR)</f>
        <v>0</v>
      </c>
      <c r="F1620" s="3">
        <f>SUMIFS(Details!AY:AY,Details!E:E,'GST TDS'!B1620)</f>
        <v>0</v>
      </c>
      <c r="G1620" s="360">
        <f t="shared" si="36"/>
        <v>0</v>
      </c>
    </row>
    <row r="1621" spans="3:7" x14ac:dyDescent="0.35">
      <c r="C1621" s="3">
        <f>_xlfn.XLOOKUP(B1621,Details!E:E,Details!CG:CG)</f>
        <v>0</v>
      </c>
      <c r="D1621" s="3">
        <f>_xlfn.XLOOKUP(B1621,Details!E:E,Details!AQ:AQ)</f>
        <v>0</v>
      </c>
      <c r="E1621" s="3">
        <f>_xlfn.XLOOKUP(B1621,Details!E:E,Details!AR:AR)</f>
        <v>0</v>
      </c>
      <c r="F1621" s="3">
        <f>SUMIFS(Details!AY:AY,Details!E:E,'GST TDS'!B1621)</f>
        <v>0</v>
      </c>
      <c r="G1621" s="360">
        <f t="shared" si="36"/>
        <v>0</v>
      </c>
    </row>
    <row r="1622" spans="3:7" x14ac:dyDescent="0.35">
      <c r="C1622" s="3">
        <f>_xlfn.XLOOKUP(B1622,Details!E:E,Details!CG:CG)</f>
        <v>0</v>
      </c>
      <c r="D1622" s="3">
        <f>_xlfn.XLOOKUP(B1622,Details!E:E,Details!AQ:AQ)</f>
        <v>0</v>
      </c>
      <c r="E1622" s="3">
        <f>_xlfn.XLOOKUP(B1622,Details!E:E,Details!AR:AR)</f>
        <v>0</v>
      </c>
      <c r="F1622" s="3">
        <f>SUMIFS(Details!AY:AY,Details!E:E,'GST TDS'!B1622)</f>
        <v>0</v>
      </c>
      <c r="G1622" s="360">
        <f t="shared" si="36"/>
        <v>0</v>
      </c>
    </row>
    <row r="1623" spans="3:7" x14ac:dyDescent="0.35">
      <c r="C1623" s="3">
        <f>_xlfn.XLOOKUP(B1623,Details!E:E,Details!CG:CG)</f>
        <v>0</v>
      </c>
      <c r="D1623" s="3">
        <f>_xlfn.XLOOKUP(B1623,Details!E:E,Details!AQ:AQ)</f>
        <v>0</v>
      </c>
      <c r="E1623" s="3">
        <f>_xlfn.XLOOKUP(B1623,Details!E:E,Details!AR:AR)</f>
        <v>0</v>
      </c>
      <c r="F1623" s="3">
        <f>SUMIFS(Details!AY:AY,Details!E:E,'GST TDS'!B1623)</f>
        <v>0</v>
      </c>
      <c r="G1623" s="360">
        <f t="shared" si="36"/>
        <v>0</v>
      </c>
    </row>
    <row r="1624" spans="3:7" x14ac:dyDescent="0.35">
      <c r="C1624" s="3">
        <f>_xlfn.XLOOKUP(B1624,Details!E:E,Details!CG:CG)</f>
        <v>0</v>
      </c>
      <c r="D1624" s="3">
        <f>_xlfn.XLOOKUP(B1624,Details!E:E,Details!AQ:AQ)</f>
        <v>0</v>
      </c>
      <c r="E1624" s="3">
        <f>_xlfn.XLOOKUP(B1624,Details!E:E,Details!AR:AR)</f>
        <v>0</v>
      </c>
      <c r="F1624" s="3">
        <f>SUMIFS(Details!AY:AY,Details!E:E,'GST TDS'!B1624)</f>
        <v>0</v>
      </c>
      <c r="G1624" s="360">
        <f t="shared" si="36"/>
        <v>0</v>
      </c>
    </row>
    <row r="1625" spans="3:7" x14ac:dyDescent="0.35">
      <c r="C1625" s="3">
        <f>_xlfn.XLOOKUP(B1625,Details!E:E,Details!CG:CG)</f>
        <v>0</v>
      </c>
      <c r="D1625" s="3">
        <f>_xlfn.XLOOKUP(B1625,Details!E:E,Details!AQ:AQ)</f>
        <v>0</v>
      </c>
      <c r="E1625" s="3">
        <f>_xlfn.XLOOKUP(B1625,Details!E:E,Details!AR:AR)</f>
        <v>0</v>
      </c>
      <c r="F1625" s="3">
        <f>SUMIFS(Details!AY:AY,Details!E:E,'GST TDS'!B1625)</f>
        <v>0</v>
      </c>
      <c r="G1625" s="360">
        <f t="shared" si="36"/>
        <v>0</v>
      </c>
    </row>
    <row r="1626" spans="3:7" x14ac:dyDescent="0.35">
      <c r="C1626" s="3">
        <f>_xlfn.XLOOKUP(B1626,Details!E:E,Details!CG:CG)</f>
        <v>0</v>
      </c>
      <c r="D1626" s="3">
        <f>_xlfn.XLOOKUP(B1626,Details!E:E,Details!AQ:AQ)</f>
        <v>0</v>
      </c>
      <c r="E1626" s="3">
        <f>_xlfn.XLOOKUP(B1626,Details!E:E,Details!AR:AR)</f>
        <v>0</v>
      </c>
      <c r="F1626" s="3">
        <f>SUMIFS(Details!AY:AY,Details!E:E,'GST TDS'!B1626)</f>
        <v>0</v>
      </c>
      <c r="G1626" s="360">
        <f t="shared" si="36"/>
        <v>0</v>
      </c>
    </row>
    <row r="1627" spans="3:7" x14ac:dyDescent="0.35">
      <c r="C1627" s="3">
        <f>_xlfn.XLOOKUP(B1627,Details!E:E,Details!CG:CG)</f>
        <v>0</v>
      </c>
      <c r="D1627" s="3">
        <f>_xlfn.XLOOKUP(B1627,Details!E:E,Details!AQ:AQ)</f>
        <v>0</v>
      </c>
      <c r="E1627" s="3">
        <f>_xlfn.XLOOKUP(B1627,Details!E:E,Details!AR:AR)</f>
        <v>0</v>
      </c>
      <c r="F1627" s="3">
        <f>SUMIFS(Details!AY:AY,Details!E:E,'GST TDS'!B1627)</f>
        <v>0</v>
      </c>
      <c r="G1627" s="360">
        <f t="shared" si="36"/>
        <v>0</v>
      </c>
    </row>
    <row r="1628" spans="3:7" x14ac:dyDescent="0.35">
      <c r="C1628" s="3">
        <f>_xlfn.XLOOKUP(B1628,Details!E:E,Details!CG:CG)</f>
        <v>0</v>
      </c>
      <c r="D1628" s="3">
        <f>_xlfn.XLOOKUP(B1628,Details!E:E,Details!AQ:AQ)</f>
        <v>0</v>
      </c>
      <c r="E1628" s="3">
        <f>_xlfn.XLOOKUP(B1628,Details!E:E,Details!AR:AR)</f>
        <v>0</v>
      </c>
      <c r="F1628" s="3">
        <f>SUMIFS(Details!AY:AY,Details!E:E,'GST TDS'!B1628)</f>
        <v>0</v>
      </c>
      <c r="G1628" s="360">
        <f t="shared" si="36"/>
        <v>0</v>
      </c>
    </row>
    <row r="1629" spans="3:7" x14ac:dyDescent="0.35">
      <c r="C1629" s="3">
        <f>_xlfn.XLOOKUP(B1629,Details!E:E,Details!CG:CG)</f>
        <v>0</v>
      </c>
      <c r="D1629" s="3">
        <f>_xlfn.XLOOKUP(B1629,Details!E:E,Details!AQ:AQ)</f>
        <v>0</v>
      </c>
      <c r="E1629" s="3">
        <f>_xlfn.XLOOKUP(B1629,Details!E:E,Details!AR:AR)</f>
        <v>0</v>
      </c>
      <c r="F1629" s="3">
        <f>SUMIFS(Details!AY:AY,Details!E:E,'GST TDS'!B1629)</f>
        <v>0</v>
      </c>
      <c r="G1629" s="360">
        <f t="shared" si="36"/>
        <v>0</v>
      </c>
    </row>
    <row r="1630" spans="3:7" x14ac:dyDescent="0.35">
      <c r="C1630" s="3">
        <f>_xlfn.XLOOKUP(B1630,Details!E:E,Details!CG:CG)</f>
        <v>0</v>
      </c>
      <c r="D1630" s="3">
        <f>_xlfn.XLOOKUP(B1630,Details!E:E,Details!AQ:AQ)</f>
        <v>0</v>
      </c>
      <c r="E1630" s="3">
        <f>_xlfn.XLOOKUP(B1630,Details!E:E,Details!AR:AR)</f>
        <v>0</v>
      </c>
      <c r="F1630" s="3">
        <f>SUMIFS(Details!AY:AY,Details!E:E,'GST TDS'!B1630)</f>
        <v>0</v>
      </c>
      <c r="G1630" s="360">
        <f t="shared" si="36"/>
        <v>0</v>
      </c>
    </row>
    <row r="1631" spans="3:7" x14ac:dyDescent="0.35">
      <c r="C1631" s="3">
        <f>_xlfn.XLOOKUP(B1631,Details!E:E,Details!CG:CG)</f>
        <v>0</v>
      </c>
      <c r="D1631" s="3">
        <f>_xlfn.XLOOKUP(B1631,Details!E:E,Details!AQ:AQ)</f>
        <v>0</v>
      </c>
      <c r="E1631" s="3">
        <f>_xlfn.XLOOKUP(B1631,Details!E:E,Details!AR:AR)</f>
        <v>0</v>
      </c>
      <c r="F1631" s="3">
        <f>SUMIFS(Details!AY:AY,Details!E:E,'GST TDS'!B1631)</f>
        <v>0</v>
      </c>
      <c r="G1631" s="360">
        <f t="shared" si="36"/>
        <v>0</v>
      </c>
    </row>
    <row r="1632" spans="3:7" x14ac:dyDescent="0.35">
      <c r="C1632" s="3">
        <f>_xlfn.XLOOKUP(B1632,Details!E:E,Details!CG:CG)</f>
        <v>0</v>
      </c>
      <c r="D1632" s="3">
        <f>_xlfn.XLOOKUP(B1632,Details!E:E,Details!AQ:AQ)</f>
        <v>0</v>
      </c>
      <c r="E1632" s="3">
        <f>_xlfn.XLOOKUP(B1632,Details!E:E,Details!AR:AR)</f>
        <v>0</v>
      </c>
      <c r="F1632" s="3">
        <f>SUMIFS(Details!AY:AY,Details!E:E,'GST TDS'!B1632)</f>
        <v>0</v>
      </c>
      <c r="G1632" s="360">
        <f t="shared" si="36"/>
        <v>0</v>
      </c>
    </row>
    <row r="1633" spans="3:7" x14ac:dyDescent="0.35">
      <c r="C1633" s="3">
        <f>_xlfn.XLOOKUP(B1633,Details!E:E,Details!CG:CG)</f>
        <v>0</v>
      </c>
      <c r="D1633" s="3">
        <f>_xlfn.XLOOKUP(B1633,Details!E:E,Details!AQ:AQ)</f>
        <v>0</v>
      </c>
      <c r="E1633" s="3">
        <f>_xlfn.XLOOKUP(B1633,Details!E:E,Details!AR:AR)</f>
        <v>0</v>
      </c>
      <c r="F1633" s="3">
        <f>SUMIFS(Details!AY:AY,Details!E:E,'GST TDS'!B1633)</f>
        <v>0</v>
      </c>
      <c r="G1633" s="360">
        <f t="shared" si="36"/>
        <v>0</v>
      </c>
    </row>
    <row r="1634" spans="3:7" x14ac:dyDescent="0.35">
      <c r="C1634" s="3">
        <f>_xlfn.XLOOKUP(B1634,Details!E:E,Details!CG:CG)</f>
        <v>0</v>
      </c>
      <c r="D1634" s="3">
        <f>_xlfn.XLOOKUP(B1634,Details!E:E,Details!AQ:AQ)</f>
        <v>0</v>
      </c>
      <c r="E1634" s="3">
        <f>_xlfn.XLOOKUP(B1634,Details!E:E,Details!AR:AR)</f>
        <v>0</v>
      </c>
      <c r="F1634" s="3">
        <f>SUMIFS(Details!AY:AY,Details!E:E,'GST TDS'!B1634)</f>
        <v>0</v>
      </c>
      <c r="G1634" s="360">
        <f t="shared" si="36"/>
        <v>0</v>
      </c>
    </row>
    <row r="1635" spans="3:7" x14ac:dyDescent="0.35">
      <c r="C1635" s="3">
        <f>_xlfn.XLOOKUP(B1635,Details!E:E,Details!CG:CG)</f>
        <v>0</v>
      </c>
      <c r="D1635" s="3">
        <f>_xlfn.XLOOKUP(B1635,Details!E:E,Details!AQ:AQ)</f>
        <v>0</v>
      </c>
      <c r="E1635" s="3">
        <f>_xlfn.XLOOKUP(B1635,Details!E:E,Details!AR:AR)</f>
        <v>0</v>
      </c>
      <c r="F1635" s="3">
        <f>SUMIFS(Details!AY:AY,Details!E:E,'GST TDS'!B1635)</f>
        <v>0</v>
      </c>
      <c r="G1635" s="360">
        <f t="shared" si="36"/>
        <v>0</v>
      </c>
    </row>
    <row r="1636" spans="3:7" x14ac:dyDescent="0.35">
      <c r="C1636" s="3">
        <f>_xlfn.XLOOKUP(B1636,Details!E:E,Details!CG:CG)</f>
        <v>0</v>
      </c>
      <c r="D1636" s="3">
        <f>_xlfn.XLOOKUP(B1636,Details!E:E,Details!AQ:AQ)</f>
        <v>0</v>
      </c>
      <c r="E1636" s="3">
        <f>_xlfn.XLOOKUP(B1636,Details!E:E,Details!AR:AR)</f>
        <v>0</v>
      </c>
      <c r="F1636" s="3">
        <f>SUMIFS(Details!AY:AY,Details!E:E,'GST TDS'!B1636)</f>
        <v>0</v>
      </c>
      <c r="G1636" s="360">
        <f t="shared" si="36"/>
        <v>0</v>
      </c>
    </row>
    <row r="1637" spans="3:7" x14ac:dyDescent="0.35">
      <c r="C1637" s="3">
        <f>_xlfn.XLOOKUP(B1637,Details!E:E,Details!CG:CG)</f>
        <v>0</v>
      </c>
      <c r="D1637" s="3">
        <f>_xlfn.XLOOKUP(B1637,Details!E:E,Details!AQ:AQ)</f>
        <v>0</v>
      </c>
      <c r="E1637" s="3">
        <f>_xlfn.XLOOKUP(B1637,Details!E:E,Details!AR:AR)</f>
        <v>0</v>
      </c>
      <c r="F1637" s="3">
        <f>SUMIFS(Details!AY:AY,Details!E:E,'GST TDS'!B1637)</f>
        <v>0</v>
      </c>
      <c r="G1637" s="360">
        <f t="shared" si="36"/>
        <v>0</v>
      </c>
    </row>
    <row r="1638" spans="3:7" x14ac:dyDescent="0.35">
      <c r="C1638" s="3">
        <f>_xlfn.XLOOKUP(B1638,Details!E:E,Details!CG:CG)</f>
        <v>0</v>
      </c>
      <c r="D1638" s="3">
        <f>_xlfn.XLOOKUP(B1638,Details!E:E,Details!AQ:AQ)</f>
        <v>0</v>
      </c>
      <c r="E1638" s="3">
        <f>_xlfn.XLOOKUP(B1638,Details!E:E,Details!AR:AR)</f>
        <v>0</v>
      </c>
      <c r="F1638" s="3">
        <f>SUMIFS(Details!AY:AY,Details!E:E,'GST TDS'!B1638)</f>
        <v>0</v>
      </c>
      <c r="G1638" s="360">
        <f t="shared" si="36"/>
        <v>0</v>
      </c>
    </row>
    <row r="1639" spans="3:7" x14ac:dyDescent="0.35">
      <c r="C1639" s="3">
        <f>_xlfn.XLOOKUP(B1639,Details!E:E,Details!CG:CG)</f>
        <v>0</v>
      </c>
      <c r="D1639" s="3">
        <f>_xlfn.XLOOKUP(B1639,Details!E:E,Details!AQ:AQ)</f>
        <v>0</v>
      </c>
      <c r="E1639" s="3">
        <f>_xlfn.XLOOKUP(B1639,Details!E:E,Details!AR:AR)</f>
        <v>0</v>
      </c>
      <c r="F1639" s="3">
        <f>SUMIFS(Details!AY:AY,Details!E:E,'GST TDS'!B1639)</f>
        <v>0</v>
      </c>
      <c r="G1639" s="360">
        <f t="shared" si="36"/>
        <v>0</v>
      </c>
    </row>
    <row r="1640" spans="3:7" x14ac:dyDescent="0.35">
      <c r="C1640" s="3">
        <f>_xlfn.XLOOKUP(B1640,Details!E:E,Details!CG:CG)</f>
        <v>0</v>
      </c>
      <c r="D1640" s="3">
        <f>_xlfn.XLOOKUP(B1640,Details!E:E,Details!AQ:AQ)</f>
        <v>0</v>
      </c>
      <c r="E1640" s="3">
        <f>_xlfn.XLOOKUP(B1640,Details!E:E,Details!AR:AR)</f>
        <v>0</v>
      </c>
      <c r="F1640" s="3">
        <f>SUMIFS(Details!AY:AY,Details!E:E,'GST TDS'!B1640)</f>
        <v>0</v>
      </c>
      <c r="G1640" s="360">
        <f t="shared" si="36"/>
        <v>0</v>
      </c>
    </row>
    <row r="1641" spans="3:7" x14ac:dyDescent="0.35">
      <c r="C1641" s="3">
        <f>_xlfn.XLOOKUP(B1641,Details!E:E,Details!CG:CG)</f>
        <v>0</v>
      </c>
      <c r="D1641" s="3">
        <f>_xlfn.XLOOKUP(B1641,Details!E:E,Details!AQ:AQ)</f>
        <v>0</v>
      </c>
      <c r="E1641" s="3">
        <f>_xlfn.XLOOKUP(B1641,Details!E:E,Details!AR:AR)</f>
        <v>0</v>
      </c>
      <c r="F1641" s="3">
        <f>SUMIFS(Details!AY:AY,Details!E:E,'GST TDS'!B1641)</f>
        <v>0</v>
      </c>
      <c r="G1641" s="360">
        <f t="shared" si="36"/>
        <v>0</v>
      </c>
    </row>
    <row r="1642" spans="3:7" x14ac:dyDescent="0.35">
      <c r="C1642" s="3">
        <f>_xlfn.XLOOKUP(B1642,Details!E:E,Details!CG:CG)</f>
        <v>0</v>
      </c>
      <c r="D1642" s="3">
        <f>_xlfn.XLOOKUP(B1642,Details!E:E,Details!AQ:AQ)</f>
        <v>0</v>
      </c>
      <c r="E1642" s="3">
        <f>_xlfn.XLOOKUP(B1642,Details!E:E,Details!AR:AR)</f>
        <v>0</v>
      </c>
      <c r="F1642" s="3">
        <f>SUMIFS(Details!AY:AY,Details!E:E,'GST TDS'!B1642)</f>
        <v>0</v>
      </c>
      <c r="G1642" s="360">
        <f t="shared" si="36"/>
        <v>0</v>
      </c>
    </row>
    <row r="1643" spans="3:7" x14ac:dyDescent="0.35">
      <c r="C1643" s="3">
        <f>_xlfn.XLOOKUP(B1643,Details!E:E,Details!CG:CG)</f>
        <v>0</v>
      </c>
      <c r="D1643" s="3">
        <f>_xlfn.XLOOKUP(B1643,Details!E:E,Details!AQ:AQ)</f>
        <v>0</v>
      </c>
      <c r="E1643" s="3">
        <f>_xlfn.XLOOKUP(B1643,Details!E:E,Details!AR:AR)</f>
        <v>0</v>
      </c>
      <c r="F1643" s="3">
        <f>SUMIFS(Details!AY:AY,Details!E:E,'GST TDS'!B1643)</f>
        <v>0</v>
      </c>
      <c r="G1643" s="360">
        <f t="shared" si="36"/>
        <v>0</v>
      </c>
    </row>
    <row r="1644" spans="3:7" x14ac:dyDescent="0.35">
      <c r="C1644" s="3">
        <f>_xlfn.XLOOKUP(B1644,Details!E:E,Details!CG:CG)</f>
        <v>0</v>
      </c>
      <c r="D1644" s="3">
        <f>_xlfn.XLOOKUP(B1644,Details!E:E,Details!AQ:AQ)</f>
        <v>0</v>
      </c>
      <c r="E1644" s="3">
        <f>_xlfn.XLOOKUP(B1644,Details!E:E,Details!AR:AR)</f>
        <v>0</v>
      </c>
      <c r="F1644" s="3">
        <f>SUMIFS(Details!AY:AY,Details!E:E,'GST TDS'!B1644)</f>
        <v>0</v>
      </c>
      <c r="G1644" s="360">
        <f t="shared" si="36"/>
        <v>0</v>
      </c>
    </row>
    <row r="1645" spans="3:7" x14ac:dyDescent="0.35">
      <c r="C1645" s="3">
        <f>_xlfn.XLOOKUP(B1645,Details!E:E,Details!CG:CG)</f>
        <v>0</v>
      </c>
      <c r="D1645" s="3">
        <f>_xlfn.XLOOKUP(B1645,Details!E:E,Details!AQ:AQ)</f>
        <v>0</v>
      </c>
      <c r="E1645" s="3">
        <f>_xlfn.XLOOKUP(B1645,Details!E:E,Details!AR:AR)</f>
        <v>0</v>
      </c>
      <c r="F1645" s="3">
        <f>SUMIFS(Details!AY:AY,Details!E:E,'GST TDS'!B1645)</f>
        <v>0</v>
      </c>
      <c r="G1645" s="360">
        <f t="shared" si="36"/>
        <v>0</v>
      </c>
    </row>
    <row r="1646" spans="3:7" x14ac:dyDescent="0.35">
      <c r="C1646" s="3">
        <f>_xlfn.XLOOKUP(B1646,Details!E:E,Details!CG:CG)</f>
        <v>0</v>
      </c>
      <c r="D1646" s="3">
        <f>_xlfn.XLOOKUP(B1646,Details!E:E,Details!AQ:AQ)</f>
        <v>0</v>
      </c>
      <c r="E1646" s="3">
        <f>_xlfn.XLOOKUP(B1646,Details!E:E,Details!AR:AR)</f>
        <v>0</v>
      </c>
      <c r="F1646" s="3">
        <f>SUMIFS(Details!AY:AY,Details!E:E,'GST TDS'!B1646)</f>
        <v>0</v>
      </c>
      <c r="G1646" s="360">
        <f t="shared" si="36"/>
        <v>0</v>
      </c>
    </row>
    <row r="1647" spans="3:7" x14ac:dyDescent="0.35">
      <c r="C1647" s="3">
        <f>_xlfn.XLOOKUP(B1647,Details!E:E,Details!CG:CG)</f>
        <v>0</v>
      </c>
      <c r="D1647" s="3">
        <f>_xlfn.XLOOKUP(B1647,Details!E:E,Details!AQ:AQ)</f>
        <v>0</v>
      </c>
      <c r="E1647" s="3">
        <f>_xlfn.XLOOKUP(B1647,Details!E:E,Details!AR:AR)</f>
        <v>0</v>
      </c>
      <c r="F1647" s="3">
        <f>SUMIFS(Details!AY:AY,Details!E:E,'GST TDS'!B1647)</f>
        <v>0</v>
      </c>
      <c r="G1647" s="360">
        <f t="shared" si="36"/>
        <v>0</v>
      </c>
    </row>
    <row r="1648" spans="3:7" x14ac:dyDescent="0.35">
      <c r="C1648" s="3">
        <f>_xlfn.XLOOKUP(B1648,Details!E:E,Details!CG:CG)</f>
        <v>0</v>
      </c>
      <c r="D1648" s="3">
        <f>_xlfn.XLOOKUP(B1648,Details!E:E,Details!AQ:AQ)</f>
        <v>0</v>
      </c>
      <c r="E1648" s="3">
        <f>_xlfn.XLOOKUP(B1648,Details!E:E,Details!AR:AR)</f>
        <v>0</v>
      </c>
      <c r="F1648" s="3">
        <f>SUMIFS(Details!AY:AY,Details!E:E,'GST TDS'!B1648)</f>
        <v>0</v>
      </c>
      <c r="G1648" s="360">
        <f t="shared" si="36"/>
        <v>0</v>
      </c>
    </row>
    <row r="1649" spans="3:7" x14ac:dyDescent="0.35">
      <c r="C1649" s="3">
        <f>_xlfn.XLOOKUP(B1649,Details!E:E,Details!CG:CG)</f>
        <v>0</v>
      </c>
      <c r="D1649" s="3">
        <f>_xlfn.XLOOKUP(B1649,Details!E:E,Details!AQ:AQ)</f>
        <v>0</v>
      </c>
      <c r="E1649" s="3">
        <f>_xlfn.XLOOKUP(B1649,Details!E:E,Details!AR:AR)</f>
        <v>0</v>
      </c>
      <c r="F1649" s="3">
        <f>SUMIFS(Details!AY:AY,Details!E:E,'GST TDS'!B1649)</f>
        <v>0</v>
      </c>
      <c r="G1649" s="360">
        <f t="shared" si="36"/>
        <v>0</v>
      </c>
    </row>
    <row r="1650" spans="3:7" x14ac:dyDescent="0.35">
      <c r="C1650" s="3">
        <f>_xlfn.XLOOKUP(B1650,Details!E:E,Details!CG:CG)</f>
        <v>0</v>
      </c>
      <c r="D1650" s="3">
        <f>_xlfn.XLOOKUP(B1650,Details!E:E,Details!AQ:AQ)</f>
        <v>0</v>
      </c>
      <c r="E1650" s="3">
        <f>_xlfn.XLOOKUP(B1650,Details!E:E,Details!AR:AR)</f>
        <v>0</v>
      </c>
      <c r="F1650" s="3">
        <f>SUMIFS(Details!AY:AY,Details!E:E,'GST TDS'!B1650)</f>
        <v>0</v>
      </c>
      <c r="G1650" s="360">
        <f t="shared" si="36"/>
        <v>0</v>
      </c>
    </row>
    <row r="1651" spans="3:7" x14ac:dyDescent="0.35">
      <c r="C1651" s="3">
        <f>_xlfn.XLOOKUP(B1651,Details!E:E,Details!CG:CG)</f>
        <v>0</v>
      </c>
      <c r="D1651" s="3">
        <f>_xlfn.XLOOKUP(B1651,Details!E:E,Details!AQ:AQ)</f>
        <v>0</v>
      </c>
      <c r="E1651" s="3">
        <f>_xlfn.XLOOKUP(B1651,Details!E:E,Details!AR:AR)</f>
        <v>0</v>
      </c>
      <c r="F1651" s="3">
        <f>SUMIFS(Details!AY:AY,Details!E:E,'GST TDS'!B1651)</f>
        <v>0</v>
      </c>
      <c r="G1651" s="360">
        <f t="shared" si="36"/>
        <v>0</v>
      </c>
    </row>
    <row r="1652" spans="3:7" x14ac:dyDescent="0.35">
      <c r="C1652" s="3">
        <f>_xlfn.XLOOKUP(B1652,Details!E:E,Details!CG:CG)</f>
        <v>0</v>
      </c>
      <c r="D1652" s="3">
        <f>_xlfn.XLOOKUP(B1652,Details!E:E,Details!AQ:AQ)</f>
        <v>0</v>
      </c>
      <c r="E1652" s="3">
        <f>_xlfn.XLOOKUP(B1652,Details!E:E,Details!AR:AR)</f>
        <v>0</v>
      </c>
      <c r="F1652" s="3">
        <f>SUMIFS(Details!AY:AY,Details!E:E,'GST TDS'!B1652)</f>
        <v>0</v>
      </c>
      <c r="G1652" s="360">
        <f t="shared" si="36"/>
        <v>0</v>
      </c>
    </row>
    <row r="1653" spans="3:7" x14ac:dyDescent="0.35">
      <c r="C1653" s="3">
        <f>_xlfn.XLOOKUP(B1653,Details!E:E,Details!CG:CG)</f>
        <v>0</v>
      </c>
      <c r="D1653" s="3">
        <f>_xlfn.XLOOKUP(B1653,Details!E:E,Details!AQ:AQ)</f>
        <v>0</v>
      </c>
      <c r="E1653" s="3">
        <f>_xlfn.XLOOKUP(B1653,Details!E:E,Details!AR:AR)</f>
        <v>0</v>
      </c>
      <c r="F1653" s="3">
        <f>SUMIFS(Details!AY:AY,Details!E:E,'GST TDS'!B1653)</f>
        <v>0</v>
      </c>
      <c r="G1653" s="360">
        <f t="shared" si="36"/>
        <v>0</v>
      </c>
    </row>
    <row r="1654" spans="3:7" x14ac:dyDescent="0.35">
      <c r="C1654" s="3">
        <f>_xlfn.XLOOKUP(B1654,Details!E:E,Details!CG:CG)</f>
        <v>0</v>
      </c>
      <c r="D1654" s="3">
        <f>_xlfn.XLOOKUP(B1654,Details!E:E,Details!AQ:AQ)</f>
        <v>0</v>
      </c>
      <c r="E1654" s="3">
        <f>_xlfn.XLOOKUP(B1654,Details!E:E,Details!AR:AR)</f>
        <v>0</v>
      </c>
      <c r="F1654" s="3">
        <f>SUMIFS(Details!AY:AY,Details!E:E,'GST TDS'!B1654)</f>
        <v>0</v>
      </c>
      <c r="G1654" s="360">
        <f t="shared" si="36"/>
        <v>0</v>
      </c>
    </row>
    <row r="1655" spans="3:7" x14ac:dyDescent="0.35">
      <c r="C1655" s="3">
        <f>_xlfn.XLOOKUP(B1655,Details!E:E,Details!CG:CG)</f>
        <v>0</v>
      </c>
      <c r="D1655" s="3">
        <f>_xlfn.XLOOKUP(B1655,Details!E:E,Details!AQ:AQ)</f>
        <v>0</v>
      </c>
      <c r="E1655" s="3">
        <f>_xlfn.XLOOKUP(B1655,Details!E:E,Details!AR:AR)</f>
        <v>0</v>
      </c>
      <c r="F1655" s="3">
        <f>SUMIFS(Details!AY:AY,Details!E:E,'GST TDS'!B1655)</f>
        <v>0</v>
      </c>
      <c r="G1655" s="360">
        <f t="shared" si="36"/>
        <v>0</v>
      </c>
    </row>
    <row r="1656" spans="3:7" x14ac:dyDescent="0.35">
      <c r="C1656" s="3">
        <f>_xlfn.XLOOKUP(B1656,Details!E:E,Details!CG:CG)</f>
        <v>0</v>
      </c>
      <c r="D1656" s="3">
        <f>_xlfn.XLOOKUP(B1656,Details!E:E,Details!AQ:AQ)</f>
        <v>0</v>
      </c>
      <c r="E1656" s="3">
        <f>_xlfn.XLOOKUP(B1656,Details!E:E,Details!AR:AR)</f>
        <v>0</v>
      </c>
      <c r="F1656" s="3">
        <f>SUMIFS(Details!AY:AY,Details!E:E,'GST TDS'!B1656)</f>
        <v>0</v>
      </c>
      <c r="G1656" s="360">
        <f t="shared" si="36"/>
        <v>0</v>
      </c>
    </row>
    <row r="1657" spans="3:7" x14ac:dyDescent="0.35">
      <c r="C1657" s="3">
        <f>_xlfn.XLOOKUP(B1657,Details!E:E,Details!CG:CG)</f>
        <v>0</v>
      </c>
      <c r="D1657" s="3">
        <f>_xlfn.XLOOKUP(B1657,Details!E:E,Details!AQ:AQ)</f>
        <v>0</v>
      </c>
      <c r="E1657" s="3">
        <f>_xlfn.XLOOKUP(B1657,Details!E:E,Details!AR:AR)</f>
        <v>0</v>
      </c>
      <c r="F1657" s="3">
        <f>SUMIFS(Details!AY:AY,Details!E:E,'GST TDS'!B1657)</f>
        <v>0</v>
      </c>
      <c r="G1657" s="360">
        <f t="shared" si="36"/>
        <v>0</v>
      </c>
    </row>
    <row r="1658" spans="3:7" x14ac:dyDescent="0.35">
      <c r="C1658" s="3">
        <f>_xlfn.XLOOKUP(B1658,Details!E:E,Details!CG:CG)</f>
        <v>0</v>
      </c>
      <c r="D1658" s="3">
        <f>_xlfn.XLOOKUP(B1658,Details!E:E,Details!AQ:AQ)</f>
        <v>0</v>
      </c>
      <c r="E1658" s="3">
        <f>_xlfn.XLOOKUP(B1658,Details!E:E,Details!AR:AR)</f>
        <v>0</v>
      </c>
      <c r="F1658" s="3">
        <f>SUMIFS(Details!AY:AY,Details!E:E,'GST TDS'!B1658)</f>
        <v>0</v>
      </c>
      <c r="G1658" s="360">
        <f t="shared" si="36"/>
        <v>0</v>
      </c>
    </row>
    <row r="1659" spans="3:7" x14ac:dyDescent="0.35">
      <c r="C1659" s="3">
        <f>_xlfn.XLOOKUP(B1659,Details!E:E,Details!CG:CG)</f>
        <v>0</v>
      </c>
      <c r="D1659" s="3">
        <f>_xlfn.XLOOKUP(B1659,Details!E:E,Details!AQ:AQ)</f>
        <v>0</v>
      </c>
      <c r="E1659" s="3">
        <f>_xlfn.XLOOKUP(B1659,Details!E:E,Details!AR:AR)</f>
        <v>0</v>
      </c>
      <c r="F1659" s="3">
        <f>SUMIFS(Details!AY:AY,Details!E:E,'GST TDS'!B1659)</f>
        <v>0</v>
      </c>
      <c r="G1659" s="360">
        <f t="shared" si="36"/>
        <v>0</v>
      </c>
    </row>
    <row r="1660" spans="3:7" x14ac:dyDescent="0.35">
      <c r="C1660" s="3">
        <f>_xlfn.XLOOKUP(B1660,Details!E:E,Details!CG:CG)</f>
        <v>0</v>
      </c>
      <c r="D1660" s="3">
        <f>_xlfn.XLOOKUP(B1660,Details!E:E,Details!AQ:AQ)</f>
        <v>0</v>
      </c>
      <c r="E1660" s="3">
        <f>_xlfn.XLOOKUP(B1660,Details!E:E,Details!AR:AR)</f>
        <v>0</v>
      </c>
      <c r="F1660" s="3">
        <f>SUMIFS(Details!AY:AY,Details!E:E,'GST TDS'!B1660)</f>
        <v>0</v>
      </c>
      <c r="G1660" s="360">
        <f t="shared" si="36"/>
        <v>0</v>
      </c>
    </row>
    <row r="1661" spans="3:7" x14ac:dyDescent="0.35">
      <c r="C1661" s="3">
        <f>_xlfn.XLOOKUP(B1661,Details!E:E,Details!CG:CG)</f>
        <v>0</v>
      </c>
      <c r="D1661" s="3">
        <f>_xlfn.XLOOKUP(B1661,Details!E:E,Details!AQ:AQ)</f>
        <v>0</v>
      </c>
      <c r="E1661" s="3">
        <f>_xlfn.XLOOKUP(B1661,Details!E:E,Details!AR:AR)</f>
        <v>0</v>
      </c>
      <c r="F1661" s="3">
        <f>SUMIFS(Details!AY:AY,Details!E:E,'GST TDS'!B1661)</f>
        <v>0</v>
      </c>
      <c r="G1661" s="360">
        <f t="shared" si="36"/>
        <v>0</v>
      </c>
    </row>
    <row r="1662" spans="3:7" x14ac:dyDescent="0.35">
      <c r="C1662" s="3">
        <f>_xlfn.XLOOKUP(B1662,Details!E:E,Details!CG:CG)</f>
        <v>0</v>
      </c>
      <c r="D1662" s="3">
        <f>_xlfn.XLOOKUP(B1662,Details!E:E,Details!AQ:AQ)</f>
        <v>0</v>
      </c>
      <c r="E1662" s="3">
        <f>_xlfn.XLOOKUP(B1662,Details!E:E,Details!AR:AR)</f>
        <v>0</v>
      </c>
      <c r="F1662" s="3">
        <f>SUMIFS(Details!AY:AY,Details!E:E,'GST TDS'!B1662)</f>
        <v>0</v>
      </c>
      <c r="G1662" s="360">
        <f t="shared" si="36"/>
        <v>0</v>
      </c>
    </row>
    <row r="1663" spans="3:7" x14ac:dyDescent="0.35">
      <c r="C1663" s="3">
        <f>_xlfn.XLOOKUP(B1663,Details!E:E,Details!CG:CG)</f>
        <v>0</v>
      </c>
      <c r="D1663" s="3">
        <f>_xlfn.XLOOKUP(B1663,Details!E:E,Details!AQ:AQ)</f>
        <v>0</v>
      </c>
      <c r="E1663" s="3">
        <f>_xlfn.XLOOKUP(B1663,Details!E:E,Details!AR:AR)</f>
        <v>0</v>
      </c>
      <c r="F1663" s="3">
        <f>SUMIFS(Details!AY:AY,Details!E:E,'GST TDS'!B1663)</f>
        <v>0</v>
      </c>
      <c r="G1663" s="360">
        <f t="shared" si="36"/>
        <v>0</v>
      </c>
    </row>
    <row r="1664" spans="3:7" x14ac:dyDescent="0.35">
      <c r="C1664" s="3">
        <f>_xlfn.XLOOKUP(B1664,Details!E:E,Details!CG:CG)</f>
        <v>0</v>
      </c>
      <c r="D1664" s="3">
        <f>_xlfn.XLOOKUP(B1664,Details!E:E,Details!AQ:AQ)</f>
        <v>0</v>
      </c>
      <c r="E1664" s="3">
        <f>_xlfn.XLOOKUP(B1664,Details!E:E,Details!AR:AR)</f>
        <v>0</v>
      </c>
      <c r="F1664" s="3">
        <f>SUMIFS(Details!AY:AY,Details!E:E,'GST TDS'!B1664)</f>
        <v>0</v>
      </c>
      <c r="G1664" s="360">
        <f t="shared" si="36"/>
        <v>0</v>
      </c>
    </row>
    <row r="1665" spans="3:7" x14ac:dyDescent="0.35">
      <c r="C1665" s="3">
        <f>_xlfn.XLOOKUP(B1665,Details!E:E,Details!CG:CG)</f>
        <v>0</v>
      </c>
      <c r="D1665" s="3">
        <f>_xlfn.XLOOKUP(B1665,Details!E:E,Details!AQ:AQ)</f>
        <v>0</v>
      </c>
      <c r="E1665" s="3">
        <f>_xlfn.XLOOKUP(B1665,Details!E:E,Details!AR:AR)</f>
        <v>0</v>
      </c>
      <c r="F1665" s="3">
        <f>SUMIFS(Details!AY:AY,Details!E:E,'GST TDS'!B1665)</f>
        <v>0</v>
      </c>
      <c r="G1665" s="360">
        <f t="shared" si="36"/>
        <v>0</v>
      </c>
    </row>
    <row r="1666" spans="3:7" x14ac:dyDescent="0.35">
      <c r="C1666" s="3">
        <f>_xlfn.XLOOKUP(B1666,Details!E:E,Details!CG:CG)</f>
        <v>0</v>
      </c>
      <c r="D1666" s="3">
        <f>_xlfn.XLOOKUP(B1666,Details!E:E,Details!AQ:AQ)</f>
        <v>0</v>
      </c>
      <c r="E1666" s="3">
        <f>_xlfn.XLOOKUP(B1666,Details!E:E,Details!AR:AR)</f>
        <v>0</v>
      </c>
      <c r="F1666" s="3">
        <f>SUMIFS(Details!AY:AY,Details!E:E,'GST TDS'!B1666)</f>
        <v>0</v>
      </c>
      <c r="G1666" s="360">
        <f t="shared" si="36"/>
        <v>0</v>
      </c>
    </row>
    <row r="1667" spans="3:7" x14ac:dyDescent="0.35">
      <c r="C1667" s="3">
        <f>_xlfn.XLOOKUP(B1667,Details!E:E,Details!CG:CG)</f>
        <v>0</v>
      </c>
      <c r="D1667" s="3">
        <f>_xlfn.XLOOKUP(B1667,Details!E:E,Details!AQ:AQ)</f>
        <v>0</v>
      </c>
      <c r="E1667" s="3">
        <f>_xlfn.XLOOKUP(B1667,Details!E:E,Details!AR:AR)</f>
        <v>0</v>
      </c>
      <c r="F1667" s="3">
        <f>SUMIFS(Details!AY:AY,Details!E:E,'GST TDS'!B1667)</f>
        <v>0</v>
      </c>
      <c r="G1667" s="360">
        <f t="shared" si="36"/>
        <v>0</v>
      </c>
    </row>
    <row r="1668" spans="3:7" x14ac:dyDescent="0.35">
      <c r="C1668" s="3">
        <f>_xlfn.XLOOKUP(B1668,Details!E:E,Details!CG:CG)</f>
        <v>0</v>
      </c>
      <c r="D1668" s="3">
        <f>_xlfn.XLOOKUP(B1668,Details!E:E,Details!AQ:AQ)</f>
        <v>0</v>
      </c>
      <c r="E1668" s="3">
        <f>_xlfn.XLOOKUP(B1668,Details!E:E,Details!AR:AR)</f>
        <v>0</v>
      </c>
      <c r="F1668" s="3">
        <f>SUMIFS(Details!AY:AY,Details!E:E,'GST TDS'!B1668)</f>
        <v>0</v>
      </c>
      <c r="G1668" s="360">
        <f t="shared" si="36"/>
        <v>0</v>
      </c>
    </row>
    <row r="1669" spans="3:7" x14ac:dyDescent="0.35">
      <c r="C1669" s="3">
        <f>_xlfn.XLOOKUP(B1669,Details!E:E,Details!CG:CG)</f>
        <v>0</v>
      </c>
      <c r="D1669" s="3">
        <f>_xlfn.XLOOKUP(B1669,Details!E:E,Details!AQ:AQ)</f>
        <v>0</v>
      </c>
      <c r="E1669" s="3">
        <f>_xlfn.XLOOKUP(B1669,Details!E:E,Details!AR:AR)</f>
        <v>0</v>
      </c>
      <c r="F1669" s="3">
        <f>SUMIFS(Details!AY:AY,Details!E:E,'GST TDS'!B1669)</f>
        <v>0</v>
      </c>
      <c r="G1669" s="360">
        <f t="shared" si="36"/>
        <v>0</v>
      </c>
    </row>
    <row r="1670" spans="3:7" x14ac:dyDescent="0.35">
      <c r="C1670" s="3">
        <f>_xlfn.XLOOKUP(B1670,Details!E:E,Details!CG:CG)</f>
        <v>0</v>
      </c>
      <c r="D1670" s="3">
        <f>_xlfn.XLOOKUP(B1670,Details!E:E,Details!AQ:AQ)</f>
        <v>0</v>
      </c>
      <c r="E1670" s="3">
        <f>_xlfn.XLOOKUP(B1670,Details!E:E,Details!AR:AR)</f>
        <v>0</v>
      </c>
      <c r="F1670" s="3">
        <f>SUMIFS(Details!AY:AY,Details!E:E,'GST TDS'!B1670)</f>
        <v>0</v>
      </c>
      <c r="G1670" s="360">
        <f t="shared" si="36"/>
        <v>0</v>
      </c>
    </row>
    <row r="1671" spans="3:7" x14ac:dyDescent="0.35">
      <c r="C1671" s="3">
        <f>_xlfn.XLOOKUP(B1671,Details!E:E,Details!CG:CG)</f>
        <v>0</v>
      </c>
      <c r="D1671" s="3">
        <f>_xlfn.XLOOKUP(B1671,Details!E:E,Details!AQ:AQ)</f>
        <v>0</v>
      </c>
      <c r="E1671" s="3">
        <f>_xlfn.XLOOKUP(B1671,Details!E:E,Details!AR:AR)</f>
        <v>0</v>
      </c>
      <c r="F1671" s="3">
        <f>SUMIFS(Details!AY:AY,Details!E:E,'GST TDS'!B1671)</f>
        <v>0</v>
      </c>
      <c r="G1671" s="360">
        <f t="shared" si="36"/>
        <v>0</v>
      </c>
    </row>
    <row r="1672" spans="3:7" x14ac:dyDescent="0.35">
      <c r="C1672" s="3">
        <f>_xlfn.XLOOKUP(B1672,Details!E:E,Details!CG:CG)</f>
        <v>0</v>
      </c>
      <c r="D1672" s="3">
        <f>_xlfn.XLOOKUP(B1672,Details!E:E,Details!AQ:AQ)</f>
        <v>0</v>
      </c>
      <c r="E1672" s="3">
        <f>_xlfn.XLOOKUP(B1672,Details!E:E,Details!AR:AR)</f>
        <v>0</v>
      </c>
      <c r="F1672" s="3">
        <f>SUMIFS(Details!AY:AY,Details!E:E,'GST TDS'!B1672)</f>
        <v>0</v>
      </c>
      <c r="G1672" s="360">
        <f t="shared" si="36"/>
        <v>0</v>
      </c>
    </row>
    <row r="1673" spans="3:7" x14ac:dyDescent="0.35">
      <c r="C1673" s="3">
        <f>_xlfn.XLOOKUP(B1673,Details!E:E,Details!CG:CG)</f>
        <v>0</v>
      </c>
      <c r="D1673" s="3">
        <f>_xlfn.XLOOKUP(B1673,Details!E:E,Details!AQ:AQ)</f>
        <v>0</v>
      </c>
      <c r="E1673" s="3">
        <f>_xlfn.XLOOKUP(B1673,Details!E:E,Details!AR:AR)</f>
        <v>0</v>
      </c>
      <c r="F1673" s="3">
        <f>SUMIFS(Details!AY:AY,Details!E:E,'GST TDS'!B1673)</f>
        <v>0</v>
      </c>
      <c r="G1673" s="360">
        <f t="shared" si="36"/>
        <v>0</v>
      </c>
    </row>
    <row r="1674" spans="3:7" x14ac:dyDescent="0.35">
      <c r="C1674" s="3">
        <f>_xlfn.XLOOKUP(B1674,Details!E:E,Details!CG:CG)</f>
        <v>0</v>
      </c>
      <c r="D1674" s="3">
        <f>_xlfn.XLOOKUP(B1674,Details!E:E,Details!AQ:AQ)</f>
        <v>0</v>
      </c>
      <c r="E1674" s="3">
        <f>_xlfn.XLOOKUP(B1674,Details!E:E,Details!AR:AR)</f>
        <v>0</v>
      </c>
      <c r="F1674" s="3">
        <f>SUMIFS(Details!AY:AY,Details!E:E,'GST TDS'!B1674)</f>
        <v>0</v>
      </c>
      <c r="G1674" s="360">
        <f t="shared" si="36"/>
        <v>0</v>
      </c>
    </row>
    <row r="1675" spans="3:7" x14ac:dyDescent="0.35">
      <c r="C1675" s="3">
        <f>_xlfn.XLOOKUP(B1675,Details!E:E,Details!CG:CG)</f>
        <v>0</v>
      </c>
      <c r="D1675" s="3">
        <f>_xlfn.XLOOKUP(B1675,Details!E:E,Details!AQ:AQ)</f>
        <v>0</v>
      </c>
      <c r="E1675" s="3">
        <f>_xlfn.XLOOKUP(B1675,Details!E:E,Details!AR:AR)</f>
        <v>0</v>
      </c>
      <c r="F1675" s="3">
        <f>SUMIFS(Details!AY:AY,Details!E:E,'GST TDS'!B1675)</f>
        <v>0</v>
      </c>
      <c r="G1675" s="360">
        <f t="shared" si="36"/>
        <v>0</v>
      </c>
    </row>
    <row r="1676" spans="3:7" x14ac:dyDescent="0.35">
      <c r="C1676" s="3">
        <f>_xlfn.XLOOKUP(B1676,Details!E:E,Details!CG:CG)</f>
        <v>0</v>
      </c>
      <c r="D1676" s="3">
        <f>_xlfn.XLOOKUP(B1676,Details!E:E,Details!AQ:AQ)</f>
        <v>0</v>
      </c>
      <c r="E1676" s="3">
        <f>_xlfn.XLOOKUP(B1676,Details!E:E,Details!AR:AR)</f>
        <v>0</v>
      </c>
      <c r="F1676" s="3">
        <f>SUMIFS(Details!AY:AY,Details!E:E,'GST TDS'!B1676)</f>
        <v>0</v>
      </c>
      <c r="G1676" s="360">
        <f t="shared" si="36"/>
        <v>0</v>
      </c>
    </row>
    <row r="1677" spans="3:7" x14ac:dyDescent="0.35">
      <c r="C1677" s="3">
        <f>_xlfn.XLOOKUP(B1677,Details!E:E,Details!CG:CG)</f>
        <v>0</v>
      </c>
      <c r="D1677" s="3">
        <f>_xlfn.XLOOKUP(B1677,Details!E:E,Details!AQ:AQ)</f>
        <v>0</v>
      </c>
      <c r="E1677" s="3">
        <f>_xlfn.XLOOKUP(B1677,Details!E:E,Details!AR:AR)</f>
        <v>0</v>
      </c>
      <c r="F1677" s="3">
        <f>SUMIFS(Details!AY:AY,Details!E:E,'GST TDS'!B1677)</f>
        <v>0</v>
      </c>
      <c r="G1677" s="360">
        <f t="shared" si="36"/>
        <v>0</v>
      </c>
    </row>
    <row r="1678" spans="3:7" x14ac:dyDescent="0.35">
      <c r="C1678" s="3">
        <f>_xlfn.XLOOKUP(B1678,Details!E:E,Details!CG:CG)</f>
        <v>0</v>
      </c>
      <c r="D1678" s="3">
        <f>_xlfn.XLOOKUP(B1678,Details!E:E,Details!AQ:AQ)</f>
        <v>0</v>
      </c>
      <c r="E1678" s="3">
        <f>_xlfn.XLOOKUP(B1678,Details!E:E,Details!AR:AR)</f>
        <v>0</v>
      </c>
      <c r="F1678" s="3">
        <f>SUMIFS(Details!AY:AY,Details!E:E,'GST TDS'!B1678)</f>
        <v>0</v>
      </c>
      <c r="G1678" s="360">
        <f t="shared" si="36"/>
        <v>0</v>
      </c>
    </row>
    <row r="1679" spans="3:7" x14ac:dyDescent="0.35">
      <c r="C1679" s="3">
        <f>_xlfn.XLOOKUP(B1679,Details!E:E,Details!CG:CG)</f>
        <v>0</v>
      </c>
      <c r="D1679" s="3">
        <f>_xlfn.XLOOKUP(B1679,Details!E:E,Details!AQ:AQ)</f>
        <v>0</v>
      </c>
      <c r="E1679" s="3">
        <f>_xlfn.XLOOKUP(B1679,Details!E:E,Details!AR:AR)</f>
        <v>0</v>
      </c>
      <c r="F1679" s="3">
        <f>SUMIFS(Details!AY:AY,Details!E:E,'GST TDS'!B1679)</f>
        <v>0</v>
      </c>
      <c r="G1679" s="360">
        <f t="shared" si="36"/>
        <v>0</v>
      </c>
    </row>
    <row r="1680" spans="3:7" x14ac:dyDescent="0.35">
      <c r="C1680" s="3">
        <f>_xlfn.XLOOKUP(B1680,Details!E:E,Details!CG:CG)</f>
        <v>0</v>
      </c>
      <c r="D1680" s="3">
        <f>_xlfn.XLOOKUP(B1680,Details!E:E,Details!AQ:AQ)</f>
        <v>0</v>
      </c>
      <c r="E1680" s="3">
        <f>_xlfn.XLOOKUP(B1680,Details!E:E,Details!AR:AR)</f>
        <v>0</v>
      </c>
      <c r="F1680" s="3">
        <f>SUMIFS(Details!AY:AY,Details!E:E,'GST TDS'!B1680)</f>
        <v>0</v>
      </c>
      <c r="G1680" s="360">
        <f t="shared" si="36"/>
        <v>0</v>
      </c>
    </row>
    <row r="1681" spans="3:7" x14ac:dyDescent="0.35">
      <c r="C1681" s="3">
        <f>_xlfn.XLOOKUP(B1681,Details!E:E,Details!CG:CG)</f>
        <v>0</v>
      </c>
      <c r="D1681" s="3">
        <f>_xlfn.XLOOKUP(B1681,Details!E:E,Details!AQ:AQ)</f>
        <v>0</v>
      </c>
      <c r="E1681" s="3">
        <f>_xlfn.XLOOKUP(B1681,Details!E:E,Details!AR:AR)</f>
        <v>0</v>
      </c>
      <c r="F1681" s="3">
        <f>SUMIFS(Details!AY:AY,Details!E:E,'GST TDS'!B1681)</f>
        <v>0</v>
      </c>
      <c r="G1681" s="360">
        <f t="shared" si="36"/>
        <v>0</v>
      </c>
    </row>
    <row r="1682" spans="3:7" x14ac:dyDescent="0.35">
      <c r="C1682" s="3">
        <f>_xlfn.XLOOKUP(B1682,Details!E:E,Details!CG:CG)</f>
        <v>0</v>
      </c>
      <c r="D1682" s="3">
        <f>_xlfn.XLOOKUP(B1682,Details!E:E,Details!AQ:AQ)</f>
        <v>0</v>
      </c>
      <c r="E1682" s="3">
        <f>_xlfn.XLOOKUP(B1682,Details!E:E,Details!AR:AR)</f>
        <v>0</v>
      </c>
      <c r="F1682" s="3">
        <f>SUMIFS(Details!AY:AY,Details!E:E,'GST TDS'!B1682)</f>
        <v>0</v>
      </c>
      <c r="G1682" s="360">
        <f t="shared" si="36"/>
        <v>0</v>
      </c>
    </row>
    <row r="1683" spans="3:7" x14ac:dyDescent="0.35">
      <c r="C1683" s="3">
        <f>_xlfn.XLOOKUP(B1683,Details!E:E,Details!CG:CG)</f>
        <v>0</v>
      </c>
      <c r="D1683" s="3">
        <f>_xlfn.XLOOKUP(B1683,Details!E:E,Details!AQ:AQ)</f>
        <v>0</v>
      </c>
      <c r="E1683" s="3">
        <f>_xlfn.XLOOKUP(B1683,Details!E:E,Details!AR:AR)</f>
        <v>0</v>
      </c>
      <c r="F1683" s="3">
        <f>SUMIFS(Details!AY:AY,Details!E:E,'GST TDS'!B1683)</f>
        <v>0</v>
      </c>
      <c r="G1683" s="360">
        <f t="shared" ref="G1683:G1746" si="37">F1683*2%</f>
        <v>0</v>
      </c>
    </row>
    <row r="1684" spans="3:7" x14ac:dyDescent="0.35">
      <c r="C1684" s="3">
        <f>_xlfn.XLOOKUP(B1684,Details!E:E,Details!CG:CG)</f>
        <v>0</v>
      </c>
      <c r="D1684" s="3">
        <f>_xlfn.XLOOKUP(B1684,Details!E:E,Details!AQ:AQ)</f>
        <v>0</v>
      </c>
      <c r="E1684" s="3">
        <f>_xlfn.XLOOKUP(B1684,Details!E:E,Details!AR:AR)</f>
        <v>0</v>
      </c>
      <c r="F1684" s="3">
        <f>SUMIFS(Details!AY:AY,Details!E:E,'GST TDS'!B1684)</f>
        <v>0</v>
      </c>
      <c r="G1684" s="360">
        <f t="shared" si="37"/>
        <v>0</v>
      </c>
    </row>
    <row r="1685" spans="3:7" x14ac:dyDescent="0.35">
      <c r="C1685" s="3">
        <f>_xlfn.XLOOKUP(B1685,Details!E:E,Details!CG:CG)</f>
        <v>0</v>
      </c>
      <c r="D1685" s="3">
        <f>_xlfn.XLOOKUP(B1685,Details!E:E,Details!AQ:AQ)</f>
        <v>0</v>
      </c>
      <c r="E1685" s="3">
        <f>_xlfn.XLOOKUP(B1685,Details!E:E,Details!AR:AR)</f>
        <v>0</v>
      </c>
      <c r="F1685" s="3">
        <f>SUMIFS(Details!AY:AY,Details!E:E,'GST TDS'!B1685)</f>
        <v>0</v>
      </c>
      <c r="G1685" s="360">
        <f t="shared" si="37"/>
        <v>0</v>
      </c>
    </row>
    <row r="1686" spans="3:7" x14ac:dyDescent="0.35">
      <c r="C1686" s="3">
        <f>_xlfn.XLOOKUP(B1686,Details!E:E,Details!CG:CG)</f>
        <v>0</v>
      </c>
      <c r="D1686" s="3">
        <f>_xlfn.XLOOKUP(B1686,Details!E:E,Details!AQ:AQ)</f>
        <v>0</v>
      </c>
      <c r="E1686" s="3">
        <f>_xlfn.XLOOKUP(B1686,Details!E:E,Details!AR:AR)</f>
        <v>0</v>
      </c>
      <c r="F1686" s="3">
        <f>SUMIFS(Details!AY:AY,Details!E:E,'GST TDS'!B1686)</f>
        <v>0</v>
      </c>
      <c r="G1686" s="360">
        <f t="shared" si="37"/>
        <v>0</v>
      </c>
    </row>
    <row r="1687" spans="3:7" x14ac:dyDescent="0.35">
      <c r="C1687" s="3">
        <f>_xlfn.XLOOKUP(B1687,Details!E:E,Details!CG:CG)</f>
        <v>0</v>
      </c>
      <c r="D1687" s="3">
        <f>_xlfn.XLOOKUP(B1687,Details!E:E,Details!AQ:AQ)</f>
        <v>0</v>
      </c>
      <c r="E1687" s="3">
        <f>_xlfn.XLOOKUP(B1687,Details!E:E,Details!AR:AR)</f>
        <v>0</v>
      </c>
      <c r="F1687" s="3">
        <f>SUMIFS(Details!AY:AY,Details!E:E,'GST TDS'!B1687)</f>
        <v>0</v>
      </c>
      <c r="G1687" s="360">
        <f t="shared" si="37"/>
        <v>0</v>
      </c>
    </row>
    <row r="1688" spans="3:7" x14ac:dyDescent="0.35">
      <c r="C1688" s="3">
        <f>_xlfn.XLOOKUP(B1688,Details!E:E,Details!CG:CG)</f>
        <v>0</v>
      </c>
      <c r="D1688" s="3">
        <f>_xlfn.XLOOKUP(B1688,Details!E:E,Details!AQ:AQ)</f>
        <v>0</v>
      </c>
      <c r="E1688" s="3">
        <f>_xlfn.XLOOKUP(B1688,Details!E:E,Details!AR:AR)</f>
        <v>0</v>
      </c>
      <c r="F1688" s="3">
        <f>SUMIFS(Details!AY:AY,Details!E:E,'GST TDS'!B1688)</f>
        <v>0</v>
      </c>
      <c r="G1688" s="360">
        <f t="shared" si="37"/>
        <v>0</v>
      </c>
    </row>
    <row r="1689" spans="3:7" x14ac:dyDescent="0.35">
      <c r="C1689" s="3">
        <f>_xlfn.XLOOKUP(B1689,Details!E:E,Details!CG:CG)</f>
        <v>0</v>
      </c>
      <c r="D1689" s="3">
        <f>_xlfn.XLOOKUP(B1689,Details!E:E,Details!AQ:AQ)</f>
        <v>0</v>
      </c>
      <c r="E1689" s="3">
        <f>_xlfn.XLOOKUP(B1689,Details!E:E,Details!AR:AR)</f>
        <v>0</v>
      </c>
      <c r="F1689" s="3">
        <f>SUMIFS(Details!AY:AY,Details!E:E,'GST TDS'!B1689)</f>
        <v>0</v>
      </c>
      <c r="G1689" s="360">
        <f t="shared" si="37"/>
        <v>0</v>
      </c>
    </row>
    <row r="1690" spans="3:7" x14ac:dyDescent="0.35">
      <c r="C1690" s="3">
        <f>_xlfn.XLOOKUP(B1690,Details!E:E,Details!CG:CG)</f>
        <v>0</v>
      </c>
      <c r="D1690" s="3">
        <f>_xlfn.XLOOKUP(B1690,Details!E:E,Details!AQ:AQ)</f>
        <v>0</v>
      </c>
      <c r="E1690" s="3">
        <f>_xlfn.XLOOKUP(B1690,Details!E:E,Details!AR:AR)</f>
        <v>0</v>
      </c>
      <c r="F1690" s="3">
        <f>SUMIFS(Details!AY:AY,Details!E:E,'GST TDS'!B1690)</f>
        <v>0</v>
      </c>
      <c r="G1690" s="360">
        <f t="shared" si="37"/>
        <v>0</v>
      </c>
    </row>
    <row r="1691" spans="3:7" x14ac:dyDescent="0.35">
      <c r="C1691" s="3">
        <f>_xlfn.XLOOKUP(B1691,Details!E:E,Details!CG:CG)</f>
        <v>0</v>
      </c>
      <c r="D1691" s="3">
        <f>_xlfn.XLOOKUP(B1691,Details!E:E,Details!AQ:AQ)</f>
        <v>0</v>
      </c>
      <c r="E1691" s="3">
        <f>_xlfn.XLOOKUP(B1691,Details!E:E,Details!AR:AR)</f>
        <v>0</v>
      </c>
      <c r="F1691" s="3">
        <f>SUMIFS(Details!AY:AY,Details!E:E,'GST TDS'!B1691)</f>
        <v>0</v>
      </c>
      <c r="G1691" s="360">
        <f t="shared" si="37"/>
        <v>0</v>
      </c>
    </row>
    <row r="1692" spans="3:7" x14ac:dyDescent="0.35">
      <c r="C1692" s="3">
        <f>_xlfn.XLOOKUP(B1692,Details!E:E,Details!CG:CG)</f>
        <v>0</v>
      </c>
      <c r="D1692" s="3">
        <f>_xlfn.XLOOKUP(B1692,Details!E:E,Details!AQ:AQ)</f>
        <v>0</v>
      </c>
      <c r="E1692" s="3">
        <f>_xlfn.XLOOKUP(B1692,Details!E:E,Details!AR:AR)</f>
        <v>0</v>
      </c>
      <c r="F1692" s="3">
        <f>SUMIFS(Details!AY:AY,Details!E:E,'GST TDS'!B1692)</f>
        <v>0</v>
      </c>
      <c r="G1692" s="360">
        <f t="shared" si="37"/>
        <v>0</v>
      </c>
    </row>
    <row r="1693" spans="3:7" x14ac:dyDescent="0.35">
      <c r="C1693" s="3">
        <f>_xlfn.XLOOKUP(B1693,Details!E:E,Details!CG:CG)</f>
        <v>0</v>
      </c>
      <c r="D1693" s="3">
        <f>_xlfn.XLOOKUP(B1693,Details!E:E,Details!AQ:AQ)</f>
        <v>0</v>
      </c>
      <c r="E1693" s="3">
        <f>_xlfn.XLOOKUP(B1693,Details!E:E,Details!AR:AR)</f>
        <v>0</v>
      </c>
      <c r="F1693" s="3">
        <f>SUMIFS(Details!AY:AY,Details!E:E,'GST TDS'!B1693)</f>
        <v>0</v>
      </c>
      <c r="G1693" s="360">
        <f t="shared" si="37"/>
        <v>0</v>
      </c>
    </row>
    <row r="1694" spans="3:7" x14ac:dyDescent="0.35">
      <c r="C1694" s="3">
        <f>_xlfn.XLOOKUP(B1694,Details!E:E,Details!CG:CG)</f>
        <v>0</v>
      </c>
      <c r="D1694" s="3">
        <f>_xlfn.XLOOKUP(B1694,Details!E:E,Details!AQ:AQ)</f>
        <v>0</v>
      </c>
      <c r="E1694" s="3">
        <f>_xlfn.XLOOKUP(B1694,Details!E:E,Details!AR:AR)</f>
        <v>0</v>
      </c>
      <c r="F1694" s="3">
        <f>SUMIFS(Details!AY:AY,Details!E:E,'GST TDS'!B1694)</f>
        <v>0</v>
      </c>
      <c r="G1694" s="360">
        <f t="shared" si="37"/>
        <v>0</v>
      </c>
    </row>
    <row r="1695" spans="3:7" x14ac:dyDescent="0.35">
      <c r="C1695" s="3">
        <f>_xlfn.XLOOKUP(B1695,Details!E:E,Details!CG:CG)</f>
        <v>0</v>
      </c>
      <c r="D1695" s="3">
        <f>_xlfn.XLOOKUP(B1695,Details!E:E,Details!AQ:AQ)</f>
        <v>0</v>
      </c>
      <c r="E1695" s="3">
        <f>_xlfn.XLOOKUP(B1695,Details!E:E,Details!AR:AR)</f>
        <v>0</v>
      </c>
      <c r="F1695" s="3">
        <f>SUMIFS(Details!AY:AY,Details!E:E,'GST TDS'!B1695)</f>
        <v>0</v>
      </c>
      <c r="G1695" s="360">
        <f t="shared" si="37"/>
        <v>0</v>
      </c>
    </row>
    <row r="1696" spans="3:7" x14ac:dyDescent="0.35">
      <c r="C1696" s="3">
        <f>_xlfn.XLOOKUP(B1696,Details!E:E,Details!CG:CG)</f>
        <v>0</v>
      </c>
      <c r="D1696" s="3">
        <f>_xlfn.XLOOKUP(B1696,Details!E:E,Details!AQ:AQ)</f>
        <v>0</v>
      </c>
      <c r="E1696" s="3">
        <f>_xlfn.XLOOKUP(B1696,Details!E:E,Details!AR:AR)</f>
        <v>0</v>
      </c>
      <c r="F1696" s="3">
        <f>SUMIFS(Details!AY:AY,Details!E:E,'GST TDS'!B1696)</f>
        <v>0</v>
      </c>
      <c r="G1696" s="360">
        <f t="shared" si="37"/>
        <v>0</v>
      </c>
    </row>
    <row r="1697" spans="3:7" x14ac:dyDescent="0.35">
      <c r="C1697" s="3">
        <f>_xlfn.XLOOKUP(B1697,Details!E:E,Details!CG:CG)</f>
        <v>0</v>
      </c>
      <c r="D1697" s="3">
        <f>_xlfn.XLOOKUP(B1697,Details!E:E,Details!AQ:AQ)</f>
        <v>0</v>
      </c>
      <c r="E1697" s="3">
        <f>_xlfn.XLOOKUP(B1697,Details!E:E,Details!AR:AR)</f>
        <v>0</v>
      </c>
      <c r="F1697" s="3">
        <f>SUMIFS(Details!AY:AY,Details!E:E,'GST TDS'!B1697)</f>
        <v>0</v>
      </c>
      <c r="G1697" s="360">
        <f t="shared" si="37"/>
        <v>0</v>
      </c>
    </row>
    <row r="1698" spans="3:7" x14ac:dyDescent="0.35">
      <c r="C1698" s="3">
        <f>_xlfn.XLOOKUP(B1698,Details!E:E,Details!CG:CG)</f>
        <v>0</v>
      </c>
      <c r="D1698" s="3">
        <f>_xlfn.XLOOKUP(B1698,Details!E:E,Details!AQ:AQ)</f>
        <v>0</v>
      </c>
      <c r="E1698" s="3">
        <f>_xlfn.XLOOKUP(B1698,Details!E:E,Details!AR:AR)</f>
        <v>0</v>
      </c>
      <c r="F1698" s="3">
        <f>SUMIFS(Details!AY:AY,Details!E:E,'GST TDS'!B1698)</f>
        <v>0</v>
      </c>
      <c r="G1698" s="360">
        <f t="shared" si="37"/>
        <v>0</v>
      </c>
    </row>
    <row r="1699" spans="3:7" x14ac:dyDescent="0.35">
      <c r="C1699" s="3">
        <f>_xlfn.XLOOKUP(B1699,Details!E:E,Details!CG:CG)</f>
        <v>0</v>
      </c>
      <c r="D1699" s="3">
        <f>_xlfn.XLOOKUP(B1699,Details!E:E,Details!AQ:AQ)</f>
        <v>0</v>
      </c>
      <c r="E1699" s="3">
        <f>_xlfn.XLOOKUP(B1699,Details!E:E,Details!AR:AR)</f>
        <v>0</v>
      </c>
      <c r="F1699" s="3">
        <f>SUMIFS(Details!AY:AY,Details!E:E,'GST TDS'!B1699)</f>
        <v>0</v>
      </c>
      <c r="G1699" s="360">
        <f t="shared" si="37"/>
        <v>0</v>
      </c>
    </row>
    <row r="1700" spans="3:7" x14ac:dyDescent="0.35">
      <c r="C1700" s="3">
        <f>_xlfn.XLOOKUP(B1700,Details!E:E,Details!CG:CG)</f>
        <v>0</v>
      </c>
      <c r="D1700" s="3">
        <f>_xlfn.XLOOKUP(B1700,Details!E:E,Details!AQ:AQ)</f>
        <v>0</v>
      </c>
      <c r="E1700" s="3">
        <f>_xlfn.XLOOKUP(B1700,Details!E:E,Details!AR:AR)</f>
        <v>0</v>
      </c>
      <c r="F1700" s="3">
        <f>SUMIFS(Details!AY:AY,Details!E:E,'GST TDS'!B1700)</f>
        <v>0</v>
      </c>
      <c r="G1700" s="360">
        <f t="shared" si="37"/>
        <v>0</v>
      </c>
    </row>
    <row r="1701" spans="3:7" x14ac:dyDescent="0.35">
      <c r="C1701" s="3">
        <f>_xlfn.XLOOKUP(B1701,Details!E:E,Details!CG:CG)</f>
        <v>0</v>
      </c>
      <c r="D1701" s="3">
        <f>_xlfn.XLOOKUP(B1701,Details!E:E,Details!AQ:AQ)</f>
        <v>0</v>
      </c>
      <c r="E1701" s="3">
        <f>_xlfn.XLOOKUP(B1701,Details!E:E,Details!AR:AR)</f>
        <v>0</v>
      </c>
      <c r="F1701" s="3">
        <f>SUMIFS(Details!AY:AY,Details!E:E,'GST TDS'!B1701)</f>
        <v>0</v>
      </c>
      <c r="G1701" s="360">
        <f t="shared" si="37"/>
        <v>0</v>
      </c>
    </row>
    <row r="1702" spans="3:7" x14ac:dyDescent="0.35">
      <c r="C1702" s="3">
        <f>_xlfn.XLOOKUP(B1702,Details!E:E,Details!CG:CG)</f>
        <v>0</v>
      </c>
      <c r="D1702" s="3">
        <f>_xlfn.XLOOKUP(B1702,Details!E:E,Details!AQ:AQ)</f>
        <v>0</v>
      </c>
      <c r="E1702" s="3">
        <f>_xlfn.XLOOKUP(B1702,Details!E:E,Details!AR:AR)</f>
        <v>0</v>
      </c>
      <c r="F1702" s="3">
        <f>SUMIFS(Details!AY:AY,Details!E:E,'GST TDS'!B1702)</f>
        <v>0</v>
      </c>
      <c r="G1702" s="360">
        <f t="shared" si="37"/>
        <v>0</v>
      </c>
    </row>
    <row r="1703" spans="3:7" x14ac:dyDescent="0.35">
      <c r="C1703" s="3">
        <f>_xlfn.XLOOKUP(B1703,Details!E:E,Details!CG:CG)</f>
        <v>0</v>
      </c>
      <c r="D1703" s="3">
        <f>_xlfn.XLOOKUP(B1703,Details!E:E,Details!AQ:AQ)</f>
        <v>0</v>
      </c>
      <c r="E1703" s="3">
        <f>_xlfn.XLOOKUP(B1703,Details!E:E,Details!AR:AR)</f>
        <v>0</v>
      </c>
      <c r="F1703" s="3">
        <f>SUMIFS(Details!AY:AY,Details!E:E,'GST TDS'!B1703)</f>
        <v>0</v>
      </c>
      <c r="G1703" s="360">
        <f t="shared" si="37"/>
        <v>0</v>
      </c>
    </row>
    <row r="1704" spans="3:7" x14ac:dyDescent="0.35">
      <c r="C1704" s="3">
        <f>_xlfn.XLOOKUP(B1704,Details!E:E,Details!CG:CG)</f>
        <v>0</v>
      </c>
      <c r="D1704" s="3">
        <f>_xlfn.XLOOKUP(B1704,Details!E:E,Details!AQ:AQ)</f>
        <v>0</v>
      </c>
      <c r="E1704" s="3">
        <f>_xlfn.XLOOKUP(B1704,Details!E:E,Details!AR:AR)</f>
        <v>0</v>
      </c>
      <c r="F1704" s="3">
        <f>SUMIFS(Details!AY:AY,Details!E:E,'GST TDS'!B1704)</f>
        <v>0</v>
      </c>
      <c r="G1704" s="360">
        <f t="shared" si="37"/>
        <v>0</v>
      </c>
    </row>
    <row r="1705" spans="3:7" x14ac:dyDescent="0.35">
      <c r="C1705" s="3">
        <f>_xlfn.XLOOKUP(B1705,Details!E:E,Details!CG:CG)</f>
        <v>0</v>
      </c>
      <c r="D1705" s="3">
        <f>_xlfn.XLOOKUP(B1705,Details!E:E,Details!AQ:AQ)</f>
        <v>0</v>
      </c>
      <c r="E1705" s="3">
        <f>_xlfn.XLOOKUP(B1705,Details!E:E,Details!AR:AR)</f>
        <v>0</v>
      </c>
      <c r="F1705" s="3">
        <f>SUMIFS(Details!AY:AY,Details!E:E,'GST TDS'!B1705)</f>
        <v>0</v>
      </c>
      <c r="G1705" s="360">
        <f t="shared" si="37"/>
        <v>0</v>
      </c>
    </row>
    <row r="1706" spans="3:7" x14ac:dyDescent="0.35">
      <c r="C1706" s="3">
        <f>_xlfn.XLOOKUP(B1706,Details!E:E,Details!CG:CG)</f>
        <v>0</v>
      </c>
      <c r="D1706" s="3">
        <f>_xlfn.XLOOKUP(B1706,Details!E:E,Details!AQ:AQ)</f>
        <v>0</v>
      </c>
      <c r="E1706" s="3">
        <f>_xlfn.XLOOKUP(B1706,Details!E:E,Details!AR:AR)</f>
        <v>0</v>
      </c>
      <c r="F1706" s="3">
        <f>SUMIFS(Details!AY:AY,Details!E:E,'GST TDS'!B1706)</f>
        <v>0</v>
      </c>
      <c r="G1706" s="360">
        <f t="shared" si="37"/>
        <v>0</v>
      </c>
    </row>
    <row r="1707" spans="3:7" x14ac:dyDescent="0.35">
      <c r="C1707" s="3">
        <f>_xlfn.XLOOKUP(B1707,Details!E:E,Details!CG:CG)</f>
        <v>0</v>
      </c>
      <c r="D1707" s="3">
        <f>_xlfn.XLOOKUP(B1707,Details!E:E,Details!AQ:AQ)</f>
        <v>0</v>
      </c>
      <c r="E1707" s="3">
        <f>_xlfn.XLOOKUP(B1707,Details!E:E,Details!AR:AR)</f>
        <v>0</v>
      </c>
      <c r="F1707" s="3">
        <f>SUMIFS(Details!AY:AY,Details!E:E,'GST TDS'!B1707)</f>
        <v>0</v>
      </c>
      <c r="G1707" s="360">
        <f t="shared" si="37"/>
        <v>0</v>
      </c>
    </row>
    <row r="1708" spans="3:7" x14ac:dyDescent="0.35">
      <c r="C1708" s="3">
        <f>_xlfn.XLOOKUP(B1708,Details!E:E,Details!CG:CG)</f>
        <v>0</v>
      </c>
      <c r="D1708" s="3">
        <f>_xlfn.XLOOKUP(B1708,Details!E:E,Details!AQ:AQ)</f>
        <v>0</v>
      </c>
      <c r="E1708" s="3">
        <f>_xlfn.XLOOKUP(B1708,Details!E:E,Details!AR:AR)</f>
        <v>0</v>
      </c>
      <c r="F1708" s="3">
        <f>SUMIFS(Details!AY:AY,Details!E:E,'GST TDS'!B1708)</f>
        <v>0</v>
      </c>
      <c r="G1708" s="360">
        <f t="shared" si="37"/>
        <v>0</v>
      </c>
    </row>
    <row r="1709" spans="3:7" x14ac:dyDescent="0.35">
      <c r="C1709" s="3">
        <f>_xlfn.XLOOKUP(B1709,Details!E:E,Details!CG:CG)</f>
        <v>0</v>
      </c>
      <c r="D1709" s="3">
        <f>_xlfn.XLOOKUP(B1709,Details!E:E,Details!AQ:AQ)</f>
        <v>0</v>
      </c>
      <c r="E1709" s="3">
        <f>_xlfn.XLOOKUP(B1709,Details!E:E,Details!AR:AR)</f>
        <v>0</v>
      </c>
      <c r="F1709" s="3">
        <f>SUMIFS(Details!AY:AY,Details!E:E,'GST TDS'!B1709)</f>
        <v>0</v>
      </c>
      <c r="G1709" s="360">
        <f t="shared" si="37"/>
        <v>0</v>
      </c>
    </row>
    <row r="1710" spans="3:7" x14ac:dyDescent="0.35">
      <c r="C1710" s="3">
        <f>_xlfn.XLOOKUP(B1710,Details!E:E,Details!CG:CG)</f>
        <v>0</v>
      </c>
      <c r="D1710" s="3">
        <f>_xlfn.XLOOKUP(B1710,Details!E:E,Details!AQ:AQ)</f>
        <v>0</v>
      </c>
      <c r="E1710" s="3">
        <f>_xlfn.XLOOKUP(B1710,Details!E:E,Details!AR:AR)</f>
        <v>0</v>
      </c>
      <c r="F1710" s="3">
        <f>SUMIFS(Details!AY:AY,Details!E:E,'GST TDS'!B1710)</f>
        <v>0</v>
      </c>
      <c r="G1710" s="360">
        <f t="shared" si="37"/>
        <v>0</v>
      </c>
    </row>
    <row r="1711" spans="3:7" x14ac:dyDescent="0.35">
      <c r="C1711" s="3">
        <f>_xlfn.XLOOKUP(B1711,Details!E:E,Details!CG:CG)</f>
        <v>0</v>
      </c>
      <c r="D1711" s="3">
        <f>_xlfn.XLOOKUP(B1711,Details!E:E,Details!AQ:AQ)</f>
        <v>0</v>
      </c>
      <c r="E1711" s="3">
        <f>_xlfn.XLOOKUP(B1711,Details!E:E,Details!AR:AR)</f>
        <v>0</v>
      </c>
      <c r="F1711" s="3">
        <f>SUMIFS(Details!AY:AY,Details!E:E,'GST TDS'!B1711)</f>
        <v>0</v>
      </c>
      <c r="G1711" s="360">
        <f t="shared" si="37"/>
        <v>0</v>
      </c>
    </row>
    <row r="1712" spans="3:7" x14ac:dyDescent="0.35">
      <c r="C1712" s="3">
        <f>_xlfn.XLOOKUP(B1712,Details!E:E,Details!CG:CG)</f>
        <v>0</v>
      </c>
      <c r="D1712" s="3">
        <f>_xlfn.XLOOKUP(B1712,Details!E:E,Details!AQ:AQ)</f>
        <v>0</v>
      </c>
      <c r="E1712" s="3">
        <f>_xlfn.XLOOKUP(B1712,Details!E:E,Details!AR:AR)</f>
        <v>0</v>
      </c>
      <c r="F1712" s="3">
        <f>SUMIFS(Details!AY:AY,Details!E:E,'GST TDS'!B1712)</f>
        <v>0</v>
      </c>
      <c r="G1712" s="360">
        <f t="shared" si="37"/>
        <v>0</v>
      </c>
    </row>
    <row r="1713" spans="3:7" x14ac:dyDescent="0.35">
      <c r="C1713" s="3">
        <f>_xlfn.XLOOKUP(B1713,Details!E:E,Details!CG:CG)</f>
        <v>0</v>
      </c>
      <c r="D1713" s="3">
        <f>_xlfn.XLOOKUP(B1713,Details!E:E,Details!AQ:AQ)</f>
        <v>0</v>
      </c>
      <c r="E1713" s="3">
        <f>_xlfn.XLOOKUP(B1713,Details!E:E,Details!AR:AR)</f>
        <v>0</v>
      </c>
      <c r="F1713" s="3">
        <f>SUMIFS(Details!AY:AY,Details!E:E,'GST TDS'!B1713)</f>
        <v>0</v>
      </c>
      <c r="G1713" s="360">
        <f t="shared" si="37"/>
        <v>0</v>
      </c>
    </row>
    <row r="1714" spans="3:7" x14ac:dyDescent="0.35">
      <c r="C1714" s="3">
        <f>_xlfn.XLOOKUP(B1714,Details!E:E,Details!CG:CG)</f>
        <v>0</v>
      </c>
      <c r="D1714" s="3">
        <f>_xlfn.XLOOKUP(B1714,Details!E:E,Details!AQ:AQ)</f>
        <v>0</v>
      </c>
      <c r="E1714" s="3">
        <f>_xlfn.XLOOKUP(B1714,Details!E:E,Details!AR:AR)</f>
        <v>0</v>
      </c>
      <c r="F1714" s="3">
        <f>SUMIFS(Details!AY:AY,Details!E:E,'GST TDS'!B1714)</f>
        <v>0</v>
      </c>
      <c r="G1714" s="360">
        <f t="shared" si="37"/>
        <v>0</v>
      </c>
    </row>
    <row r="1715" spans="3:7" x14ac:dyDescent="0.35">
      <c r="C1715" s="3">
        <f>_xlfn.XLOOKUP(B1715,Details!E:E,Details!CG:CG)</f>
        <v>0</v>
      </c>
      <c r="D1715" s="3">
        <f>_xlfn.XLOOKUP(B1715,Details!E:E,Details!AQ:AQ)</f>
        <v>0</v>
      </c>
      <c r="E1715" s="3">
        <f>_xlfn.XLOOKUP(B1715,Details!E:E,Details!AR:AR)</f>
        <v>0</v>
      </c>
      <c r="F1715" s="3">
        <f>SUMIFS(Details!AY:AY,Details!E:E,'GST TDS'!B1715)</f>
        <v>0</v>
      </c>
      <c r="G1715" s="360">
        <f t="shared" si="37"/>
        <v>0</v>
      </c>
    </row>
    <row r="1716" spans="3:7" x14ac:dyDescent="0.35">
      <c r="C1716" s="3">
        <f>_xlfn.XLOOKUP(B1716,Details!E:E,Details!CG:CG)</f>
        <v>0</v>
      </c>
      <c r="D1716" s="3">
        <f>_xlfn.XLOOKUP(B1716,Details!E:E,Details!AQ:AQ)</f>
        <v>0</v>
      </c>
      <c r="E1716" s="3">
        <f>_xlfn.XLOOKUP(B1716,Details!E:E,Details!AR:AR)</f>
        <v>0</v>
      </c>
      <c r="F1716" s="3">
        <f>SUMIFS(Details!AY:AY,Details!E:E,'GST TDS'!B1716)</f>
        <v>0</v>
      </c>
      <c r="G1716" s="360">
        <f t="shared" si="37"/>
        <v>0</v>
      </c>
    </row>
    <row r="1717" spans="3:7" x14ac:dyDescent="0.35">
      <c r="C1717" s="3">
        <f>_xlfn.XLOOKUP(B1717,Details!E:E,Details!CG:CG)</f>
        <v>0</v>
      </c>
      <c r="D1717" s="3">
        <f>_xlfn.XLOOKUP(B1717,Details!E:E,Details!AQ:AQ)</f>
        <v>0</v>
      </c>
      <c r="E1717" s="3">
        <f>_xlfn.XLOOKUP(B1717,Details!E:E,Details!AR:AR)</f>
        <v>0</v>
      </c>
      <c r="F1717" s="3">
        <f>SUMIFS(Details!AY:AY,Details!E:E,'GST TDS'!B1717)</f>
        <v>0</v>
      </c>
      <c r="G1717" s="360">
        <f t="shared" si="37"/>
        <v>0</v>
      </c>
    </row>
    <row r="1718" spans="3:7" x14ac:dyDescent="0.35">
      <c r="C1718" s="3">
        <f>_xlfn.XLOOKUP(B1718,Details!E:E,Details!CG:CG)</f>
        <v>0</v>
      </c>
      <c r="D1718" s="3">
        <f>_xlfn.XLOOKUP(B1718,Details!E:E,Details!AQ:AQ)</f>
        <v>0</v>
      </c>
      <c r="E1718" s="3">
        <f>_xlfn.XLOOKUP(B1718,Details!E:E,Details!AR:AR)</f>
        <v>0</v>
      </c>
      <c r="F1718" s="3">
        <f>SUMIFS(Details!AY:AY,Details!E:E,'GST TDS'!B1718)</f>
        <v>0</v>
      </c>
      <c r="G1718" s="360">
        <f t="shared" si="37"/>
        <v>0</v>
      </c>
    </row>
    <row r="1719" spans="3:7" x14ac:dyDescent="0.35">
      <c r="C1719" s="3">
        <f>_xlfn.XLOOKUP(B1719,Details!E:E,Details!CG:CG)</f>
        <v>0</v>
      </c>
      <c r="D1719" s="3">
        <f>_xlfn.XLOOKUP(B1719,Details!E:E,Details!AQ:AQ)</f>
        <v>0</v>
      </c>
      <c r="E1719" s="3">
        <f>_xlfn.XLOOKUP(B1719,Details!E:E,Details!AR:AR)</f>
        <v>0</v>
      </c>
      <c r="F1719" s="3">
        <f>SUMIFS(Details!AY:AY,Details!E:E,'GST TDS'!B1719)</f>
        <v>0</v>
      </c>
      <c r="G1719" s="360">
        <f t="shared" si="37"/>
        <v>0</v>
      </c>
    </row>
    <row r="1720" spans="3:7" x14ac:dyDescent="0.35">
      <c r="C1720" s="3">
        <f>_xlfn.XLOOKUP(B1720,Details!E:E,Details!CG:CG)</f>
        <v>0</v>
      </c>
      <c r="D1720" s="3">
        <f>_xlfn.XLOOKUP(B1720,Details!E:E,Details!AQ:AQ)</f>
        <v>0</v>
      </c>
      <c r="E1720" s="3">
        <f>_xlfn.XLOOKUP(B1720,Details!E:E,Details!AR:AR)</f>
        <v>0</v>
      </c>
      <c r="F1720" s="3">
        <f>SUMIFS(Details!AY:AY,Details!E:E,'GST TDS'!B1720)</f>
        <v>0</v>
      </c>
      <c r="G1720" s="360">
        <f t="shared" si="37"/>
        <v>0</v>
      </c>
    </row>
    <row r="1721" spans="3:7" x14ac:dyDescent="0.35">
      <c r="C1721" s="3">
        <f>_xlfn.XLOOKUP(B1721,Details!E:E,Details!CG:CG)</f>
        <v>0</v>
      </c>
      <c r="D1721" s="3">
        <f>_xlfn.XLOOKUP(B1721,Details!E:E,Details!AQ:AQ)</f>
        <v>0</v>
      </c>
      <c r="E1721" s="3">
        <f>_xlfn.XLOOKUP(B1721,Details!E:E,Details!AR:AR)</f>
        <v>0</v>
      </c>
      <c r="F1721" s="3">
        <f>SUMIFS(Details!AY:AY,Details!E:E,'GST TDS'!B1721)</f>
        <v>0</v>
      </c>
      <c r="G1721" s="360">
        <f t="shared" si="37"/>
        <v>0</v>
      </c>
    </row>
    <row r="1722" spans="3:7" x14ac:dyDescent="0.35">
      <c r="C1722" s="3">
        <f>_xlfn.XLOOKUP(B1722,Details!E:E,Details!CG:CG)</f>
        <v>0</v>
      </c>
      <c r="D1722" s="3">
        <f>_xlfn.XLOOKUP(B1722,Details!E:E,Details!AQ:AQ)</f>
        <v>0</v>
      </c>
      <c r="E1722" s="3">
        <f>_xlfn.XLOOKUP(B1722,Details!E:E,Details!AR:AR)</f>
        <v>0</v>
      </c>
      <c r="F1722" s="3">
        <f>SUMIFS(Details!AY:AY,Details!E:E,'GST TDS'!B1722)</f>
        <v>0</v>
      </c>
      <c r="G1722" s="360">
        <f t="shared" si="37"/>
        <v>0</v>
      </c>
    </row>
    <row r="1723" spans="3:7" x14ac:dyDescent="0.35">
      <c r="C1723" s="3">
        <f>_xlfn.XLOOKUP(B1723,Details!E:E,Details!CG:CG)</f>
        <v>0</v>
      </c>
      <c r="D1723" s="3">
        <f>_xlfn.XLOOKUP(B1723,Details!E:E,Details!AQ:AQ)</f>
        <v>0</v>
      </c>
      <c r="E1723" s="3">
        <f>_xlfn.XLOOKUP(B1723,Details!E:E,Details!AR:AR)</f>
        <v>0</v>
      </c>
      <c r="F1723" s="3">
        <f>SUMIFS(Details!AY:AY,Details!E:E,'GST TDS'!B1723)</f>
        <v>0</v>
      </c>
      <c r="G1723" s="360">
        <f t="shared" si="37"/>
        <v>0</v>
      </c>
    </row>
    <row r="1724" spans="3:7" x14ac:dyDescent="0.35">
      <c r="C1724" s="3">
        <f>_xlfn.XLOOKUP(B1724,Details!E:E,Details!CG:CG)</f>
        <v>0</v>
      </c>
      <c r="D1724" s="3">
        <f>_xlfn.XLOOKUP(B1724,Details!E:E,Details!AQ:AQ)</f>
        <v>0</v>
      </c>
      <c r="E1724" s="3">
        <f>_xlfn.XLOOKUP(B1724,Details!E:E,Details!AR:AR)</f>
        <v>0</v>
      </c>
      <c r="F1724" s="3">
        <f>SUMIFS(Details!AY:AY,Details!E:E,'GST TDS'!B1724)</f>
        <v>0</v>
      </c>
      <c r="G1724" s="360">
        <f t="shared" si="37"/>
        <v>0</v>
      </c>
    </row>
    <row r="1725" spans="3:7" x14ac:dyDescent="0.35">
      <c r="C1725" s="3">
        <f>_xlfn.XLOOKUP(B1725,Details!E:E,Details!CG:CG)</f>
        <v>0</v>
      </c>
      <c r="D1725" s="3">
        <f>_xlfn.XLOOKUP(B1725,Details!E:E,Details!AQ:AQ)</f>
        <v>0</v>
      </c>
      <c r="E1725" s="3">
        <f>_xlfn.XLOOKUP(B1725,Details!E:E,Details!AR:AR)</f>
        <v>0</v>
      </c>
      <c r="F1725" s="3">
        <f>SUMIFS(Details!AY:AY,Details!E:E,'GST TDS'!B1725)</f>
        <v>0</v>
      </c>
      <c r="G1725" s="360">
        <f t="shared" si="37"/>
        <v>0</v>
      </c>
    </row>
    <row r="1726" spans="3:7" x14ac:dyDescent="0.35">
      <c r="C1726" s="3">
        <f>_xlfn.XLOOKUP(B1726,Details!E:E,Details!CG:CG)</f>
        <v>0</v>
      </c>
      <c r="D1726" s="3">
        <f>_xlfn.XLOOKUP(B1726,Details!E:E,Details!AQ:AQ)</f>
        <v>0</v>
      </c>
      <c r="E1726" s="3">
        <f>_xlfn.XLOOKUP(B1726,Details!E:E,Details!AR:AR)</f>
        <v>0</v>
      </c>
      <c r="F1726" s="3">
        <f>SUMIFS(Details!AY:AY,Details!E:E,'GST TDS'!B1726)</f>
        <v>0</v>
      </c>
      <c r="G1726" s="360">
        <f t="shared" si="37"/>
        <v>0</v>
      </c>
    </row>
    <row r="1727" spans="3:7" x14ac:dyDescent="0.35">
      <c r="C1727" s="3">
        <f>_xlfn.XLOOKUP(B1727,Details!E:E,Details!CG:CG)</f>
        <v>0</v>
      </c>
      <c r="D1727" s="3">
        <f>_xlfn.XLOOKUP(B1727,Details!E:E,Details!AQ:AQ)</f>
        <v>0</v>
      </c>
      <c r="E1727" s="3">
        <f>_xlfn.XLOOKUP(B1727,Details!E:E,Details!AR:AR)</f>
        <v>0</v>
      </c>
      <c r="F1727" s="3">
        <f>SUMIFS(Details!AY:AY,Details!E:E,'GST TDS'!B1727)</f>
        <v>0</v>
      </c>
      <c r="G1727" s="360">
        <f t="shared" si="37"/>
        <v>0</v>
      </c>
    </row>
    <row r="1728" spans="3:7" x14ac:dyDescent="0.35">
      <c r="C1728" s="3">
        <f>_xlfn.XLOOKUP(B1728,Details!E:E,Details!CG:CG)</f>
        <v>0</v>
      </c>
      <c r="D1728" s="3">
        <f>_xlfn.XLOOKUP(B1728,Details!E:E,Details!AQ:AQ)</f>
        <v>0</v>
      </c>
      <c r="E1728" s="3">
        <f>_xlfn.XLOOKUP(B1728,Details!E:E,Details!AR:AR)</f>
        <v>0</v>
      </c>
      <c r="F1728" s="3">
        <f>SUMIFS(Details!AY:AY,Details!E:E,'GST TDS'!B1728)</f>
        <v>0</v>
      </c>
      <c r="G1728" s="360">
        <f t="shared" si="37"/>
        <v>0</v>
      </c>
    </row>
    <row r="1729" spans="3:7" x14ac:dyDescent="0.35">
      <c r="C1729" s="3">
        <f>_xlfn.XLOOKUP(B1729,Details!E:E,Details!CG:CG)</f>
        <v>0</v>
      </c>
      <c r="D1729" s="3">
        <f>_xlfn.XLOOKUP(B1729,Details!E:E,Details!AQ:AQ)</f>
        <v>0</v>
      </c>
      <c r="E1729" s="3">
        <f>_xlfn.XLOOKUP(B1729,Details!E:E,Details!AR:AR)</f>
        <v>0</v>
      </c>
      <c r="F1729" s="3">
        <f>SUMIFS(Details!AY:AY,Details!E:E,'GST TDS'!B1729)</f>
        <v>0</v>
      </c>
      <c r="G1729" s="360">
        <f t="shared" si="37"/>
        <v>0</v>
      </c>
    </row>
    <row r="1730" spans="3:7" x14ac:dyDescent="0.35">
      <c r="C1730" s="3">
        <f>_xlfn.XLOOKUP(B1730,Details!E:E,Details!CG:CG)</f>
        <v>0</v>
      </c>
      <c r="D1730" s="3">
        <f>_xlfn.XLOOKUP(B1730,Details!E:E,Details!AQ:AQ)</f>
        <v>0</v>
      </c>
      <c r="E1730" s="3">
        <f>_xlfn.XLOOKUP(B1730,Details!E:E,Details!AR:AR)</f>
        <v>0</v>
      </c>
      <c r="F1730" s="3">
        <f>SUMIFS(Details!AY:AY,Details!E:E,'GST TDS'!B1730)</f>
        <v>0</v>
      </c>
      <c r="G1730" s="360">
        <f t="shared" si="37"/>
        <v>0</v>
      </c>
    </row>
    <row r="1731" spans="3:7" x14ac:dyDescent="0.35">
      <c r="C1731" s="3">
        <f>_xlfn.XLOOKUP(B1731,Details!E:E,Details!CG:CG)</f>
        <v>0</v>
      </c>
      <c r="D1731" s="3">
        <f>_xlfn.XLOOKUP(B1731,Details!E:E,Details!AQ:AQ)</f>
        <v>0</v>
      </c>
      <c r="E1731" s="3">
        <f>_xlfn.XLOOKUP(B1731,Details!E:E,Details!AR:AR)</f>
        <v>0</v>
      </c>
      <c r="F1731" s="3">
        <f>SUMIFS(Details!AY:AY,Details!E:E,'GST TDS'!B1731)</f>
        <v>0</v>
      </c>
      <c r="G1731" s="360">
        <f t="shared" si="37"/>
        <v>0</v>
      </c>
    </row>
    <row r="1732" spans="3:7" x14ac:dyDescent="0.35">
      <c r="C1732" s="3">
        <f>_xlfn.XLOOKUP(B1732,Details!E:E,Details!CG:CG)</f>
        <v>0</v>
      </c>
      <c r="D1732" s="3">
        <f>_xlfn.XLOOKUP(B1732,Details!E:E,Details!AQ:AQ)</f>
        <v>0</v>
      </c>
      <c r="E1732" s="3">
        <f>_xlfn.XLOOKUP(B1732,Details!E:E,Details!AR:AR)</f>
        <v>0</v>
      </c>
      <c r="F1732" s="3">
        <f>SUMIFS(Details!AY:AY,Details!E:E,'GST TDS'!B1732)</f>
        <v>0</v>
      </c>
      <c r="G1732" s="360">
        <f t="shared" si="37"/>
        <v>0</v>
      </c>
    </row>
    <row r="1733" spans="3:7" x14ac:dyDescent="0.35">
      <c r="C1733" s="3">
        <f>_xlfn.XLOOKUP(B1733,Details!E:E,Details!CG:CG)</f>
        <v>0</v>
      </c>
      <c r="D1733" s="3">
        <f>_xlfn.XLOOKUP(B1733,Details!E:E,Details!AQ:AQ)</f>
        <v>0</v>
      </c>
      <c r="E1733" s="3">
        <f>_xlfn.XLOOKUP(B1733,Details!E:E,Details!AR:AR)</f>
        <v>0</v>
      </c>
      <c r="F1733" s="3">
        <f>SUMIFS(Details!AY:AY,Details!E:E,'GST TDS'!B1733)</f>
        <v>0</v>
      </c>
      <c r="G1733" s="360">
        <f t="shared" si="37"/>
        <v>0</v>
      </c>
    </row>
    <row r="1734" spans="3:7" x14ac:dyDescent="0.35">
      <c r="C1734" s="3">
        <f>_xlfn.XLOOKUP(B1734,Details!E:E,Details!CG:CG)</f>
        <v>0</v>
      </c>
      <c r="D1734" s="3">
        <f>_xlfn.XLOOKUP(B1734,Details!E:E,Details!AQ:AQ)</f>
        <v>0</v>
      </c>
      <c r="E1734" s="3">
        <f>_xlfn.XLOOKUP(B1734,Details!E:E,Details!AR:AR)</f>
        <v>0</v>
      </c>
      <c r="F1734" s="3">
        <f>SUMIFS(Details!AY:AY,Details!E:E,'GST TDS'!B1734)</f>
        <v>0</v>
      </c>
      <c r="G1734" s="360">
        <f t="shared" si="37"/>
        <v>0</v>
      </c>
    </row>
    <row r="1735" spans="3:7" x14ac:dyDescent="0.35">
      <c r="C1735" s="3">
        <f>_xlfn.XLOOKUP(B1735,Details!E:E,Details!CG:CG)</f>
        <v>0</v>
      </c>
      <c r="D1735" s="3">
        <f>_xlfn.XLOOKUP(B1735,Details!E:E,Details!AQ:AQ)</f>
        <v>0</v>
      </c>
      <c r="E1735" s="3">
        <f>_xlfn.XLOOKUP(B1735,Details!E:E,Details!AR:AR)</f>
        <v>0</v>
      </c>
      <c r="F1735" s="3">
        <f>SUMIFS(Details!AY:AY,Details!E:E,'GST TDS'!B1735)</f>
        <v>0</v>
      </c>
      <c r="G1735" s="360">
        <f t="shared" si="37"/>
        <v>0</v>
      </c>
    </row>
    <row r="1736" spans="3:7" x14ac:dyDescent="0.35">
      <c r="C1736" s="3">
        <f>_xlfn.XLOOKUP(B1736,Details!E:E,Details!CG:CG)</f>
        <v>0</v>
      </c>
      <c r="D1736" s="3">
        <f>_xlfn.XLOOKUP(B1736,Details!E:E,Details!AQ:AQ)</f>
        <v>0</v>
      </c>
      <c r="E1736" s="3">
        <f>_xlfn.XLOOKUP(B1736,Details!E:E,Details!AR:AR)</f>
        <v>0</v>
      </c>
      <c r="F1736" s="3">
        <f>SUMIFS(Details!AY:AY,Details!E:E,'GST TDS'!B1736)</f>
        <v>0</v>
      </c>
      <c r="G1736" s="360">
        <f t="shared" si="37"/>
        <v>0</v>
      </c>
    </row>
    <row r="1737" spans="3:7" x14ac:dyDescent="0.35">
      <c r="C1737" s="3">
        <f>_xlfn.XLOOKUP(B1737,Details!E:E,Details!CG:CG)</f>
        <v>0</v>
      </c>
      <c r="D1737" s="3">
        <f>_xlfn.XLOOKUP(B1737,Details!E:E,Details!AQ:AQ)</f>
        <v>0</v>
      </c>
      <c r="E1737" s="3">
        <f>_xlfn.XLOOKUP(B1737,Details!E:E,Details!AR:AR)</f>
        <v>0</v>
      </c>
      <c r="F1737" s="3">
        <f>SUMIFS(Details!AY:AY,Details!E:E,'GST TDS'!B1737)</f>
        <v>0</v>
      </c>
      <c r="G1737" s="360">
        <f t="shared" si="37"/>
        <v>0</v>
      </c>
    </row>
    <row r="1738" spans="3:7" x14ac:dyDescent="0.35">
      <c r="C1738" s="3">
        <f>_xlfn.XLOOKUP(B1738,Details!E:E,Details!CG:CG)</f>
        <v>0</v>
      </c>
      <c r="D1738" s="3">
        <f>_xlfn.XLOOKUP(B1738,Details!E:E,Details!AQ:AQ)</f>
        <v>0</v>
      </c>
      <c r="E1738" s="3">
        <f>_xlfn.XLOOKUP(B1738,Details!E:E,Details!AR:AR)</f>
        <v>0</v>
      </c>
      <c r="F1738" s="3">
        <f>SUMIFS(Details!AY:AY,Details!E:E,'GST TDS'!B1738)</f>
        <v>0</v>
      </c>
      <c r="G1738" s="360">
        <f t="shared" si="37"/>
        <v>0</v>
      </c>
    </row>
    <row r="1739" spans="3:7" x14ac:dyDescent="0.35">
      <c r="C1739" s="3">
        <f>_xlfn.XLOOKUP(B1739,Details!E:E,Details!CG:CG)</f>
        <v>0</v>
      </c>
      <c r="D1739" s="3">
        <f>_xlfn.XLOOKUP(B1739,Details!E:E,Details!AQ:AQ)</f>
        <v>0</v>
      </c>
      <c r="E1739" s="3">
        <f>_xlfn.XLOOKUP(B1739,Details!E:E,Details!AR:AR)</f>
        <v>0</v>
      </c>
      <c r="F1739" s="3">
        <f>SUMIFS(Details!AY:AY,Details!E:E,'GST TDS'!B1739)</f>
        <v>0</v>
      </c>
      <c r="G1739" s="360">
        <f t="shared" si="37"/>
        <v>0</v>
      </c>
    </row>
    <row r="1740" spans="3:7" x14ac:dyDescent="0.35">
      <c r="C1740" s="3">
        <f>_xlfn.XLOOKUP(B1740,Details!E:E,Details!CG:CG)</f>
        <v>0</v>
      </c>
      <c r="D1740" s="3">
        <f>_xlfn.XLOOKUP(B1740,Details!E:E,Details!AQ:AQ)</f>
        <v>0</v>
      </c>
      <c r="E1740" s="3">
        <f>_xlfn.XLOOKUP(B1740,Details!E:E,Details!AR:AR)</f>
        <v>0</v>
      </c>
      <c r="F1740" s="3">
        <f>SUMIFS(Details!AY:AY,Details!E:E,'GST TDS'!B1740)</f>
        <v>0</v>
      </c>
      <c r="G1740" s="360">
        <f t="shared" si="37"/>
        <v>0</v>
      </c>
    </row>
    <row r="1741" spans="3:7" x14ac:dyDescent="0.35">
      <c r="C1741" s="3">
        <f>_xlfn.XLOOKUP(B1741,Details!E:E,Details!CG:CG)</f>
        <v>0</v>
      </c>
      <c r="D1741" s="3">
        <f>_xlfn.XLOOKUP(B1741,Details!E:E,Details!AQ:AQ)</f>
        <v>0</v>
      </c>
      <c r="E1741" s="3">
        <f>_xlfn.XLOOKUP(B1741,Details!E:E,Details!AR:AR)</f>
        <v>0</v>
      </c>
      <c r="F1741" s="3">
        <f>SUMIFS(Details!AY:AY,Details!E:E,'GST TDS'!B1741)</f>
        <v>0</v>
      </c>
      <c r="G1741" s="360">
        <f t="shared" si="37"/>
        <v>0</v>
      </c>
    </row>
    <row r="1742" spans="3:7" x14ac:dyDescent="0.35">
      <c r="C1742" s="3">
        <f>_xlfn.XLOOKUP(B1742,Details!E:E,Details!CG:CG)</f>
        <v>0</v>
      </c>
      <c r="D1742" s="3">
        <f>_xlfn.XLOOKUP(B1742,Details!E:E,Details!AQ:AQ)</f>
        <v>0</v>
      </c>
      <c r="E1742" s="3">
        <f>_xlfn.XLOOKUP(B1742,Details!E:E,Details!AR:AR)</f>
        <v>0</v>
      </c>
      <c r="F1742" s="3">
        <f>SUMIFS(Details!AY:AY,Details!E:E,'GST TDS'!B1742)</f>
        <v>0</v>
      </c>
      <c r="G1742" s="360">
        <f t="shared" si="37"/>
        <v>0</v>
      </c>
    </row>
    <row r="1743" spans="3:7" x14ac:dyDescent="0.35">
      <c r="C1743" s="3">
        <f>_xlfn.XLOOKUP(B1743,Details!E:E,Details!CG:CG)</f>
        <v>0</v>
      </c>
      <c r="D1743" s="3">
        <f>_xlfn.XLOOKUP(B1743,Details!E:E,Details!AQ:AQ)</f>
        <v>0</v>
      </c>
      <c r="E1743" s="3">
        <f>_xlfn.XLOOKUP(B1743,Details!E:E,Details!AR:AR)</f>
        <v>0</v>
      </c>
      <c r="F1743" s="3">
        <f>SUMIFS(Details!AY:AY,Details!E:E,'GST TDS'!B1743)</f>
        <v>0</v>
      </c>
      <c r="G1743" s="360">
        <f t="shared" si="37"/>
        <v>0</v>
      </c>
    </row>
    <row r="1744" spans="3:7" x14ac:dyDescent="0.35">
      <c r="C1744" s="3">
        <f>_xlfn.XLOOKUP(B1744,Details!E:E,Details!CG:CG)</f>
        <v>0</v>
      </c>
      <c r="D1744" s="3">
        <f>_xlfn.XLOOKUP(B1744,Details!E:E,Details!AQ:AQ)</f>
        <v>0</v>
      </c>
      <c r="E1744" s="3">
        <f>_xlfn.XLOOKUP(B1744,Details!E:E,Details!AR:AR)</f>
        <v>0</v>
      </c>
      <c r="F1744" s="3">
        <f>SUMIFS(Details!AY:AY,Details!E:E,'GST TDS'!B1744)</f>
        <v>0</v>
      </c>
      <c r="G1744" s="360">
        <f t="shared" si="37"/>
        <v>0</v>
      </c>
    </row>
    <row r="1745" spans="3:7" x14ac:dyDescent="0.35">
      <c r="C1745" s="3">
        <f>_xlfn.XLOOKUP(B1745,Details!E:E,Details!CG:CG)</f>
        <v>0</v>
      </c>
      <c r="D1745" s="3">
        <f>_xlfn.XLOOKUP(B1745,Details!E:E,Details!AQ:AQ)</f>
        <v>0</v>
      </c>
      <c r="E1745" s="3">
        <f>_xlfn.XLOOKUP(B1745,Details!E:E,Details!AR:AR)</f>
        <v>0</v>
      </c>
      <c r="F1745" s="3">
        <f>SUMIFS(Details!AY:AY,Details!E:E,'GST TDS'!B1745)</f>
        <v>0</v>
      </c>
      <c r="G1745" s="360">
        <f t="shared" si="37"/>
        <v>0</v>
      </c>
    </row>
    <row r="1746" spans="3:7" x14ac:dyDescent="0.35">
      <c r="C1746" s="3">
        <f>_xlfn.XLOOKUP(B1746,Details!E:E,Details!CG:CG)</f>
        <v>0</v>
      </c>
      <c r="D1746" s="3">
        <f>_xlfn.XLOOKUP(B1746,Details!E:E,Details!AQ:AQ)</f>
        <v>0</v>
      </c>
      <c r="E1746" s="3">
        <f>_xlfn.XLOOKUP(B1746,Details!E:E,Details!AR:AR)</f>
        <v>0</v>
      </c>
      <c r="F1746" s="3">
        <f>SUMIFS(Details!AY:AY,Details!E:E,'GST TDS'!B1746)</f>
        <v>0</v>
      </c>
      <c r="G1746" s="360">
        <f t="shared" si="37"/>
        <v>0</v>
      </c>
    </row>
    <row r="1747" spans="3:7" x14ac:dyDescent="0.35">
      <c r="C1747" s="3">
        <f>_xlfn.XLOOKUP(B1747,Details!E:E,Details!CG:CG)</f>
        <v>0</v>
      </c>
      <c r="D1747" s="3">
        <f>_xlfn.XLOOKUP(B1747,Details!E:E,Details!AQ:AQ)</f>
        <v>0</v>
      </c>
      <c r="E1747" s="3">
        <f>_xlfn.XLOOKUP(B1747,Details!E:E,Details!AR:AR)</f>
        <v>0</v>
      </c>
      <c r="F1747" s="3">
        <f>SUMIFS(Details!AY:AY,Details!E:E,'GST TDS'!B1747)</f>
        <v>0</v>
      </c>
      <c r="G1747" s="360">
        <f t="shared" ref="G1747:G1810" si="38">F1747*2%</f>
        <v>0</v>
      </c>
    </row>
    <row r="1748" spans="3:7" x14ac:dyDescent="0.35">
      <c r="C1748" s="3">
        <f>_xlfn.XLOOKUP(B1748,Details!E:E,Details!CG:CG)</f>
        <v>0</v>
      </c>
      <c r="D1748" s="3">
        <f>_xlfn.XLOOKUP(B1748,Details!E:E,Details!AQ:AQ)</f>
        <v>0</v>
      </c>
      <c r="E1748" s="3">
        <f>_xlfn.XLOOKUP(B1748,Details!E:E,Details!AR:AR)</f>
        <v>0</v>
      </c>
      <c r="F1748" s="3">
        <f>SUMIFS(Details!AY:AY,Details!E:E,'GST TDS'!B1748)</f>
        <v>0</v>
      </c>
      <c r="G1748" s="360">
        <f t="shared" si="38"/>
        <v>0</v>
      </c>
    </row>
    <row r="1749" spans="3:7" x14ac:dyDescent="0.35">
      <c r="C1749" s="3">
        <f>_xlfn.XLOOKUP(B1749,Details!E:E,Details!CG:CG)</f>
        <v>0</v>
      </c>
      <c r="D1749" s="3">
        <f>_xlfn.XLOOKUP(B1749,Details!E:E,Details!AQ:AQ)</f>
        <v>0</v>
      </c>
      <c r="E1749" s="3">
        <f>_xlfn.XLOOKUP(B1749,Details!E:E,Details!AR:AR)</f>
        <v>0</v>
      </c>
      <c r="F1749" s="3">
        <f>SUMIFS(Details!AY:AY,Details!E:E,'GST TDS'!B1749)</f>
        <v>0</v>
      </c>
      <c r="G1749" s="360">
        <f t="shared" si="38"/>
        <v>0</v>
      </c>
    </row>
    <row r="1750" spans="3:7" x14ac:dyDescent="0.35">
      <c r="C1750" s="3">
        <f>_xlfn.XLOOKUP(B1750,Details!E:E,Details!CG:CG)</f>
        <v>0</v>
      </c>
      <c r="D1750" s="3">
        <f>_xlfn.XLOOKUP(B1750,Details!E:E,Details!AQ:AQ)</f>
        <v>0</v>
      </c>
      <c r="E1750" s="3">
        <f>_xlfn.XLOOKUP(B1750,Details!E:E,Details!AR:AR)</f>
        <v>0</v>
      </c>
      <c r="F1750" s="3">
        <f>SUMIFS(Details!AY:AY,Details!E:E,'GST TDS'!B1750)</f>
        <v>0</v>
      </c>
      <c r="G1750" s="360">
        <f t="shared" si="38"/>
        <v>0</v>
      </c>
    </row>
    <row r="1751" spans="3:7" x14ac:dyDescent="0.35">
      <c r="C1751" s="3">
        <f>_xlfn.XLOOKUP(B1751,Details!E:E,Details!CG:CG)</f>
        <v>0</v>
      </c>
      <c r="D1751" s="3">
        <f>_xlfn.XLOOKUP(B1751,Details!E:E,Details!AQ:AQ)</f>
        <v>0</v>
      </c>
      <c r="E1751" s="3">
        <f>_xlfn.XLOOKUP(B1751,Details!E:E,Details!AR:AR)</f>
        <v>0</v>
      </c>
      <c r="F1751" s="3">
        <f>SUMIFS(Details!AY:AY,Details!E:E,'GST TDS'!B1751)</f>
        <v>0</v>
      </c>
      <c r="G1751" s="360">
        <f t="shared" si="38"/>
        <v>0</v>
      </c>
    </row>
    <row r="1752" spans="3:7" x14ac:dyDescent="0.35">
      <c r="C1752" s="3">
        <f>_xlfn.XLOOKUP(B1752,Details!E:E,Details!CG:CG)</f>
        <v>0</v>
      </c>
      <c r="D1752" s="3">
        <f>_xlfn.XLOOKUP(B1752,Details!E:E,Details!AQ:AQ)</f>
        <v>0</v>
      </c>
      <c r="E1752" s="3">
        <f>_xlfn.XLOOKUP(B1752,Details!E:E,Details!AR:AR)</f>
        <v>0</v>
      </c>
      <c r="F1752" s="3">
        <f>SUMIFS(Details!AY:AY,Details!E:E,'GST TDS'!B1752)</f>
        <v>0</v>
      </c>
      <c r="G1752" s="360">
        <f t="shared" si="38"/>
        <v>0</v>
      </c>
    </row>
    <row r="1753" spans="3:7" x14ac:dyDescent="0.35">
      <c r="C1753" s="3">
        <f>_xlfn.XLOOKUP(B1753,Details!E:E,Details!CG:CG)</f>
        <v>0</v>
      </c>
      <c r="D1753" s="3">
        <f>_xlfn.XLOOKUP(B1753,Details!E:E,Details!AQ:AQ)</f>
        <v>0</v>
      </c>
      <c r="E1753" s="3">
        <f>_xlfn.XLOOKUP(B1753,Details!E:E,Details!AR:AR)</f>
        <v>0</v>
      </c>
      <c r="F1753" s="3">
        <f>SUMIFS(Details!AY:AY,Details!E:E,'GST TDS'!B1753)</f>
        <v>0</v>
      </c>
      <c r="G1753" s="360">
        <f t="shared" si="38"/>
        <v>0</v>
      </c>
    </row>
    <row r="1754" spans="3:7" x14ac:dyDescent="0.35">
      <c r="C1754" s="3">
        <f>_xlfn.XLOOKUP(B1754,Details!E:E,Details!CG:CG)</f>
        <v>0</v>
      </c>
      <c r="D1754" s="3">
        <f>_xlfn.XLOOKUP(B1754,Details!E:E,Details!AQ:AQ)</f>
        <v>0</v>
      </c>
      <c r="E1754" s="3">
        <f>_xlfn.XLOOKUP(B1754,Details!E:E,Details!AR:AR)</f>
        <v>0</v>
      </c>
      <c r="F1754" s="3">
        <f>SUMIFS(Details!AY:AY,Details!E:E,'GST TDS'!B1754)</f>
        <v>0</v>
      </c>
      <c r="G1754" s="360">
        <f t="shared" si="38"/>
        <v>0</v>
      </c>
    </row>
    <row r="1755" spans="3:7" x14ac:dyDescent="0.35">
      <c r="C1755" s="3">
        <f>_xlfn.XLOOKUP(B1755,Details!E:E,Details!CG:CG)</f>
        <v>0</v>
      </c>
      <c r="D1755" s="3">
        <f>_xlfn.XLOOKUP(B1755,Details!E:E,Details!AQ:AQ)</f>
        <v>0</v>
      </c>
      <c r="E1755" s="3">
        <f>_xlfn.XLOOKUP(B1755,Details!E:E,Details!AR:AR)</f>
        <v>0</v>
      </c>
      <c r="F1755" s="3">
        <f>SUMIFS(Details!AY:AY,Details!E:E,'GST TDS'!B1755)</f>
        <v>0</v>
      </c>
      <c r="G1755" s="360">
        <f t="shared" si="38"/>
        <v>0</v>
      </c>
    </row>
    <row r="1756" spans="3:7" x14ac:dyDescent="0.35">
      <c r="C1756" s="3">
        <f>_xlfn.XLOOKUP(B1756,Details!E:E,Details!CG:CG)</f>
        <v>0</v>
      </c>
      <c r="D1756" s="3">
        <f>_xlfn.XLOOKUP(B1756,Details!E:E,Details!AQ:AQ)</f>
        <v>0</v>
      </c>
      <c r="E1756" s="3">
        <f>_xlfn.XLOOKUP(B1756,Details!E:E,Details!AR:AR)</f>
        <v>0</v>
      </c>
      <c r="F1756" s="3">
        <f>SUMIFS(Details!AY:AY,Details!E:E,'GST TDS'!B1756)</f>
        <v>0</v>
      </c>
      <c r="G1756" s="360">
        <f t="shared" si="38"/>
        <v>0</v>
      </c>
    </row>
    <row r="1757" spans="3:7" x14ac:dyDescent="0.35">
      <c r="C1757" s="3">
        <f>_xlfn.XLOOKUP(B1757,Details!E:E,Details!CG:CG)</f>
        <v>0</v>
      </c>
      <c r="D1757" s="3">
        <f>_xlfn.XLOOKUP(B1757,Details!E:E,Details!AQ:AQ)</f>
        <v>0</v>
      </c>
      <c r="E1757" s="3">
        <f>_xlfn.XLOOKUP(B1757,Details!E:E,Details!AR:AR)</f>
        <v>0</v>
      </c>
      <c r="F1757" s="3">
        <f>SUMIFS(Details!AY:AY,Details!E:E,'GST TDS'!B1757)</f>
        <v>0</v>
      </c>
      <c r="G1757" s="360">
        <f t="shared" si="38"/>
        <v>0</v>
      </c>
    </row>
    <row r="1758" spans="3:7" x14ac:dyDescent="0.35">
      <c r="C1758" s="3">
        <f>_xlfn.XLOOKUP(B1758,Details!E:E,Details!CG:CG)</f>
        <v>0</v>
      </c>
      <c r="D1758" s="3">
        <f>_xlfn.XLOOKUP(B1758,Details!E:E,Details!AQ:AQ)</f>
        <v>0</v>
      </c>
      <c r="E1758" s="3">
        <f>_xlfn.XLOOKUP(B1758,Details!E:E,Details!AR:AR)</f>
        <v>0</v>
      </c>
      <c r="F1758" s="3">
        <f>SUMIFS(Details!AY:AY,Details!E:E,'GST TDS'!B1758)</f>
        <v>0</v>
      </c>
      <c r="G1758" s="360">
        <f t="shared" si="38"/>
        <v>0</v>
      </c>
    </row>
    <row r="1759" spans="3:7" x14ac:dyDescent="0.35">
      <c r="C1759" s="3">
        <f>_xlfn.XLOOKUP(B1759,Details!E:E,Details!CG:CG)</f>
        <v>0</v>
      </c>
      <c r="D1759" s="3">
        <f>_xlfn.XLOOKUP(B1759,Details!E:E,Details!AQ:AQ)</f>
        <v>0</v>
      </c>
      <c r="E1759" s="3">
        <f>_xlfn.XLOOKUP(B1759,Details!E:E,Details!AR:AR)</f>
        <v>0</v>
      </c>
      <c r="F1759" s="3">
        <f>SUMIFS(Details!AY:AY,Details!E:E,'GST TDS'!B1759)</f>
        <v>0</v>
      </c>
      <c r="G1759" s="360">
        <f t="shared" si="38"/>
        <v>0</v>
      </c>
    </row>
    <row r="1760" spans="3:7" x14ac:dyDescent="0.35">
      <c r="C1760" s="3">
        <f>_xlfn.XLOOKUP(B1760,Details!E:E,Details!CG:CG)</f>
        <v>0</v>
      </c>
      <c r="D1760" s="3">
        <f>_xlfn.XLOOKUP(B1760,Details!E:E,Details!AQ:AQ)</f>
        <v>0</v>
      </c>
      <c r="E1760" s="3">
        <f>_xlfn.XLOOKUP(B1760,Details!E:E,Details!AR:AR)</f>
        <v>0</v>
      </c>
      <c r="F1760" s="3">
        <f>SUMIFS(Details!AY:AY,Details!E:E,'GST TDS'!B1760)</f>
        <v>0</v>
      </c>
      <c r="G1760" s="360">
        <f t="shared" si="38"/>
        <v>0</v>
      </c>
    </row>
    <row r="1761" spans="3:7" x14ac:dyDescent="0.35">
      <c r="C1761" s="3">
        <f>_xlfn.XLOOKUP(B1761,Details!E:E,Details!CG:CG)</f>
        <v>0</v>
      </c>
      <c r="D1761" s="3">
        <f>_xlfn.XLOOKUP(B1761,Details!E:E,Details!AQ:AQ)</f>
        <v>0</v>
      </c>
      <c r="E1761" s="3">
        <f>_xlfn.XLOOKUP(B1761,Details!E:E,Details!AR:AR)</f>
        <v>0</v>
      </c>
      <c r="F1761" s="3">
        <f>SUMIFS(Details!AY:AY,Details!E:E,'GST TDS'!B1761)</f>
        <v>0</v>
      </c>
      <c r="G1761" s="360">
        <f t="shared" si="38"/>
        <v>0</v>
      </c>
    </row>
    <row r="1762" spans="3:7" x14ac:dyDescent="0.35">
      <c r="C1762" s="3">
        <f>_xlfn.XLOOKUP(B1762,Details!E:E,Details!CG:CG)</f>
        <v>0</v>
      </c>
      <c r="D1762" s="3">
        <f>_xlfn.XLOOKUP(B1762,Details!E:E,Details!AQ:AQ)</f>
        <v>0</v>
      </c>
      <c r="E1762" s="3">
        <f>_xlfn.XLOOKUP(B1762,Details!E:E,Details!AR:AR)</f>
        <v>0</v>
      </c>
      <c r="F1762" s="3">
        <f>SUMIFS(Details!AY:AY,Details!E:E,'GST TDS'!B1762)</f>
        <v>0</v>
      </c>
      <c r="G1762" s="360">
        <f t="shared" si="38"/>
        <v>0</v>
      </c>
    </row>
    <row r="1763" spans="3:7" x14ac:dyDescent="0.35">
      <c r="C1763" s="3">
        <f>_xlfn.XLOOKUP(B1763,Details!E:E,Details!CG:CG)</f>
        <v>0</v>
      </c>
      <c r="D1763" s="3">
        <f>_xlfn.XLOOKUP(B1763,Details!E:E,Details!AQ:AQ)</f>
        <v>0</v>
      </c>
      <c r="E1763" s="3">
        <f>_xlfn.XLOOKUP(B1763,Details!E:E,Details!AR:AR)</f>
        <v>0</v>
      </c>
      <c r="F1763" s="3">
        <f>SUMIFS(Details!AY:AY,Details!E:E,'GST TDS'!B1763)</f>
        <v>0</v>
      </c>
      <c r="G1763" s="360">
        <f t="shared" si="38"/>
        <v>0</v>
      </c>
    </row>
    <row r="1764" spans="3:7" x14ac:dyDescent="0.35">
      <c r="C1764" s="3">
        <f>_xlfn.XLOOKUP(B1764,Details!E:E,Details!CG:CG)</f>
        <v>0</v>
      </c>
      <c r="D1764" s="3">
        <f>_xlfn.XLOOKUP(B1764,Details!E:E,Details!AQ:AQ)</f>
        <v>0</v>
      </c>
      <c r="E1764" s="3">
        <f>_xlfn.XLOOKUP(B1764,Details!E:E,Details!AR:AR)</f>
        <v>0</v>
      </c>
      <c r="F1764" s="3">
        <f>SUMIFS(Details!AY:AY,Details!E:E,'GST TDS'!B1764)</f>
        <v>0</v>
      </c>
      <c r="G1764" s="360">
        <f t="shared" si="38"/>
        <v>0</v>
      </c>
    </row>
    <row r="1765" spans="3:7" x14ac:dyDescent="0.35">
      <c r="C1765" s="3">
        <f>_xlfn.XLOOKUP(B1765,Details!E:E,Details!CG:CG)</f>
        <v>0</v>
      </c>
      <c r="D1765" s="3">
        <f>_xlfn.XLOOKUP(B1765,Details!E:E,Details!AQ:AQ)</f>
        <v>0</v>
      </c>
      <c r="E1765" s="3">
        <f>_xlfn.XLOOKUP(B1765,Details!E:E,Details!AR:AR)</f>
        <v>0</v>
      </c>
      <c r="F1765" s="3">
        <f>SUMIFS(Details!AY:AY,Details!E:E,'GST TDS'!B1765)</f>
        <v>0</v>
      </c>
      <c r="G1765" s="360">
        <f t="shared" si="38"/>
        <v>0</v>
      </c>
    </row>
    <row r="1766" spans="3:7" x14ac:dyDescent="0.35">
      <c r="C1766" s="3">
        <f>_xlfn.XLOOKUP(B1766,Details!E:E,Details!CG:CG)</f>
        <v>0</v>
      </c>
      <c r="D1766" s="3">
        <f>_xlfn.XLOOKUP(B1766,Details!E:E,Details!AQ:AQ)</f>
        <v>0</v>
      </c>
      <c r="E1766" s="3">
        <f>_xlfn.XLOOKUP(B1766,Details!E:E,Details!AR:AR)</f>
        <v>0</v>
      </c>
      <c r="F1766" s="3">
        <f>SUMIFS(Details!AY:AY,Details!E:E,'GST TDS'!B1766)</f>
        <v>0</v>
      </c>
      <c r="G1766" s="360">
        <f t="shared" si="38"/>
        <v>0</v>
      </c>
    </row>
    <row r="1767" spans="3:7" x14ac:dyDescent="0.35">
      <c r="C1767" s="3">
        <f>_xlfn.XLOOKUP(B1767,Details!E:E,Details!CG:CG)</f>
        <v>0</v>
      </c>
      <c r="D1767" s="3">
        <f>_xlfn.XLOOKUP(B1767,Details!E:E,Details!AQ:AQ)</f>
        <v>0</v>
      </c>
      <c r="E1767" s="3">
        <f>_xlfn.XLOOKUP(B1767,Details!E:E,Details!AR:AR)</f>
        <v>0</v>
      </c>
      <c r="F1767" s="3">
        <f>SUMIFS(Details!AY:AY,Details!E:E,'GST TDS'!B1767)</f>
        <v>0</v>
      </c>
      <c r="G1767" s="360">
        <f t="shared" si="38"/>
        <v>0</v>
      </c>
    </row>
    <row r="1768" spans="3:7" x14ac:dyDescent="0.35">
      <c r="C1768" s="3">
        <f>_xlfn.XLOOKUP(B1768,Details!E:E,Details!CG:CG)</f>
        <v>0</v>
      </c>
      <c r="D1768" s="3">
        <f>_xlfn.XLOOKUP(B1768,Details!E:E,Details!AQ:AQ)</f>
        <v>0</v>
      </c>
      <c r="E1768" s="3">
        <f>_xlfn.XLOOKUP(B1768,Details!E:E,Details!AR:AR)</f>
        <v>0</v>
      </c>
      <c r="F1768" s="3">
        <f>SUMIFS(Details!AY:AY,Details!E:E,'GST TDS'!B1768)</f>
        <v>0</v>
      </c>
      <c r="G1768" s="360">
        <f t="shared" si="38"/>
        <v>0</v>
      </c>
    </row>
    <row r="1769" spans="3:7" x14ac:dyDescent="0.35">
      <c r="C1769" s="3">
        <f>_xlfn.XLOOKUP(B1769,Details!E:E,Details!CG:CG)</f>
        <v>0</v>
      </c>
      <c r="D1769" s="3">
        <f>_xlfn.XLOOKUP(B1769,Details!E:E,Details!AQ:AQ)</f>
        <v>0</v>
      </c>
      <c r="E1769" s="3">
        <f>_xlfn.XLOOKUP(B1769,Details!E:E,Details!AR:AR)</f>
        <v>0</v>
      </c>
      <c r="F1769" s="3">
        <f>SUMIFS(Details!AY:AY,Details!E:E,'GST TDS'!B1769)</f>
        <v>0</v>
      </c>
      <c r="G1769" s="360">
        <f t="shared" si="38"/>
        <v>0</v>
      </c>
    </row>
    <row r="1770" spans="3:7" x14ac:dyDescent="0.35">
      <c r="C1770" s="3">
        <f>_xlfn.XLOOKUP(B1770,Details!E:E,Details!CG:CG)</f>
        <v>0</v>
      </c>
      <c r="D1770" s="3">
        <f>_xlfn.XLOOKUP(B1770,Details!E:E,Details!AQ:AQ)</f>
        <v>0</v>
      </c>
      <c r="E1770" s="3">
        <f>_xlfn.XLOOKUP(B1770,Details!E:E,Details!AR:AR)</f>
        <v>0</v>
      </c>
      <c r="F1770" s="3">
        <f>SUMIFS(Details!AY:AY,Details!E:E,'GST TDS'!B1770)</f>
        <v>0</v>
      </c>
      <c r="G1770" s="360">
        <f t="shared" si="38"/>
        <v>0</v>
      </c>
    </row>
    <row r="1771" spans="3:7" x14ac:dyDescent="0.35">
      <c r="C1771" s="3">
        <f>_xlfn.XLOOKUP(B1771,Details!E:E,Details!CG:CG)</f>
        <v>0</v>
      </c>
      <c r="D1771" s="3">
        <f>_xlfn.XLOOKUP(B1771,Details!E:E,Details!AQ:AQ)</f>
        <v>0</v>
      </c>
      <c r="E1771" s="3">
        <f>_xlfn.XLOOKUP(B1771,Details!E:E,Details!AR:AR)</f>
        <v>0</v>
      </c>
      <c r="F1771" s="3">
        <f>SUMIFS(Details!AY:AY,Details!E:E,'GST TDS'!B1771)</f>
        <v>0</v>
      </c>
      <c r="G1771" s="360">
        <f t="shared" si="38"/>
        <v>0</v>
      </c>
    </row>
    <row r="1772" spans="3:7" x14ac:dyDescent="0.35">
      <c r="C1772" s="3">
        <f>_xlfn.XLOOKUP(B1772,Details!E:E,Details!CG:CG)</f>
        <v>0</v>
      </c>
      <c r="D1772" s="3">
        <f>_xlfn.XLOOKUP(B1772,Details!E:E,Details!AQ:AQ)</f>
        <v>0</v>
      </c>
      <c r="E1772" s="3">
        <f>_xlfn.XLOOKUP(B1772,Details!E:E,Details!AR:AR)</f>
        <v>0</v>
      </c>
      <c r="F1772" s="3">
        <f>SUMIFS(Details!AY:AY,Details!E:E,'GST TDS'!B1772)</f>
        <v>0</v>
      </c>
      <c r="G1772" s="360">
        <f t="shared" si="38"/>
        <v>0</v>
      </c>
    </row>
    <row r="1773" spans="3:7" x14ac:dyDescent="0.35">
      <c r="C1773" s="3">
        <f>_xlfn.XLOOKUP(B1773,Details!E:E,Details!CG:CG)</f>
        <v>0</v>
      </c>
      <c r="D1773" s="3">
        <f>_xlfn.XLOOKUP(B1773,Details!E:E,Details!AQ:AQ)</f>
        <v>0</v>
      </c>
      <c r="E1773" s="3">
        <f>_xlfn.XLOOKUP(B1773,Details!E:E,Details!AR:AR)</f>
        <v>0</v>
      </c>
      <c r="F1773" s="3">
        <f>SUMIFS(Details!AY:AY,Details!E:E,'GST TDS'!B1773)</f>
        <v>0</v>
      </c>
      <c r="G1773" s="360">
        <f t="shared" si="38"/>
        <v>0</v>
      </c>
    </row>
    <row r="1774" spans="3:7" x14ac:dyDescent="0.35">
      <c r="C1774" s="3">
        <f>_xlfn.XLOOKUP(B1774,Details!E:E,Details!CG:CG)</f>
        <v>0</v>
      </c>
      <c r="D1774" s="3">
        <f>_xlfn.XLOOKUP(B1774,Details!E:E,Details!AQ:AQ)</f>
        <v>0</v>
      </c>
      <c r="E1774" s="3">
        <f>_xlfn.XLOOKUP(B1774,Details!E:E,Details!AR:AR)</f>
        <v>0</v>
      </c>
      <c r="F1774" s="3">
        <f>SUMIFS(Details!AY:AY,Details!E:E,'GST TDS'!B1774)</f>
        <v>0</v>
      </c>
      <c r="G1774" s="360">
        <f t="shared" si="38"/>
        <v>0</v>
      </c>
    </row>
    <row r="1775" spans="3:7" x14ac:dyDescent="0.35">
      <c r="C1775" s="3">
        <f>_xlfn.XLOOKUP(B1775,Details!E:E,Details!CG:CG)</f>
        <v>0</v>
      </c>
      <c r="D1775" s="3">
        <f>_xlfn.XLOOKUP(B1775,Details!E:E,Details!AQ:AQ)</f>
        <v>0</v>
      </c>
      <c r="E1775" s="3">
        <f>_xlfn.XLOOKUP(B1775,Details!E:E,Details!AR:AR)</f>
        <v>0</v>
      </c>
      <c r="F1775" s="3">
        <f>SUMIFS(Details!AY:AY,Details!E:E,'GST TDS'!B1775)</f>
        <v>0</v>
      </c>
      <c r="G1775" s="360">
        <f t="shared" si="38"/>
        <v>0</v>
      </c>
    </row>
    <row r="1776" spans="3:7" x14ac:dyDescent="0.35">
      <c r="C1776" s="3">
        <f>_xlfn.XLOOKUP(B1776,Details!E:E,Details!CG:CG)</f>
        <v>0</v>
      </c>
      <c r="D1776" s="3">
        <f>_xlfn.XLOOKUP(B1776,Details!E:E,Details!AQ:AQ)</f>
        <v>0</v>
      </c>
      <c r="E1776" s="3">
        <f>_xlfn.XLOOKUP(B1776,Details!E:E,Details!AR:AR)</f>
        <v>0</v>
      </c>
      <c r="F1776" s="3">
        <f>SUMIFS(Details!AY:AY,Details!E:E,'GST TDS'!B1776)</f>
        <v>0</v>
      </c>
      <c r="G1776" s="360">
        <f t="shared" si="38"/>
        <v>0</v>
      </c>
    </row>
    <row r="1777" spans="3:7" x14ac:dyDescent="0.35">
      <c r="C1777" s="3">
        <f>_xlfn.XLOOKUP(B1777,Details!E:E,Details!CG:CG)</f>
        <v>0</v>
      </c>
      <c r="D1777" s="3">
        <f>_xlfn.XLOOKUP(B1777,Details!E:E,Details!AQ:AQ)</f>
        <v>0</v>
      </c>
      <c r="E1777" s="3">
        <f>_xlfn.XLOOKUP(B1777,Details!E:E,Details!AR:AR)</f>
        <v>0</v>
      </c>
      <c r="F1777" s="3">
        <f>SUMIFS(Details!AY:AY,Details!E:E,'GST TDS'!B1777)</f>
        <v>0</v>
      </c>
      <c r="G1777" s="360">
        <f t="shared" si="38"/>
        <v>0</v>
      </c>
    </row>
    <row r="1778" spans="3:7" x14ac:dyDescent="0.35">
      <c r="C1778" s="3">
        <f>_xlfn.XLOOKUP(B1778,Details!E:E,Details!CG:CG)</f>
        <v>0</v>
      </c>
      <c r="D1778" s="3">
        <f>_xlfn.XLOOKUP(B1778,Details!E:E,Details!AQ:AQ)</f>
        <v>0</v>
      </c>
      <c r="E1778" s="3">
        <f>_xlfn.XLOOKUP(B1778,Details!E:E,Details!AR:AR)</f>
        <v>0</v>
      </c>
      <c r="F1778" s="3">
        <f>SUMIFS(Details!AY:AY,Details!E:E,'GST TDS'!B1778)</f>
        <v>0</v>
      </c>
      <c r="G1778" s="360">
        <f t="shared" si="38"/>
        <v>0</v>
      </c>
    </row>
    <row r="1779" spans="3:7" x14ac:dyDescent="0.35">
      <c r="C1779" s="3">
        <f>_xlfn.XLOOKUP(B1779,Details!E:E,Details!CG:CG)</f>
        <v>0</v>
      </c>
      <c r="D1779" s="3">
        <f>_xlfn.XLOOKUP(B1779,Details!E:E,Details!AQ:AQ)</f>
        <v>0</v>
      </c>
      <c r="E1779" s="3">
        <f>_xlfn.XLOOKUP(B1779,Details!E:E,Details!AR:AR)</f>
        <v>0</v>
      </c>
      <c r="F1779" s="3">
        <f>SUMIFS(Details!AY:AY,Details!E:E,'GST TDS'!B1779)</f>
        <v>0</v>
      </c>
      <c r="G1779" s="360">
        <f t="shared" si="38"/>
        <v>0</v>
      </c>
    </row>
    <row r="1780" spans="3:7" x14ac:dyDescent="0.35">
      <c r="C1780" s="3">
        <f>_xlfn.XLOOKUP(B1780,Details!E:E,Details!CG:CG)</f>
        <v>0</v>
      </c>
      <c r="D1780" s="3">
        <f>_xlfn.XLOOKUP(B1780,Details!E:E,Details!AQ:AQ)</f>
        <v>0</v>
      </c>
      <c r="E1780" s="3">
        <f>_xlfn.XLOOKUP(B1780,Details!E:E,Details!AR:AR)</f>
        <v>0</v>
      </c>
      <c r="F1780" s="3">
        <f>SUMIFS(Details!AY:AY,Details!E:E,'GST TDS'!B1780)</f>
        <v>0</v>
      </c>
      <c r="G1780" s="360">
        <f t="shared" si="38"/>
        <v>0</v>
      </c>
    </row>
    <row r="1781" spans="3:7" x14ac:dyDescent="0.35">
      <c r="C1781" s="3">
        <f>_xlfn.XLOOKUP(B1781,Details!E:E,Details!CG:CG)</f>
        <v>0</v>
      </c>
      <c r="D1781" s="3">
        <f>_xlfn.XLOOKUP(B1781,Details!E:E,Details!AQ:AQ)</f>
        <v>0</v>
      </c>
      <c r="E1781" s="3">
        <f>_xlfn.XLOOKUP(B1781,Details!E:E,Details!AR:AR)</f>
        <v>0</v>
      </c>
      <c r="F1781" s="3">
        <f>SUMIFS(Details!AY:AY,Details!E:E,'GST TDS'!B1781)</f>
        <v>0</v>
      </c>
      <c r="G1781" s="360">
        <f t="shared" si="38"/>
        <v>0</v>
      </c>
    </row>
    <row r="1782" spans="3:7" x14ac:dyDescent="0.35">
      <c r="C1782" s="3">
        <f>_xlfn.XLOOKUP(B1782,Details!E:E,Details!CG:CG)</f>
        <v>0</v>
      </c>
      <c r="D1782" s="3">
        <f>_xlfn.XLOOKUP(B1782,Details!E:E,Details!AQ:AQ)</f>
        <v>0</v>
      </c>
      <c r="E1782" s="3">
        <f>_xlfn.XLOOKUP(B1782,Details!E:E,Details!AR:AR)</f>
        <v>0</v>
      </c>
      <c r="F1782" s="3">
        <f>SUMIFS(Details!AY:AY,Details!E:E,'GST TDS'!B1782)</f>
        <v>0</v>
      </c>
      <c r="G1782" s="360">
        <f t="shared" si="38"/>
        <v>0</v>
      </c>
    </row>
    <row r="1783" spans="3:7" x14ac:dyDescent="0.35">
      <c r="C1783" s="3">
        <f>_xlfn.XLOOKUP(B1783,Details!E:E,Details!CG:CG)</f>
        <v>0</v>
      </c>
      <c r="D1783" s="3">
        <f>_xlfn.XLOOKUP(B1783,Details!E:E,Details!AQ:AQ)</f>
        <v>0</v>
      </c>
      <c r="E1783" s="3">
        <f>_xlfn.XLOOKUP(B1783,Details!E:E,Details!AR:AR)</f>
        <v>0</v>
      </c>
      <c r="F1783" s="3">
        <f>SUMIFS(Details!AY:AY,Details!E:E,'GST TDS'!B1783)</f>
        <v>0</v>
      </c>
      <c r="G1783" s="360">
        <f t="shared" si="38"/>
        <v>0</v>
      </c>
    </row>
    <row r="1784" spans="3:7" x14ac:dyDescent="0.35">
      <c r="C1784" s="3">
        <f>_xlfn.XLOOKUP(B1784,Details!E:E,Details!CG:CG)</f>
        <v>0</v>
      </c>
      <c r="D1784" s="3">
        <f>_xlfn.XLOOKUP(B1784,Details!E:E,Details!AQ:AQ)</f>
        <v>0</v>
      </c>
      <c r="E1784" s="3">
        <f>_xlfn.XLOOKUP(B1784,Details!E:E,Details!AR:AR)</f>
        <v>0</v>
      </c>
      <c r="F1784" s="3">
        <f>SUMIFS(Details!AY:AY,Details!E:E,'GST TDS'!B1784)</f>
        <v>0</v>
      </c>
      <c r="G1784" s="360">
        <f t="shared" si="38"/>
        <v>0</v>
      </c>
    </row>
    <row r="1785" spans="3:7" x14ac:dyDescent="0.35">
      <c r="C1785" s="3">
        <f>_xlfn.XLOOKUP(B1785,Details!E:E,Details!CG:CG)</f>
        <v>0</v>
      </c>
      <c r="D1785" s="3">
        <f>_xlfn.XLOOKUP(B1785,Details!E:E,Details!AQ:AQ)</f>
        <v>0</v>
      </c>
      <c r="E1785" s="3">
        <f>_xlfn.XLOOKUP(B1785,Details!E:E,Details!AR:AR)</f>
        <v>0</v>
      </c>
      <c r="F1785" s="3">
        <f>SUMIFS(Details!AY:AY,Details!E:E,'GST TDS'!B1785)</f>
        <v>0</v>
      </c>
      <c r="G1785" s="360">
        <f t="shared" si="38"/>
        <v>0</v>
      </c>
    </row>
    <row r="1786" spans="3:7" x14ac:dyDescent="0.35">
      <c r="C1786" s="3">
        <f>_xlfn.XLOOKUP(B1786,Details!E:E,Details!CG:CG)</f>
        <v>0</v>
      </c>
      <c r="D1786" s="3">
        <f>_xlfn.XLOOKUP(B1786,Details!E:E,Details!AQ:AQ)</f>
        <v>0</v>
      </c>
      <c r="E1786" s="3">
        <f>_xlfn.XLOOKUP(B1786,Details!E:E,Details!AR:AR)</f>
        <v>0</v>
      </c>
      <c r="F1786" s="3">
        <f>SUMIFS(Details!AY:AY,Details!E:E,'GST TDS'!B1786)</f>
        <v>0</v>
      </c>
      <c r="G1786" s="360">
        <f t="shared" si="38"/>
        <v>0</v>
      </c>
    </row>
    <row r="1787" spans="3:7" x14ac:dyDescent="0.35">
      <c r="C1787" s="3">
        <f>_xlfn.XLOOKUP(B1787,Details!E:E,Details!CG:CG)</f>
        <v>0</v>
      </c>
      <c r="D1787" s="3">
        <f>_xlfn.XLOOKUP(B1787,Details!E:E,Details!AQ:AQ)</f>
        <v>0</v>
      </c>
      <c r="E1787" s="3">
        <f>_xlfn.XLOOKUP(B1787,Details!E:E,Details!AR:AR)</f>
        <v>0</v>
      </c>
      <c r="F1787" s="3">
        <f>SUMIFS(Details!AY:AY,Details!E:E,'GST TDS'!B1787)</f>
        <v>0</v>
      </c>
      <c r="G1787" s="360">
        <f t="shared" si="38"/>
        <v>0</v>
      </c>
    </row>
    <row r="1788" spans="3:7" x14ac:dyDescent="0.35">
      <c r="C1788" s="3">
        <f>_xlfn.XLOOKUP(B1788,Details!E:E,Details!CG:CG)</f>
        <v>0</v>
      </c>
      <c r="D1788" s="3">
        <f>_xlfn.XLOOKUP(B1788,Details!E:E,Details!AQ:AQ)</f>
        <v>0</v>
      </c>
      <c r="E1788" s="3">
        <f>_xlfn.XLOOKUP(B1788,Details!E:E,Details!AR:AR)</f>
        <v>0</v>
      </c>
      <c r="F1788" s="3">
        <f>SUMIFS(Details!AY:AY,Details!E:E,'GST TDS'!B1788)</f>
        <v>0</v>
      </c>
      <c r="G1788" s="360">
        <f t="shared" si="38"/>
        <v>0</v>
      </c>
    </row>
    <row r="1789" spans="3:7" x14ac:dyDescent="0.35">
      <c r="C1789" s="3">
        <f>_xlfn.XLOOKUP(B1789,Details!E:E,Details!CG:CG)</f>
        <v>0</v>
      </c>
      <c r="D1789" s="3">
        <f>_xlfn.XLOOKUP(B1789,Details!E:E,Details!AQ:AQ)</f>
        <v>0</v>
      </c>
      <c r="E1789" s="3">
        <f>_xlfn.XLOOKUP(B1789,Details!E:E,Details!AR:AR)</f>
        <v>0</v>
      </c>
      <c r="F1789" s="3">
        <f>SUMIFS(Details!AY:AY,Details!E:E,'GST TDS'!B1789)</f>
        <v>0</v>
      </c>
      <c r="G1789" s="360">
        <f t="shared" si="38"/>
        <v>0</v>
      </c>
    </row>
    <row r="1790" spans="3:7" x14ac:dyDescent="0.35">
      <c r="C1790" s="3">
        <f>_xlfn.XLOOKUP(B1790,Details!E:E,Details!CG:CG)</f>
        <v>0</v>
      </c>
      <c r="D1790" s="3">
        <f>_xlfn.XLOOKUP(B1790,Details!E:E,Details!AQ:AQ)</f>
        <v>0</v>
      </c>
      <c r="E1790" s="3">
        <f>_xlfn.XLOOKUP(B1790,Details!E:E,Details!AR:AR)</f>
        <v>0</v>
      </c>
      <c r="F1790" s="3">
        <f>SUMIFS(Details!AY:AY,Details!E:E,'GST TDS'!B1790)</f>
        <v>0</v>
      </c>
      <c r="G1790" s="360">
        <f t="shared" si="38"/>
        <v>0</v>
      </c>
    </row>
    <row r="1791" spans="3:7" x14ac:dyDescent="0.35">
      <c r="C1791" s="3">
        <f>_xlfn.XLOOKUP(B1791,Details!E:E,Details!CG:CG)</f>
        <v>0</v>
      </c>
      <c r="D1791" s="3">
        <f>_xlfn.XLOOKUP(B1791,Details!E:E,Details!AQ:AQ)</f>
        <v>0</v>
      </c>
      <c r="E1791" s="3">
        <f>_xlfn.XLOOKUP(B1791,Details!E:E,Details!AR:AR)</f>
        <v>0</v>
      </c>
      <c r="F1791" s="3">
        <f>SUMIFS(Details!AY:AY,Details!E:E,'GST TDS'!B1791)</f>
        <v>0</v>
      </c>
      <c r="G1791" s="360">
        <f t="shared" si="38"/>
        <v>0</v>
      </c>
    </row>
    <row r="1792" spans="3:7" x14ac:dyDescent="0.35">
      <c r="C1792" s="3">
        <f>_xlfn.XLOOKUP(B1792,Details!E:E,Details!CG:CG)</f>
        <v>0</v>
      </c>
      <c r="D1792" s="3">
        <f>_xlfn.XLOOKUP(B1792,Details!E:E,Details!AQ:AQ)</f>
        <v>0</v>
      </c>
      <c r="E1792" s="3">
        <f>_xlfn.XLOOKUP(B1792,Details!E:E,Details!AR:AR)</f>
        <v>0</v>
      </c>
      <c r="F1792" s="3">
        <f>SUMIFS(Details!AY:AY,Details!E:E,'GST TDS'!B1792)</f>
        <v>0</v>
      </c>
      <c r="G1792" s="360">
        <f t="shared" si="38"/>
        <v>0</v>
      </c>
    </row>
    <row r="1793" spans="3:7" x14ac:dyDescent="0.35">
      <c r="C1793" s="3">
        <f>_xlfn.XLOOKUP(B1793,Details!E:E,Details!CG:CG)</f>
        <v>0</v>
      </c>
      <c r="D1793" s="3">
        <f>_xlfn.XLOOKUP(B1793,Details!E:E,Details!AQ:AQ)</f>
        <v>0</v>
      </c>
      <c r="E1793" s="3">
        <f>_xlfn.XLOOKUP(B1793,Details!E:E,Details!AR:AR)</f>
        <v>0</v>
      </c>
      <c r="F1793" s="3">
        <f>SUMIFS(Details!AY:AY,Details!E:E,'GST TDS'!B1793)</f>
        <v>0</v>
      </c>
      <c r="G1793" s="360">
        <f t="shared" si="38"/>
        <v>0</v>
      </c>
    </row>
    <row r="1794" spans="3:7" x14ac:dyDescent="0.35">
      <c r="C1794" s="3">
        <f>_xlfn.XLOOKUP(B1794,Details!E:E,Details!CG:CG)</f>
        <v>0</v>
      </c>
      <c r="D1794" s="3">
        <f>_xlfn.XLOOKUP(B1794,Details!E:E,Details!AQ:AQ)</f>
        <v>0</v>
      </c>
      <c r="E1794" s="3">
        <f>_xlfn.XLOOKUP(B1794,Details!E:E,Details!AR:AR)</f>
        <v>0</v>
      </c>
      <c r="F1794" s="3">
        <f>SUMIFS(Details!AY:AY,Details!E:E,'GST TDS'!B1794)</f>
        <v>0</v>
      </c>
      <c r="G1794" s="360">
        <f t="shared" si="38"/>
        <v>0</v>
      </c>
    </row>
    <row r="1795" spans="3:7" x14ac:dyDescent="0.35">
      <c r="C1795" s="3">
        <f>_xlfn.XLOOKUP(B1795,Details!E:E,Details!CG:CG)</f>
        <v>0</v>
      </c>
      <c r="D1795" s="3">
        <f>_xlfn.XLOOKUP(B1795,Details!E:E,Details!AQ:AQ)</f>
        <v>0</v>
      </c>
      <c r="E1795" s="3">
        <f>_xlfn.XLOOKUP(B1795,Details!E:E,Details!AR:AR)</f>
        <v>0</v>
      </c>
      <c r="F1795" s="3">
        <f>SUMIFS(Details!AY:AY,Details!E:E,'GST TDS'!B1795)</f>
        <v>0</v>
      </c>
      <c r="G1795" s="360">
        <f t="shared" si="38"/>
        <v>0</v>
      </c>
    </row>
    <row r="1796" spans="3:7" x14ac:dyDescent="0.35">
      <c r="C1796" s="3">
        <f>_xlfn.XLOOKUP(B1796,Details!E:E,Details!CG:CG)</f>
        <v>0</v>
      </c>
      <c r="D1796" s="3">
        <f>_xlfn.XLOOKUP(B1796,Details!E:E,Details!AQ:AQ)</f>
        <v>0</v>
      </c>
      <c r="E1796" s="3">
        <f>_xlfn.XLOOKUP(B1796,Details!E:E,Details!AR:AR)</f>
        <v>0</v>
      </c>
      <c r="F1796" s="3">
        <f>SUMIFS(Details!AY:AY,Details!E:E,'GST TDS'!B1796)</f>
        <v>0</v>
      </c>
      <c r="G1796" s="360">
        <f t="shared" si="38"/>
        <v>0</v>
      </c>
    </row>
    <row r="1797" spans="3:7" x14ac:dyDescent="0.35">
      <c r="C1797" s="3">
        <f>_xlfn.XLOOKUP(B1797,Details!E:E,Details!CG:CG)</f>
        <v>0</v>
      </c>
      <c r="D1797" s="3">
        <f>_xlfn.XLOOKUP(B1797,Details!E:E,Details!AQ:AQ)</f>
        <v>0</v>
      </c>
      <c r="E1797" s="3">
        <f>_xlfn.XLOOKUP(B1797,Details!E:E,Details!AR:AR)</f>
        <v>0</v>
      </c>
      <c r="F1797" s="3">
        <f>SUMIFS(Details!AY:AY,Details!E:E,'GST TDS'!B1797)</f>
        <v>0</v>
      </c>
      <c r="G1797" s="360">
        <f t="shared" si="38"/>
        <v>0</v>
      </c>
    </row>
    <row r="1798" spans="3:7" x14ac:dyDescent="0.35">
      <c r="C1798" s="3">
        <f>_xlfn.XLOOKUP(B1798,Details!E:E,Details!CG:CG)</f>
        <v>0</v>
      </c>
      <c r="D1798" s="3">
        <f>_xlfn.XLOOKUP(B1798,Details!E:E,Details!AQ:AQ)</f>
        <v>0</v>
      </c>
      <c r="E1798" s="3">
        <f>_xlfn.XLOOKUP(B1798,Details!E:E,Details!AR:AR)</f>
        <v>0</v>
      </c>
      <c r="F1798" s="3">
        <f>SUMIFS(Details!AY:AY,Details!E:E,'GST TDS'!B1798)</f>
        <v>0</v>
      </c>
      <c r="G1798" s="360">
        <f t="shared" si="38"/>
        <v>0</v>
      </c>
    </row>
    <row r="1799" spans="3:7" x14ac:dyDescent="0.35">
      <c r="C1799" s="3">
        <f>_xlfn.XLOOKUP(B1799,Details!E:E,Details!CG:CG)</f>
        <v>0</v>
      </c>
      <c r="D1799" s="3">
        <f>_xlfn.XLOOKUP(B1799,Details!E:E,Details!AQ:AQ)</f>
        <v>0</v>
      </c>
      <c r="E1799" s="3">
        <f>_xlfn.XLOOKUP(B1799,Details!E:E,Details!AR:AR)</f>
        <v>0</v>
      </c>
      <c r="F1799" s="3">
        <f>SUMIFS(Details!AY:AY,Details!E:E,'GST TDS'!B1799)</f>
        <v>0</v>
      </c>
      <c r="G1799" s="360">
        <f t="shared" si="38"/>
        <v>0</v>
      </c>
    </row>
    <row r="1800" spans="3:7" x14ac:dyDescent="0.35">
      <c r="C1800" s="3">
        <f>_xlfn.XLOOKUP(B1800,Details!E:E,Details!CG:CG)</f>
        <v>0</v>
      </c>
      <c r="D1800" s="3">
        <f>_xlfn.XLOOKUP(B1800,Details!E:E,Details!AQ:AQ)</f>
        <v>0</v>
      </c>
      <c r="E1800" s="3">
        <f>_xlfn.XLOOKUP(B1800,Details!E:E,Details!AR:AR)</f>
        <v>0</v>
      </c>
      <c r="F1800" s="3">
        <f>SUMIFS(Details!AY:AY,Details!E:E,'GST TDS'!B1800)</f>
        <v>0</v>
      </c>
      <c r="G1800" s="360">
        <f t="shared" si="38"/>
        <v>0</v>
      </c>
    </row>
    <row r="1801" spans="3:7" x14ac:dyDescent="0.35">
      <c r="C1801" s="3">
        <f>_xlfn.XLOOKUP(B1801,Details!E:E,Details!CG:CG)</f>
        <v>0</v>
      </c>
      <c r="D1801" s="3">
        <f>_xlfn.XLOOKUP(B1801,Details!E:E,Details!AQ:AQ)</f>
        <v>0</v>
      </c>
      <c r="E1801" s="3">
        <f>_xlfn.XLOOKUP(B1801,Details!E:E,Details!AR:AR)</f>
        <v>0</v>
      </c>
      <c r="F1801" s="3">
        <f>SUMIFS(Details!AY:AY,Details!E:E,'GST TDS'!B1801)</f>
        <v>0</v>
      </c>
      <c r="G1801" s="360">
        <f t="shared" si="38"/>
        <v>0</v>
      </c>
    </row>
    <row r="1802" spans="3:7" x14ac:dyDescent="0.35">
      <c r="C1802" s="3">
        <f>_xlfn.XLOOKUP(B1802,Details!E:E,Details!CG:CG)</f>
        <v>0</v>
      </c>
      <c r="D1802" s="3">
        <f>_xlfn.XLOOKUP(B1802,Details!E:E,Details!AQ:AQ)</f>
        <v>0</v>
      </c>
      <c r="E1802" s="3">
        <f>_xlfn.XLOOKUP(B1802,Details!E:E,Details!AR:AR)</f>
        <v>0</v>
      </c>
      <c r="F1802" s="3">
        <f>SUMIFS(Details!AY:AY,Details!E:E,'GST TDS'!B1802)</f>
        <v>0</v>
      </c>
      <c r="G1802" s="360">
        <f t="shared" si="38"/>
        <v>0</v>
      </c>
    </row>
    <row r="1803" spans="3:7" x14ac:dyDescent="0.35">
      <c r="C1803" s="3">
        <f>_xlfn.XLOOKUP(B1803,Details!E:E,Details!CG:CG)</f>
        <v>0</v>
      </c>
      <c r="D1803" s="3">
        <f>_xlfn.XLOOKUP(B1803,Details!E:E,Details!AQ:AQ)</f>
        <v>0</v>
      </c>
      <c r="E1803" s="3">
        <f>_xlfn.XLOOKUP(B1803,Details!E:E,Details!AR:AR)</f>
        <v>0</v>
      </c>
      <c r="F1803" s="3">
        <f>SUMIFS(Details!AY:AY,Details!E:E,'GST TDS'!B1803)</f>
        <v>0</v>
      </c>
      <c r="G1803" s="360">
        <f t="shared" si="38"/>
        <v>0</v>
      </c>
    </row>
    <row r="1804" spans="3:7" x14ac:dyDescent="0.35">
      <c r="C1804" s="3">
        <f>_xlfn.XLOOKUP(B1804,Details!E:E,Details!CG:CG)</f>
        <v>0</v>
      </c>
      <c r="D1804" s="3">
        <f>_xlfn.XLOOKUP(B1804,Details!E:E,Details!AQ:AQ)</f>
        <v>0</v>
      </c>
      <c r="E1804" s="3">
        <f>_xlfn.XLOOKUP(B1804,Details!E:E,Details!AR:AR)</f>
        <v>0</v>
      </c>
      <c r="F1804" s="3">
        <f>SUMIFS(Details!AY:AY,Details!E:E,'GST TDS'!B1804)</f>
        <v>0</v>
      </c>
      <c r="G1804" s="360">
        <f t="shared" si="38"/>
        <v>0</v>
      </c>
    </row>
    <row r="1805" spans="3:7" x14ac:dyDescent="0.35">
      <c r="C1805" s="3">
        <f>_xlfn.XLOOKUP(B1805,Details!E:E,Details!CG:CG)</f>
        <v>0</v>
      </c>
      <c r="D1805" s="3">
        <f>_xlfn.XLOOKUP(B1805,Details!E:E,Details!AQ:AQ)</f>
        <v>0</v>
      </c>
      <c r="E1805" s="3">
        <f>_xlfn.XLOOKUP(B1805,Details!E:E,Details!AR:AR)</f>
        <v>0</v>
      </c>
      <c r="F1805" s="3">
        <f>SUMIFS(Details!AY:AY,Details!E:E,'GST TDS'!B1805)</f>
        <v>0</v>
      </c>
      <c r="G1805" s="360">
        <f t="shared" si="38"/>
        <v>0</v>
      </c>
    </row>
    <row r="1806" spans="3:7" x14ac:dyDescent="0.35">
      <c r="C1806" s="3">
        <f>_xlfn.XLOOKUP(B1806,Details!E:E,Details!CG:CG)</f>
        <v>0</v>
      </c>
      <c r="D1806" s="3">
        <f>_xlfn.XLOOKUP(B1806,Details!E:E,Details!AQ:AQ)</f>
        <v>0</v>
      </c>
      <c r="E1806" s="3">
        <f>_xlfn.XLOOKUP(B1806,Details!E:E,Details!AR:AR)</f>
        <v>0</v>
      </c>
      <c r="F1806" s="3">
        <f>SUMIFS(Details!AY:AY,Details!E:E,'GST TDS'!B1806)</f>
        <v>0</v>
      </c>
      <c r="G1806" s="360">
        <f t="shared" si="38"/>
        <v>0</v>
      </c>
    </row>
    <row r="1807" spans="3:7" x14ac:dyDescent="0.35">
      <c r="C1807" s="3">
        <f>_xlfn.XLOOKUP(B1807,Details!E:E,Details!CG:CG)</f>
        <v>0</v>
      </c>
      <c r="D1807" s="3">
        <f>_xlfn.XLOOKUP(B1807,Details!E:E,Details!AQ:AQ)</f>
        <v>0</v>
      </c>
      <c r="E1807" s="3">
        <f>_xlfn.XLOOKUP(B1807,Details!E:E,Details!AR:AR)</f>
        <v>0</v>
      </c>
      <c r="F1807" s="3">
        <f>SUMIFS(Details!AY:AY,Details!E:E,'GST TDS'!B1807)</f>
        <v>0</v>
      </c>
      <c r="G1807" s="360">
        <f t="shared" si="38"/>
        <v>0</v>
      </c>
    </row>
    <row r="1808" spans="3:7" x14ac:dyDescent="0.35">
      <c r="C1808" s="3">
        <f>_xlfn.XLOOKUP(B1808,Details!E:E,Details!CG:CG)</f>
        <v>0</v>
      </c>
      <c r="D1808" s="3">
        <f>_xlfn.XLOOKUP(B1808,Details!E:E,Details!AQ:AQ)</f>
        <v>0</v>
      </c>
      <c r="E1808" s="3">
        <f>_xlfn.XLOOKUP(B1808,Details!E:E,Details!AR:AR)</f>
        <v>0</v>
      </c>
      <c r="F1808" s="3">
        <f>SUMIFS(Details!AY:AY,Details!E:E,'GST TDS'!B1808)</f>
        <v>0</v>
      </c>
      <c r="G1808" s="360">
        <f t="shared" si="38"/>
        <v>0</v>
      </c>
    </row>
    <row r="1809" spans="3:7" x14ac:dyDescent="0.35">
      <c r="C1809" s="3">
        <f>_xlfn.XLOOKUP(B1809,Details!E:E,Details!CG:CG)</f>
        <v>0</v>
      </c>
      <c r="D1809" s="3">
        <f>_xlfn.XLOOKUP(B1809,Details!E:E,Details!AQ:AQ)</f>
        <v>0</v>
      </c>
      <c r="E1809" s="3">
        <f>_xlfn.XLOOKUP(B1809,Details!E:E,Details!AR:AR)</f>
        <v>0</v>
      </c>
      <c r="F1809" s="3">
        <f>SUMIFS(Details!AY:AY,Details!E:E,'GST TDS'!B1809)</f>
        <v>0</v>
      </c>
      <c r="G1809" s="360">
        <f t="shared" si="38"/>
        <v>0</v>
      </c>
    </row>
    <row r="1810" spans="3:7" x14ac:dyDescent="0.35">
      <c r="C1810" s="3">
        <f>_xlfn.XLOOKUP(B1810,Details!E:E,Details!CG:CG)</f>
        <v>0</v>
      </c>
      <c r="D1810" s="3">
        <f>_xlfn.XLOOKUP(B1810,Details!E:E,Details!AQ:AQ)</f>
        <v>0</v>
      </c>
      <c r="E1810" s="3">
        <f>_xlfn.XLOOKUP(B1810,Details!E:E,Details!AR:AR)</f>
        <v>0</v>
      </c>
      <c r="F1810" s="3">
        <f>SUMIFS(Details!AY:AY,Details!E:E,'GST TDS'!B1810)</f>
        <v>0</v>
      </c>
      <c r="G1810" s="360">
        <f t="shared" si="38"/>
        <v>0</v>
      </c>
    </row>
    <row r="1811" spans="3:7" x14ac:dyDescent="0.35">
      <c r="C1811" s="3">
        <f>_xlfn.XLOOKUP(B1811,Details!E:E,Details!CG:CG)</f>
        <v>0</v>
      </c>
      <c r="D1811" s="3">
        <f>_xlfn.XLOOKUP(B1811,Details!E:E,Details!AQ:AQ)</f>
        <v>0</v>
      </c>
      <c r="E1811" s="3">
        <f>_xlfn.XLOOKUP(B1811,Details!E:E,Details!AR:AR)</f>
        <v>0</v>
      </c>
      <c r="F1811" s="3">
        <f>SUMIFS(Details!AY:AY,Details!E:E,'GST TDS'!B1811)</f>
        <v>0</v>
      </c>
      <c r="G1811" s="360">
        <f t="shared" ref="G1811:G1874" si="39">F1811*2%</f>
        <v>0</v>
      </c>
    </row>
    <row r="1812" spans="3:7" x14ac:dyDescent="0.35">
      <c r="C1812" s="3">
        <f>_xlfn.XLOOKUP(B1812,Details!E:E,Details!CG:CG)</f>
        <v>0</v>
      </c>
      <c r="D1812" s="3">
        <f>_xlfn.XLOOKUP(B1812,Details!E:E,Details!AQ:AQ)</f>
        <v>0</v>
      </c>
      <c r="E1812" s="3">
        <f>_xlfn.XLOOKUP(B1812,Details!E:E,Details!AR:AR)</f>
        <v>0</v>
      </c>
      <c r="F1812" s="3">
        <f>SUMIFS(Details!AY:AY,Details!E:E,'GST TDS'!B1812)</f>
        <v>0</v>
      </c>
      <c r="G1812" s="360">
        <f t="shared" si="39"/>
        <v>0</v>
      </c>
    </row>
    <row r="1813" spans="3:7" x14ac:dyDescent="0.35">
      <c r="C1813" s="3">
        <f>_xlfn.XLOOKUP(B1813,Details!E:E,Details!CG:CG)</f>
        <v>0</v>
      </c>
      <c r="D1813" s="3">
        <f>_xlfn.XLOOKUP(B1813,Details!E:E,Details!AQ:AQ)</f>
        <v>0</v>
      </c>
      <c r="E1813" s="3">
        <f>_xlfn.XLOOKUP(B1813,Details!E:E,Details!AR:AR)</f>
        <v>0</v>
      </c>
      <c r="F1813" s="3">
        <f>SUMIFS(Details!AY:AY,Details!E:E,'GST TDS'!B1813)</f>
        <v>0</v>
      </c>
      <c r="G1813" s="360">
        <f t="shared" si="39"/>
        <v>0</v>
      </c>
    </row>
    <row r="1814" spans="3:7" x14ac:dyDescent="0.35">
      <c r="C1814" s="3">
        <f>_xlfn.XLOOKUP(B1814,Details!E:E,Details!CG:CG)</f>
        <v>0</v>
      </c>
      <c r="D1814" s="3">
        <f>_xlfn.XLOOKUP(B1814,Details!E:E,Details!AQ:AQ)</f>
        <v>0</v>
      </c>
      <c r="E1814" s="3">
        <f>_xlfn.XLOOKUP(B1814,Details!E:E,Details!AR:AR)</f>
        <v>0</v>
      </c>
      <c r="F1814" s="3">
        <f>SUMIFS(Details!AY:AY,Details!E:E,'GST TDS'!B1814)</f>
        <v>0</v>
      </c>
      <c r="G1814" s="360">
        <f t="shared" si="39"/>
        <v>0</v>
      </c>
    </row>
    <row r="1815" spans="3:7" x14ac:dyDescent="0.35">
      <c r="C1815" s="3">
        <f>_xlfn.XLOOKUP(B1815,Details!E:E,Details!CG:CG)</f>
        <v>0</v>
      </c>
      <c r="D1815" s="3">
        <f>_xlfn.XLOOKUP(B1815,Details!E:E,Details!AQ:AQ)</f>
        <v>0</v>
      </c>
      <c r="E1815" s="3">
        <f>_xlfn.XLOOKUP(B1815,Details!E:E,Details!AR:AR)</f>
        <v>0</v>
      </c>
      <c r="F1815" s="3">
        <f>SUMIFS(Details!AY:AY,Details!E:E,'GST TDS'!B1815)</f>
        <v>0</v>
      </c>
      <c r="G1815" s="360">
        <f t="shared" si="39"/>
        <v>0</v>
      </c>
    </row>
    <row r="1816" spans="3:7" x14ac:dyDescent="0.35">
      <c r="C1816" s="3">
        <f>_xlfn.XLOOKUP(B1816,Details!E:E,Details!CG:CG)</f>
        <v>0</v>
      </c>
      <c r="D1816" s="3">
        <f>_xlfn.XLOOKUP(B1816,Details!E:E,Details!AQ:AQ)</f>
        <v>0</v>
      </c>
      <c r="E1816" s="3">
        <f>_xlfn.XLOOKUP(B1816,Details!E:E,Details!AR:AR)</f>
        <v>0</v>
      </c>
      <c r="F1816" s="3">
        <f>SUMIFS(Details!AY:AY,Details!E:E,'GST TDS'!B1816)</f>
        <v>0</v>
      </c>
      <c r="G1816" s="360">
        <f t="shared" si="39"/>
        <v>0</v>
      </c>
    </row>
    <row r="1817" spans="3:7" x14ac:dyDescent="0.35">
      <c r="C1817" s="3">
        <f>_xlfn.XLOOKUP(B1817,Details!E:E,Details!CG:CG)</f>
        <v>0</v>
      </c>
      <c r="D1817" s="3">
        <f>_xlfn.XLOOKUP(B1817,Details!E:E,Details!AQ:AQ)</f>
        <v>0</v>
      </c>
      <c r="E1817" s="3">
        <f>_xlfn.XLOOKUP(B1817,Details!E:E,Details!AR:AR)</f>
        <v>0</v>
      </c>
      <c r="F1817" s="3">
        <f>SUMIFS(Details!AY:AY,Details!E:E,'GST TDS'!B1817)</f>
        <v>0</v>
      </c>
      <c r="G1817" s="360">
        <f t="shared" si="39"/>
        <v>0</v>
      </c>
    </row>
    <row r="1818" spans="3:7" x14ac:dyDescent="0.35">
      <c r="C1818" s="3">
        <f>_xlfn.XLOOKUP(B1818,Details!E:E,Details!CG:CG)</f>
        <v>0</v>
      </c>
      <c r="D1818" s="3">
        <f>_xlfn.XLOOKUP(B1818,Details!E:E,Details!AQ:AQ)</f>
        <v>0</v>
      </c>
      <c r="E1818" s="3">
        <f>_xlfn.XLOOKUP(B1818,Details!E:E,Details!AR:AR)</f>
        <v>0</v>
      </c>
      <c r="F1818" s="3">
        <f>SUMIFS(Details!AY:AY,Details!E:E,'GST TDS'!B1818)</f>
        <v>0</v>
      </c>
      <c r="G1818" s="360">
        <f t="shared" si="39"/>
        <v>0</v>
      </c>
    </row>
    <row r="1819" spans="3:7" x14ac:dyDescent="0.35">
      <c r="C1819" s="3">
        <f>_xlfn.XLOOKUP(B1819,Details!E:E,Details!CG:CG)</f>
        <v>0</v>
      </c>
      <c r="D1819" s="3">
        <f>_xlfn.XLOOKUP(B1819,Details!E:E,Details!AQ:AQ)</f>
        <v>0</v>
      </c>
      <c r="E1819" s="3">
        <f>_xlfn.XLOOKUP(B1819,Details!E:E,Details!AR:AR)</f>
        <v>0</v>
      </c>
      <c r="F1819" s="3">
        <f>SUMIFS(Details!AY:AY,Details!E:E,'GST TDS'!B1819)</f>
        <v>0</v>
      </c>
      <c r="G1819" s="360">
        <f t="shared" si="39"/>
        <v>0</v>
      </c>
    </row>
    <row r="1820" spans="3:7" x14ac:dyDescent="0.35">
      <c r="C1820" s="3">
        <f>_xlfn.XLOOKUP(B1820,Details!E:E,Details!CG:CG)</f>
        <v>0</v>
      </c>
      <c r="D1820" s="3">
        <f>_xlfn.XLOOKUP(B1820,Details!E:E,Details!AQ:AQ)</f>
        <v>0</v>
      </c>
      <c r="E1820" s="3">
        <f>_xlfn.XLOOKUP(B1820,Details!E:E,Details!AR:AR)</f>
        <v>0</v>
      </c>
      <c r="F1820" s="3">
        <f>SUMIFS(Details!AY:AY,Details!E:E,'GST TDS'!B1820)</f>
        <v>0</v>
      </c>
      <c r="G1820" s="360">
        <f t="shared" si="39"/>
        <v>0</v>
      </c>
    </row>
    <row r="1821" spans="3:7" x14ac:dyDescent="0.35">
      <c r="C1821" s="3">
        <f>_xlfn.XLOOKUP(B1821,Details!E:E,Details!CG:CG)</f>
        <v>0</v>
      </c>
      <c r="D1821" s="3">
        <f>_xlfn.XLOOKUP(B1821,Details!E:E,Details!AQ:AQ)</f>
        <v>0</v>
      </c>
      <c r="E1821" s="3">
        <f>_xlfn.XLOOKUP(B1821,Details!E:E,Details!AR:AR)</f>
        <v>0</v>
      </c>
      <c r="F1821" s="3">
        <f>SUMIFS(Details!AY:AY,Details!E:E,'GST TDS'!B1821)</f>
        <v>0</v>
      </c>
      <c r="G1821" s="360">
        <f t="shared" si="39"/>
        <v>0</v>
      </c>
    </row>
    <row r="1822" spans="3:7" x14ac:dyDescent="0.35">
      <c r="C1822" s="3">
        <f>_xlfn.XLOOKUP(B1822,Details!E:E,Details!CG:CG)</f>
        <v>0</v>
      </c>
      <c r="D1822" s="3">
        <f>_xlfn.XLOOKUP(B1822,Details!E:E,Details!AQ:AQ)</f>
        <v>0</v>
      </c>
      <c r="E1822" s="3">
        <f>_xlfn.XLOOKUP(B1822,Details!E:E,Details!AR:AR)</f>
        <v>0</v>
      </c>
      <c r="F1822" s="3">
        <f>SUMIFS(Details!AY:AY,Details!E:E,'GST TDS'!B1822)</f>
        <v>0</v>
      </c>
      <c r="G1822" s="360">
        <f t="shared" si="39"/>
        <v>0</v>
      </c>
    </row>
    <row r="1823" spans="3:7" x14ac:dyDescent="0.35">
      <c r="C1823" s="3">
        <f>_xlfn.XLOOKUP(B1823,Details!E:E,Details!CG:CG)</f>
        <v>0</v>
      </c>
      <c r="D1823" s="3">
        <f>_xlfn.XLOOKUP(B1823,Details!E:E,Details!AQ:AQ)</f>
        <v>0</v>
      </c>
      <c r="E1823" s="3">
        <f>_xlfn.XLOOKUP(B1823,Details!E:E,Details!AR:AR)</f>
        <v>0</v>
      </c>
      <c r="F1823" s="3">
        <f>SUMIFS(Details!AY:AY,Details!E:E,'GST TDS'!B1823)</f>
        <v>0</v>
      </c>
      <c r="G1823" s="360">
        <f t="shared" si="39"/>
        <v>0</v>
      </c>
    </row>
    <row r="1824" spans="3:7" x14ac:dyDescent="0.35">
      <c r="C1824" s="3">
        <f>_xlfn.XLOOKUP(B1824,Details!E:E,Details!CG:CG)</f>
        <v>0</v>
      </c>
      <c r="D1824" s="3">
        <f>_xlfn.XLOOKUP(B1824,Details!E:E,Details!AQ:AQ)</f>
        <v>0</v>
      </c>
      <c r="E1824" s="3">
        <f>_xlfn.XLOOKUP(B1824,Details!E:E,Details!AR:AR)</f>
        <v>0</v>
      </c>
      <c r="F1824" s="3">
        <f>SUMIFS(Details!AY:AY,Details!E:E,'GST TDS'!B1824)</f>
        <v>0</v>
      </c>
      <c r="G1824" s="360">
        <f t="shared" si="39"/>
        <v>0</v>
      </c>
    </row>
    <row r="1825" spans="3:7" x14ac:dyDescent="0.35">
      <c r="C1825" s="3">
        <f>_xlfn.XLOOKUP(B1825,Details!E:E,Details!CG:CG)</f>
        <v>0</v>
      </c>
      <c r="D1825" s="3">
        <f>_xlfn.XLOOKUP(B1825,Details!E:E,Details!AQ:AQ)</f>
        <v>0</v>
      </c>
      <c r="E1825" s="3">
        <f>_xlfn.XLOOKUP(B1825,Details!E:E,Details!AR:AR)</f>
        <v>0</v>
      </c>
      <c r="F1825" s="3">
        <f>SUMIFS(Details!AY:AY,Details!E:E,'GST TDS'!B1825)</f>
        <v>0</v>
      </c>
      <c r="G1825" s="360">
        <f t="shared" si="39"/>
        <v>0</v>
      </c>
    </row>
    <row r="1826" spans="3:7" x14ac:dyDescent="0.35">
      <c r="C1826" s="3">
        <f>_xlfn.XLOOKUP(B1826,Details!E:E,Details!CG:CG)</f>
        <v>0</v>
      </c>
      <c r="D1826" s="3">
        <f>_xlfn.XLOOKUP(B1826,Details!E:E,Details!AQ:AQ)</f>
        <v>0</v>
      </c>
      <c r="E1826" s="3">
        <f>_xlfn.XLOOKUP(B1826,Details!E:E,Details!AR:AR)</f>
        <v>0</v>
      </c>
      <c r="F1826" s="3">
        <f>SUMIFS(Details!AY:AY,Details!E:E,'GST TDS'!B1826)</f>
        <v>0</v>
      </c>
      <c r="G1826" s="360">
        <f t="shared" si="39"/>
        <v>0</v>
      </c>
    </row>
    <row r="1827" spans="3:7" x14ac:dyDescent="0.35">
      <c r="C1827" s="3">
        <f>_xlfn.XLOOKUP(B1827,Details!E:E,Details!CG:CG)</f>
        <v>0</v>
      </c>
      <c r="D1827" s="3">
        <f>_xlfn.XLOOKUP(B1827,Details!E:E,Details!AQ:AQ)</f>
        <v>0</v>
      </c>
      <c r="E1827" s="3">
        <f>_xlfn.XLOOKUP(B1827,Details!E:E,Details!AR:AR)</f>
        <v>0</v>
      </c>
      <c r="F1827" s="3">
        <f>SUMIFS(Details!AY:AY,Details!E:E,'GST TDS'!B1827)</f>
        <v>0</v>
      </c>
      <c r="G1827" s="360">
        <f t="shared" si="39"/>
        <v>0</v>
      </c>
    </row>
    <row r="1828" spans="3:7" x14ac:dyDescent="0.35">
      <c r="C1828" s="3">
        <f>_xlfn.XLOOKUP(B1828,Details!E:E,Details!CG:CG)</f>
        <v>0</v>
      </c>
      <c r="D1828" s="3">
        <f>_xlfn.XLOOKUP(B1828,Details!E:E,Details!AQ:AQ)</f>
        <v>0</v>
      </c>
      <c r="E1828" s="3">
        <f>_xlfn.XLOOKUP(B1828,Details!E:E,Details!AR:AR)</f>
        <v>0</v>
      </c>
      <c r="F1828" s="3">
        <f>SUMIFS(Details!AY:AY,Details!E:E,'GST TDS'!B1828)</f>
        <v>0</v>
      </c>
      <c r="G1828" s="360">
        <f t="shared" si="39"/>
        <v>0</v>
      </c>
    </row>
    <row r="1829" spans="3:7" x14ac:dyDescent="0.35">
      <c r="C1829" s="3">
        <f>_xlfn.XLOOKUP(B1829,Details!E:E,Details!CG:CG)</f>
        <v>0</v>
      </c>
      <c r="D1829" s="3">
        <f>_xlfn.XLOOKUP(B1829,Details!E:E,Details!AQ:AQ)</f>
        <v>0</v>
      </c>
      <c r="E1829" s="3">
        <f>_xlfn.XLOOKUP(B1829,Details!E:E,Details!AR:AR)</f>
        <v>0</v>
      </c>
      <c r="F1829" s="3">
        <f>SUMIFS(Details!AY:AY,Details!E:E,'GST TDS'!B1829)</f>
        <v>0</v>
      </c>
      <c r="G1829" s="360">
        <f t="shared" si="39"/>
        <v>0</v>
      </c>
    </row>
    <row r="1830" spans="3:7" x14ac:dyDescent="0.35">
      <c r="C1830" s="3">
        <f>_xlfn.XLOOKUP(B1830,Details!E:E,Details!CG:CG)</f>
        <v>0</v>
      </c>
      <c r="D1830" s="3">
        <f>_xlfn.XLOOKUP(B1830,Details!E:E,Details!AQ:AQ)</f>
        <v>0</v>
      </c>
      <c r="E1830" s="3">
        <f>_xlfn.XLOOKUP(B1830,Details!E:E,Details!AR:AR)</f>
        <v>0</v>
      </c>
      <c r="F1830" s="3">
        <f>SUMIFS(Details!AY:AY,Details!E:E,'GST TDS'!B1830)</f>
        <v>0</v>
      </c>
      <c r="G1830" s="360">
        <f t="shared" si="39"/>
        <v>0</v>
      </c>
    </row>
    <row r="1831" spans="3:7" x14ac:dyDescent="0.35">
      <c r="C1831" s="3">
        <f>_xlfn.XLOOKUP(B1831,Details!E:E,Details!CG:CG)</f>
        <v>0</v>
      </c>
      <c r="D1831" s="3">
        <f>_xlfn.XLOOKUP(B1831,Details!E:E,Details!AQ:AQ)</f>
        <v>0</v>
      </c>
      <c r="E1831" s="3">
        <f>_xlfn.XLOOKUP(B1831,Details!E:E,Details!AR:AR)</f>
        <v>0</v>
      </c>
      <c r="F1831" s="3">
        <f>SUMIFS(Details!AY:AY,Details!E:E,'GST TDS'!B1831)</f>
        <v>0</v>
      </c>
      <c r="G1831" s="360">
        <f t="shared" si="39"/>
        <v>0</v>
      </c>
    </row>
    <row r="1832" spans="3:7" x14ac:dyDescent="0.35">
      <c r="C1832" s="3">
        <f>_xlfn.XLOOKUP(B1832,Details!E:E,Details!CG:CG)</f>
        <v>0</v>
      </c>
      <c r="D1832" s="3">
        <f>_xlfn.XLOOKUP(B1832,Details!E:E,Details!AQ:AQ)</f>
        <v>0</v>
      </c>
      <c r="E1832" s="3">
        <f>_xlfn.XLOOKUP(B1832,Details!E:E,Details!AR:AR)</f>
        <v>0</v>
      </c>
      <c r="F1832" s="3">
        <f>SUMIFS(Details!AY:AY,Details!E:E,'GST TDS'!B1832)</f>
        <v>0</v>
      </c>
      <c r="G1832" s="360">
        <f t="shared" si="39"/>
        <v>0</v>
      </c>
    </row>
    <row r="1833" spans="3:7" x14ac:dyDescent="0.35">
      <c r="C1833" s="3">
        <f>_xlfn.XLOOKUP(B1833,Details!E:E,Details!CG:CG)</f>
        <v>0</v>
      </c>
      <c r="D1833" s="3">
        <f>_xlfn.XLOOKUP(B1833,Details!E:E,Details!AQ:AQ)</f>
        <v>0</v>
      </c>
      <c r="E1833" s="3">
        <f>_xlfn.XLOOKUP(B1833,Details!E:E,Details!AR:AR)</f>
        <v>0</v>
      </c>
      <c r="F1833" s="3">
        <f>SUMIFS(Details!AY:AY,Details!E:E,'GST TDS'!B1833)</f>
        <v>0</v>
      </c>
      <c r="G1833" s="360">
        <f t="shared" si="39"/>
        <v>0</v>
      </c>
    </row>
    <row r="1834" spans="3:7" x14ac:dyDescent="0.35">
      <c r="C1834" s="3">
        <f>_xlfn.XLOOKUP(B1834,Details!E:E,Details!CG:CG)</f>
        <v>0</v>
      </c>
      <c r="D1834" s="3">
        <f>_xlfn.XLOOKUP(B1834,Details!E:E,Details!AQ:AQ)</f>
        <v>0</v>
      </c>
      <c r="E1834" s="3">
        <f>_xlfn.XLOOKUP(B1834,Details!E:E,Details!AR:AR)</f>
        <v>0</v>
      </c>
      <c r="F1834" s="3">
        <f>SUMIFS(Details!AY:AY,Details!E:E,'GST TDS'!B1834)</f>
        <v>0</v>
      </c>
      <c r="G1834" s="360">
        <f t="shared" si="39"/>
        <v>0</v>
      </c>
    </row>
    <row r="1835" spans="3:7" x14ac:dyDescent="0.35">
      <c r="C1835" s="3">
        <f>_xlfn.XLOOKUP(B1835,Details!E:E,Details!CG:CG)</f>
        <v>0</v>
      </c>
      <c r="D1835" s="3">
        <f>_xlfn.XLOOKUP(B1835,Details!E:E,Details!AQ:AQ)</f>
        <v>0</v>
      </c>
      <c r="E1835" s="3">
        <f>_xlfn.XLOOKUP(B1835,Details!E:E,Details!AR:AR)</f>
        <v>0</v>
      </c>
      <c r="F1835" s="3">
        <f>SUMIFS(Details!AY:AY,Details!E:E,'GST TDS'!B1835)</f>
        <v>0</v>
      </c>
      <c r="G1835" s="360">
        <f t="shared" si="39"/>
        <v>0</v>
      </c>
    </row>
    <row r="1836" spans="3:7" x14ac:dyDescent="0.35">
      <c r="C1836" s="3">
        <f>_xlfn.XLOOKUP(B1836,Details!E:E,Details!CG:CG)</f>
        <v>0</v>
      </c>
      <c r="D1836" s="3">
        <f>_xlfn.XLOOKUP(B1836,Details!E:E,Details!AQ:AQ)</f>
        <v>0</v>
      </c>
      <c r="E1836" s="3">
        <f>_xlfn.XLOOKUP(B1836,Details!E:E,Details!AR:AR)</f>
        <v>0</v>
      </c>
      <c r="F1836" s="3">
        <f>SUMIFS(Details!AY:AY,Details!E:E,'GST TDS'!B1836)</f>
        <v>0</v>
      </c>
      <c r="G1836" s="360">
        <f t="shared" si="39"/>
        <v>0</v>
      </c>
    </row>
    <row r="1837" spans="3:7" x14ac:dyDescent="0.35">
      <c r="C1837" s="3">
        <f>_xlfn.XLOOKUP(B1837,Details!E:E,Details!CG:CG)</f>
        <v>0</v>
      </c>
      <c r="D1837" s="3">
        <f>_xlfn.XLOOKUP(B1837,Details!E:E,Details!AQ:AQ)</f>
        <v>0</v>
      </c>
      <c r="E1837" s="3">
        <f>_xlfn.XLOOKUP(B1837,Details!E:E,Details!AR:AR)</f>
        <v>0</v>
      </c>
      <c r="F1837" s="3">
        <f>SUMIFS(Details!AY:AY,Details!E:E,'GST TDS'!B1837)</f>
        <v>0</v>
      </c>
      <c r="G1837" s="360">
        <f t="shared" si="39"/>
        <v>0</v>
      </c>
    </row>
    <row r="1838" spans="3:7" x14ac:dyDescent="0.35">
      <c r="C1838" s="3">
        <f>_xlfn.XLOOKUP(B1838,Details!E:E,Details!CG:CG)</f>
        <v>0</v>
      </c>
      <c r="D1838" s="3">
        <f>_xlfn.XLOOKUP(B1838,Details!E:E,Details!AQ:AQ)</f>
        <v>0</v>
      </c>
      <c r="E1838" s="3">
        <f>_xlfn.XLOOKUP(B1838,Details!E:E,Details!AR:AR)</f>
        <v>0</v>
      </c>
      <c r="F1838" s="3">
        <f>SUMIFS(Details!AY:AY,Details!E:E,'GST TDS'!B1838)</f>
        <v>0</v>
      </c>
      <c r="G1838" s="360">
        <f t="shared" si="39"/>
        <v>0</v>
      </c>
    </row>
    <row r="1839" spans="3:7" x14ac:dyDescent="0.35">
      <c r="C1839" s="3">
        <f>_xlfn.XLOOKUP(B1839,Details!E:E,Details!CG:CG)</f>
        <v>0</v>
      </c>
      <c r="D1839" s="3">
        <f>_xlfn.XLOOKUP(B1839,Details!E:E,Details!AQ:AQ)</f>
        <v>0</v>
      </c>
      <c r="E1839" s="3">
        <f>_xlfn.XLOOKUP(B1839,Details!E:E,Details!AR:AR)</f>
        <v>0</v>
      </c>
      <c r="F1839" s="3">
        <f>SUMIFS(Details!AY:AY,Details!E:E,'GST TDS'!B1839)</f>
        <v>0</v>
      </c>
      <c r="G1839" s="360">
        <f t="shared" si="39"/>
        <v>0</v>
      </c>
    </row>
    <row r="1840" spans="3:7" x14ac:dyDescent="0.35">
      <c r="C1840" s="3">
        <f>_xlfn.XLOOKUP(B1840,Details!E:E,Details!CG:CG)</f>
        <v>0</v>
      </c>
      <c r="D1840" s="3">
        <f>_xlfn.XLOOKUP(B1840,Details!E:E,Details!AQ:AQ)</f>
        <v>0</v>
      </c>
      <c r="E1840" s="3">
        <f>_xlfn.XLOOKUP(B1840,Details!E:E,Details!AR:AR)</f>
        <v>0</v>
      </c>
      <c r="F1840" s="3">
        <f>SUMIFS(Details!AY:AY,Details!E:E,'GST TDS'!B1840)</f>
        <v>0</v>
      </c>
      <c r="G1840" s="360">
        <f t="shared" si="39"/>
        <v>0</v>
      </c>
    </row>
    <row r="1841" spans="3:7" x14ac:dyDescent="0.35">
      <c r="C1841" s="3">
        <f>_xlfn.XLOOKUP(B1841,Details!E:E,Details!CG:CG)</f>
        <v>0</v>
      </c>
      <c r="D1841" s="3">
        <f>_xlfn.XLOOKUP(B1841,Details!E:E,Details!AQ:AQ)</f>
        <v>0</v>
      </c>
      <c r="E1841" s="3">
        <f>_xlfn.XLOOKUP(B1841,Details!E:E,Details!AR:AR)</f>
        <v>0</v>
      </c>
      <c r="F1841" s="3">
        <f>SUMIFS(Details!AY:AY,Details!E:E,'GST TDS'!B1841)</f>
        <v>0</v>
      </c>
      <c r="G1841" s="360">
        <f t="shared" si="39"/>
        <v>0</v>
      </c>
    </row>
    <row r="1842" spans="3:7" x14ac:dyDescent="0.35">
      <c r="C1842" s="3">
        <f>_xlfn.XLOOKUP(B1842,Details!E:E,Details!CG:CG)</f>
        <v>0</v>
      </c>
      <c r="D1842" s="3">
        <f>_xlfn.XLOOKUP(B1842,Details!E:E,Details!AQ:AQ)</f>
        <v>0</v>
      </c>
      <c r="E1842" s="3">
        <f>_xlfn.XLOOKUP(B1842,Details!E:E,Details!AR:AR)</f>
        <v>0</v>
      </c>
      <c r="F1842" s="3">
        <f>SUMIFS(Details!AY:AY,Details!E:E,'GST TDS'!B1842)</f>
        <v>0</v>
      </c>
      <c r="G1842" s="360">
        <f t="shared" si="39"/>
        <v>0</v>
      </c>
    </row>
    <row r="1843" spans="3:7" x14ac:dyDescent="0.35">
      <c r="C1843" s="3">
        <f>_xlfn.XLOOKUP(B1843,Details!E:E,Details!CG:CG)</f>
        <v>0</v>
      </c>
      <c r="D1843" s="3">
        <f>_xlfn.XLOOKUP(B1843,Details!E:E,Details!AQ:AQ)</f>
        <v>0</v>
      </c>
      <c r="E1843" s="3">
        <f>_xlfn.XLOOKUP(B1843,Details!E:E,Details!AR:AR)</f>
        <v>0</v>
      </c>
      <c r="F1843" s="3">
        <f>SUMIFS(Details!AY:AY,Details!E:E,'GST TDS'!B1843)</f>
        <v>0</v>
      </c>
      <c r="G1843" s="360">
        <f t="shared" si="39"/>
        <v>0</v>
      </c>
    </row>
    <row r="1844" spans="3:7" x14ac:dyDescent="0.35">
      <c r="C1844" s="3">
        <f>_xlfn.XLOOKUP(B1844,Details!E:E,Details!CG:CG)</f>
        <v>0</v>
      </c>
      <c r="D1844" s="3">
        <f>_xlfn.XLOOKUP(B1844,Details!E:E,Details!AQ:AQ)</f>
        <v>0</v>
      </c>
      <c r="E1844" s="3">
        <f>_xlfn.XLOOKUP(B1844,Details!E:E,Details!AR:AR)</f>
        <v>0</v>
      </c>
      <c r="F1844" s="3">
        <f>SUMIFS(Details!AY:AY,Details!E:E,'GST TDS'!B1844)</f>
        <v>0</v>
      </c>
      <c r="G1844" s="360">
        <f t="shared" si="39"/>
        <v>0</v>
      </c>
    </row>
    <row r="1845" spans="3:7" x14ac:dyDescent="0.35">
      <c r="C1845" s="3">
        <f>_xlfn.XLOOKUP(B1845,Details!E:E,Details!CG:CG)</f>
        <v>0</v>
      </c>
      <c r="D1845" s="3">
        <f>_xlfn.XLOOKUP(B1845,Details!E:E,Details!AQ:AQ)</f>
        <v>0</v>
      </c>
      <c r="E1845" s="3">
        <f>_xlfn.XLOOKUP(B1845,Details!E:E,Details!AR:AR)</f>
        <v>0</v>
      </c>
      <c r="F1845" s="3">
        <f>SUMIFS(Details!AY:AY,Details!E:E,'GST TDS'!B1845)</f>
        <v>0</v>
      </c>
      <c r="G1845" s="360">
        <f t="shared" si="39"/>
        <v>0</v>
      </c>
    </row>
    <row r="1846" spans="3:7" x14ac:dyDescent="0.35">
      <c r="C1846" s="3">
        <f>_xlfn.XLOOKUP(B1846,Details!E:E,Details!CG:CG)</f>
        <v>0</v>
      </c>
      <c r="D1846" s="3">
        <f>_xlfn.XLOOKUP(B1846,Details!E:E,Details!AQ:AQ)</f>
        <v>0</v>
      </c>
      <c r="E1846" s="3">
        <f>_xlfn.XLOOKUP(B1846,Details!E:E,Details!AR:AR)</f>
        <v>0</v>
      </c>
      <c r="F1846" s="3">
        <f>SUMIFS(Details!AY:AY,Details!E:E,'GST TDS'!B1846)</f>
        <v>0</v>
      </c>
      <c r="G1846" s="360">
        <f t="shared" si="39"/>
        <v>0</v>
      </c>
    </row>
    <row r="1847" spans="3:7" x14ac:dyDescent="0.35">
      <c r="C1847" s="3">
        <f>_xlfn.XLOOKUP(B1847,Details!E:E,Details!CG:CG)</f>
        <v>0</v>
      </c>
      <c r="D1847" s="3">
        <f>_xlfn.XLOOKUP(B1847,Details!E:E,Details!AQ:AQ)</f>
        <v>0</v>
      </c>
      <c r="E1847" s="3">
        <f>_xlfn.XLOOKUP(B1847,Details!E:E,Details!AR:AR)</f>
        <v>0</v>
      </c>
      <c r="F1847" s="3">
        <f>SUMIFS(Details!AY:AY,Details!E:E,'GST TDS'!B1847)</f>
        <v>0</v>
      </c>
      <c r="G1847" s="360">
        <f t="shared" si="39"/>
        <v>0</v>
      </c>
    </row>
    <row r="1848" spans="3:7" x14ac:dyDescent="0.35">
      <c r="C1848" s="3">
        <f>_xlfn.XLOOKUP(B1848,Details!E:E,Details!CG:CG)</f>
        <v>0</v>
      </c>
      <c r="D1848" s="3">
        <f>_xlfn.XLOOKUP(B1848,Details!E:E,Details!AQ:AQ)</f>
        <v>0</v>
      </c>
      <c r="E1848" s="3">
        <f>_xlfn.XLOOKUP(B1848,Details!E:E,Details!AR:AR)</f>
        <v>0</v>
      </c>
      <c r="F1848" s="3">
        <f>SUMIFS(Details!AY:AY,Details!E:E,'GST TDS'!B1848)</f>
        <v>0</v>
      </c>
      <c r="G1848" s="360">
        <f t="shared" si="39"/>
        <v>0</v>
      </c>
    </row>
    <row r="1849" spans="3:7" x14ac:dyDescent="0.35">
      <c r="C1849" s="3">
        <f>_xlfn.XLOOKUP(B1849,Details!E:E,Details!CG:CG)</f>
        <v>0</v>
      </c>
      <c r="D1849" s="3">
        <f>_xlfn.XLOOKUP(B1849,Details!E:E,Details!AQ:AQ)</f>
        <v>0</v>
      </c>
      <c r="E1849" s="3">
        <f>_xlfn.XLOOKUP(B1849,Details!E:E,Details!AR:AR)</f>
        <v>0</v>
      </c>
      <c r="F1849" s="3">
        <f>SUMIFS(Details!AY:AY,Details!E:E,'GST TDS'!B1849)</f>
        <v>0</v>
      </c>
      <c r="G1849" s="360">
        <f t="shared" si="39"/>
        <v>0</v>
      </c>
    </row>
    <row r="1850" spans="3:7" x14ac:dyDescent="0.35">
      <c r="C1850" s="3">
        <f>_xlfn.XLOOKUP(B1850,Details!E:E,Details!CG:CG)</f>
        <v>0</v>
      </c>
      <c r="D1850" s="3">
        <f>_xlfn.XLOOKUP(B1850,Details!E:E,Details!AQ:AQ)</f>
        <v>0</v>
      </c>
      <c r="E1850" s="3">
        <f>_xlfn.XLOOKUP(B1850,Details!E:E,Details!AR:AR)</f>
        <v>0</v>
      </c>
      <c r="F1850" s="3">
        <f>SUMIFS(Details!AY:AY,Details!E:E,'GST TDS'!B1850)</f>
        <v>0</v>
      </c>
      <c r="G1850" s="360">
        <f t="shared" si="39"/>
        <v>0</v>
      </c>
    </row>
    <row r="1851" spans="3:7" x14ac:dyDescent="0.35">
      <c r="C1851" s="3">
        <f>_xlfn.XLOOKUP(B1851,Details!E:E,Details!CG:CG)</f>
        <v>0</v>
      </c>
      <c r="D1851" s="3">
        <f>_xlfn.XLOOKUP(B1851,Details!E:E,Details!AQ:AQ)</f>
        <v>0</v>
      </c>
      <c r="E1851" s="3">
        <f>_xlfn.XLOOKUP(B1851,Details!E:E,Details!AR:AR)</f>
        <v>0</v>
      </c>
      <c r="F1851" s="3">
        <f>SUMIFS(Details!AY:AY,Details!E:E,'GST TDS'!B1851)</f>
        <v>0</v>
      </c>
      <c r="G1851" s="360">
        <f t="shared" si="39"/>
        <v>0</v>
      </c>
    </row>
    <row r="1852" spans="3:7" x14ac:dyDescent="0.35">
      <c r="C1852" s="3">
        <f>_xlfn.XLOOKUP(B1852,Details!E:E,Details!CG:CG)</f>
        <v>0</v>
      </c>
      <c r="D1852" s="3">
        <f>_xlfn.XLOOKUP(B1852,Details!E:E,Details!AQ:AQ)</f>
        <v>0</v>
      </c>
      <c r="E1852" s="3">
        <f>_xlfn.XLOOKUP(B1852,Details!E:E,Details!AR:AR)</f>
        <v>0</v>
      </c>
      <c r="F1852" s="3">
        <f>SUMIFS(Details!AY:AY,Details!E:E,'GST TDS'!B1852)</f>
        <v>0</v>
      </c>
      <c r="G1852" s="360">
        <f t="shared" si="39"/>
        <v>0</v>
      </c>
    </row>
    <row r="1853" spans="3:7" x14ac:dyDescent="0.35">
      <c r="C1853" s="3">
        <f>_xlfn.XLOOKUP(B1853,Details!E:E,Details!CG:CG)</f>
        <v>0</v>
      </c>
      <c r="D1853" s="3">
        <f>_xlfn.XLOOKUP(B1853,Details!E:E,Details!AQ:AQ)</f>
        <v>0</v>
      </c>
      <c r="E1853" s="3">
        <f>_xlfn.XLOOKUP(B1853,Details!E:E,Details!AR:AR)</f>
        <v>0</v>
      </c>
      <c r="F1853" s="3">
        <f>SUMIFS(Details!AY:AY,Details!E:E,'GST TDS'!B1853)</f>
        <v>0</v>
      </c>
      <c r="G1853" s="360">
        <f t="shared" si="39"/>
        <v>0</v>
      </c>
    </row>
    <row r="1854" spans="3:7" x14ac:dyDescent="0.35">
      <c r="C1854" s="3">
        <f>_xlfn.XLOOKUP(B1854,Details!E:E,Details!CG:CG)</f>
        <v>0</v>
      </c>
      <c r="D1854" s="3">
        <f>_xlfn.XLOOKUP(B1854,Details!E:E,Details!AQ:AQ)</f>
        <v>0</v>
      </c>
      <c r="E1854" s="3">
        <f>_xlfn.XLOOKUP(B1854,Details!E:E,Details!AR:AR)</f>
        <v>0</v>
      </c>
      <c r="F1854" s="3">
        <f>SUMIFS(Details!AY:AY,Details!E:E,'GST TDS'!B1854)</f>
        <v>0</v>
      </c>
      <c r="G1854" s="360">
        <f t="shared" si="39"/>
        <v>0</v>
      </c>
    </row>
    <row r="1855" spans="3:7" x14ac:dyDescent="0.35">
      <c r="C1855" s="3">
        <f>_xlfn.XLOOKUP(B1855,Details!E:E,Details!CG:CG)</f>
        <v>0</v>
      </c>
      <c r="D1855" s="3">
        <f>_xlfn.XLOOKUP(B1855,Details!E:E,Details!AQ:AQ)</f>
        <v>0</v>
      </c>
      <c r="E1855" s="3">
        <f>_xlfn.XLOOKUP(B1855,Details!E:E,Details!AR:AR)</f>
        <v>0</v>
      </c>
      <c r="F1855" s="3">
        <f>SUMIFS(Details!AY:AY,Details!E:E,'GST TDS'!B1855)</f>
        <v>0</v>
      </c>
      <c r="G1855" s="360">
        <f t="shared" si="39"/>
        <v>0</v>
      </c>
    </row>
    <row r="1856" spans="3:7" x14ac:dyDescent="0.35">
      <c r="C1856" s="3">
        <f>_xlfn.XLOOKUP(B1856,Details!E:E,Details!CG:CG)</f>
        <v>0</v>
      </c>
      <c r="D1856" s="3">
        <f>_xlfn.XLOOKUP(B1856,Details!E:E,Details!AQ:AQ)</f>
        <v>0</v>
      </c>
      <c r="E1856" s="3">
        <f>_xlfn.XLOOKUP(B1856,Details!E:E,Details!AR:AR)</f>
        <v>0</v>
      </c>
      <c r="F1856" s="3">
        <f>SUMIFS(Details!AY:AY,Details!E:E,'GST TDS'!B1856)</f>
        <v>0</v>
      </c>
      <c r="G1856" s="360">
        <f t="shared" si="39"/>
        <v>0</v>
      </c>
    </row>
    <row r="1857" spans="3:7" x14ac:dyDescent="0.35">
      <c r="C1857" s="3">
        <f>_xlfn.XLOOKUP(B1857,Details!E:E,Details!CG:CG)</f>
        <v>0</v>
      </c>
      <c r="D1857" s="3">
        <f>_xlfn.XLOOKUP(B1857,Details!E:E,Details!AQ:AQ)</f>
        <v>0</v>
      </c>
      <c r="E1857" s="3">
        <f>_xlfn.XLOOKUP(B1857,Details!E:E,Details!AR:AR)</f>
        <v>0</v>
      </c>
      <c r="F1857" s="3">
        <f>SUMIFS(Details!AY:AY,Details!E:E,'GST TDS'!B1857)</f>
        <v>0</v>
      </c>
      <c r="G1857" s="360">
        <f t="shared" si="39"/>
        <v>0</v>
      </c>
    </row>
    <row r="1858" spans="3:7" x14ac:dyDescent="0.35">
      <c r="C1858" s="3">
        <f>_xlfn.XLOOKUP(B1858,Details!E:E,Details!CG:CG)</f>
        <v>0</v>
      </c>
      <c r="D1858" s="3">
        <f>_xlfn.XLOOKUP(B1858,Details!E:E,Details!AQ:AQ)</f>
        <v>0</v>
      </c>
      <c r="E1858" s="3">
        <f>_xlfn.XLOOKUP(B1858,Details!E:E,Details!AR:AR)</f>
        <v>0</v>
      </c>
      <c r="F1858" s="3">
        <f>SUMIFS(Details!AY:AY,Details!E:E,'GST TDS'!B1858)</f>
        <v>0</v>
      </c>
      <c r="G1858" s="360">
        <f t="shared" si="39"/>
        <v>0</v>
      </c>
    </row>
    <row r="1859" spans="3:7" x14ac:dyDescent="0.35">
      <c r="C1859" s="3">
        <f>_xlfn.XLOOKUP(B1859,Details!E:E,Details!CG:CG)</f>
        <v>0</v>
      </c>
      <c r="D1859" s="3">
        <f>_xlfn.XLOOKUP(B1859,Details!E:E,Details!AQ:AQ)</f>
        <v>0</v>
      </c>
      <c r="E1859" s="3">
        <f>_xlfn.XLOOKUP(B1859,Details!E:E,Details!AR:AR)</f>
        <v>0</v>
      </c>
      <c r="F1859" s="3">
        <f>SUMIFS(Details!AY:AY,Details!E:E,'GST TDS'!B1859)</f>
        <v>0</v>
      </c>
      <c r="G1859" s="360">
        <f t="shared" si="39"/>
        <v>0</v>
      </c>
    </row>
    <row r="1860" spans="3:7" x14ac:dyDescent="0.35">
      <c r="C1860" s="3">
        <f>_xlfn.XLOOKUP(B1860,Details!E:E,Details!CG:CG)</f>
        <v>0</v>
      </c>
      <c r="D1860" s="3">
        <f>_xlfn.XLOOKUP(B1860,Details!E:E,Details!AQ:AQ)</f>
        <v>0</v>
      </c>
      <c r="E1860" s="3">
        <f>_xlfn.XLOOKUP(B1860,Details!E:E,Details!AR:AR)</f>
        <v>0</v>
      </c>
      <c r="F1860" s="3">
        <f>SUMIFS(Details!AY:AY,Details!E:E,'GST TDS'!B1860)</f>
        <v>0</v>
      </c>
      <c r="G1860" s="360">
        <f t="shared" si="39"/>
        <v>0</v>
      </c>
    </row>
    <row r="1861" spans="3:7" x14ac:dyDescent="0.35">
      <c r="C1861" s="3">
        <f>_xlfn.XLOOKUP(B1861,Details!E:E,Details!CG:CG)</f>
        <v>0</v>
      </c>
      <c r="D1861" s="3">
        <f>_xlfn.XLOOKUP(B1861,Details!E:E,Details!AQ:AQ)</f>
        <v>0</v>
      </c>
      <c r="E1861" s="3">
        <f>_xlfn.XLOOKUP(B1861,Details!E:E,Details!AR:AR)</f>
        <v>0</v>
      </c>
      <c r="F1861" s="3">
        <f>SUMIFS(Details!AY:AY,Details!E:E,'GST TDS'!B1861)</f>
        <v>0</v>
      </c>
      <c r="G1861" s="360">
        <f t="shared" si="39"/>
        <v>0</v>
      </c>
    </row>
    <row r="1862" spans="3:7" x14ac:dyDescent="0.35">
      <c r="C1862" s="3">
        <f>_xlfn.XLOOKUP(B1862,Details!E:E,Details!CG:CG)</f>
        <v>0</v>
      </c>
      <c r="D1862" s="3">
        <f>_xlfn.XLOOKUP(B1862,Details!E:E,Details!AQ:AQ)</f>
        <v>0</v>
      </c>
      <c r="E1862" s="3">
        <f>_xlfn.XLOOKUP(B1862,Details!E:E,Details!AR:AR)</f>
        <v>0</v>
      </c>
      <c r="F1862" s="3">
        <f>SUMIFS(Details!AY:AY,Details!E:E,'GST TDS'!B1862)</f>
        <v>0</v>
      </c>
      <c r="G1862" s="360">
        <f t="shared" si="39"/>
        <v>0</v>
      </c>
    </row>
    <row r="1863" spans="3:7" x14ac:dyDescent="0.35">
      <c r="C1863" s="3">
        <f>_xlfn.XLOOKUP(B1863,Details!E:E,Details!CG:CG)</f>
        <v>0</v>
      </c>
      <c r="D1863" s="3">
        <f>_xlfn.XLOOKUP(B1863,Details!E:E,Details!AQ:AQ)</f>
        <v>0</v>
      </c>
      <c r="E1863" s="3">
        <f>_xlfn.XLOOKUP(B1863,Details!E:E,Details!AR:AR)</f>
        <v>0</v>
      </c>
      <c r="F1863" s="3">
        <f>SUMIFS(Details!AY:AY,Details!E:E,'GST TDS'!B1863)</f>
        <v>0</v>
      </c>
      <c r="G1863" s="360">
        <f t="shared" si="39"/>
        <v>0</v>
      </c>
    </row>
    <row r="1864" spans="3:7" x14ac:dyDescent="0.35">
      <c r="C1864" s="3">
        <f>_xlfn.XLOOKUP(B1864,Details!E:E,Details!CG:CG)</f>
        <v>0</v>
      </c>
      <c r="D1864" s="3">
        <f>_xlfn.XLOOKUP(B1864,Details!E:E,Details!AQ:AQ)</f>
        <v>0</v>
      </c>
      <c r="E1864" s="3">
        <f>_xlfn.XLOOKUP(B1864,Details!E:E,Details!AR:AR)</f>
        <v>0</v>
      </c>
      <c r="F1864" s="3">
        <f>SUMIFS(Details!AY:AY,Details!E:E,'GST TDS'!B1864)</f>
        <v>0</v>
      </c>
      <c r="G1864" s="360">
        <f t="shared" si="39"/>
        <v>0</v>
      </c>
    </row>
    <row r="1865" spans="3:7" x14ac:dyDescent="0.35">
      <c r="C1865" s="3">
        <f>_xlfn.XLOOKUP(B1865,Details!E:E,Details!CG:CG)</f>
        <v>0</v>
      </c>
      <c r="D1865" s="3">
        <f>_xlfn.XLOOKUP(B1865,Details!E:E,Details!AQ:AQ)</f>
        <v>0</v>
      </c>
      <c r="E1865" s="3">
        <f>_xlfn.XLOOKUP(B1865,Details!E:E,Details!AR:AR)</f>
        <v>0</v>
      </c>
      <c r="F1865" s="3">
        <f>SUMIFS(Details!AY:AY,Details!E:E,'GST TDS'!B1865)</f>
        <v>0</v>
      </c>
      <c r="G1865" s="360">
        <f t="shared" si="39"/>
        <v>0</v>
      </c>
    </row>
    <row r="1866" spans="3:7" x14ac:dyDescent="0.35">
      <c r="C1866" s="3">
        <f>_xlfn.XLOOKUP(B1866,Details!E:E,Details!CG:CG)</f>
        <v>0</v>
      </c>
      <c r="D1866" s="3">
        <f>_xlfn.XLOOKUP(B1866,Details!E:E,Details!AQ:AQ)</f>
        <v>0</v>
      </c>
      <c r="E1866" s="3">
        <f>_xlfn.XLOOKUP(B1866,Details!E:E,Details!AR:AR)</f>
        <v>0</v>
      </c>
      <c r="F1866" s="3">
        <f>SUMIFS(Details!AY:AY,Details!E:E,'GST TDS'!B1866)</f>
        <v>0</v>
      </c>
      <c r="G1866" s="360">
        <f t="shared" si="39"/>
        <v>0</v>
      </c>
    </row>
    <row r="1867" spans="3:7" x14ac:dyDescent="0.35">
      <c r="C1867" s="3">
        <f>_xlfn.XLOOKUP(B1867,Details!E:E,Details!CG:CG)</f>
        <v>0</v>
      </c>
      <c r="D1867" s="3">
        <f>_xlfn.XLOOKUP(B1867,Details!E:E,Details!AQ:AQ)</f>
        <v>0</v>
      </c>
      <c r="E1867" s="3">
        <f>_xlfn.XLOOKUP(B1867,Details!E:E,Details!AR:AR)</f>
        <v>0</v>
      </c>
      <c r="F1867" s="3">
        <f>SUMIFS(Details!AY:AY,Details!E:E,'GST TDS'!B1867)</f>
        <v>0</v>
      </c>
      <c r="G1867" s="360">
        <f t="shared" si="39"/>
        <v>0</v>
      </c>
    </row>
    <row r="1868" spans="3:7" x14ac:dyDescent="0.35">
      <c r="C1868" s="3">
        <f>_xlfn.XLOOKUP(B1868,Details!E:E,Details!CG:CG)</f>
        <v>0</v>
      </c>
      <c r="D1868" s="3">
        <f>_xlfn.XLOOKUP(B1868,Details!E:E,Details!AQ:AQ)</f>
        <v>0</v>
      </c>
      <c r="E1868" s="3">
        <f>_xlfn.XLOOKUP(B1868,Details!E:E,Details!AR:AR)</f>
        <v>0</v>
      </c>
      <c r="F1868" s="3">
        <f>SUMIFS(Details!AY:AY,Details!E:E,'GST TDS'!B1868)</f>
        <v>0</v>
      </c>
      <c r="G1868" s="360">
        <f t="shared" si="39"/>
        <v>0</v>
      </c>
    </row>
    <row r="1869" spans="3:7" x14ac:dyDescent="0.35">
      <c r="C1869" s="3">
        <f>_xlfn.XLOOKUP(B1869,Details!E:E,Details!CG:CG)</f>
        <v>0</v>
      </c>
      <c r="D1869" s="3">
        <f>_xlfn.XLOOKUP(B1869,Details!E:E,Details!AQ:AQ)</f>
        <v>0</v>
      </c>
      <c r="E1869" s="3">
        <f>_xlfn.XLOOKUP(B1869,Details!E:E,Details!AR:AR)</f>
        <v>0</v>
      </c>
      <c r="F1869" s="3">
        <f>SUMIFS(Details!AY:AY,Details!E:E,'GST TDS'!B1869)</f>
        <v>0</v>
      </c>
      <c r="G1869" s="360">
        <f t="shared" si="39"/>
        <v>0</v>
      </c>
    </row>
    <row r="1870" spans="3:7" x14ac:dyDescent="0.35">
      <c r="C1870" s="3">
        <f>_xlfn.XLOOKUP(B1870,Details!E:E,Details!CG:CG)</f>
        <v>0</v>
      </c>
      <c r="D1870" s="3">
        <f>_xlfn.XLOOKUP(B1870,Details!E:E,Details!AQ:AQ)</f>
        <v>0</v>
      </c>
      <c r="E1870" s="3">
        <f>_xlfn.XLOOKUP(B1870,Details!E:E,Details!AR:AR)</f>
        <v>0</v>
      </c>
      <c r="F1870" s="3">
        <f>SUMIFS(Details!AY:AY,Details!E:E,'GST TDS'!B1870)</f>
        <v>0</v>
      </c>
      <c r="G1870" s="360">
        <f t="shared" si="39"/>
        <v>0</v>
      </c>
    </row>
    <row r="1871" spans="3:7" x14ac:dyDescent="0.35">
      <c r="C1871" s="3">
        <f>_xlfn.XLOOKUP(B1871,Details!E:E,Details!CG:CG)</f>
        <v>0</v>
      </c>
      <c r="D1871" s="3">
        <f>_xlfn.XLOOKUP(B1871,Details!E:E,Details!AQ:AQ)</f>
        <v>0</v>
      </c>
      <c r="E1871" s="3">
        <f>_xlfn.XLOOKUP(B1871,Details!E:E,Details!AR:AR)</f>
        <v>0</v>
      </c>
      <c r="F1871" s="3">
        <f>SUMIFS(Details!AY:AY,Details!E:E,'GST TDS'!B1871)</f>
        <v>0</v>
      </c>
      <c r="G1871" s="360">
        <f t="shared" si="39"/>
        <v>0</v>
      </c>
    </row>
    <row r="1872" spans="3:7" x14ac:dyDescent="0.35">
      <c r="C1872" s="3">
        <f>_xlfn.XLOOKUP(B1872,Details!E:E,Details!CG:CG)</f>
        <v>0</v>
      </c>
      <c r="D1872" s="3">
        <f>_xlfn.XLOOKUP(B1872,Details!E:E,Details!AQ:AQ)</f>
        <v>0</v>
      </c>
      <c r="E1872" s="3">
        <f>_xlfn.XLOOKUP(B1872,Details!E:E,Details!AR:AR)</f>
        <v>0</v>
      </c>
      <c r="F1872" s="3">
        <f>SUMIFS(Details!AY:AY,Details!E:E,'GST TDS'!B1872)</f>
        <v>0</v>
      </c>
      <c r="G1872" s="360">
        <f t="shared" si="39"/>
        <v>0</v>
      </c>
    </row>
    <row r="1873" spans="3:7" x14ac:dyDescent="0.35">
      <c r="C1873" s="3">
        <f>_xlfn.XLOOKUP(B1873,Details!E:E,Details!CG:CG)</f>
        <v>0</v>
      </c>
      <c r="D1873" s="3">
        <f>_xlfn.XLOOKUP(B1873,Details!E:E,Details!AQ:AQ)</f>
        <v>0</v>
      </c>
      <c r="E1873" s="3">
        <f>_xlfn.XLOOKUP(B1873,Details!E:E,Details!AR:AR)</f>
        <v>0</v>
      </c>
      <c r="F1873" s="3">
        <f>SUMIFS(Details!AY:AY,Details!E:E,'GST TDS'!B1873)</f>
        <v>0</v>
      </c>
      <c r="G1873" s="360">
        <f t="shared" si="39"/>
        <v>0</v>
      </c>
    </row>
    <row r="1874" spans="3:7" x14ac:dyDescent="0.35">
      <c r="C1874" s="3">
        <f>_xlfn.XLOOKUP(B1874,Details!E:E,Details!CG:CG)</f>
        <v>0</v>
      </c>
      <c r="D1874" s="3">
        <f>_xlfn.XLOOKUP(B1874,Details!E:E,Details!AQ:AQ)</f>
        <v>0</v>
      </c>
      <c r="E1874" s="3">
        <f>_xlfn.XLOOKUP(B1874,Details!E:E,Details!AR:AR)</f>
        <v>0</v>
      </c>
      <c r="F1874" s="3">
        <f>SUMIFS(Details!AY:AY,Details!E:E,'GST TDS'!B1874)</f>
        <v>0</v>
      </c>
      <c r="G1874" s="360">
        <f t="shared" si="39"/>
        <v>0</v>
      </c>
    </row>
    <row r="1875" spans="3:7" x14ac:dyDescent="0.35">
      <c r="C1875" s="3">
        <f>_xlfn.XLOOKUP(B1875,Details!E:E,Details!CG:CG)</f>
        <v>0</v>
      </c>
      <c r="D1875" s="3">
        <f>_xlfn.XLOOKUP(B1875,Details!E:E,Details!AQ:AQ)</f>
        <v>0</v>
      </c>
      <c r="E1875" s="3">
        <f>_xlfn.XLOOKUP(B1875,Details!E:E,Details!AR:AR)</f>
        <v>0</v>
      </c>
      <c r="F1875" s="3">
        <f>SUMIFS(Details!AY:AY,Details!E:E,'GST TDS'!B1875)</f>
        <v>0</v>
      </c>
      <c r="G1875" s="360">
        <f t="shared" ref="G1875:G1887" si="40">F1875*2%</f>
        <v>0</v>
      </c>
    </row>
    <row r="1876" spans="3:7" x14ac:dyDescent="0.35">
      <c r="C1876" s="3">
        <f>_xlfn.XLOOKUP(B1876,Details!E:E,Details!CG:CG)</f>
        <v>0</v>
      </c>
      <c r="D1876" s="3">
        <f>_xlfn.XLOOKUP(B1876,Details!E:E,Details!AQ:AQ)</f>
        <v>0</v>
      </c>
      <c r="E1876" s="3">
        <f>_xlfn.XLOOKUP(B1876,Details!E:E,Details!AR:AR)</f>
        <v>0</v>
      </c>
      <c r="F1876" s="3">
        <f>SUMIFS(Details!AY:AY,Details!E:E,'GST TDS'!B1876)</f>
        <v>0</v>
      </c>
      <c r="G1876" s="360">
        <f t="shared" si="40"/>
        <v>0</v>
      </c>
    </row>
    <row r="1877" spans="3:7" x14ac:dyDescent="0.35">
      <c r="C1877" s="3">
        <f>_xlfn.XLOOKUP(B1877,Details!E:E,Details!CG:CG)</f>
        <v>0</v>
      </c>
      <c r="D1877" s="3">
        <f>_xlfn.XLOOKUP(B1877,Details!E:E,Details!AQ:AQ)</f>
        <v>0</v>
      </c>
      <c r="E1877" s="3">
        <f>_xlfn.XLOOKUP(B1877,Details!E:E,Details!AR:AR)</f>
        <v>0</v>
      </c>
      <c r="F1877" s="3">
        <f>SUMIFS(Details!AY:AY,Details!E:E,'GST TDS'!B1877)</f>
        <v>0</v>
      </c>
      <c r="G1877" s="360">
        <f t="shared" si="40"/>
        <v>0</v>
      </c>
    </row>
    <row r="1878" spans="3:7" x14ac:dyDescent="0.35">
      <c r="C1878" s="3">
        <f>_xlfn.XLOOKUP(B1878,Details!E:E,Details!CG:CG)</f>
        <v>0</v>
      </c>
      <c r="D1878" s="3">
        <f>_xlfn.XLOOKUP(B1878,Details!E:E,Details!AQ:AQ)</f>
        <v>0</v>
      </c>
      <c r="E1878" s="3">
        <f>_xlfn.XLOOKUP(B1878,Details!E:E,Details!AR:AR)</f>
        <v>0</v>
      </c>
      <c r="F1878" s="3">
        <f>SUMIFS(Details!AY:AY,Details!E:E,'GST TDS'!B1878)</f>
        <v>0</v>
      </c>
      <c r="G1878" s="360">
        <f t="shared" si="40"/>
        <v>0</v>
      </c>
    </row>
    <row r="1879" spans="3:7" x14ac:dyDescent="0.35">
      <c r="C1879" s="3">
        <f>_xlfn.XLOOKUP(B1879,Details!E:E,Details!CG:CG)</f>
        <v>0</v>
      </c>
      <c r="D1879" s="3">
        <f>_xlfn.XLOOKUP(B1879,Details!E:E,Details!AQ:AQ)</f>
        <v>0</v>
      </c>
      <c r="E1879" s="3">
        <f>_xlfn.XLOOKUP(B1879,Details!E:E,Details!AR:AR)</f>
        <v>0</v>
      </c>
      <c r="F1879" s="3">
        <f>SUMIFS(Details!AY:AY,Details!E:E,'GST TDS'!B1879)</f>
        <v>0</v>
      </c>
      <c r="G1879" s="360">
        <f t="shared" si="40"/>
        <v>0</v>
      </c>
    </row>
    <row r="1880" spans="3:7" x14ac:dyDescent="0.35">
      <c r="C1880" s="3">
        <f>_xlfn.XLOOKUP(B1880,Details!E:E,Details!CG:CG)</f>
        <v>0</v>
      </c>
      <c r="D1880" s="3">
        <f>_xlfn.XLOOKUP(B1880,Details!E:E,Details!AQ:AQ)</f>
        <v>0</v>
      </c>
      <c r="E1880" s="3">
        <f>_xlfn.XLOOKUP(B1880,Details!E:E,Details!AR:AR)</f>
        <v>0</v>
      </c>
      <c r="F1880" s="3">
        <f>SUMIFS(Details!AY:AY,Details!E:E,'GST TDS'!B1880)</f>
        <v>0</v>
      </c>
      <c r="G1880" s="360">
        <f t="shared" si="40"/>
        <v>0</v>
      </c>
    </row>
    <row r="1881" spans="3:7" x14ac:dyDescent="0.35">
      <c r="C1881" s="3">
        <f>_xlfn.XLOOKUP(B1881,Details!E:E,Details!CG:CG)</f>
        <v>0</v>
      </c>
      <c r="D1881" s="3">
        <f>_xlfn.XLOOKUP(B1881,Details!E:E,Details!AQ:AQ)</f>
        <v>0</v>
      </c>
      <c r="E1881" s="3">
        <f>_xlfn.XLOOKUP(B1881,Details!E:E,Details!AR:AR)</f>
        <v>0</v>
      </c>
      <c r="F1881" s="3">
        <f>SUMIFS(Details!AY:AY,Details!E:E,'GST TDS'!B1881)</f>
        <v>0</v>
      </c>
      <c r="G1881" s="360">
        <f t="shared" si="40"/>
        <v>0</v>
      </c>
    </row>
    <row r="1882" spans="3:7" x14ac:dyDescent="0.35">
      <c r="C1882" s="3">
        <f>_xlfn.XLOOKUP(B1882,Details!E:E,Details!CG:CG)</f>
        <v>0</v>
      </c>
      <c r="D1882" s="3">
        <f>_xlfn.XLOOKUP(B1882,Details!E:E,Details!AQ:AQ)</f>
        <v>0</v>
      </c>
      <c r="E1882" s="3">
        <f>_xlfn.XLOOKUP(B1882,Details!E:E,Details!AR:AR)</f>
        <v>0</v>
      </c>
      <c r="F1882" s="3">
        <f>SUMIFS(Details!AY:AY,Details!E:E,'GST TDS'!B1882)</f>
        <v>0</v>
      </c>
      <c r="G1882" s="360">
        <f t="shared" si="40"/>
        <v>0</v>
      </c>
    </row>
    <row r="1883" spans="3:7" x14ac:dyDescent="0.35">
      <c r="C1883" s="3">
        <f>_xlfn.XLOOKUP(B1883,Details!E:E,Details!CG:CG)</f>
        <v>0</v>
      </c>
      <c r="D1883" s="3">
        <f>_xlfn.XLOOKUP(B1883,Details!E:E,Details!AQ:AQ)</f>
        <v>0</v>
      </c>
      <c r="E1883" s="3">
        <f>_xlfn.XLOOKUP(B1883,Details!E:E,Details!AR:AR)</f>
        <v>0</v>
      </c>
      <c r="F1883" s="3">
        <f>SUMIFS(Details!AY:AY,Details!E:E,'GST TDS'!B1883)</f>
        <v>0</v>
      </c>
      <c r="G1883" s="360">
        <f t="shared" si="40"/>
        <v>0</v>
      </c>
    </row>
    <row r="1884" spans="3:7" x14ac:dyDescent="0.35">
      <c r="C1884" s="3">
        <f>_xlfn.XLOOKUP(B1884,Details!E:E,Details!CG:CG)</f>
        <v>0</v>
      </c>
      <c r="D1884" s="3">
        <f>_xlfn.XLOOKUP(B1884,Details!E:E,Details!AQ:AQ)</f>
        <v>0</v>
      </c>
      <c r="E1884" s="3">
        <f>_xlfn.XLOOKUP(B1884,Details!E:E,Details!AR:AR)</f>
        <v>0</v>
      </c>
      <c r="F1884" s="3">
        <f>SUMIFS(Details!AY:AY,Details!E:E,'GST TDS'!B1884)</f>
        <v>0</v>
      </c>
      <c r="G1884" s="360">
        <f t="shared" si="40"/>
        <v>0</v>
      </c>
    </row>
    <row r="1885" spans="3:7" x14ac:dyDescent="0.35">
      <c r="C1885" s="3">
        <f>_xlfn.XLOOKUP(B1885,Details!E:E,Details!CG:CG)</f>
        <v>0</v>
      </c>
      <c r="D1885" s="3">
        <f>_xlfn.XLOOKUP(B1885,Details!E:E,Details!AQ:AQ)</f>
        <v>0</v>
      </c>
      <c r="E1885" s="3">
        <f>_xlfn.XLOOKUP(B1885,Details!E:E,Details!AR:AR)</f>
        <v>0</v>
      </c>
      <c r="F1885" s="3">
        <f>SUMIFS(Details!AY:AY,Details!E:E,'GST TDS'!B1885)</f>
        <v>0</v>
      </c>
      <c r="G1885" s="360">
        <f t="shared" si="40"/>
        <v>0</v>
      </c>
    </row>
    <row r="1886" spans="3:7" x14ac:dyDescent="0.35">
      <c r="C1886" s="3">
        <f>_xlfn.XLOOKUP(B1886,Details!E:E,Details!CG:CG)</f>
        <v>0</v>
      </c>
      <c r="D1886" s="3">
        <f>_xlfn.XLOOKUP(B1886,Details!E:E,Details!AQ:AQ)</f>
        <v>0</v>
      </c>
      <c r="E1886" s="3">
        <f>_xlfn.XLOOKUP(B1886,Details!E:E,Details!AR:AR)</f>
        <v>0</v>
      </c>
      <c r="F1886" s="3">
        <f>SUMIFS(Details!AY:AY,Details!E:E,'GST TDS'!B1886)</f>
        <v>0</v>
      </c>
      <c r="G1886" s="360">
        <f t="shared" si="40"/>
        <v>0</v>
      </c>
    </row>
    <row r="1887" spans="3:7" x14ac:dyDescent="0.35">
      <c r="C1887" s="3">
        <f>_xlfn.XLOOKUP(B1887,Details!E:E,Details!CG:CG)</f>
        <v>0</v>
      </c>
      <c r="D1887" s="3">
        <f>_xlfn.XLOOKUP(B1887,Details!E:E,Details!AQ:AQ)</f>
        <v>0</v>
      </c>
      <c r="E1887" s="3">
        <f>_xlfn.XLOOKUP(B1887,Details!E:E,Details!AR:AR)</f>
        <v>0</v>
      </c>
      <c r="F1887" s="3">
        <f>SUMIFS(Details!AY:AY,Details!E:E,'GST TDS'!B1887)</f>
        <v>0</v>
      </c>
      <c r="G1887" s="360">
        <f t="shared" si="40"/>
        <v>0</v>
      </c>
    </row>
    <row r="1888" spans="3:7" x14ac:dyDescent="0.35">
      <c r="C1888" s="3">
        <f>_xlfn.XLOOKUP(B1888,Details!E:E,Details!CG:CG)</f>
        <v>0</v>
      </c>
      <c r="D1888" s="3">
        <f>_xlfn.XLOOKUP(B1888,Details!E:E,Details!AQ:AQ)</f>
        <v>0</v>
      </c>
      <c r="E1888" s="3">
        <f>_xlfn.XLOOKUP(B1888,Details!E:E,Details!AR:AR)</f>
        <v>0</v>
      </c>
      <c r="F1888" s="3">
        <f>SUMIFS(Details!AY:AY,Details!E:E,'GST TDS'!B1888)</f>
        <v>0</v>
      </c>
      <c r="G1888" s="360">
        <f t="shared" ref="G1888:G1951" si="41">F1888*2%</f>
        <v>0</v>
      </c>
    </row>
    <row r="1889" spans="3:7" x14ac:dyDescent="0.35">
      <c r="C1889" s="3">
        <f>_xlfn.XLOOKUP(B1889,Details!E:E,Details!CG:CG)</f>
        <v>0</v>
      </c>
      <c r="D1889" s="3">
        <f>_xlfn.XLOOKUP(B1889,Details!E:E,Details!AQ:AQ)</f>
        <v>0</v>
      </c>
      <c r="E1889" s="3">
        <f>_xlfn.XLOOKUP(B1889,Details!E:E,Details!AR:AR)</f>
        <v>0</v>
      </c>
      <c r="F1889" s="3">
        <f>SUMIFS(Details!AY:AY,Details!E:E,'GST TDS'!B1889)</f>
        <v>0</v>
      </c>
      <c r="G1889" s="360">
        <f t="shared" si="41"/>
        <v>0</v>
      </c>
    </row>
    <row r="1890" spans="3:7" x14ac:dyDescent="0.35">
      <c r="C1890" s="3">
        <f>_xlfn.XLOOKUP(B1890,Details!E:E,Details!CG:CG)</f>
        <v>0</v>
      </c>
      <c r="D1890" s="3">
        <f>_xlfn.XLOOKUP(B1890,Details!E:E,Details!AQ:AQ)</f>
        <v>0</v>
      </c>
      <c r="E1890" s="3">
        <f>_xlfn.XLOOKUP(B1890,Details!E:E,Details!AR:AR)</f>
        <v>0</v>
      </c>
      <c r="F1890" s="3">
        <f>SUMIFS(Details!AY:AY,Details!E:E,'GST TDS'!B1890)</f>
        <v>0</v>
      </c>
      <c r="G1890" s="360">
        <f t="shared" si="41"/>
        <v>0</v>
      </c>
    </row>
    <row r="1891" spans="3:7" x14ac:dyDescent="0.35">
      <c r="C1891" s="3">
        <f>_xlfn.XLOOKUP(B1891,Details!E:E,Details!CG:CG)</f>
        <v>0</v>
      </c>
      <c r="D1891" s="3">
        <f>_xlfn.XLOOKUP(B1891,Details!E:E,Details!AQ:AQ)</f>
        <v>0</v>
      </c>
      <c r="E1891" s="3">
        <f>_xlfn.XLOOKUP(B1891,Details!E:E,Details!AR:AR)</f>
        <v>0</v>
      </c>
      <c r="F1891" s="3">
        <f>SUMIFS(Details!AY:AY,Details!E:E,'GST TDS'!B1891)</f>
        <v>0</v>
      </c>
      <c r="G1891" s="360">
        <f t="shared" si="41"/>
        <v>0</v>
      </c>
    </row>
    <row r="1892" spans="3:7" x14ac:dyDescent="0.35">
      <c r="C1892" s="3">
        <f>_xlfn.XLOOKUP(B1892,Details!E:E,Details!CG:CG)</f>
        <v>0</v>
      </c>
      <c r="D1892" s="3">
        <f>_xlfn.XLOOKUP(B1892,Details!E:E,Details!AQ:AQ)</f>
        <v>0</v>
      </c>
      <c r="E1892" s="3">
        <f>_xlfn.XLOOKUP(B1892,Details!E:E,Details!AR:AR)</f>
        <v>0</v>
      </c>
      <c r="F1892" s="3">
        <f>SUMIFS(Details!AY:AY,Details!E:E,'GST TDS'!B1892)</f>
        <v>0</v>
      </c>
      <c r="G1892" s="360">
        <f t="shared" si="41"/>
        <v>0</v>
      </c>
    </row>
    <row r="1893" spans="3:7" x14ac:dyDescent="0.35">
      <c r="C1893" s="3">
        <f>_xlfn.XLOOKUP(B1893,Details!E:E,Details!CG:CG)</f>
        <v>0</v>
      </c>
      <c r="D1893" s="3">
        <f>_xlfn.XLOOKUP(B1893,Details!E:E,Details!AQ:AQ)</f>
        <v>0</v>
      </c>
      <c r="E1893" s="3">
        <f>_xlfn.XLOOKUP(B1893,Details!E:E,Details!AR:AR)</f>
        <v>0</v>
      </c>
      <c r="F1893" s="3">
        <f>SUMIFS(Details!AY:AY,Details!E:E,'GST TDS'!B1893)</f>
        <v>0</v>
      </c>
      <c r="G1893" s="360">
        <f t="shared" si="41"/>
        <v>0</v>
      </c>
    </row>
    <row r="1894" spans="3:7" x14ac:dyDescent="0.35">
      <c r="C1894" s="3">
        <f>_xlfn.XLOOKUP(B1894,Details!E:E,Details!CG:CG)</f>
        <v>0</v>
      </c>
      <c r="D1894" s="3">
        <f>_xlfn.XLOOKUP(B1894,Details!E:E,Details!AQ:AQ)</f>
        <v>0</v>
      </c>
      <c r="E1894" s="3">
        <f>_xlfn.XLOOKUP(B1894,Details!E:E,Details!AR:AR)</f>
        <v>0</v>
      </c>
      <c r="F1894" s="3">
        <f>SUMIFS(Details!AY:AY,Details!E:E,'GST TDS'!B1894)</f>
        <v>0</v>
      </c>
      <c r="G1894" s="360">
        <f t="shared" si="41"/>
        <v>0</v>
      </c>
    </row>
    <row r="1895" spans="3:7" x14ac:dyDescent="0.35">
      <c r="C1895" s="3">
        <f>_xlfn.XLOOKUP(B1895,Details!E:E,Details!CG:CG)</f>
        <v>0</v>
      </c>
      <c r="D1895" s="3">
        <f>_xlfn.XLOOKUP(B1895,Details!E:E,Details!AQ:AQ)</f>
        <v>0</v>
      </c>
      <c r="E1895" s="3">
        <f>_xlfn.XLOOKUP(B1895,Details!E:E,Details!AR:AR)</f>
        <v>0</v>
      </c>
      <c r="F1895" s="3">
        <f>SUMIFS(Details!AY:AY,Details!E:E,'GST TDS'!B1895)</f>
        <v>0</v>
      </c>
      <c r="G1895" s="360">
        <f t="shared" si="41"/>
        <v>0</v>
      </c>
    </row>
    <row r="1896" spans="3:7" x14ac:dyDescent="0.35">
      <c r="C1896" s="3">
        <f>_xlfn.XLOOKUP(B1896,Details!E:E,Details!CG:CG)</f>
        <v>0</v>
      </c>
      <c r="D1896" s="3">
        <f>_xlfn.XLOOKUP(B1896,Details!E:E,Details!AQ:AQ)</f>
        <v>0</v>
      </c>
      <c r="E1896" s="3">
        <f>_xlfn.XLOOKUP(B1896,Details!E:E,Details!AR:AR)</f>
        <v>0</v>
      </c>
      <c r="F1896" s="3">
        <f>SUMIFS(Details!AY:AY,Details!E:E,'GST TDS'!B1896)</f>
        <v>0</v>
      </c>
      <c r="G1896" s="360">
        <f t="shared" si="41"/>
        <v>0</v>
      </c>
    </row>
    <row r="1897" spans="3:7" x14ac:dyDescent="0.35">
      <c r="C1897" s="3">
        <f>_xlfn.XLOOKUP(B1897,Details!E:E,Details!CG:CG)</f>
        <v>0</v>
      </c>
      <c r="D1897" s="3">
        <f>_xlfn.XLOOKUP(B1897,Details!E:E,Details!AQ:AQ)</f>
        <v>0</v>
      </c>
      <c r="E1897" s="3">
        <f>_xlfn.XLOOKUP(B1897,Details!E:E,Details!AR:AR)</f>
        <v>0</v>
      </c>
      <c r="F1897" s="3">
        <f>SUMIFS(Details!AY:AY,Details!E:E,'GST TDS'!B1897)</f>
        <v>0</v>
      </c>
      <c r="G1897" s="360">
        <f t="shared" si="41"/>
        <v>0</v>
      </c>
    </row>
    <row r="1898" spans="3:7" x14ac:dyDescent="0.35">
      <c r="C1898" s="3">
        <f>_xlfn.XLOOKUP(B1898,Details!E:E,Details!CG:CG)</f>
        <v>0</v>
      </c>
      <c r="D1898" s="3">
        <f>_xlfn.XLOOKUP(B1898,Details!E:E,Details!AQ:AQ)</f>
        <v>0</v>
      </c>
      <c r="E1898" s="3">
        <f>_xlfn.XLOOKUP(B1898,Details!E:E,Details!AR:AR)</f>
        <v>0</v>
      </c>
      <c r="F1898" s="3">
        <f>SUMIFS(Details!AY:AY,Details!E:E,'GST TDS'!B1898)</f>
        <v>0</v>
      </c>
      <c r="G1898" s="360">
        <f t="shared" si="41"/>
        <v>0</v>
      </c>
    </row>
    <row r="1899" spans="3:7" x14ac:dyDescent="0.35">
      <c r="C1899" s="3">
        <f>_xlfn.XLOOKUP(B1899,Details!E:E,Details!CG:CG)</f>
        <v>0</v>
      </c>
      <c r="D1899" s="3">
        <f>_xlfn.XLOOKUP(B1899,Details!E:E,Details!AQ:AQ)</f>
        <v>0</v>
      </c>
      <c r="E1899" s="3">
        <f>_xlfn.XLOOKUP(B1899,Details!E:E,Details!AR:AR)</f>
        <v>0</v>
      </c>
      <c r="F1899" s="3">
        <f>SUMIFS(Details!AY:AY,Details!E:E,'GST TDS'!B1899)</f>
        <v>0</v>
      </c>
      <c r="G1899" s="360">
        <f t="shared" si="41"/>
        <v>0</v>
      </c>
    </row>
    <row r="1900" spans="3:7" x14ac:dyDescent="0.35">
      <c r="C1900" s="3">
        <f>_xlfn.XLOOKUP(B1900,Details!E:E,Details!CG:CG)</f>
        <v>0</v>
      </c>
      <c r="D1900" s="3">
        <f>_xlfn.XLOOKUP(B1900,Details!E:E,Details!AQ:AQ)</f>
        <v>0</v>
      </c>
      <c r="E1900" s="3">
        <f>_xlfn.XLOOKUP(B1900,Details!E:E,Details!AR:AR)</f>
        <v>0</v>
      </c>
      <c r="F1900" s="3">
        <f>SUMIFS(Details!AY:AY,Details!E:E,'GST TDS'!B1900)</f>
        <v>0</v>
      </c>
      <c r="G1900" s="360">
        <f t="shared" si="41"/>
        <v>0</v>
      </c>
    </row>
    <row r="1901" spans="3:7" x14ac:dyDescent="0.35">
      <c r="C1901" s="3">
        <f>_xlfn.XLOOKUP(B1901,Details!E:E,Details!CG:CG)</f>
        <v>0</v>
      </c>
      <c r="D1901" s="3">
        <f>_xlfn.XLOOKUP(B1901,Details!E:E,Details!AQ:AQ)</f>
        <v>0</v>
      </c>
      <c r="E1901" s="3">
        <f>_xlfn.XLOOKUP(B1901,Details!E:E,Details!AR:AR)</f>
        <v>0</v>
      </c>
      <c r="F1901" s="3">
        <f>SUMIFS(Details!AY:AY,Details!E:E,'GST TDS'!B1901)</f>
        <v>0</v>
      </c>
      <c r="G1901" s="360">
        <f t="shared" si="41"/>
        <v>0</v>
      </c>
    </row>
    <row r="1902" spans="3:7" x14ac:dyDescent="0.35">
      <c r="C1902" s="3">
        <f>_xlfn.XLOOKUP(B1902,Details!E:E,Details!CG:CG)</f>
        <v>0</v>
      </c>
      <c r="D1902" s="3">
        <f>_xlfn.XLOOKUP(B1902,Details!E:E,Details!AQ:AQ)</f>
        <v>0</v>
      </c>
      <c r="E1902" s="3">
        <f>_xlfn.XLOOKUP(B1902,Details!E:E,Details!AR:AR)</f>
        <v>0</v>
      </c>
      <c r="F1902" s="3">
        <f>SUMIFS(Details!AY:AY,Details!E:E,'GST TDS'!B1902)</f>
        <v>0</v>
      </c>
      <c r="G1902" s="360">
        <f t="shared" si="41"/>
        <v>0</v>
      </c>
    </row>
    <row r="1903" spans="3:7" x14ac:dyDescent="0.35">
      <c r="C1903" s="3">
        <f>_xlfn.XLOOKUP(B1903,Details!E:E,Details!CG:CG)</f>
        <v>0</v>
      </c>
      <c r="D1903" s="3">
        <f>_xlfn.XLOOKUP(B1903,Details!E:E,Details!AQ:AQ)</f>
        <v>0</v>
      </c>
      <c r="E1903" s="3">
        <f>_xlfn.XLOOKUP(B1903,Details!E:E,Details!AR:AR)</f>
        <v>0</v>
      </c>
      <c r="F1903" s="3">
        <f>SUMIFS(Details!AY:AY,Details!E:E,'GST TDS'!B1903)</f>
        <v>0</v>
      </c>
      <c r="G1903" s="360">
        <f t="shared" si="41"/>
        <v>0</v>
      </c>
    </row>
    <row r="1904" spans="3:7" x14ac:dyDescent="0.35">
      <c r="C1904" s="3">
        <f>_xlfn.XLOOKUP(B1904,Details!E:E,Details!CG:CG)</f>
        <v>0</v>
      </c>
      <c r="D1904" s="3">
        <f>_xlfn.XLOOKUP(B1904,Details!E:E,Details!AQ:AQ)</f>
        <v>0</v>
      </c>
      <c r="E1904" s="3">
        <f>_xlfn.XLOOKUP(B1904,Details!E:E,Details!AR:AR)</f>
        <v>0</v>
      </c>
      <c r="F1904" s="3">
        <f>SUMIFS(Details!AY:AY,Details!E:E,'GST TDS'!B1904)</f>
        <v>0</v>
      </c>
      <c r="G1904" s="360">
        <f t="shared" si="41"/>
        <v>0</v>
      </c>
    </row>
    <row r="1905" spans="3:7" x14ac:dyDescent="0.35">
      <c r="C1905" s="3">
        <f>_xlfn.XLOOKUP(B1905,Details!E:E,Details!CG:CG)</f>
        <v>0</v>
      </c>
      <c r="D1905" s="3">
        <f>_xlfn.XLOOKUP(B1905,Details!E:E,Details!AQ:AQ)</f>
        <v>0</v>
      </c>
      <c r="E1905" s="3">
        <f>_xlfn.XLOOKUP(B1905,Details!E:E,Details!AR:AR)</f>
        <v>0</v>
      </c>
      <c r="F1905" s="3">
        <f>SUMIFS(Details!AY:AY,Details!E:E,'GST TDS'!B1905)</f>
        <v>0</v>
      </c>
      <c r="G1905" s="360">
        <f t="shared" si="41"/>
        <v>0</v>
      </c>
    </row>
    <row r="1906" spans="3:7" x14ac:dyDescent="0.35">
      <c r="C1906" s="3">
        <f>_xlfn.XLOOKUP(B1906,Details!E:E,Details!CG:CG)</f>
        <v>0</v>
      </c>
      <c r="D1906" s="3">
        <f>_xlfn.XLOOKUP(B1906,Details!E:E,Details!AQ:AQ)</f>
        <v>0</v>
      </c>
      <c r="E1906" s="3">
        <f>_xlfn.XLOOKUP(B1906,Details!E:E,Details!AR:AR)</f>
        <v>0</v>
      </c>
      <c r="F1906" s="3">
        <f>SUMIFS(Details!AY:AY,Details!E:E,'GST TDS'!B1906)</f>
        <v>0</v>
      </c>
      <c r="G1906" s="360">
        <f t="shared" si="41"/>
        <v>0</v>
      </c>
    </row>
    <row r="1907" spans="3:7" x14ac:dyDescent="0.35">
      <c r="C1907" s="3">
        <f>_xlfn.XLOOKUP(B1907,Details!E:E,Details!CG:CG)</f>
        <v>0</v>
      </c>
      <c r="D1907" s="3">
        <f>_xlfn.XLOOKUP(B1907,Details!E:E,Details!AQ:AQ)</f>
        <v>0</v>
      </c>
      <c r="E1907" s="3">
        <f>_xlfn.XLOOKUP(B1907,Details!E:E,Details!AR:AR)</f>
        <v>0</v>
      </c>
      <c r="F1907" s="3">
        <f>SUMIFS(Details!AY:AY,Details!E:E,'GST TDS'!B1907)</f>
        <v>0</v>
      </c>
      <c r="G1907" s="360">
        <f t="shared" si="41"/>
        <v>0</v>
      </c>
    </row>
    <row r="1908" spans="3:7" x14ac:dyDescent="0.35">
      <c r="C1908" s="3">
        <f>_xlfn.XLOOKUP(B1908,Details!E:E,Details!CG:CG)</f>
        <v>0</v>
      </c>
      <c r="D1908" s="3">
        <f>_xlfn.XLOOKUP(B1908,Details!E:E,Details!AQ:AQ)</f>
        <v>0</v>
      </c>
      <c r="E1908" s="3">
        <f>_xlfn.XLOOKUP(B1908,Details!E:E,Details!AR:AR)</f>
        <v>0</v>
      </c>
      <c r="F1908" s="3">
        <f>SUMIFS(Details!AY:AY,Details!E:E,'GST TDS'!B1908)</f>
        <v>0</v>
      </c>
      <c r="G1908" s="360">
        <f t="shared" si="41"/>
        <v>0</v>
      </c>
    </row>
    <row r="1909" spans="3:7" x14ac:dyDescent="0.35">
      <c r="C1909" s="3">
        <f>_xlfn.XLOOKUP(B1909,Details!E:E,Details!CG:CG)</f>
        <v>0</v>
      </c>
      <c r="D1909" s="3">
        <f>_xlfn.XLOOKUP(B1909,Details!E:E,Details!AQ:AQ)</f>
        <v>0</v>
      </c>
      <c r="E1909" s="3">
        <f>_xlfn.XLOOKUP(B1909,Details!E:E,Details!AR:AR)</f>
        <v>0</v>
      </c>
      <c r="F1909" s="3">
        <f>SUMIFS(Details!AY:AY,Details!E:E,'GST TDS'!B1909)</f>
        <v>0</v>
      </c>
      <c r="G1909" s="360">
        <f t="shared" si="41"/>
        <v>0</v>
      </c>
    </row>
    <row r="1910" spans="3:7" x14ac:dyDescent="0.35">
      <c r="C1910" s="3">
        <f>_xlfn.XLOOKUP(B1910,Details!E:E,Details!CG:CG)</f>
        <v>0</v>
      </c>
      <c r="D1910" s="3">
        <f>_xlfn.XLOOKUP(B1910,Details!E:E,Details!AQ:AQ)</f>
        <v>0</v>
      </c>
      <c r="E1910" s="3">
        <f>_xlfn.XLOOKUP(B1910,Details!E:E,Details!AR:AR)</f>
        <v>0</v>
      </c>
      <c r="F1910" s="3">
        <f>SUMIFS(Details!AY:AY,Details!E:E,'GST TDS'!B1910)</f>
        <v>0</v>
      </c>
      <c r="G1910" s="360">
        <f t="shared" si="41"/>
        <v>0</v>
      </c>
    </row>
    <row r="1911" spans="3:7" x14ac:dyDescent="0.35">
      <c r="C1911" s="3">
        <f>_xlfn.XLOOKUP(B1911,Details!E:E,Details!CG:CG)</f>
        <v>0</v>
      </c>
      <c r="D1911" s="3">
        <f>_xlfn.XLOOKUP(B1911,Details!E:E,Details!AQ:AQ)</f>
        <v>0</v>
      </c>
      <c r="E1911" s="3">
        <f>_xlfn.XLOOKUP(B1911,Details!E:E,Details!AR:AR)</f>
        <v>0</v>
      </c>
      <c r="F1911" s="3">
        <f>SUMIFS(Details!AY:AY,Details!E:E,'GST TDS'!B1911)</f>
        <v>0</v>
      </c>
      <c r="G1911" s="360">
        <f t="shared" si="41"/>
        <v>0</v>
      </c>
    </row>
    <row r="1912" spans="3:7" x14ac:dyDescent="0.35">
      <c r="C1912" s="3">
        <f>_xlfn.XLOOKUP(B1912,Details!E:E,Details!CG:CG)</f>
        <v>0</v>
      </c>
      <c r="D1912" s="3">
        <f>_xlfn.XLOOKUP(B1912,Details!E:E,Details!AQ:AQ)</f>
        <v>0</v>
      </c>
      <c r="E1912" s="3">
        <f>_xlfn.XLOOKUP(B1912,Details!E:E,Details!AR:AR)</f>
        <v>0</v>
      </c>
      <c r="F1912" s="3">
        <f>SUMIFS(Details!AY:AY,Details!E:E,'GST TDS'!B1912)</f>
        <v>0</v>
      </c>
      <c r="G1912" s="360">
        <f t="shared" si="41"/>
        <v>0</v>
      </c>
    </row>
    <row r="1913" spans="3:7" x14ac:dyDescent="0.35">
      <c r="C1913" s="3">
        <f>_xlfn.XLOOKUP(B1913,Details!E:E,Details!CG:CG)</f>
        <v>0</v>
      </c>
      <c r="D1913" s="3">
        <f>_xlfn.XLOOKUP(B1913,Details!E:E,Details!AQ:AQ)</f>
        <v>0</v>
      </c>
      <c r="E1913" s="3">
        <f>_xlfn.XLOOKUP(B1913,Details!E:E,Details!AR:AR)</f>
        <v>0</v>
      </c>
      <c r="F1913" s="3">
        <f>SUMIFS(Details!AY:AY,Details!E:E,'GST TDS'!B1913)</f>
        <v>0</v>
      </c>
      <c r="G1913" s="360">
        <f t="shared" si="41"/>
        <v>0</v>
      </c>
    </row>
    <row r="1914" spans="3:7" x14ac:dyDescent="0.35">
      <c r="C1914" s="3">
        <f>_xlfn.XLOOKUP(B1914,Details!E:E,Details!CG:CG)</f>
        <v>0</v>
      </c>
      <c r="D1914" s="3">
        <f>_xlfn.XLOOKUP(B1914,Details!E:E,Details!AQ:AQ)</f>
        <v>0</v>
      </c>
      <c r="E1914" s="3">
        <f>_xlfn.XLOOKUP(B1914,Details!E:E,Details!AR:AR)</f>
        <v>0</v>
      </c>
      <c r="F1914" s="3">
        <f>SUMIFS(Details!AY:AY,Details!E:E,'GST TDS'!B1914)</f>
        <v>0</v>
      </c>
      <c r="G1914" s="360">
        <f t="shared" si="41"/>
        <v>0</v>
      </c>
    </row>
    <row r="1915" spans="3:7" x14ac:dyDescent="0.35">
      <c r="C1915" s="3">
        <f>_xlfn.XLOOKUP(B1915,Details!E:E,Details!CG:CG)</f>
        <v>0</v>
      </c>
      <c r="D1915" s="3">
        <f>_xlfn.XLOOKUP(B1915,Details!E:E,Details!AQ:AQ)</f>
        <v>0</v>
      </c>
      <c r="E1915" s="3">
        <f>_xlfn.XLOOKUP(B1915,Details!E:E,Details!AR:AR)</f>
        <v>0</v>
      </c>
      <c r="F1915" s="3">
        <f>SUMIFS(Details!AY:AY,Details!E:E,'GST TDS'!B1915)</f>
        <v>0</v>
      </c>
      <c r="G1915" s="360">
        <f t="shared" si="41"/>
        <v>0</v>
      </c>
    </row>
    <row r="1916" spans="3:7" x14ac:dyDescent="0.35">
      <c r="C1916" s="3">
        <f>_xlfn.XLOOKUP(B1916,Details!E:E,Details!CG:CG)</f>
        <v>0</v>
      </c>
      <c r="D1916" s="3">
        <f>_xlfn.XLOOKUP(B1916,Details!E:E,Details!AQ:AQ)</f>
        <v>0</v>
      </c>
      <c r="E1916" s="3">
        <f>_xlfn.XLOOKUP(B1916,Details!E:E,Details!AR:AR)</f>
        <v>0</v>
      </c>
      <c r="F1916" s="3">
        <f>SUMIFS(Details!AY:AY,Details!E:E,'GST TDS'!B1916)</f>
        <v>0</v>
      </c>
      <c r="G1916" s="360">
        <f t="shared" si="41"/>
        <v>0</v>
      </c>
    </row>
    <row r="1917" spans="3:7" x14ac:dyDescent="0.35">
      <c r="C1917" s="3">
        <f>_xlfn.XLOOKUP(B1917,Details!E:E,Details!CG:CG)</f>
        <v>0</v>
      </c>
      <c r="D1917" s="3">
        <f>_xlfn.XLOOKUP(B1917,Details!E:E,Details!AQ:AQ)</f>
        <v>0</v>
      </c>
      <c r="E1917" s="3">
        <f>_xlfn.XLOOKUP(B1917,Details!E:E,Details!AR:AR)</f>
        <v>0</v>
      </c>
      <c r="F1917" s="3">
        <f>SUMIFS(Details!AY:AY,Details!E:E,'GST TDS'!B1917)</f>
        <v>0</v>
      </c>
      <c r="G1917" s="360">
        <f t="shared" si="41"/>
        <v>0</v>
      </c>
    </row>
    <row r="1918" spans="3:7" x14ac:dyDescent="0.35">
      <c r="C1918" s="3">
        <f>_xlfn.XLOOKUP(B1918,Details!E:E,Details!CG:CG)</f>
        <v>0</v>
      </c>
      <c r="D1918" s="3">
        <f>_xlfn.XLOOKUP(B1918,Details!E:E,Details!AQ:AQ)</f>
        <v>0</v>
      </c>
      <c r="E1918" s="3">
        <f>_xlfn.XLOOKUP(B1918,Details!E:E,Details!AR:AR)</f>
        <v>0</v>
      </c>
      <c r="F1918" s="3">
        <f>SUMIFS(Details!AY:AY,Details!E:E,'GST TDS'!B1918)</f>
        <v>0</v>
      </c>
      <c r="G1918" s="360">
        <f t="shared" si="41"/>
        <v>0</v>
      </c>
    </row>
    <row r="1919" spans="3:7" x14ac:dyDescent="0.35">
      <c r="C1919" s="3">
        <f>_xlfn.XLOOKUP(B1919,Details!E:E,Details!CG:CG)</f>
        <v>0</v>
      </c>
      <c r="D1919" s="3">
        <f>_xlfn.XLOOKUP(B1919,Details!E:E,Details!AQ:AQ)</f>
        <v>0</v>
      </c>
      <c r="E1919" s="3">
        <f>_xlfn.XLOOKUP(B1919,Details!E:E,Details!AR:AR)</f>
        <v>0</v>
      </c>
      <c r="F1919" s="3">
        <f>SUMIFS(Details!AY:AY,Details!E:E,'GST TDS'!B1919)</f>
        <v>0</v>
      </c>
      <c r="G1919" s="360">
        <f t="shared" si="41"/>
        <v>0</v>
      </c>
    </row>
    <row r="1920" spans="3:7" x14ac:dyDescent="0.35">
      <c r="C1920" s="3">
        <f>_xlfn.XLOOKUP(B1920,Details!E:E,Details!CG:CG)</f>
        <v>0</v>
      </c>
      <c r="D1920" s="3">
        <f>_xlfn.XLOOKUP(B1920,Details!E:E,Details!AQ:AQ)</f>
        <v>0</v>
      </c>
      <c r="E1920" s="3">
        <f>_xlfn.XLOOKUP(B1920,Details!E:E,Details!AR:AR)</f>
        <v>0</v>
      </c>
      <c r="F1920" s="3">
        <f>SUMIFS(Details!AY:AY,Details!E:E,'GST TDS'!B1920)</f>
        <v>0</v>
      </c>
      <c r="G1920" s="360">
        <f t="shared" si="41"/>
        <v>0</v>
      </c>
    </row>
    <row r="1921" spans="3:7" x14ac:dyDescent="0.35">
      <c r="C1921" s="3">
        <f>_xlfn.XLOOKUP(B1921,Details!E:E,Details!CG:CG)</f>
        <v>0</v>
      </c>
      <c r="D1921" s="3">
        <f>_xlfn.XLOOKUP(B1921,Details!E:E,Details!AQ:AQ)</f>
        <v>0</v>
      </c>
      <c r="E1921" s="3">
        <f>_xlfn.XLOOKUP(B1921,Details!E:E,Details!AR:AR)</f>
        <v>0</v>
      </c>
      <c r="F1921" s="3">
        <f>SUMIFS(Details!AY:AY,Details!E:E,'GST TDS'!B1921)</f>
        <v>0</v>
      </c>
      <c r="G1921" s="360">
        <f t="shared" si="41"/>
        <v>0</v>
      </c>
    </row>
    <row r="1922" spans="3:7" x14ac:dyDescent="0.35">
      <c r="C1922" s="3">
        <f>_xlfn.XLOOKUP(B1922,Details!E:E,Details!CG:CG)</f>
        <v>0</v>
      </c>
      <c r="D1922" s="3">
        <f>_xlfn.XLOOKUP(B1922,Details!E:E,Details!AQ:AQ)</f>
        <v>0</v>
      </c>
      <c r="E1922" s="3">
        <f>_xlfn.XLOOKUP(B1922,Details!E:E,Details!AR:AR)</f>
        <v>0</v>
      </c>
      <c r="F1922" s="3">
        <f>SUMIFS(Details!AY:AY,Details!E:E,'GST TDS'!B1922)</f>
        <v>0</v>
      </c>
      <c r="G1922" s="360">
        <f t="shared" si="41"/>
        <v>0</v>
      </c>
    </row>
    <row r="1923" spans="3:7" x14ac:dyDescent="0.35">
      <c r="C1923" s="3">
        <f>_xlfn.XLOOKUP(B1923,Details!E:E,Details!CG:CG)</f>
        <v>0</v>
      </c>
      <c r="D1923" s="3">
        <f>_xlfn.XLOOKUP(B1923,Details!E:E,Details!AQ:AQ)</f>
        <v>0</v>
      </c>
      <c r="E1923" s="3">
        <f>_xlfn.XLOOKUP(B1923,Details!E:E,Details!AR:AR)</f>
        <v>0</v>
      </c>
      <c r="F1923" s="3">
        <f>SUMIFS(Details!AY:AY,Details!E:E,'GST TDS'!B1923)</f>
        <v>0</v>
      </c>
      <c r="G1923" s="360">
        <f t="shared" si="41"/>
        <v>0</v>
      </c>
    </row>
    <row r="1924" spans="3:7" x14ac:dyDescent="0.35">
      <c r="C1924" s="3">
        <f>_xlfn.XLOOKUP(B1924,Details!E:E,Details!CG:CG)</f>
        <v>0</v>
      </c>
      <c r="D1924" s="3">
        <f>_xlfn.XLOOKUP(B1924,Details!E:E,Details!AQ:AQ)</f>
        <v>0</v>
      </c>
      <c r="E1924" s="3">
        <f>_xlfn.XLOOKUP(B1924,Details!E:E,Details!AR:AR)</f>
        <v>0</v>
      </c>
      <c r="F1924" s="3">
        <f>SUMIFS(Details!AY:AY,Details!E:E,'GST TDS'!B1924)</f>
        <v>0</v>
      </c>
      <c r="G1924" s="360">
        <f t="shared" si="41"/>
        <v>0</v>
      </c>
    </row>
    <row r="1925" spans="3:7" x14ac:dyDescent="0.35">
      <c r="C1925" s="3">
        <f>_xlfn.XLOOKUP(B1925,Details!E:E,Details!CG:CG)</f>
        <v>0</v>
      </c>
      <c r="D1925" s="3">
        <f>_xlfn.XLOOKUP(B1925,Details!E:E,Details!AQ:AQ)</f>
        <v>0</v>
      </c>
      <c r="E1925" s="3">
        <f>_xlfn.XLOOKUP(B1925,Details!E:E,Details!AR:AR)</f>
        <v>0</v>
      </c>
      <c r="F1925" s="3">
        <f>SUMIFS(Details!AY:AY,Details!E:E,'GST TDS'!B1925)</f>
        <v>0</v>
      </c>
      <c r="G1925" s="360">
        <f t="shared" si="41"/>
        <v>0</v>
      </c>
    </row>
    <row r="1926" spans="3:7" x14ac:dyDescent="0.35">
      <c r="C1926" s="3">
        <f>_xlfn.XLOOKUP(B1926,Details!E:E,Details!CG:CG)</f>
        <v>0</v>
      </c>
      <c r="D1926" s="3">
        <f>_xlfn.XLOOKUP(B1926,Details!E:E,Details!AQ:AQ)</f>
        <v>0</v>
      </c>
      <c r="E1926" s="3">
        <f>_xlfn.XLOOKUP(B1926,Details!E:E,Details!AR:AR)</f>
        <v>0</v>
      </c>
      <c r="F1926" s="3">
        <f>SUMIFS(Details!AY:AY,Details!E:E,'GST TDS'!B1926)</f>
        <v>0</v>
      </c>
      <c r="G1926" s="360">
        <f t="shared" si="41"/>
        <v>0</v>
      </c>
    </row>
    <row r="1927" spans="3:7" x14ac:dyDescent="0.35">
      <c r="C1927" s="3">
        <f>_xlfn.XLOOKUP(B1927,Details!E:E,Details!CG:CG)</f>
        <v>0</v>
      </c>
      <c r="D1927" s="3">
        <f>_xlfn.XLOOKUP(B1927,Details!E:E,Details!AQ:AQ)</f>
        <v>0</v>
      </c>
      <c r="E1927" s="3">
        <f>_xlfn.XLOOKUP(B1927,Details!E:E,Details!AR:AR)</f>
        <v>0</v>
      </c>
      <c r="F1927" s="3">
        <f>SUMIFS(Details!AY:AY,Details!E:E,'GST TDS'!B1927)</f>
        <v>0</v>
      </c>
      <c r="G1927" s="360">
        <f t="shared" si="41"/>
        <v>0</v>
      </c>
    </row>
    <row r="1928" spans="3:7" x14ac:dyDescent="0.35">
      <c r="C1928" s="3">
        <f>_xlfn.XLOOKUP(B1928,Details!E:E,Details!CG:CG)</f>
        <v>0</v>
      </c>
      <c r="D1928" s="3">
        <f>_xlfn.XLOOKUP(B1928,Details!E:E,Details!AQ:AQ)</f>
        <v>0</v>
      </c>
      <c r="E1928" s="3">
        <f>_xlfn.XLOOKUP(B1928,Details!E:E,Details!AR:AR)</f>
        <v>0</v>
      </c>
      <c r="F1928" s="3">
        <f>SUMIFS(Details!AY:AY,Details!E:E,'GST TDS'!B1928)</f>
        <v>0</v>
      </c>
      <c r="G1928" s="360">
        <f t="shared" si="41"/>
        <v>0</v>
      </c>
    </row>
    <row r="1929" spans="3:7" x14ac:dyDescent="0.35">
      <c r="C1929" s="3">
        <f>_xlfn.XLOOKUP(B1929,Details!E:E,Details!CG:CG)</f>
        <v>0</v>
      </c>
      <c r="D1929" s="3">
        <f>_xlfn.XLOOKUP(B1929,Details!E:E,Details!AQ:AQ)</f>
        <v>0</v>
      </c>
      <c r="E1929" s="3">
        <f>_xlfn.XLOOKUP(B1929,Details!E:E,Details!AR:AR)</f>
        <v>0</v>
      </c>
      <c r="F1929" s="3">
        <f>SUMIFS(Details!AY:AY,Details!E:E,'GST TDS'!B1929)</f>
        <v>0</v>
      </c>
      <c r="G1929" s="360">
        <f t="shared" si="41"/>
        <v>0</v>
      </c>
    </row>
    <row r="1930" spans="3:7" x14ac:dyDescent="0.35">
      <c r="C1930" s="3">
        <f>_xlfn.XLOOKUP(B1930,Details!E:E,Details!CG:CG)</f>
        <v>0</v>
      </c>
      <c r="D1930" s="3">
        <f>_xlfn.XLOOKUP(B1930,Details!E:E,Details!AQ:AQ)</f>
        <v>0</v>
      </c>
      <c r="E1930" s="3">
        <f>_xlfn.XLOOKUP(B1930,Details!E:E,Details!AR:AR)</f>
        <v>0</v>
      </c>
      <c r="F1930" s="3">
        <f>SUMIFS(Details!AY:AY,Details!E:E,'GST TDS'!B1930)</f>
        <v>0</v>
      </c>
      <c r="G1930" s="360">
        <f t="shared" si="41"/>
        <v>0</v>
      </c>
    </row>
    <row r="1931" spans="3:7" x14ac:dyDescent="0.35">
      <c r="C1931" s="3">
        <f>_xlfn.XLOOKUP(B1931,Details!E:E,Details!CG:CG)</f>
        <v>0</v>
      </c>
      <c r="D1931" s="3">
        <f>_xlfn.XLOOKUP(B1931,Details!E:E,Details!AQ:AQ)</f>
        <v>0</v>
      </c>
      <c r="E1931" s="3">
        <f>_xlfn.XLOOKUP(B1931,Details!E:E,Details!AR:AR)</f>
        <v>0</v>
      </c>
      <c r="F1931" s="3">
        <f>SUMIFS(Details!AY:AY,Details!E:E,'GST TDS'!B1931)</f>
        <v>0</v>
      </c>
      <c r="G1931" s="360">
        <f t="shared" si="41"/>
        <v>0</v>
      </c>
    </row>
    <row r="1932" spans="3:7" x14ac:dyDescent="0.35">
      <c r="C1932" s="3">
        <f>_xlfn.XLOOKUP(B1932,Details!E:E,Details!CG:CG)</f>
        <v>0</v>
      </c>
      <c r="D1932" s="3">
        <f>_xlfn.XLOOKUP(B1932,Details!E:E,Details!AQ:AQ)</f>
        <v>0</v>
      </c>
      <c r="E1932" s="3">
        <f>_xlfn.XLOOKUP(B1932,Details!E:E,Details!AR:AR)</f>
        <v>0</v>
      </c>
      <c r="F1932" s="3">
        <f>SUMIFS(Details!AY:AY,Details!E:E,'GST TDS'!B1932)</f>
        <v>0</v>
      </c>
      <c r="G1932" s="360">
        <f t="shared" si="41"/>
        <v>0</v>
      </c>
    </row>
    <row r="1933" spans="3:7" x14ac:dyDescent="0.35">
      <c r="C1933" s="3">
        <f>_xlfn.XLOOKUP(B1933,Details!E:E,Details!CG:CG)</f>
        <v>0</v>
      </c>
      <c r="D1933" s="3">
        <f>_xlfn.XLOOKUP(B1933,Details!E:E,Details!AQ:AQ)</f>
        <v>0</v>
      </c>
      <c r="E1933" s="3">
        <f>_xlfn.XLOOKUP(B1933,Details!E:E,Details!AR:AR)</f>
        <v>0</v>
      </c>
      <c r="F1933" s="3">
        <f>SUMIFS(Details!AY:AY,Details!E:E,'GST TDS'!B1933)</f>
        <v>0</v>
      </c>
      <c r="G1933" s="360">
        <f t="shared" si="41"/>
        <v>0</v>
      </c>
    </row>
    <row r="1934" spans="3:7" x14ac:dyDescent="0.35">
      <c r="C1934" s="3">
        <f>_xlfn.XLOOKUP(B1934,Details!E:E,Details!CG:CG)</f>
        <v>0</v>
      </c>
      <c r="D1934" s="3">
        <f>_xlfn.XLOOKUP(B1934,Details!E:E,Details!AQ:AQ)</f>
        <v>0</v>
      </c>
      <c r="E1934" s="3">
        <f>_xlfn.XLOOKUP(B1934,Details!E:E,Details!AR:AR)</f>
        <v>0</v>
      </c>
      <c r="F1934" s="3">
        <f>SUMIFS(Details!AY:AY,Details!E:E,'GST TDS'!B1934)</f>
        <v>0</v>
      </c>
      <c r="G1934" s="360">
        <f t="shared" si="41"/>
        <v>0</v>
      </c>
    </row>
    <row r="1935" spans="3:7" x14ac:dyDescent="0.35">
      <c r="C1935" s="3">
        <f>_xlfn.XLOOKUP(B1935,Details!E:E,Details!CG:CG)</f>
        <v>0</v>
      </c>
      <c r="D1935" s="3">
        <f>_xlfn.XLOOKUP(B1935,Details!E:E,Details!AQ:AQ)</f>
        <v>0</v>
      </c>
      <c r="E1935" s="3">
        <f>_xlfn.XLOOKUP(B1935,Details!E:E,Details!AR:AR)</f>
        <v>0</v>
      </c>
      <c r="F1935" s="3">
        <f>SUMIFS(Details!AY:AY,Details!E:E,'GST TDS'!B1935)</f>
        <v>0</v>
      </c>
      <c r="G1935" s="360">
        <f t="shared" si="41"/>
        <v>0</v>
      </c>
    </row>
    <row r="1936" spans="3:7" x14ac:dyDescent="0.35">
      <c r="C1936" s="3">
        <f>_xlfn.XLOOKUP(B1936,Details!E:E,Details!CG:CG)</f>
        <v>0</v>
      </c>
      <c r="D1936" s="3">
        <f>_xlfn.XLOOKUP(B1936,Details!E:E,Details!AQ:AQ)</f>
        <v>0</v>
      </c>
      <c r="E1936" s="3">
        <f>_xlfn.XLOOKUP(B1936,Details!E:E,Details!AR:AR)</f>
        <v>0</v>
      </c>
      <c r="F1936" s="3">
        <f>SUMIFS(Details!AY:AY,Details!E:E,'GST TDS'!B1936)</f>
        <v>0</v>
      </c>
      <c r="G1936" s="360">
        <f t="shared" si="41"/>
        <v>0</v>
      </c>
    </row>
    <row r="1937" spans="3:7" x14ac:dyDescent="0.35">
      <c r="C1937" s="3">
        <f>_xlfn.XLOOKUP(B1937,Details!E:E,Details!CG:CG)</f>
        <v>0</v>
      </c>
      <c r="D1937" s="3">
        <f>_xlfn.XLOOKUP(B1937,Details!E:E,Details!AQ:AQ)</f>
        <v>0</v>
      </c>
      <c r="E1937" s="3">
        <f>_xlfn.XLOOKUP(B1937,Details!E:E,Details!AR:AR)</f>
        <v>0</v>
      </c>
      <c r="F1937" s="3">
        <f>SUMIFS(Details!AY:AY,Details!E:E,'GST TDS'!B1937)</f>
        <v>0</v>
      </c>
      <c r="G1937" s="360">
        <f t="shared" si="41"/>
        <v>0</v>
      </c>
    </row>
    <row r="1938" spans="3:7" x14ac:dyDescent="0.35">
      <c r="C1938" s="3">
        <f>_xlfn.XLOOKUP(B1938,Details!E:E,Details!CG:CG)</f>
        <v>0</v>
      </c>
      <c r="D1938" s="3">
        <f>_xlfn.XLOOKUP(B1938,Details!E:E,Details!AQ:AQ)</f>
        <v>0</v>
      </c>
      <c r="E1938" s="3">
        <f>_xlfn.XLOOKUP(B1938,Details!E:E,Details!AR:AR)</f>
        <v>0</v>
      </c>
      <c r="F1938" s="3">
        <f>SUMIFS(Details!AY:AY,Details!E:E,'GST TDS'!B1938)</f>
        <v>0</v>
      </c>
      <c r="G1938" s="360">
        <f t="shared" si="41"/>
        <v>0</v>
      </c>
    </row>
    <row r="1939" spans="3:7" x14ac:dyDescent="0.35">
      <c r="C1939" s="3">
        <f>_xlfn.XLOOKUP(B1939,Details!E:E,Details!CG:CG)</f>
        <v>0</v>
      </c>
      <c r="D1939" s="3">
        <f>_xlfn.XLOOKUP(B1939,Details!E:E,Details!AQ:AQ)</f>
        <v>0</v>
      </c>
      <c r="E1939" s="3">
        <f>_xlfn.XLOOKUP(B1939,Details!E:E,Details!AR:AR)</f>
        <v>0</v>
      </c>
      <c r="F1939" s="3">
        <f>SUMIFS(Details!AY:AY,Details!E:E,'GST TDS'!B1939)</f>
        <v>0</v>
      </c>
      <c r="G1939" s="360">
        <f t="shared" si="41"/>
        <v>0</v>
      </c>
    </row>
    <row r="1940" spans="3:7" x14ac:dyDescent="0.35">
      <c r="C1940" s="3">
        <f>_xlfn.XLOOKUP(B1940,Details!E:E,Details!CG:CG)</f>
        <v>0</v>
      </c>
      <c r="D1940" s="3">
        <f>_xlfn.XLOOKUP(B1940,Details!E:E,Details!AQ:AQ)</f>
        <v>0</v>
      </c>
      <c r="E1940" s="3">
        <f>_xlfn.XLOOKUP(B1940,Details!E:E,Details!AR:AR)</f>
        <v>0</v>
      </c>
      <c r="F1940" s="3">
        <f>SUMIFS(Details!AY:AY,Details!E:E,'GST TDS'!B1940)</f>
        <v>0</v>
      </c>
      <c r="G1940" s="360">
        <f t="shared" si="41"/>
        <v>0</v>
      </c>
    </row>
    <row r="1941" spans="3:7" x14ac:dyDescent="0.35">
      <c r="C1941" s="3">
        <f>_xlfn.XLOOKUP(B1941,Details!E:E,Details!CG:CG)</f>
        <v>0</v>
      </c>
      <c r="D1941" s="3">
        <f>_xlfn.XLOOKUP(B1941,Details!E:E,Details!AQ:AQ)</f>
        <v>0</v>
      </c>
      <c r="E1941" s="3">
        <f>_xlfn.XLOOKUP(B1941,Details!E:E,Details!AR:AR)</f>
        <v>0</v>
      </c>
      <c r="F1941" s="3">
        <f>SUMIFS(Details!AY:AY,Details!E:E,'GST TDS'!B1941)</f>
        <v>0</v>
      </c>
      <c r="G1941" s="360">
        <f t="shared" si="41"/>
        <v>0</v>
      </c>
    </row>
    <row r="1942" spans="3:7" x14ac:dyDescent="0.35">
      <c r="C1942" s="3">
        <f>_xlfn.XLOOKUP(B1942,Details!E:E,Details!CG:CG)</f>
        <v>0</v>
      </c>
      <c r="D1942" s="3">
        <f>_xlfn.XLOOKUP(B1942,Details!E:E,Details!AQ:AQ)</f>
        <v>0</v>
      </c>
      <c r="E1942" s="3">
        <f>_xlfn.XLOOKUP(B1942,Details!E:E,Details!AR:AR)</f>
        <v>0</v>
      </c>
      <c r="F1942" s="3">
        <f>SUMIFS(Details!AY:AY,Details!E:E,'GST TDS'!B1942)</f>
        <v>0</v>
      </c>
      <c r="G1942" s="360">
        <f t="shared" si="41"/>
        <v>0</v>
      </c>
    </row>
    <row r="1943" spans="3:7" x14ac:dyDescent="0.35">
      <c r="C1943" s="3">
        <f>_xlfn.XLOOKUP(B1943,Details!E:E,Details!CG:CG)</f>
        <v>0</v>
      </c>
      <c r="D1943" s="3">
        <f>_xlfn.XLOOKUP(B1943,Details!E:E,Details!AQ:AQ)</f>
        <v>0</v>
      </c>
      <c r="E1943" s="3">
        <f>_xlfn.XLOOKUP(B1943,Details!E:E,Details!AR:AR)</f>
        <v>0</v>
      </c>
      <c r="F1943" s="3">
        <f>SUMIFS(Details!AY:AY,Details!E:E,'GST TDS'!B1943)</f>
        <v>0</v>
      </c>
      <c r="G1943" s="360">
        <f t="shared" si="41"/>
        <v>0</v>
      </c>
    </row>
    <row r="1944" spans="3:7" x14ac:dyDescent="0.35">
      <c r="C1944" s="3">
        <f>_xlfn.XLOOKUP(B1944,Details!E:E,Details!CG:CG)</f>
        <v>0</v>
      </c>
      <c r="D1944" s="3">
        <f>_xlfn.XLOOKUP(B1944,Details!E:E,Details!AQ:AQ)</f>
        <v>0</v>
      </c>
      <c r="E1944" s="3">
        <f>_xlfn.XLOOKUP(B1944,Details!E:E,Details!AR:AR)</f>
        <v>0</v>
      </c>
      <c r="F1944" s="3">
        <f>SUMIFS(Details!AY:AY,Details!E:E,'GST TDS'!B1944)</f>
        <v>0</v>
      </c>
      <c r="G1944" s="360">
        <f t="shared" si="41"/>
        <v>0</v>
      </c>
    </row>
    <row r="1945" spans="3:7" x14ac:dyDescent="0.35">
      <c r="C1945" s="3">
        <f>_xlfn.XLOOKUP(B1945,Details!E:E,Details!CG:CG)</f>
        <v>0</v>
      </c>
      <c r="D1945" s="3">
        <f>_xlfn.XLOOKUP(B1945,Details!E:E,Details!AQ:AQ)</f>
        <v>0</v>
      </c>
      <c r="E1945" s="3">
        <f>_xlfn.XLOOKUP(B1945,Details!E:E,Details!AR:AR)</f>
        <v>0</v>
      </c>
      <c r="F1945" s="3">
        <f>SUMIFS(Details!AY:AY,Details!E:E,'GST TDS'!B1945)</f>
        <v>0</v>
      </c>
      <c r="G1945" s="360">
        <f t="shared" si="41"/>
        <v>0</v>
      </c>
    </row>
    <row r="1946" spans="3:7" x14ac:dyDescent="0.35">
      <c r="C1946" s="3">
        <f>_xlfn.XLOOKUP(B1946,Details!E:E,Details!CG:CG)</f>
        <v>0</v>
      </c>
      <c r="D1946" s="3">
        <f>_xlfn.XLOOKUP(B1946,Details!E:E,Details!AQ:AQ)</f>
        <v>0</v>
      </c>
      <c r="E1946" s="3">
        <f>_xlfn.XLOOKUP(B1946,Details!E:E,Details!AR:AR)</f>
        <v>0</v>
      </c>
      <c r="F1946" s="3">
        <f>SUMIFS(Details!AY:AY,Details!E:E,'GST TDS'!B1946)</f>
        <v>0</v>
      </c>
      <c r="G1946" s="360">
        <f t="shared" si="41"/>
        <v>0</v>
      </c>
    </row>
    <row r="1947" spans="3:7" x14ac:dyDescent="0.35">
      <c r="C1947" s="3">
        <f>_xlfn.XLOOKUP(B1947,Details!E:E,Details!CG:CG)</f>
        <v>0</v>
      </c>
      <c r="D1947" s="3">
        <f>_xlfn.XLOOKUP(B1947,Details!E:E,Details!AQ:AQ)</f>
        <v>0</v>
      </c>
      <c r="E1947" s="3">
        <f>_xlfn.XLOOKUP(B1947,Details!E:E,Details!AR:AR)</f>
        <v>0</v>
      </c>
      <c r="F1947" s="3">
        <f>SUMIFS(Details!AY:AY,Details!E:E,'GST TDS'!B1947)</f>
        <v>0</v>
      </c>
      <c r="G1947" s="360">
        <f t="shared" si="41"/>
        <v>0</v>
      </c>
    </row>
    <row r="1948" spans="3:7" x14ac:dyDescent="0.35">
      <c r="C1948" s="3">
        <f>_xlfn.XLOOKUP(B1948,Details!E:E,Details!CG:CG)</f>
        <v>0</v>
      </c>
      <c r="D1948" s="3">
        <f>_xlfn.XLOOKUP(B1948,Details!E:E,Details!AQ:AQ)</f>
        <v>0</v>
      </c>
      <c r="E1948" s="3">
        <f>_xlfn.XLOOKUP(B1948,Details!E:E,Details!AR:AR)</f>
        <v>0</v>
      </c>
      <c r="F1948" s="3">
        <f>SUMIFS(Details!AY:AY,Details!E:E,'GST TDS'!B1948)</f>
        <v>0</v>
      </c>
      <c r="G1948" s="360">
        <f t="shared" si="41"/>
        <v>0</v>
      </c>
    </row>
    <row r="1949" spans="3:7" x14ac:dyDescent="0.35">
      <c r="C1949" s="3">
        <f>_xlfn.XLOOKUP(B1949,Details!E:E,Details!CG:CG)</f>
        <v>0</v>
      </c>
      <c r="D1949" s="3">
        <f>_xlfn.XLOOKUP(B1949,Details!E:E,Details!AQ:AQ)</f>
        <v>0</v>
      </c>
      <c r="E1949" s="3">
        <f>_xlfn.XLOOKUP(B1949,Details!E:E,Details!AR:AR)</f>
        <v>0</v>
      </c>
      <c r="F1949" s="3">
        <f>SUMIFS(Details!AY:AY,Details!E:E,'GST TDS'!B1949)</f>
        <v>0</v>
      </c>
      <c r="G1949" s="360">
        <f t="shared" si="41"/>
        <v>0</v>
      </c>
    </row>
    <row r="1950" spans="3:7" x14ac:dyDescent="0.35">
      <c r="C1950" s="3">
        <f>_xlfn.XLOOKUP(B1950,Details!E:E,Details!CG:CG)</f>
        <v>0</v>
      </c>
      <c r="D1950" s="3">
        <f>_xlfn.XLOOKUP(B1950,Details!E:E,Details!AQ:AQ)</f>
        <v>0</v>
      </c>
      <c r="E1950" s="3">
        <f>_xlfn.XLOOKUP(B1950,Details!E:E,Details!AR:AR)</f>
        <v>0</v>
      </c>
      <c r="F1950" s="3">
        <f>SUMIFS(Details!AY:AY,Details!E:E,'GST TDS'!B1950)</f>
        <v>0</v>
      </c>
      <c r="G1950" s="360">
        <f t="shared" si="41"/>
        <v>0</v>
      </c>
    </row>
    <row r="1951" spans="3:7" x14ac:dyDescent="0.35">
      <c r="C1951" s="3">
        <f>_xlfn.XLOOKUP(B1951,Details!E:E,Details!CG:CG)</f>
        <v>0</v>
      </c>
      <c r="D1951" s="3">
        <f>_xlfn.XLOOKUP(B1951,Details!E:E,Details!AQ:AQ)</f>
        <v>0</v>
      </c>
      <c r="E1951" s="3">
        <f>_xlfn.XLOOKUP(B1951,Details!E:E,Details!AR:AR)</f>
        <v>0</v>
      </c>
      <c r="F1951" s="3">
        <f>SUMIFS(Details!AY:AY,Details!E:E,'GST TDS'!B1951)</f>
        <v>0</v>
      </c>
      <c r="G1951" s="360">
        <f t="shared" si="41"/>
        <v>0</v>
      </c>
    </row>
    <row r="1952" spans="3:7" x14ac:dyDescent="0.35">
      <c r="C1952" s="3">
        <f>_xlfn.XLOOKUP(B1952,Details!E:E,Details!CG:CG)</f>
        <v>0</v>
      </c>
      <c r="D1952" s="3">
        <f>_xlfn.XLOOKUP(B1952,Details!E:E,Details!AQ:AQ)</f>
        <v>0</v>
      </c>
      <c r="E1952" s="3">
        <f>_xlfn.XLOOKUP(B1952,Details!E:E,Details!AR:AR)</f>
        <v>0</v>
      </c>
      <c r="F1952" s="3">
        <f>SUMIFS(Details!AY:AY,Details!E:E,'GST TDS'!B1952)</f>
        <v>0</v>
      </c>
      <c r="G1952" s="360">
        <f t="shared" ref="G1952:G1988" si="42">F1952*2%</f>
        <v>0</v>
      </c>
    </row>
    <row r="1953" spans="3:7" x14ac:dyDescent="0.35">
      <c r="C1953" s="3">
        <f>_xlfn.XLOOKUP(B1953,Details!E:E,Details!CG:CG)</f>
        <v>0</v>
      </c>
      <c r="D1953" s="3">
        <f>_xlfn.XLOOKUP(B1953,Details!E:E,Details!AQ:AQ)</f>
        <v>0</v>
      </c>
      <c r="E1953" s="3">
        <f>_xlfn.XLOOKUP(B1953,Details!E:E,Details!AR:AR)</f>
        <v>0</v>
      </c>
      <c r="F1953" s="3">
        <f>SUMIFS(Details!AY:AY,Details!E:E,'GST TDS'!B1953)</f>
        <v>0</v>
      </c>
      <c r="G1953" s="360">
        <f t="shared" si="42"/>
        <v>0</v>
      </c>
    </row>
    <row r="1954" spans="3:7" x14ac:dyDescent="0.35">
      <c r="C1954" s="3">
        <f>_xlfn.XLOOKUP(B1954,Details!E:E,Details!CG:CG)</f>
        <v>0</v>
      </c>
      <c r="D1954" s="3">
        <f>_xlfn.XLOOKUP(B1954,Details!E:E,Details!AQ:AQ)</f>
        <v>0</v>
      </c>
      <c r="E1954" s="3">
        <f>_xlfn.XLOOKUP(B1954,Details!E:E,Details!AR:AR)</f>
        <v>0</v>
      </c>
      <c r="F1954" s="3">
        <f>SUMIFS(Details!AY:AY,Details!E:E,'GST TDS'!B1954)</f>
        <v>0</v>
      </c>
      <c r="G1954" s="360">
        <f t="shared" si="42"/>
        <v>0</v>
      </c>
    </row>
    <row r="1955" spans="3:7" x14ac:dyDescent="0.35">
      <c r="C1955" s="3">
        <f>_xlfn.XLOOKUP(B1955,Details!E:E,Details!CG:CG)</f>
        <v>0</v>
      </c>
      <c r="D1955" s="3">
        <f>_xlfn.XLOOKUP(B1955,Details!E:E,Details!AQ:AQ)</f>
        <v>0</v>
      </c>
      <c r="E1955" s="3">
        <f>_xlfn.XLOOKUP(B1955,Details!E:E,Details!AR:AR)</f>
        <v>0</v>
      </c>
      <c r="F1955" s="3">
        <f>SUMIFS(Details!AY:AY,Details!E:E,'GST TDS'!B1955)</f>
        <v>0</v>
      </c>
      <c r="G1955" s="360">
        <f t="shared" si="42"/>
        <v>0</v>
      </c>
    </row>
    <row r="1956" spans="3:7" x14ac:dyDescent="0.35">
      <c r="C1956" s="3">
        <f>_xlfn.XLOOKUP(B1956,Details!E:E,Details!CG:CG)</f>
        <v>0</v>
      </c>
      <c r="D1956" s="3">
        <f>_xlfn.XLOOKUP(B1956,Details!E:E,Details!AQ:AQ)</f>
        <v>0</v>
      </c>
      <c r="E1956" s="3">
        <f>_xlfn.XLOOKUP(B1956,Details!E:E,Details!AR:AR)</f>
        <v>0</v>
      </c>
      <c r="F1956" s="3">
        <f>SUMIFS(Details!AY:AY,Details!E:E,'GST TDS'!B1956)</f>
        <v>0</v>
      </c>
      <c r="G1956" s="360">
        <f t="shared" si="42"/>
        <v>0</v>
      </c>
    </row>
    <row r="1957" spans="3:7" x14ac:dyDescent="0.35">
      <c r="C1957" s="3">
        <f>_xlfn.XLOOKUP(B1957,Details!E:E,Details!CG:CG)</f>
        <v>0</v>
      </c>
      <c r="D1957" s="3">
        <f>_xlfn.XLOOKUP(B1957,Details!E:E,Details!AQ:AQ)</f>
        <v>0</v>
      </c>
      <c r="E1957" s="3">
        <f>_xlfn.XLOOKUP(B1957,Details!E:E,Details!AR:AR)</f>
        <v>0</v>
      </c>
      <c r="F1957" s="3">
        <f>SUMIFS(Details!AY:AY,Details!E:E,'GST TDS'!B1957)</f>
        <v>0</v>
      </c>
      <c r="G1957" s="360">
        <f t="shared" si="42"/>
        <v>0</v>
      </c>
    </row>
    <row r="1958" spans="3:7" x14ac:dyDescent="0.35">
      <c r="C1958" s="3">
        <f>_xlfn.XLOOKUP(B1958,Details!E:E,Details!CG:CG)</f>
        <v>0</v>
      </c>
      <c r="D1958" s="3">
        <f>_xlfn.XLOOKUP(B1958,Details!E:E,Details!AQ:AQ)</f>
        <v>0</v>
      </c>
      <c r="E1958" s="3">
        <f>_xlfn.XLOOKUP(B1958,Details!E:E,Details!AR:AR)</f>
        <v>0</v>
      </c>
      <c r="F1958" s="3">
        <f>SUMIFS(Details!AY:AY,Details!E:E,'GST TDS'!B1958)</f>
        <v>0</v>
      </c>
      <c r="G1958" s="360">
        <f t="shared" si="42"/>
        <v>0</v>
      </c>
    </row>
    <row r="1959" spans="3:7" x14ac:dyDescent="0.35">
      <c r="C1959" s="3">
        <f>_xlfn.XLOOKUP(B1959,Details!E:E,Details!CG:CG)</f>
        <v>0</v>
      </c>
      <c r="D1959" s="3">
        <f>_xlfn.XLOOKUP(B1959,Details!E:E,Details!AQ:AQ)</f>
        <v>0</v>
      </c>
      <c r="E1959" s="3">
        <f>_xlfn.XLOOKUP(B1959,Details!E:E,Details!AR:AR)</f>
        <v>0</v>
      </c>
      <c r="F1959" s="3">
        <f>SUMIFS(Details!AY:AY,Details!E:E,'GST TDS'!B1959)</f>
        <v>0</v>
      </c>
      <c r="G1959" s="360">
        <f t="shared" si="42"/>
        <v>0</v>
      </c>
    </row>
    <row r="1960" spans="3:7" x14ac:dyDescent="0.35">
      <c r="C1960" s="3">
        <f>_xlfn.XLOOKUP(B1960,Details!E:E,Details!CG:CG)</f>
        <v>0</v>
      </c>
      <c r="D1960" s="3">
        <f>_xlfn.XLOOKUP(B1960,Details!E:E,Details!AQ:AQ)</f>
        <v>0</v>
      </c>
      <c r="E1960" s="3">
        <f>_xlfn.XLOOKUP(B1960,Details!E:E,Details!AR:AR)</f>
        <v>0</v>
      </c>
      <c r="F1960" s="3">
        <f>SUMIFS(Details!AY:AY,Details!E:E,'GST TDS'!B1960)</f>
        <v>0</v>
      </c>
      <c r="G1960" s="360">
        <f t="shared" si="42"/>
        <v>0</v>
      </c>
    </row>
    <row r="1961" spans="3:7" x14ac:dyDescent="0.35">
      <c r="C1961" s="3">
        <f>_xlfn.XLOOKUP(B1961,Details!E:E,Details!CG:CG)</f>
        <v>0</v>
      </c>
      <c r="D1961" s="3">
        <f>_xlfn.XLOOKUP(B1961,Details!E:E,Details!AQ:AQ)</f>
        <v>0</v>
      </c>
      <c r="E1961" s="3">
        <f>_xlfn.XLOOKUP(B1961,Details!E:E,Details!AR:AR)</f>
        <v>0</v>
      </c>
      <c r="F1961" s="3">
        <f>SUMIFS(Details!AY:AY,Details!E:E,'GST TDS'!B1961)</f>
        <v>0</v>
      </c>
      <c r="G1961" s="360">
        <f t="shared" si="42"/>
        <v>0</v>
      </c>
    </row>
    <row r="1962" spans="3:7" x14ac:dyDescent="0.35">
      <c r="C1962" s="3">
        <f>_xlfn.XLOOKUP(B1962,Details!E:E,Details!CG:CG)</f>
        <v>0</v>
      </c>
      <c r="D1962" s="3">
        <f>_xlfn.XLOOKUP(B1962,Details!E:E,Details!AQ:AQ)</f>
        <v>0</v>
      </c>
      <c r="E1962" s="3">
        <f>_xlfn.XLOOKUP(B1962,Details!E:E,Details!AR:AR)</f>
        <v>0</v>
      </c>
      <c r="F1962" s="3">
        <f>SUMIFS(Details!AY:AY,Details!E:E,'GST TDS'!B1962)</f>
        <v>0</v>
      </c>
      <c r="G1962" s="360">
        <f t="shared" si="42"/>
        <v>0</v>
      </c>
    </row>
    <row r="1963" spans="3:7" x14ac:dyDescent="0.35">
      <c r="C1963" s="3">
        <f>_xlfn.XLOOKUP(B1963,Details!E:E,Details!CG:CG)</f>
        <v>0</v>
      </c>
      <c r="D1963" s="3">
        <f>_xlfn.XLOOKUP(B1963,Details!E:E,Details!AQ:AQ)</f>
        <v>0</v>
      </c>
      <c r="E1963" s="3">
        <f>_xlfn.XLOOKUP(B1963,Details!E:E,Details!AR:AR)</f>
        <v>0</v>
      </c>
      <c r="F1963" s="3">
        <f>SUMIFS(Details!AY:AY,Details!E:E,'GST TDS'!B1963)</f>
        <v>0</v>
      </c>
      <c r="G1963" s="360">
        <f t="shared" si="42"/>
        <v>0</v>
      </c>
    </row>
    <row r="1964" spans="3:7" x14ac:dyDescent="0.35">
      <c r="C1964" s="3">
        <f>_xlfn.XLOOKUP(B1964,Details!E:E,Details!CG:CG)</f>
        <v>0</v>
      </c>
      <c r="D1964" s="3">
        <f>_xlfn.XLOOKUP(B1964,Details!E:E,Details!AQ:AQ)</f>
        <v>0</v>
      </c>
      <c r="E1964" s="3">
        <f>_xlfn.XLOOKUP(B1964,Details!E:E,Details!AR:AR)</f>
        <v>0</v>
      </c>
      <c r="F1964" s="3">
        <f>SUMIFS(Details!AY:AY,Details!E:E,'GST TDS'!B1964)</f>
        <v>0</v>
      </c>
      <c r="G1964" s="360">
        <f t="shared" si="42"/>
        <v>0</v>
      </c>
    </row>
    <row r="1965" spans="3:7" x14ac:dyDescent="0.35">
      <c r="C1965" s="3">
        <f>_xlfn.XLOOKUP(B1965,Details!E:E,Details!CG:CG)</f>
        <v>0</v>
      </c>
      <c r="D1965" s="3">
        <f>_xlfn.XLOOKUP(B1965,Details!E:E,Details!AQ:AQ)</f>
        <v>0</v>
      </c>
      <c r="E1965" s="3">
        <f>_xlfn.XLOOKUP(B1965,Details!E:E,Details!AR:AR)</f>
        <v>0</v>
      </c>
      <c r="F1965" s="3">
        <f>SUMIFS(Details!AY:AY,Details!E:E,'GST TDS'!B1965)</f>
        <v>0</v>
      </c>
      <c r="G1965" s="360">
        <f t="shared" si="42"/>
        <v>0</v>
      </c>
    </row>
    <row r="1966" spans="3:7" x14ac:dyDescent="0.35">
      <c r="C1966" s="3">
        <f>_xlfn.XLOOKUP(B1966,Details!E:E,Details!CG:CG)</f>
        <v>0</v>
      </c>
      <c r="D1966" s="3">
        <f>_xlfn.XLOOKUP(B1966,Details!E:E,Details!AQ:AQ)</f>
        <v>0</v>
      </c>
      <c r="E1966" s="3">
        <f>_xlfn.XLOOKUP(B1966,Details!E:E,Details!AR:AR)</f>
        <v>0</v>
      </c>
      <c r="F1966" s="3">
        <f>SUMIFS(Details!AY:AY,Details!E:E,'GST TDS'!B1966)</f>
        <v>0</v>
      </c>
      <c r="G1966" s="360">
        <f t="shared" si="42"/>
        <v>0</v>
      </c>
    </row>
    <row r="1967" spans="3:7" x14ac:dyDescent="0.35">
      <c r="C1967" s="3">
        <f>_xlfn.XLOOKUP(B1967,Details!E:E,Details!CG:CG)</f>
        <v>0</v>
      </c>
      <c r="D1967" s="3">
        <f>_xlfn.XLOOKUP(B1967,Details!E:E,Details!AQ:AQ)</f>
        <v>0</v>
      </c>
      <c r="E1967" s="3">
        <f>_xlfn.XLOOKUP(B1967,Details!E:E,Details!AR:AR)</f>
        <v>0</v>
      </c>
      <c r="F1967" s="3">
        <f>SUMIFS(Details!AY:AY,Details!E:E,'GST TDS'!B1967)</f>
        <v>0</v>
      </c>
      <c r="G1967" s="360">
        <f t="shared" si="42"/>
        <v>0</v>
      </c>
    </row>
    <row r="1968" spans="3:7" x14ac:dyDescent="0.35">
      <c r="C1968" s="3">
        <f>_xlfn.XLOOKUP(B1968,Details!E:E,Details!CG:CG)</f>
        <v>0</v>
      </c>
      <c r="D1968" s="3">
        <f>_xlfn.XLOOKUP(B1968,Details!E:E,Details!AQ:AQ)</f>
        <v>0</v>
      </c>
      <c r="E1968" s="3">
        <f>_xlfn.XLOOKUP(B1968,Details!E:E,Details!AR:AR)</f>
        <v>0</v>
      </c>
      <c r="F1968" s="3">
        <f>SUMIFS(Details!AY:AY,Details!E:E,'GST TDS'!B1968)</f>
        <v>0</v>
      </c>
      <c r="G1968" s="360">
        <f t="shared" si="42"/>
        <v>0</v>
      </c>
    </row>
    <row r="1969" spans="3:7" x14ac:dyDescent="0.35">
      <c r="C1969" s="3">
        <f>_xlfn.XLOOKUP(B1969,Details!E:E,Details!CG:CG)</f>
        <v>0</v>
      </c>
      <c r="D1969" s="3">
        <f>_xlfn.XLOOKUP(B1969,Details!E:E,Details!AQ:AQ)</f>
        <v>0</v>
      </c>
      <c r="E1969" s="3">
        <f>_xlfn.XLOOKUP(B1969,Details!E:E,Details!AR:AR)</f>
        <v>0</v>
      </c>
      <c r="F1969" s="3">
        <f>SUMIFS(Details!AY:AY,Details!E:E,'GST TDS'!B1969)</f>
        <v>0</v>
      </c>
      <c r="G1969" s="360">
        <f t="shared" si="42"/>
        <v>0</v>
      </c>
    </row>
    <row r="1970" spans="3:7" x14ac:dyDescent="0.35">
      <c r="C1970" s="3">
        <f>_xlfn.XLOOKUP(B1970,Details!E:E,Details!CG:CG)</f>
        <v>0</v>
      </c>
      <c r="D1970" s="3">
        <f>_xlfn.XLOOKUP(B1970,Details!E:E,Details!AQ:AQ)</f>
        <v>0</v>
      </c>
      <c r="E1970" s="3">
        <f>_xlfn.XLOOKUP(B1970,Details!E:E,Details!AR:AR)</f>
        <v>0</v>
      </c>
      <c r="F1970" s="3">
        <f>SUMIFS(Details!AY:AY,Details!E:E,'GST TDS'!B1970)</f>
        <v>0</v>
      </c>
      <c r="G1970" s="360">
        <f t="shared" si="42"/>
        <v>0</v>
      </c>
    </row>
    <row r="1971" spans="3:7" x14ac:dyDescent="0.35">
      <c r="C1971" s="3">
        <f>_xlfn.XLOOKUP(B1971,Details!E:E,Details!CG:CG)</f>
        <v>0</v>
      </c>
      <c r="D1971" s="3">
        <f>_xlfn.XLOOKUP(B1971,Details!E:E,Details!AQ:AQ)</f>
        <v>0</v>
      </c>
      <c r="E1971" s="3">
        <f>_xlfn.XLOOKUP(B1971,Details!E:E,Details!AR:AR)</f>
        <v>0</v>
      </c>
      <c r="F1971" s="3">
        <f>SUMIFS(Details!AY:AY,Details!E:E,'GST TDS'!B1971)</f>
        <v>0</v>
      </c>
      <c r="G1971" s="360">
        <f t="shared" si="42"/>
        <v>0</v>
      </c>
    </row>
    <row r="1972" spans="3:7" x14ac:dyDescent="0.35">
      <c r="C1972" s="3">
        <f>_xlfn.XLOOKUP(B1972,Details!E:E,Details!CG:CG)</f>
        <v>0</v>
      </c>
      <c r="D1972" s="3">
        <f>_xlfn.XLOOKUP(B1972,Details!E:E,Details!AQ:AQ)</f>
        <v>0</v>
      </c>
      <c r="E1972" s="3">
        <f>_xlfn.XLOOKUP(B1972,Details!E:E,Details!AR:AR)</f>
        <v>0</v>
      </c>
      <c r="F1972" s="3">
        <f>SUMIFS(Details!AY:AY,Details!E:E,'GST TDS'!B1972)</f>
        <v>0</v>
      </c>
      <c r="G1972" s="360">
        <f t="shared" si="42"/>
        <v>0</v>
      </c>
    </row>
    <row r="1973" spans="3:7" x14ac:dyDescent="0.35">
      <c r="C1973" s="3">
        <f>_xlfn.XLOOKUP(B1973,Details!E:E,Details!CG:CG)</f>
        <v>0</v>
      </c>
      <c r="D1973" s="3">
        <f>_xlfn.XLOOKUP(B1973,Details!E:E,Details!AQ:AQ)</f>
        <v>0</v>
      </c>
      <c r="E1973" s="3">
        <f>_xlfn.XLOOKUP(B1973,Details!E:E,Details!AR:AR)</f>
        <v>0</v>
      </c>
      <c r="F1973" s="3">
        <f>SUMIFS(Details!AY:AY,Details!E:E,'GST TDS'!B1973)</f>
        <v>0</v>
      </c>
      <c r="G1973" s="360">
        <f t="shared" si="42"/>
        <v>0</v>
      </c>
    </row>
    <row r="1974" spans="3:7" x14ac:dyDescent="0.35">
      <c r="C1974" s="3">
        <f>_xlfn.XLOOKUP(B1974,Details!E:E,Details!CG:CG)</f>
        <v>0</v>
      </c>
      <c r="D1974" s="3">
        <f>_xlfn.XLOOKUP(B1974,Details!E:E,Details!AQ:AQ)</f>
        <v>0</v>
      </c>
      <c r="E1974" s="3">
        <f>_xlfn.XLOOKUP(B1974,Details!E:E,Details!AR:AR)</f>
        <v>0</v>
      </c>
      <c r="F1974" s="3">
        <f>SUMIFS(Details!AY:AY,Details!E:E,'GST TDS'!B1974)</f>
        <v>0</v>
      </c>
      <c r="G1974" s="360">
        <f t="shared" si="42"/>
        <v>0</v>
      </c>
    </row>
    <row r="1975" spans="3:7" x14ac:dyDescent="0.35">
      <c r="C1975" s="3">
        <f>_xlfn.XLOOKUP(B1975,Details!E:E,Details!CG:CG)</f>
        <v>0</v>
      </c>
      <c r="D1975" s="3">
        <f>_xlfn.XLOOKUP(B1975,Details!E:E,Details!AQ:AQ)</f>
        <v>0</v>
      </c>
      <c r="E1975" s="3">
        <f>_xlfn.XLOOKUP(B1975,Details!E:E,Details!AR:AR)</f>
        <v>0</v>
      </c>
      <c r="F1975" s="3">
        <f>SUMIFS(Details!AY:AY,Details!E:E,'GST TDS'!B1975)</f>
        <v>0</v>
      </c>
      <c r="G1975" s="360">
        <f t="shared" si="42"/>
        <v>0</v>
      </c>
    </row>
    <row r="1976" spans="3:7" x14ac:dyDescent="0.35">
      <c r="C1976" s="3">
        <f>_xlfn.XLOOKUP(B1976,Details!E:E,Details!CG:CG)</f>
        <v>0</v>
      </c>
      <c r="D1976" s="3">
        <f>_xlfn.XLOOKUP(B1976,Details!E:E,Details!AQ:AQ)</f>
        <v>0</v>
      </c>
      <c r="E1976" s="3">
        <f>_xlfn.XLOOKUP(B1976,Details!E:E,Details!AR:AR)</f>
        <v>0</v>
      </c>
      <c r="F1976" s="3">
        <f>SUMIFS(Details!AY:AY,Details!E:E,'GST TDS'!B1976)</f>
        <v>0</v>
      </c>
      <c r="G1976" s="360">
        <f t="shared" si="42"/>
        <v>0</v>
      </c>
    </row>
    <row r="1977" spans="3:7" x14ac:dyDescent="0.35">
      <c r="C1977" s="3">
        <f>_xlfn.XLOOKUP(B1977,Details!E:E,Details!CG:CG)</f>
        <v>0</v>
      </c>
      <c r="D1977" s="3">
        <f>_xlfn.XLOOKUP(B1977,Details!E:E,Details!AQ:AQ)</f>
        <v>0</v>
      </c>
      <c r="E1977" s="3">
        <f>_xlfn.XLOOKUP(B1977,Details!E:E,Details!AR:AR)</f>
        <v>0</v>
      </c>
      <c r="F1977" s="3">
        <f>SUMIFS(Details!AY:AY,Details!E:E,'GST TDS'!B1977)</f>
        <v>0</v>
      </c>
      <c r="G1977" s="360">
        <f t="shared" si="42"/>
        <v>0</v>
      </c>
    </row>
    <row r="1978" spans="3:7" x14ac:dyDescent="0.35">
      <c r="C1978" s="3">
        <f>_xlfn.XLOOKUP(B1978,Details!E:E,Details!CG:CG)</f>
        <v>0</v>
      </c>
      <c r="D1978" s="3">
        <f>_xlfn.XLOOKUP(B1978,Details!E:E,Details!AQ:AQ)</f>
        <v>0</v>
      </c>
      <c r="E1978" s="3">
        <f>_xlfn.XLOOKUP(B1978,Details!E:E,Details!AR:AR)</f>
        <v>0</v>
      </c>
      <c r="F1978" s="3">
        <f>SUMIFS(Details!AY:AY,Details!E:E,'GST TDS'!B1978)</f>
        <v>0</v>
      </c>
      <c r="G1978" s="360">
        <f t="shared" si="42"/>
        <v>0</v>
      </c>
    </row>
    <row r="1979" spans="3:7" x14ac:dyDescent="0.35">
      <c r="C1979" s="3">
        <f>_xlfn.XLOOKUP(B1979,Details!E:E,Details!CG:CG)</f>
        <v>0</v>
      </c>
      <c r="D1979" s="3">
        <f>_xlfn.XLOOKUP(B1979,Details!E:E,Details!AQ:AQ)</f>
        <v>0</v>
      </c>
      <c r="E1979" s="3">
        <f>_xlfn.XLOOKUP(B1979,Details!E:E,Details!AR:AR)</f>
        <v>0</v>
      </c>
      <c r="F1979" s="3">
        <f>SUMIFS(Details!AY:AY,Details!E:E,'GST TDS'!B1979)</f>
        <v>0</v>
      </c>
      <c r="G1979" s="360">
        <f t="shared" si="42"/>
        <v>0</v>
      </c>
    </row>
    <row r="1980" spans="3:7" x14ac:dyDescent="0.35">
      <c r="C1980" s="3">
        <f>_xlfn.XLOOKUP(B1980,Details!E:E,Details!CG:CG)</f>
        <v>0</v>
      </c>
      <c r="D1980" s="3">
        <f>_xlfn.XLOOKUP(B1980,Details!E:E,Details!AQ:AQ)</f>
        <v>0</v>
      </c>
      <c r="E1980" s="3">
        <f>_xlfn.XLOOKUP(B1980,Details!E:E,Details!AR:AR)</f>
        <v>0</v>
      </c>
      <c r="F1980" s="3">
        <f>SUMIFS(Details!AY:AY,Details!E:E,'GST TDS'!B1980)</f>
        <v>0</v>
      </c>
      <c r="G1980" s="360">
        <f t="shared" si="42"/>
        <v>0</v>
      </c>
    </row>
    <row r="1981" spans="3:7" x14ac:dyDescent="0.35">
      <c r="C1981" s="3">
        <f>_xlfn.XLOOKUP(B1981,Details!E:E,Details!CG:CG)</f>
        <v>0</v>
      </c>
      <c r="D1981" s="3">
        <f>_xlfn.XLOOKUP(B1981,Details!E:E,Details!AQ:AQ)</f>
        <v>0</v>
      </c>
      <c r="E1981" s="3">
        <f>_xlfn.XLOOKUP(B1981,Details!E:E,Details!AR:AR)</f>
        <v>0</v>
      </c>
      <c r="F1981" s="3">
        <f>SUMIFS(Details!AY:AY,Details!E:E,'GST TDS'!B1981)</f>
        <v>0</v>
      </c>
      <c r="G1981" s="360">
        <f t="shared" si="42"/>
        <v>0</v>
      </c>
    </row>
    <row r="1982" spans="3:7" x14ac:dyDescent="0.35">
      <c r="C1982" s="3">
        <f>_xlfn.XLOOKUP(B1982,Details!E:E,Details!CG:CG)</f>
        <v>0</v>
      </c>
      <c r="D1982" s="3">
        <f>_xlfn.XLOOKUP(B1982,Details!E:E,Details!AQ:AQ)</f>
        <v>0</v>
      </c>
      <c r="E1982" s="3">
        <f>_xlfn.XLOOKUP(B1982,Details!E:E,Details!AR:AR)</f>
        <v>0</v>
      </c>
      <c r="F1982" s="3">
        <f>SUMIFS(Details!AY:AY,Details!E:E,'GST TDS'!B1982)</f>
        <v>0</v>
      </c>
      <c r="G1982" s="360">
        <f t="shared" si="42"/>
        <v>0</v>
      </c>
    </row>
    <row r="1983" spans="3:7" x14ac:dyDescent="0.35">
      <c r="C1983" s="3">
        <f>_xlfn.XLOOKUP(B1983,Details!E:E,Details!CG:CG)</f>
        <v>0</v>
      </c>
      <c r="D1983" s="3">
        <f>_xlfn.XLOOKUP(B1983,Details!E:E,Details!AQ:AQ)</f>
        <v>0</v>
      </c>
      <c r="E1983" s="3">
        <f>_xlfn.XLOOKUP(B1983,Details!E:E,Details!AR:AR)</f>
        <v>0</v>
      </c>
      <c r="F1983" s="3">
        <f>SUMIFS(Details!AY:AY,Details!E:E,'GST TDS'!B1983)</f>
        <v>0</v>
      </c>
      <c r="G1983" s="360">
        <f t="shared" si="42"/>
        <v>0</v>
      </c>
    </row>
    <row r="1984" spans="3:7" x14ac:dyDescent="0.35">
      <c r="C1984" s="3">
        <f>_xlfn.XLOOKUP(B1984,Details!E:E,Details!CG:CG)</f>
        <v>0</v>
      </c>
      <c r="D1984" s="3">
        <f>_xlfn.XLOOKUP(B1984,Details!E:E,Details!AQ:AQ)</f>
        <v>0</v>
      </c>
      <c r="E1984" s="3">
        <f>_xlfn.XLOOKUP(B1984,Details!E:E,Details!AR:AR)</f>
        <v>0</v>
      </c>
      <c r="F1984" s="3">
        <f>SUMIFS(Details!AY:AY,Details!E:E,'GST TDS'!B1984)</f>
        <v>0</v>
      </c>
      <c r="G1984" s="360">
        <f t="shared" si="42"/>
        <v>0</v>
      </c>
    </row>
    <row r="1985" spans="3:7" x14ac:dyDescent="0.35">
      <c r="C1985" s="3">
        <f>_xlfn.XLOOKUP(B1985,Details!E:E,Details!CG:CG)</f>
        <v>0</v>
      </c>
      <c r="D1985" s="3">
        <f>_xlfn.XLOOKUP(B1985,Details!E:E,Details!AQ:AQ)</f>
        <v>0</v>
      </c>
      <c r="E1985" s="3">
        <f>_xlfn.XLOOKUP(B1985,Details!E:E,Details!AR:AR)</f>
        <v>0</v>
      </c>
      <c r="F1985" s="3">
        <f>SUMIFS(Details!AY:AY,Details!E:E,'GST TDS'!B1985)</f>
        <v>0</v>
      </c>
      <c r="G1985" s="360">
        <f t="shared" si="42"/>
        <v>0</v>
      </c>
    </row>
    <row r="1986" spans="3:7" x14ac:dyDescent="0.35">
      <c r="C1986" s="3">
        <f>_xlfn.XLOOKUP(B1986,Details!E:E,Details!CG:CG)</f>
        <v>0</v>
      </c>
      <c r="D1986" s="3">
        <f>_xlfn.XLOOKUP(B1986,Details!E:E,Details!AQ:AQ)</f>
        <v>0</v>
      </c>
      <c r="E1986" s="3">
        <f>_xlfn.XLOOKUP(B1986,Details!E:E,Details!AR:AR)</f>
        <v>0</v>
      </c>
      <c r="F1986" s="3">
        <f>SUMIFS(Details!AY:AY,Details!E:E,'GST TDS'!B1986)</f>
        <v>0</v>
      </c>
      <c r="G1986" s="360">
        <f t="shared" si="42"/>
        <v>0</v>
      </c>
    </row>
    <row r="1987" spans="3:7" x14ac:dyDescent="0.35">
      <c r="C1987" s="3">
        <f>_xlfn.XLOOKUP(B1987,Details!E:E,Details!CG:CG)</f>
        <v>0</v>
      </c>
      <c r="D1987" s="3">
        <f>_xlfn.XLOOKUP(B1987,Details!E:E,Details!AQ:AQ)</f>
        <v>0</v>
      </c>
      <c r="E1987" s="3">
        <f>_xlfn.XLOOKUP(B1987,Details!E:E,Details!AR:AR)</f>
        <v>0</v>
      </c>
      <c r="F1987" s="3">
        <f>SUMIFS(Details!AY:AY,Details!E:E,'GST TDS'!B1987)</f>
        <v>0</v>
      </c>
      <c r="G1987" s="360">
        <f t="shared" si="42"/>
        <v>0</v>
      </c>
    </row>
    <row r="1988" spans="3:7" x14ac:dyDescent="0.35">
      <c r="C1988" s="3">
        <f>_xlfn.XLOOKUP(B1988,Details!E:E,Details!CG:CG)</f>
        <v>0</v>
      </c>
      <c r="D1988" s="3">
        <f>_xlfn.XLOOKUP(B1988,Details!E:E,Details!AQ:AQ)</f>
        <v>0</v>
      </c>
      <c r="E1988" s="3">
        <f>_xlfn.XLOOKUP(B1988,Details!E:E,Details!AR:AR)</f>
        <v>0</v>
      </c>
      <c r="F1988" s="3">
        <f>SUMIFS(Details!AY:AY,Details!E:E,'GST TDS'!B1988)</f>
        <v>0</v>
      </c>
      <c r="G1988" s="360">
        <f t="shared" si="42"/>
        <v>0</v>
      </c>
    </row>
  </sheetData>
  <autoFilter ref="B3:G1988" xr:uid="{FA6D88D3-42BE-408F-8ED7-9760D346C4B5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12F8-6A2B-4A16-9522-42FBD9466E24}">
  <sheetPr codeName="Sheet16"/>
  <dimension ref="B2:I85"/>
  <sheetViews>
    <sheetView showGridLines="0" showRowColHeaders="0" zoomScale="82" workbookViewId="0">
      <selection activeCell="E1" sqref="E1"/>
    </sheetView>
  </sheetViews>
  <sheetFormatPr defaultRowHeight="14.5" x14ac:dyDescent="0.35"/>
  <cols>
    <col min="2" max="2" width="10.6328125" bestFit="1" customWidth="1"/>
    <col min="3" max="4" width="14" style="3" bestFit="1" customWidth="1"/>
    <col min="5" max="5" width="11.36328125" style="3" bestFit="1" customWidth="1"/>
    <col min="6" max="6" width="5.81640625" bestFit="1" customWidth="1"/>
    <col min="7" max="7" width="13.90625" bestFit="1" customWidth="1"/>
    <col min="8" max="8" width="11.1796875" bestFit="1" customWidth="1"/>
    <col min="13" max="13" width="16.08984375" bestFit="1" customWidth="1"/>
    <col min="14" max="14" width="5" bestFit="1" customWidth="1"/>
    <col min="15" max="15" width="10.90625" bestFit="1" customWidth="1"/>
    <col min="17" max="17" width="10.81640625" bestFit="1" customWidth="1"/>
  </cols>
  <sheetData>
    <row r="2" spans="2:9" ht="15" thickBot="1" x14ac:dyDescent="0.4">
      <c r="C2" s="3">
        <f>C4+C19+C34</f>
        <v>22572687.550000001</v>
      </c>
      <c r="D2" s="3">
        <f>D4+D19+D34</f>
        <v>21923553.659262709</v>
      </c>
      <c r="E2" s="3">
        <f>E4+E19+E34</f>
        <v>649133.89073728863</v>
      </c>
      <c r="F2" s="403">
        <f>E2/C2</f>
        <v>2.8757492403127187E-2</v>
      </c>
      <c r="G2" s="404">
        <f>E2-Summary!AH13</f>
        <v>133.60999999730848</v>
      </c>
    </row>
    <row r="3" spans="2:9" x14ac:dyDescent="0.35">
      <c r="B3" s="516" t="str">
        <f xml:space="preserve"> "As of" &amp; "   "&amp;  TEXT(Details!P64,"dd-mmm-yyyy")</f>
        <v>As of   21-Jun-2026</v>
      </c>
      <c r="C3" s="516"/>
    </row>
    <row r="4" spans="2:9" s="405" customFormat="1" ht="15" thickBot="1" x14ac:dyDescent="0.4">
      <c r="B4" s="354" t="s">
        <v>397</v>
      </c>
      <c r="C4" s="68">
        <f>SUBTOTAL(9,C6:C17)</f>
        <v>0</v>
      </c>
      <c r="D4" s="68">
        <f>SUBTOTAL(9,D6:D17)</f>
        <v>0</v>
      </c>
      <c r="E4" s="68">
        <f>SUBTOTAL(9,E6:E17)</f>
        <v>0</v>
      </c>
      <c r="F4" s="403" t="e">
        <f>E4/C4</f>
        <v>#DIV/0!</v>
      </c>
      <c r="H4" s="402"/>
    </row>
    <row r="5" spans="2:9" ht="15" thickBot="1" x14ac:dyDescent="0.4">
      <c r="B5" s="71" t="s">
        <v>21</v>
      </c>
      <c r="C5" s="94" t="s">
        <v>235</v>
      </c>
      <c r="D5" s="358" t="s">
        <v>311</v>
      </c>
      <c r="E5" s="94" t="s">
        <v>61</v>
      </c>
      <c r="F5" s="358" t="s">
        <v>399</v>
      </c>
      <c r="G5" s="94" t="s">
        <v>400</v>
      </c>
      <c r="H5" s="81" t="s">
        <v>401</v>
      </c>
    </row>
    <row r="6" spans="2:9" x14ac:dyDescent="0.35">
      <c r="B6" s="65" t="str" cm="1">
        <f t="array" ref="B6:B8">_xlfn.UNIQUE(_xlfn._TRO_TRAILING(Details!CG5:CG53))</f>
        <v>Apr-26</v>
      </c>
      <c r="C6" s="12">
        <f>SUMIFS(Details!$BQ$5:$BQ$53,Details!$C$5:$C$53,$B6,Details!$CL$5:$CL$53,$B$4)</f>
        <v>0</v>
      </c>
      <c r="D6" s="66">
        <f>SUMIFS(Details!$AM$5:$AM$53,Details!$C$5:$C$53,$B6,Details!$CL$5:$CL$53,$B$4)</f>
        <v>0</v>
      </c>
      <c r="E6" s="12">
        <f t="shared" ref="E6:E11" si="0">C6-D6</f>
        <v>0</v>
      </c>
      <c r="F6" s="92">
        <f t="shared" ref="F6:F11" si="1">IFERROR((E6/C6),0)</f>
        <v>0</v>
      </c>
      <c r="G6" s="12" t="str" cm="1">
        <f t="array" ref="G6">IFERROR(ROWS(_xlfn.UNIQUE(_xlfn._xlws.FILTER(Details!$E$5:$E$53, (Details!$C$5:$C$53=$B6) * (Details!$CL$5:$CL$53=$B$4)))),"-")</f>
        <v>-</v>
      </c>
      <c r="H6" s="18">
        <f>SUMIFS(Details!$S$5:$S$53,Details!$C$5:$C$53,B6,Details!$CL$5:$CL$53,$B$4)/1000</f>
        <v>0</v>
      </c>
      <c r="I6" t="e">
        <f>C6/(H6*1000)</f>
        <v>#DIV/0!</v>
      </c>
    </row>
    <row r="7" spans="2:9" x14ac:dyDescent="0.35">
      <c r="B7" s="65" t="str">
        <v>May-26</v>
      </c>
      <c r="C7" s="12">
        <f>SUMIFS(Details!$BQ$5:$BQ$53,Details!$C$5:$C$53,$B7,Details!$CL$5:$CL$53,$B$4)</f>
        <v>0</v>
      </c>
      <c r="D7" s="66">
        <f>SUMIFS(Details!$AM$5:$AM$53,Details!$C$5:$C$53,$B7,Details!$CL$5:$CL$53,$B$4)</f>
        <v>0</v>
      </c>
      <c r="E7" s="12">
        <f t="shared" si="0"/>
        <v>0</v>
      </c>
      <c r="F7" s="92">
        <f t="shared" si="1"/>
        <v>0</v>
      </c>
      <c r="G7" s="12" t="str" cm="1">
        <f t="array" ref="G7">IFERROR(ROWS(_xlfn.UNIQUE(_xlfn._xlws.FILTER(Details!$E$5:$E$53, (Details!$C$5:$C$53=$B7) * (Details!$CL$5:$CL$53=$B$4)))),"-")</f>
        <v>-</v>
      </c>
      <c r="H7" s="18">
        <f>SUMIFS(Details!$S$5:$S$53,Details!$C$5:$C$53,B7,Details!$CL$5:$CL$53,$B$4)/1000</f>
        <v>0</v>
      </c>
      <c r="I7" t="e">
        <f t="shared" ref="I7:I15" si="2">C7/(H7*1000)</f>
        <v>#DIV/0!</v>
      </c>
    </row>
    <row r="8" spans="2:9" x14ac:dyDescent="0.35">
      <c r="B8" s="65" t="str">
        <v>Jun-26</v>
      </c>
      <c r="C8" s="12">
        <f>SUMIFS(Details!$BQ$5:$BQ$53,Details!$C$5:$C$53,$B8,Details!$CL$5:$CL$53,$B$4)</f>
        <v>0</v>
      </c>
      <c r="D8" s="66">
        <f>SUMIFS(Details!$AM$5:$AM$53,Details!$C$5:$C$53,$B8,Details!$CL$5:$CL$53,$B$4)</f>
        <v>0</v>
      </c>
      <c r="E8" s="12">
        <f t="shared" si="0"/>
        <v>0</v>
      </c>
      <c r="F8" s="92">
        <f t="shared" si="1"/>
        <v>0</v>
      </c>
      <c r="G8" s="12" t="str" cm="1">
        <f t="array" ref="G8">IFERROR(ROWS(_xlfn.UNIQUE(_xlfn._xlws.FILTER(Details!$E$5:$E$53, (Details!$C$5:$C$53=$B8) * (Details!$CL$5:$CL$53=$B$4)))),"-")</f>
        <v>-</v>
      </c>
      <c r="H8" s="18">
        <f>SUMIFS(Details!$S$5:$S$53,Details!$C$5:$C$53,B8,Details!$CL$5:$CL$53,$B$4)/1000</f>
        <v>0</v>
      </c>
      <c r="I8" t="e">
        <f t="shared" si="2"/>
        <v>#DIV/0!</v>
      </c>
    </row>
    <row r="9" spans="2:9" x14ac:dyDescent="0.35">
      <c r="B9" s="65"/>
      <c r="C9" s="12">
        <f>SUMIFS(Details!$BQ$5:$BQ$53,Details!$C$5:$C$53,$B9,Details!$CL$5:$CL$53,$B$4)</f>
        <v>0</v>
      </c>
      <c r="D9" s="66">
        <f>SUMIFS(Details!$AM$5:$AM$53,Details!$C$5:$C$53,$B9,Details!$CL$5:$CL$53,$B$4)</f>
        <v>0</v>
      </c>
      <c r="E9" s="12">
        <f t="shared" si="0"/>
        <v>0</v>
      </c>
      <c r="F9" s="92">
        <f t="shared" si="1"/>
        <v>0</v>
      </c>
      <c r="G9" s="12" t="str" cm="1">
        <f t="array" ref="G9">IFERROR(ROWS(_xlfn.UNIQUE(_xlfn._xlws.FILTER(Details!$E$5:$E$53, (Details!$C$5:$C$53=$B9) * (Details!$CL$5:$CL$53=$B$4)))),"-")</f>
        <v>-</v>
      </c>
      <c r="H9" s="18">
        <f>SUMIFS(Details!$S$5:$S$53,Details!$C$5:$C$53,B9,Details!$CL$5:$CL$53,$B$4)/1000</f>
        <v>0</v>
      </c>
      <c r="I9" t="e">
        <f t="shared" si="2"/>
        <v>#DIV/0!</v>
      </c>
    </row>
    <row r="10" spans="2:9" x14ac:dyDescent="0.35">
      <c r="B10" s="65"/>
      <c r="C10" s="12">
        <f>SUMIFS(Details!$BQ$5:$BQ$53,Details!$C$5:$C$53,$B10,Details!$CL$5:$CL$53,$B$4)</f>
        <v>0</v>
      </c>
      <c r="D10" s="66">
        <f>SUMIFS(Details!$AM$5:$AM$53,Details!$C$5:$C$53,$B10,Details!$CL$5:$CL$53,$B$4)</f>
        <v>0</v>
      </c>
      <c r="E10" s="12">
        <f t="shared" si="0"/>
        <v>0</v>
      </c>
      <c r="F10" s="92">
        <f t="shared" si="1"/>
        <v>0</v>
      </c>
      <c r="G10" s="12" t="str" cm="1">
        <f t="array" ref="G10">IFERROR(ROWS(_xlfn.UNIQUE(_xlfn._xlws.FILTER(Details!$E$5:$E$53, (Details!$C$5:$C$53=$B10) * (Details!$CL$5:$CL$53=$B$4)))),"-")</f>
        <v>-</v>
      </c>
      <c r="H10" s="18">
        <f>SUMIFS(Details!$S$5:$S$53,Details!$C$5:$C$53,B10,Details!$CL$5:$CL$53,$B$4)/1000</f>
        <v>0</v>
      </c>
      <c r="I10" t="e">
        <f t="shared" si="2"/>
        <v>#DIV/0!</v>
      </c>
    </row>
    <row r="11" spans="2:9" x14ac:dyDescent="0.35">
      <c r="B11" s="65"/>
      <c r="C11" s="12">
        <f>SUMIFS(Details!$BQ$5:$BQ$53,Details!$C$5:$C$53,$B11,Details!$CL$5:$CL$53,$B$4)</f>
        <v>0</v>
      </c>
      <c r="D11" s="66">
        <f>SUMIFS(Details!$AM$5:$AM$53,Details!$C$5:$C$53,$B11,Details!$CL$5:$CL$53,$B$4)</f>
        <v>0</v>
      </c>
      <c r="E11" s="12">
        <f t="shared" si="0"/>
        <v>0</v>
      </c>
      <c r="F11" s="92">
        <f t="shared" si="1"/>
        <v>0</v>
      </c>
      <c r="G11" s="12" t="str" cm="1">
        <f t="array" ref="G11">IFERROR(ROWS(_xlfn.UNIQUE(_xlfn._xlws.FILTER(Details!$E$5:$E$53, (Details!$C$5:$C$53=$B11) * (Details!$CL$5:$CL$53=$B$4)))),"-")</f>
        <v>-</v>
      </c>
      <c r="H11" s="18">
        <f>SUMIFS(Details!$S$5:$S$53,Details!$C$5:$C$53,B11,Details!$CL$5:$CL$53,$B$4)/1000</f>
        <v>0</v>
      </c>
      <c r="I11" t="e">
        <f t="shared" si="2"/>
        <v>#DIV/0!</v>
      </c>
    </row>
    <row r="12" spans="2:9" x14ac:dyDescent="0.35">
      <c r="B12" s="65"/>
      <c r="C12" s="12">
        <f>SUMIFS(Details!$BQ$5:$BQ$53,Details!$C$5:$C$53,$B12,Details!$CL$5:$CL$53,$B$4)</f>
        <v>0</v>
      </c>
      <c r="D12" s="66">
        <f>SUMIFS(Details!$AM$5:$AM$53,Details!$C$5:$C$53,$B12,Details!$CL$5:$CL$53,$B$4)</f>
        <v>0</v>
      </c>
      <c r="E12" s="12">
        <f t="shared" ref="E12:E13" si="3">C12-D12</f>
        <v>0</v>
      </c>
      <c r="F12" s="92">
        <f t="shared" ref="F12:F13" si="4">IFERROR((E12/C12),0)</f>
        <v>0</v>
      </c>
      <c r="G12" s="12" t="str" cm="1">
        <f t="array" ref="G12">IFERROR(ROWS(_xlfn.UNIQUE(_xlfn._xlws.FILTER(Details!$E$5:$E$53, (Details!$C$5:$C$53=$B12) * (Details!$CL$5:$CL$53=$B$4)))),"-")</f>
        <v>-</v>
      </c>
      <c r="H12" s="18">
        <f>SUMIFS(Details!$S$5:$S$53,Details!$C$5:$C$53,B12,Details!$CL$5:$CL$53,$B$4)/1000</f>
        <v>0</v>
      </c>
      <c r="I12" t="e">
        <f t="shared" si="2"/>
        <v>#DIV/0!</v>
      </c>
    </row>
    <row r="13" spans="2:9" x14ac:dyDescent="0.35">
      <c r="B13" s="65"/>
      <c r="C13" s="12">
        <f>SUMIFS(Details!$BQ$5:$BQ$53,Details!$C$5:$C$53,$B13,Details!$CL$5:$CL$53,$B$4)</f>
        <v>0</v>
      </c>
      <c r="D13" s="66">
        <f>SUMIFS(Details!$AM$5:$AM$53,Details!$C$5:$C$53,$B13,Details!$CL$5:$CL$53,$B$4)</f>
        <v>0</v>
      </c>
      <c r="E13" s="12">
        <f t="shared" si="3"/>
        <v>0</v>
      </c>
      <c r="F13" s="92">
        <f t="shared" si="4"/>
        <v>0</v>
      </c>
      <c r="G13" s="12" t="str" cm="1">
        <f t="array" ref="G13">IFERROR(ROWS(_xlfn.UNIQUE(_xlfn._xlws.FILTER(Details!$E$5:$E$53, (Details!$C$5:$C$53=$B13) * (Details!$CL$5:$CL$53=$B$4)))),"-")</f>
        <v>-</v>
      </c>
      <c r="H13" s="18">
        <f>SUMIFS(Details!$S$5:$S$53,Details!$C$5:$C$53,B13,Details!$CL$5:$CL$53,$B$4)/1000</f>
        <v>0</v>
      </c>
      <c r="I13" t="e">
        <f t="shared" si="2"/>
        <v>#DIV/0!</v>
      </c>
    </row>
    <row r="14" spans="2:9" x14ac:dyDescent="0.35">
      <c r="B14" s="65"/>
      <c r="C14" s="12">
        <f>SUMIFS(Details!$BQ$5:$BQ$53,Details!$C$5:$C$53,$B14,Details!$CL$5:$CL$53,$B$4)</f>
        <v>0</v>
      </c>
      <c r="D14" s="66">
        <f>SUMIFS(Details!$AM$5:$AM$53,Details!$C$5:$C$53,$B14,Details!$CL$5:$CL$53,$B$4)</f>
        <v>0</v>
      </c>
      <c r="E14" s="12">
        <f t="shared" ref="E14" si="5">C14-D14</f>
        <v>0</v>
      </c>
      <c r="F14" s="92">
        <f t="shared" ref="F14" si="6">IFERROR((E14/C14),0)</f>
        <v>0</v>
      </c>
      <c r="G14" s="12" t="str" cm="1">
        <f t="array" ref="G14">IFERROR(ROWS(_xlfn.UNIQUE(_xlfn._xlws.FILTER(Details!$E$5:$E$53, (Details!$C$5:$C$53=$B14) * (Details!$CL$5:$CL$53=$B$4)))),"-")</f>
        <v>-</v>
      </c>
      <c r="H14" s="18">
        <f>SUMIFS(Details!$S$5:$S$53,Details!$C$5:$C$53,B14,Details!$CL$5:$CL$53,$B$4)/1000</f>
        <v>0</v>
      </c>
      <c r="I14" t="e">
        <f t="shared" si="2"/>
        <v>#DIV/0!</v>
      </c>
    </row>
    <row r="15" spans="2:9" x14ac:dyDescent="0.35">
      <c r="B15" s="65"/>
      <c r="C15" s="12">
        <f>SUMIFS(Details!$BQ$5:$BQ$53,Details!$C$5:$C$53,$B15,Details!$CL$5:$CL$53,$B$4)</f>
        <v>0</v>
      </c>
      <c r="D15" s="66">
        <f>SUMIFS(Details!$AM$5:$AM$53,Details!$C$5:$C$53,$B15,Details!$CL$5:$CL$53,$B$4)</f>
        <v>0</v>
      </c>
      <c r="E15" s="12">
        <f t="shared" ref="E15" si="7">C15-D15</f>
        <v>0</v>
      </c>
      <c r="F15" s="92">
        <f t="shared" ref="F15" si="8">IFERROR((E15/C15),0)</f>
        <v>0</v>
      </c>
      <c r="G15" s="12" t="str" cm="1">
        <f t="array" ref="G15">IFERROR(ROWS(_xlfn.UNIQUE(_xlfn._xlws.FILTER(Details!$E$5:$E$53, (Details!$C$5:$C$53=$B15) * (Details!$CL$5:$CL$53=$B$4)))),"-")</f>
        <v>-</v>
      </c>
      <c r="H15" s="18">
        <f>SUMIFS(Details!$S$5:$S$53,Details!$C$5:$C$53,B15,Details!$CL$5:$CL$53,$B$4)/1000</f>
        <v>0</v>
      </c>
      <c r="I15" t="e">
        <f t="shared" si="2"/>
        <v>#DIV/0!</v>
      </c>
    </row>
    <row r="16" spans="2:9" x14ac:dyDescent="0.35">
      <c r="B16" s="65"/>
      <c r="C16" s="12">
        <f>SUMIFS(Details!$BQ$5:$BQ$53,Details!$C$5:$C$53,$B16,Details!$CL$5:$CL$53,$B$4)</f>
        <v>0</v>
      </c>
      <c r="D16" s="66">
        <f>SUMIFS(Details!$AM$5:$AM$53,Details!$C$5:$C$53,$B16,Details!$CL$5:$CL$53,$B$4)</f>
        <v>0</v>
      </c>
      <c r="E16" s="12">
        <f t="shared" ref="E16" si="9">C16-D16</f>
        <v>0</v>
      </c>
      <c r="F16" s="92">
        <f t="shared" ref="F16" si="10">IFERROR((E16/C16),0)</f>
        <v>0</v>
      </c>
      <c r="G16" s="12" t="str" cm="1">
        <f t="array" ref="G16">IFERROR(ROWS(_xlfn.UNIQUE(_xlfn._xlws.FILTER(Details!$E$5:$E$53, (Details!$C$5:$C$53=$B16) * (Details!$CL$5:$CL$53=$B$4)))),"-")</f>
        <v>-</v>
      </c>
      <c r="H16" s="18">
        <f>SUMIFS(Details!$S$5:$S$53,Details!$C$5:$C$53,B16,Details!$CL$5:$CL$53,$B$4)/1000</f>
        <v>0</v>
      </c>
      <c r="I16" t="e">
        <f t="shared" ref="I16" si="11">C16/(H16*1000)</f>
        <v>#DIV/0!</v>
      </c>
    </row>
    <row r="17" spans="2:9" ht="15" thickBot="1" x14ac:dyDescent="0.4">
      <c r="B17" s="76"/>
      <c r="C17" s="67"/>
      <c r="D17" s="356"/>
      <c r="E17" s="67"/>
      <c r="F17" s="357"/>
      <c r="G17" s="67"/>
      <c r="H17" s="88"/>
    </row>
    <row r="18" spans="2:9" x14ac:dyDescent="0.35">
      <c r="B18" s="66"/>
      <c r="C18" s="66"/>
      <c r="D18" s="66"/>
      <c r="E18" s="66"/>
      <c r="F18" s="66"/>
      <c r="G18" s="66"/>
      <c r="H18" s="66"/>
    </row>
    <row r="19" spans="2:9" s="405" customFormat="1" ht="15" thickBot="1" x14ac:dyDescent="0.4">
      <c r="B19" s="355" t="s">
        <v>395</v>
      </c>
      <c r="C19" s="68">
        <f>SUBTOTAL(9,C21:C32)</f>
        <v>22572687.550000001</v>
      </c>
      <c r="D19" s="68">
        <f>SUBTOTAL(9,D21:D32)</f>
        <v>21923553.659262709</v>
      </c>
      <c r="E19" s="68">
        <f>SUBTOTAL(9,E21:E32)</f>
        <v>649133.89073728863</v>
      </c>
      <c r="F19" s="403">
        <f>E19/C19</f>
        <v>2.8757492403127187E-2</v>
      </c>
    </row>
    <row r="20" spans="2:9" ht="15" thickBot="1" x14ac:dyDescent="0.4">
      <c r="B20" s="71" t="s">
        <v>21</v>
      </c>
      <c r="C20" s="94" t="s">
        <v>235</v>
      </c>
      <c r="D20" s="358" t="s">
        <v>311</v>
      </c>
      <c r="E20" s="94" t="s">
        <v>61</v>
      </c>
      <c r="F20" s="358" t="s">
        <v>399</v>
      </c>
      <c r="G20" s="94" t="s">
        <v>400</v>
      </c>
      <c r="H20" s="81" t="s">
        <v>401</v>
      </c>
    </row>
    <row r="21" spans="2:9" x14ac:dyDescent="0.35">
      <c r="B21" s="65" t="str" cm="1">
        <f t="array" ref="B21:B23">_xlfn.UNIQUE(_xlfn._TRO_TRAILING(Details!CG5:CG53))</f>
        <v>Apr-26</v>
      </c>
      <c r="C21" s="12">
        <f>SUMIFS(Details!$BQ$5:$BQ$53,Details!$C$5:$C$53,$B21,Details!$CL$5:$CL$53,$B$19)</f>
        <v>8931160</v>
      </c>
      <c r="D21" s="66">
        <f>SUMIFS(Details!$AM$5:$AM$53,Details!$C$5:$C$53,$B21,Details!$CL$5:$CL$53,$B$19)</f>
        <v>8673578.9000000004</v>
      </c>
      <c r="E21" s="12">
        <f t="shared" ref="E21:E26" si="12">C21-D21</f>
        <v>257581.09999999963</v>
      </c>
      <c r="F21" s="92">
        <f t="shared" ref="F21:F26" si="13">IFERROR((E21/C21),0)</f>
        <v>2.8840721697965283E-2</v>
      </c>
      <c r="G21" s="12" cm="1">
        <f t="array" ref="G21">IFERROR(ROWS(_xlfn.UNIQUE(_xlfn._xlws.FILTER(Details!$E$5:$E$53, (Details!$C$5:$C$53=$B21) * (Details!$CL$5:$CL$53=$B$19)))),"-")</f>
        <v>4</v>
      </c>
      <c r="H21" s="18">
        <f>SUMIFS(Details!$S$5:$S$53,Details!$C$5:$C$53,B21,Details!$CL$5:$CL$53,$B$19)/1000</f>
        <v>26.99</v>
      </c>
      <c r="I21">
        <f t="shared" ref="I21:I30" si="14">C21/(H21*1000)</f>
        <v>330.90626157836238</v>
      </c>
    </row>
    <row r="22" spans="2:9" x14ac:dyDescent="0.35">
      <c r="B22" s="65" t="str">
        <v>May-26</v>
      </c>
      <c r="C22" s="12">
        <f>SUMIFS(Details!$BQ$5:$BQ$53,Details!$C$5:$C$53,$B22,Details!$CL$5:$CL$53,$B$19)</f>
        <v>8709308</v>
      </c>
      <c r="D22" s="66">
        <f>SUMIFS(Details!$AM$5:$AM$53,Details!$C$5:$C$53,$B22,Details!$CL$5:$CL$53,$B$19)</f>
        <v>8465886.4957627114</v>
      </c>
      <c r="E22" s="12">
        <f t="shared" si="12"/>
        <v>243421.50423728861</v>
      </c>
      <c r="F22" s="92">
        <f t="shared" si="13"/>
        <v>2.7949580407225075E-2</v>
      </c>
      <c r="G22" s="12" cm="1">
        <f t="array" ref="G22">IFERROR(ROWS(_xlfn.UNIQUE(_xlfn._xlws.FILTER(Details!$E$5:$E$53, (Details!$C$5:$C$53=$B22) * (Details!$CL$5:$CL$53=$B$19)))),"-")</f>
        <v>3</v>
      </c>
      <c r="H22" s="18">
        <f>SUMIFS(Details!$S$5:$S$53,Details!$C$5:$C$53,B22,Details!$CL$5:$CL$53,$B$19)/1000</f>
        <v>25.43</v>
      </c>
      <c r="I22">
        <f t="shared" si="14"/>
        <v>342.48163586315377</v>
      </c>
    </row>
    <row r="23" spans="2:9" x14ac:dyDescent="0.35">
      <c r="B23" s="65" t="str">
        <v>Jun-26</v>
      </c>
      <c r="C23" s="12">
        <f>SUMIFS(Details!$BQ$5:$BQ$53,Details!$C$5:$C$53,$B23,Details!$CL$5:$CL$53,$B$19)</f>
        <v>4932219.55</v>
      </c>
      <c r="D23" s="66">
        <f>SUMIFS(Details!$AM$5:$AM$53,Details!$C$5:$C$53,$B23,Details!$CL$5:$CL$53,$B$19)</f>
        <v>4784088.2634999994</v>
      </c>
      <c r="E23" s="12">
        <f t="shared" si="12"/>
        <v>148131.28650000039</v>
      </c>
      <c r="F23" s="92">
        <f t="shared" si="13"/>
        <v>3.0033392674095459E-2</v>
      </c>
      <c r="G23" s="12" cm="1">
        <f t="array" ref="G23">IFERROR(ROWS(_xlfn.UNIQUE(_xlfn._xlws.FILTER(Details!$E$5:$E$53, (Details!$C$5:$C$53=$B23) * (Details!$CL$5:$CL$53=$B$19)))),"-")</f>
        <v>4</v>
      </c>
      <c r="H23" s="18">
        <f>SUMIFS(Details!$S$5:$S$53,Details!$C$5:$C$53,B23,Details!$CL$5:$CL$53,$B$19)/1000</f>
        <v>14.385</v>
      </c>
      <c r="I23">
        <f t="shared" si="14"/>
        <v>342.87240528328118</v>
      </c>
    </row>
    <row r="24" spans="2:9" x14ac:dyDescent="0.35">
      <c r="B24" s="65"/>
      <c r="C24" s="12">
        <f>SUMIFS(Details!$BQ$5:$BQ$53,Details!$C$5:$C$53,$B24,Details!$CL$5:$CL$53,$B$19)</f>
        <v>0</v>
      </c>
      <c r="D24" s="66">
        <f>SUMIFS(Details!$AM$5:$AM$53,Details!$C$5:$C$53,$B24,Details!$CL$5:$CL$53,$B$19)</f>
        <v>0</v>
      </c>
      <c r="E24" s="12">
        <f t="shared" si="12"/>
        <v>0</v>
      </c>
      <c r="F24" s="92">
        <f t="shared" si="13"/>
        <v>0</v>
      </c>
      <c r="G24" s="12" t="str" cm="1">
        <f t="array" ref="G24">IFERROR(ROWS(_xlfn.UNIQUE(_xlfn._xlws.FILTER(Details!$E$5:$E$53, (Details!$C$5:$C$53=$B24) * (Details!$CL$5:$CL$53=$B$19)))),"-")</f>
        <v>-</v>
      </c>
      <c r="H24" s="18">
        <f>SUMIFS(Details!$S$5:$S$53,Details!$C$5:$C$53,B24,Details!$CL$5:$CL$53,$B$19)/1000</f>
        <v>0</v>
      </c>
      <c r="I24" t="e">
        <f t="shared" si="14"/>
        <v>#DIV/0!</v>
      </c>
    </row>
    <row r="25" spans="2:9" x14ac:dyDescent="0.35">
      <c r="B25" s="65"/>
      <c r="C25" s="12">
        <f>SUMIFS(Details!$BQ$5:$BQ$53,Details!$C$5:$C$53,$B25,Details!$CL$5:$CL$53,$B$19)</f>
        <v>0</v>
      </c>
      <c r="D25" s="66">
        <f>SUMIFS(Details!$AM$5:$AM$53,Details!$C$5:$C$53,$B25,Details!$CL$5:$CL$53,$B$19)</f>
        <v>0</v>
      </c>
      <c r="E25" s="12">
        <f t="shared" si="12"/>
        <v>0</v>
      </c>
      <c r="F25" s="92">
        <f t="shared" si="13"/>
        <v>0</v>
      </c>
      <c r="G25" s="12" t="str" cm="1">
        <f t="array" ref="G25">IFERROR(ROWS(_xlfn.UNIQUE(_xlfn._xlws.FILTER(Details!$E$5:$E$53, (Details!$C$5:$C$53=$B25) * (Details!$CL$5:$CL$53=$B$19)))),"-")</f>
        <v>-</v>
      </c>
      <c r="H25" s="18">
        <f>SUMIFS(Details!$S$5:$S$53,Details!$C$5:$C$53,B25,Details!$CL$5:$CL$53,$B$19)/1000</f>
        <v>0</v>
      </c>
      <c r="I25" t="e">
        <f t="shared" si="14"/>
        <v>#DIV/0!</v>
      </c>
    </row>
    <row r="26" spans="2:9" x14ac:dyDescent="0.35">
      <c r="B26" s="65"/>
      <c r="C26" s="12">
        <f>SUMIFS(Details!$BQ$5:$BQ$53,Details!$C$5:$C$53,$B26,Details!$CL$5:$CL$53,$B$19)</f>
        <v>0</v>
      </c>
      <c r="D26" s="66">
        <f>SUMIFS(Details!$AM$5:$AM$53,Details!$C$5:$C$53,$B26,Details!$CL$5:$CL$53,$B$19)</f>
        <v>0</v>
      </c>
      <c r="E26" s="12">
        <f t="shared" si="12"/>
        <v>0</v>
      </c>
      <c r="F26" s="92">
        <f t="shared" si="13"/>
        <v>0</v>
      </c>
      <c r="G26" s="12" t="str" cm="1">
        <f t="array" ref="G26">IFERROR(ROWS(_xlfn.UNIQUE(_xlfn._xlws.FILTER(Details!$E$5:$E$53, (Details!$C$5:$C$53=$B26) * (Details!$CL$5:$CL$53=$B$19)))),"-")</f>
        <v>-</v>
      </c>
      <c r="H26" s="18">
        <f>SUMIFS(Details!$S$5:$S$53,Details!$C$5:$C$53,B26,Details!$CL$5:$CL$53,$B$19)/1000</f>
        <v>0</v>
      </c>
      <c r="I26" t="e">
        <f t="shared" si="14"/>
        <v>#DIV/0!</v>
      </c>
    </row>
    <row r="27" spans="2:9" x14ac:dyDescent="0.35">
      <c r="B27" s="65"/>
      <c r="C27" s="12">
        <f>SUMIFS(Details!$BQ$5:$BQ$53,Details!$C$5:$C$53,$B27,Details!$CL$5:$CL$53,$B$19)</f>
        <v>0</v>
      </c>
      <c r="D27" s="66">
        <f>SUMIFS(Details!$AM$5:$AM$53,Details!$C$5:$C$53,$B27,Details!$CL$5:$CL$53,$B$19)</f>
        <v>0</v>
      </c>
      <c r="E27" s="12">
        <f t="shared" ref="E27:E28" si="15">C27-D27</f>
        <v>0</v>
      </c>
      <c r="F27" s="92">
        <f t="shared" ref="F27:F28" si="16">IFERROR((E27/C27),0)</f>
        <v>0</v>
      </c>
      <c r="G27" s="12" t="str" cm="1">
        <f t="array" ref="G27">IFERROR(ROWS(_xlfn.UNIQUE(_xlfn._xlws.FILTER(Details!$E$5:$E$53, (Details!$C$5:$C$53=$B27) * (Details!$CL$5:$CL$53=$B$19)))),"-")</f>
        <v>-</v>
      </c>
      <c r="H27" s="18">
        <f>SUMIFS(Details!$S$5:$S$53,Details!$C$5:$C$53,B27,Details!$CL$5:$CL$53,$B$19)/1000</f>
        <v>0</v>
      </c>
      <c r="I27" t="e">
        <f t="shared" si="14"/>
        <v>#DIV/0!</v>
      </c>
    </row>
    <row r="28" spans="2:9" x14ac:dyDescent="0.35">
      <c r="B28" s="65"/>
      <c r="C28" s="12">
        <f>SUMIFS(Details!$BQ$5:$BQ$53,Details!$C$5:$C$53,$B28,Details!$CL$5:$CL$53,$B$19)</f>
        <v>0</v>
      </c>
      <c r="D28" s="66">
        <f>SUMIFS(Details!$AM$5:$AM$53,Details!$C$5:$C$53,$B28,Details!$CL$5:$CL$53,$B$19)</f>
        <v>0</v>
      </c>
      <c r="E28" s="12">
        <f t="shared" si="15"/>
        <v>0</v>
      </c>
      <c r="F28" s="92">
        <f t="shared" si="16"/>
        <v>0</v>
      </c>
      <c r="G28" s="12" t="str" cm="1">
        <f t="array" ref="G28">IFERROR(ROWS(_xlfn.UNIQUE(_xlfn._xlws.FILTER(Details!$E$5:$E$53, (Details!$C$5:$C$53=$B28) * (Details!$CL$5:$CL$53=$B$19)))),"-")</f>
        <v>-</v>
      </c>
      <c r="H28" s="18">
        <f>SUMIFS(Details!$S$5:$S$53,Details!$C$5:$C$53,B28,Details!$CL$5:$CL$53,$B$19)/1000</f>
        <v>0</v>
      </c>
      <c r="I28" t="e">
        <f t="shared" si="14"/>
        <v>#DIV/0!</v>
      </c>
    </row>
    <row r="29" spans="2:9" x14ac:dyDescent="0.35">
      <c r="B29" s="65"/>
      <c r="C29" s="12">
        <f>SUMIFS(Details!$BQ$5:$BQ$53,Details!$C$5:$C$53,$B29,Details!$CL$5:$CL$53,$B$19)</f>
        <v>0</v>
      </c>
      <c r="D29" s="66">
        <f>SUMIFS(Details!$AM$5:$AM$53,Details!$C$5:$C$53,$B29,Details!$CL$5:$CL$53,$B$19)</f>
        <v>0</v>
      </c>
      <c r="E29" s="12">
        <f t="shared" ref="E29" si="17">C29-D29</f>
        <v>0</v>
      </c>
      <c r="F29" s="92">
        <f t="shared" ref="F29" si="18">IFERROR((E29/C29),0)</f>
        <v>0</v>
      </c>
      <c r="G29" s="12" t="str" cm="1">
        <f t="array" ref="G29">IFERROR(ROWS(_xlfn.UNIQUE(_xlfn._xlws.FILTER(Details!$E$5:$E$53, (Details!$C$5:$C$53=$B29) * (Details!$CL$5:$CL$53=$B$19)))),"-")</f>
        <v>-</v>
      </c>
      <c r="H29" s="18">
        <f>SUMIFS(Details!$S$5:$S$53,Details!$C$5:$C$53,B29,Details!$CL$5:$CL$53,$B$19)/1000</f>
        <v>0</v>
      </c>
      <c r="I29" t="e">
        <f t="shared" si="14"/>
        <v>#DIV/0!</v>
      </c>
    </row>
    <row r="30" spans="2:9" x14ac:dyDescent="0.35">
      <c r="B30" s="65"/>
      <c r="C30" s="12">
        <f>SUMIFS(Details!$BQ$5:$BQ$53,Details!$C$5:$C$53,$B30,Details!$CL$5:$CL$53,$B$19)</f>
        <v>0</v>
      </c>
      <c r="D30" s="66">
        <f>SUMIFS(Details!$AM$5:$AM$53,Details!$C$5:$C$53,$B30,Details!$CL$5:$CL$53,$B$19)</f>
        <v>0</v>
      </c>
      <c r="E30" s="12">
        <f t="shared" ref="E30" si="19">C30-D30</f>
        <v>0</v>
      </c>
      <c r="F30" s="92">
        <f t="shared" ref="F30" si="20">IFERROR((E30/C30),0)</f>
        <v>0</v>
      </c>
      <c r="G30" s="12" t="str" cm="1">
        <f t="array" ref="G30">IFERROR(ROWS(_xlfn.UNIQUE(_xlfn._xlws.FILTER(Details!$E$5:$E$53, (Details!$C$5:$C$53=$B30) * (Details!$CL$5:$CL$53=$B$19)))),"-")</f>
        <v>-</v>
      </c>
      <c r="H30" s="18">
        <f>SUMIFS(Details!$S$5:$S$53,Details!$C$5:$C$53,B30,Details!$CL$5:$CL$53,$B$19)/1000</f>
        <v>0</v>
      </c>
      <c r="I30" t="e">
        <f t="shared" si="14"/>
        <v>#DIV/0!</v>
      </c>
    </row>
    <row r="31" spans="2:9" x14ac:dyDescent="0.35">
      <c r="B31" s="65"/>
      <c r="C31" s="12">
        <f>SUMIFS(Details!$BQ$5:$BQ$53,Details!$C$5:$C$53,$B31,Details!$CL$5:$CL$53,$B$19)</f>
        <v>0</v>
      </c>
      <c r="D31" s="66">
        <f>SUMIFS(Details!$AM$5:$AM$53,Details!$C$5:$C$53,$B31,Details!$CL$5:$CL$53,$B$19)</f>
        <v>0</v>
      </c>
      <c r="E31" s="12">
        <f t="shared" ref="E31" si="21">C31-D31</f>
        <v>0</v>
      </c>
      <c r="F31" s="92">
        <f t="shared" ref="F31" si="22">IFERROR((E31/C31),0)</f>
        <v>0</v>
      </c>
      <c r="G31" s="12" t="str" cm="1">
        <f t="array" ref="G31">IFERROR(ROWS(_xlfn.UNIQUE(_xlfn._xlws.FILTER(Details!$E$5:$E$53, (Details!$C$5:$C$53=$B31) * (Details!$CL$5:$CL$53=$B$19)))),"-")</f>
        <v>-</v>
      </c>
      <c r="H31" s="18">
        <f>SUMIFS(Details!$S$5:$S$53,Details!$C$5:$C$53,B31,Details!$CL$5:$CL$53,$B$19)/1000</f>
        <v>0</v>
      </c>
      <c r="I31" t="e">
        <f t="shared" ref="I31" si="23">C31/(H31*1000)</f>
        <v>#DIV/0!</v>
      </c>
    </row>
    <row r="32" spans="2:9" ht="15" thickBot="1" x14ac:dyDescent="0.4">
      <c r="B32" s="76"/>
      <c r="C32" s="67"/>
      <c r="D32" s="356"/>
      <c r="E32" s="67"/>
      <c r="F32" s="357"/>
      <c r="G32" s="67"/>
      <c r="H32" s="88"/>
    </row>
    <row r="33" spans="2:9" x14ac:dyDescent="0.35">
      <c r="B33" s="66"/>
      <c r="C33" s="66"/>
      <c r="D33" s="66"/>
      <c r="E33" s="66"/>
      <c r="F33" s="66"/>
      <c r="G33" s="66"/>
      <c r="H33" s="66"/>
    </row>
    <row r="34" spans="2:9" s="405" customFormat="1" ht="15" thickBot="1" x14ac:dyDescent="0.4">
      <c r="B34" s="355" t="s">
        <v>396</v>
      </c>
      <c r="C34" s="68">
        <f>SUBTOTAL(9,C36:C47)</f>
        <v>0</v>
      </c>
      <c r="D34" s="68">
        <f>SUBTOTAL(9,D36:D47)</f>
        <v>0</v>
      </c>
      <c r="E34" s="68">
        <f>SUBTOTAL(9,E36:E47)</f>
        <v>0</v>
      </c>
      <c r="F34" s="403" t="e">
        <f>E34/C34</f>
        <v>#DIV/0!</v>
      </c>
    </row>
    <row r="35" spans="2:9" ht="15" thickBot="1" x14ac:dyDescent="0.4">
      <c r="B35" s="71" t="s">
        <v>21</v>
      </c>
      <c r="C35" s="94" t="s">
        <v>235</v>
      </c>
      <c r="D35" s="358" t="s">
        <v>311</v>
      </c>
      <c r="E35" s="94" t="s">
        <v>61</v>
      </c>
      <c r="F35" s="358" t="s">
        <v>399</v>
      </c>
      <c r="G35" s="94" t="s">
        <v>400</v>
      </c>
      <c r="H35" s="81" t="s">
        <v>401</v>
      </c>
    </row>
    <row r="36" spans="2:9" x14ac:dyDescent="0.35">
      <c r="B36" s="65" t="str" cm="1">
        <f t="array" ref="B36:B38">_xlfn.UNIQUE(_xlfn._TRO_TRAILING(Details!CG5:CG53))</f>
        <v>Apr-26</v>
      </c>
      <c r="C36" s="12">
        <f>SUMIFS(Details!$BQ$5:$BQ$53,Details!$C$5:$C$53,$B36,Details!$CL$5:$CL$53,$B$34)</f>
        <v>0</v>
      </c>
      <c r="D36" s="66">
        <f>SUMIFS(Details!$AM$5:$AM$53,Details!$C$5:$C$53,$B36,Details!$CL$5:$CL$53,$B$34)</f>
        <v>0</v>
      </c>
      <c r="E36" s="12">
        <f t="shared" ref="E36:E41" si="24">C36-D36</f>
        <v>0</v>
      </c>
      <c r="F36" s="92">
        <f t="shared" ref="F36:F41" si="25">IFERROR((E36/C36),0)</f>
        <v>0</v>
      </c>
      <c r="G36" s="12" t="str" cm="1">
        <f t="array" ref="G36">IFERROR(ROWS(_xlfn.UNIQUE(_xlfn._xlws.FILTER(Details!$E$5:$E$53, (Details!$C$5:$C$53=$B36) * (Details!$CL$5:$CL$53=$B$34)))),"-")</f>
        <v>-</v>
      </c>
      <c r="H36" s="18">
        <f>SUMIFS(Details!$S$5:$S$53,Details!$C$5:$C$53,B36,Details!$CL$5:$CL$53,$B$34)/1000</f>
        <v>0</v>
      </c>
      <c r="I36" t="e">
        <f t="shared" ref="I36:I46" si="26">C36/(H36*1000)</f>
        <v>#DIV/0!</v>
      </c>
    </row>
    <row r="37" spans="2:9" x14ac:dyDescent="0.35">
      <c r="B37" s="65" t="str">
        <v>May-26</v>
      </c>
      <c r="C37" s="12">
        <f>SUMIFS(Details!$BQ$5:$BQ$53,Details!$C$5:$C$53,$B37,Details!$CL$5:$CL$53,$B$34)</f>
        <v>0</v>
      </c>
      <c r="D37" s="66">
        <f>SUMIFS(Details!$AM$5:$AM$53,Details!$C$5:$C$53,$B37,Details!$CL$5:$CL$53,$B$34)</f>
        <v>0</v>
      </c>
      <c r="E37" s="12">
        <f t="shared" si="24"/>
        <v>0</v>
      </c>
      <c r="F37" s="92">
        <f t="shared" si="25"/>
        <v>0</v>
      </c>
      <c r="G37" s="12" t="str" cm="1">
        <f t="array" ref="G37">IFERROR(ROWS(_xlfn.UNIQUE(_xlfn._xlws.FILTER(Details!$E$5:$E$53, (Details!$C$5:$C$53=$B37) * (Details!$CL$5:$CL$53=$B$34)))),"-")</f>
        <v>-</v>
      </c>
      <c r="H37" s="18">
        <f>SUMIFS(Details!$S$5:$S$53,Details!$C$5:$C$53,B37,Details!$CL$5:$CL$53,$B$34)/1000</f>
        <v>0</v>
      </c>
      <c r="I37" t="e">
        <f t="shared" si="26"/>
        <v>#DIV/0!</v>
      </c>
    </row>
    <row r="38" spans="2:9" x14ac:dyDescent="0.35">
      <c r="B38" s="65" t="str">
        <v>Jun-26</v>
      </c>
      <c r="C38" s="12">
        <f>SUMIFS(Details!$BQ$5:$BQ$53,Details!$C$5:$C$53,$B38,Details!$CL$5:$CL$53,$B$34)</f>
        <v>0</v>
      </c>
      <c r="D38" s="66">
        <f>SUMIFS(Details!$AM$5:$AM$53,Details!$C$5:$C$53,$B38,Details!$CL$5:$CL$53,$B$34)</f>
        <v>0</v>
      </c>
      <c r="E38" s="12">
        <f t="shared" si="24"/>
        <v>0</v>
      </c>
      <c r="F38" s="92">
        <f t="shared" si="25"/>
        <v>0</v>
      </c>
      <c r="G38" s="12" t="str" cm="1">
        <f t="array" ref="G38">IFERROR(ROWS(_xlfn.UNIQUE(_xlfn._xlws.FILTER(Details!$E$5:$E$53, (Details!$C$5:$C$53=$B38) * (Details!$CL$5:$CL$53=$B$34)))),"-")</f>
        <v>-</v>
      </c>
      <c r="H38" s="18">
        <f>SUMIFS(Details!$S$5:$S$53,Details!$C$5:$C$53,B38,Details!$CL$5:$CL$53,$B$34)/1000</f>
        <v>0</v>
      </c>
      <c r="I38" t="e">
        <f t="shared" si="26"/>
        <v>#DIV/0!</v>
      </c>
    </row>
    <row r="39" spans="2:9" x14ac:dyDescent="0.35">
      <c r="B39" s="65"/>
      <c r="C39" s="12">
        <f>SUMIFS(Details!$BQ$5:$BQ$53,Details!$C$5:$C$53,$B39,Details!$CL$5:$CL$53,$B$34)</f>
        <v>0</v>
      </c>
      <c r="D39" s="66">
        <f>SUMIFS(Details!$AM$5:$AM$53,Details!$C$5:$C$53,$B39,Details!$CL$5:$CL$53,$B$34)</f>
        <v>0</v>
      </c>
      <c r="E39" s="12">
        <f t="shared" si="24"/>
        <v>0</v>
      </c>
      <c r="F39" s="92">
        <f t="shared" si="25"/>
        <v>0</v>
      </c>
      <c r="G39" s="12" t="str" cm="1">
        <f t="array" ref="G39">IFERROR(ROWS(_xlfn.UNIQUE(_xlfn._xlws.FILTER(Details!$E$5:$E$53, (Details!$C$5:$C$53=$B39) * (Details!$CL$5:$CL$53=$B$34)))),"-")</f>
        <v>-</v>
      </c>
      <c r="H39" s="18">
        <f>SUMIFS(Details!$S$5:$S$53,Details!$C$5:$C$53,B39,Details!$CL$5:$CL$53,$B$34)/1000</f>
        <v>0</v>
      </c>
      <c r="I39" t="e">
        <f t="shared" si="26"/>
        <v>#DIV/0!</v>
      </c>
    </row>
    <row r="40" spans="2:9" x14ac:dyDescent="0.35">
      <c r="B40" s="65"/>
      <c r="C40" s="12">
        <f>SUMIFS(Details!$BQ$5:$BQ$53,Details!$C$5:$C$53,$B40,Details!$CL$5:$CL$53,$B$34)</f>
        <v>0</v>
      </c>
      <c r="D40" s="66">
        <f>SUMIFS(Details!$AM$5:$AM$53,Details!$C$5:$C$53,$B40,Details!$CL$5:$CL$53,$B$34)</f>
        <v>0</v>
      </c>
      <c r="E40" s="12">
        <f t="shared" si="24"/>
        <v>0</v>
      </c>
      <c r="F40" s="92">
        <f t="shared" si="25"/>
        <v>0</v>
      </c>
      <c r="G40" s="12" t="str" cm="1">
        <f t="array" ref="G40">IFERROR(ROWS(_xlfn.UNIQUE(_xlfn._xlws.FILTER(Details!$E$5:$E$53, (Details!$C$5:$C$53=$B40) * (Details!$CL$5:$CL$53=$B$34)))),"-")</f>
        <v>-</v>
      </c>
      <c r="H40" s="18">
        <f>SUMIFS(Details!$S$5:$S$53,Details!$C$5:$C$53,B40,Details!$CL$5:$CL$53,$B$34)/1000</f>
        <v>0</v>
      </c>
      <c r="I40" t="e">
        <f t="shared" si="26"/>
        <v>#DIV/0!</v>
      </c>
    </row>
    <row r="41" spans="2:9" x14ac:dyDescent="0.35">
      <c r="B41" s="65"/>
      <c r="C41" s="12">
        <f>SUMIFS(Details!$BQ$5:$BQ$53,Details!$C$5:$C$53,$B41,Details!$CL$5:$CL$53,$B$34)</f>
        <v>0</v>
      </c>
      <c r="D41" s="66">
        <f>SUMIFS(Details!$AM$5:$AM$53,Details!$C$5:$C$53,$B41,Details!$CL$5:$CL$53,$B$34)</f>
        <v>0</v>
      </c>
      <c r="E41" s="12">
        <f t="shared" si="24"/>
        <v>0</v>
      </c>
      <c r="F41" s="92">
        <f t="shared" si="25"/>
        <v>0</v>
      </c>
      <c r="G41" s="12" t="str" cm="1">
        <f t="array" ref="G41">IFERROR(ROWS(_xlfn.UNIQUE(_xlfn._xlws.FILTER(Details!$E$5:$E$53, (Details!$C$5:$C$53=$B41) * (Details!$CL$5:$CL$53=$B$34)))),"-")</f>
        <v>-</v>
      </c>
      <c r="H41" s="18">
        <f>SUMIFS(Details!$S$5:$S$53,Details!$C$5:$C$53,B41,Details!$CL$5:$CL$53,$B$34)/1000</f>
        <v>0</v>
      </c>
      <c r="I41" t="e">
        <f t="shared" si="26"/>
        <v>#DIV/0!</v>
      </c>
    </row>
    <row r="42" spans="2:9" x14ac:dyDescent="0.35">
      <c r="B42" s="65"/>
      <c r="C42" s="12">
        <f>SUMIFS(Details!$BQ$5:$BQ$53,Details!$C$5:$C$53,$B42,Details!$CL$5:$CL$53,$B$34)</f>
        <v>0</v>
      </c>
      <c r="D42" s="66">
        <f>SUMIFS(Details!$AM$5:$AM$53,Details!$C$5:$C$53,$B42,Details!$CL$5:$CL$53,$B$34)</f>
        <v>0</v>
      </c>
      <c r="E42" s="12">
        <f t="shared" ref="E42:E43" si="27">C42-D42</f>
        <v>0</v>
      </c>
      <c r="F42" s="92">
        <f t="shared" ref="F42:F43" si="28">IFERROR((E42/C42),0)</f>
        <v>0</v>
      </c>
      <c r="G42" s="12" t="str" cm="1">
        <f t="array" ref="G42">IFERROR(ROWS(_xlfn.UNIQUE(_xlfn._xlws.FILTER(Details!$E$5:$E$53, (Details!$C$5:$C$53=$B42) * (Details!$CL$5:$CL$53=$B$34)))),"-")</f>
        <v>-</v>
      </c>
      <c r="H42" s="18">
        <f>SUMIFS(Details!$S$5:$S$53,Details!$C$5:$C$53,B42,Details!$CL$5:$CL$53,$B$34)/1000</f>
        <v>0</v>
      </c>
      <c r="I42" t="e">
        <f t="shared" si="26"/>
        <v>#DIV/0!</v>
      </c>
    </row>
    <row r="43" spans="2:9" x14ac:dyDescent="0.35">
      <c r="B43" s="65"/>
      <c r="C43" s="12">
        <f>SUMIFS(Details!$BQ$5:$BQ$53,Details!$C$5:$C$53,$B43,Details!$CL$5:$CL$53,$B$34)</f>
        <v>0</v>
      </c>
      <c r="D43" s="66">
        <f>SUMIFS(Details!$AM$5:$AM$53,Details!$C$5:$C$53,$B43,Details!$CL$5:$CL$53,$B$34)</f>
        <v>0</v>
      </c>
      <c r="E43" s="12">
        <f t="shared" si="27"/>
        <v>0</v>
      </c>
      <c r="F43" s="92">
        <f t="shared" si="28"/>
        <v>0</v>
      </c>
      <c r="G43" s="12" t="str" cm="1">
        <f t="array" ref="G43">IFERROR(ROWS(_xlfn.UNIQUE(_xlfn._xlws.FILTER(Details!$E$5:$E$53, (Details!$C$5:$C$53=$B43) * (Details!$CL$5:$CL$53=$B$34)))),"-")</f>
        <v>-</v>
      </c>
      <c r="H43" s="18">
        <f>SUMIFS(Details!$S$5:$S$53,Details!$C$5:$C$53,B43,Details!$CL$5:$CL$53,$B$34)/1000</f>
        <v>0</v>
      </c>
      <c r="I43" t="e">
        <f t="shared" si="26"/>
        <v>#DIV/0!</v>
      </c>
    </row>
    <row r="44" spans="2:9" x14ac:dyDescent="0.35">
      <c r="B44" s="65"/>
      <c r="C44" s="12">
        <f>SUMIFS(Details!$BQ$5:$BQ$53,Details!$C$5:$C$53,$B44,Details!$CL$5:$CL$53,$B$34)</f>
        <v>0</v>
      </c>
      <c r="D44" s="66">
        <f>SUMIFS(Details!$AM$5:$AM$53,Details!$C$5:$C$53,$B44,Details!$CL$5:$CL$53,$B$34)</f>
        <v>0</v>
      </c>
      <c r="E44" s="12">
        <f t="shared" ref="E44" si="29">C44-D44</f>
        <v>0</v>
      </c>
      <c r="F44" s="92">
        <f t="shared" ref="F44" si="30">IFERROR((E44/C44),0)</f>
        <v>0</v>
      </c>
      <c r="G44" s="12" t="str" cm="1">
        <f t="array" ref="G44">IFERROR(ROWS(_xlfn.UNIQUE(_xlfn._xlws.FILTER(Details!$E$5:$E$53, (Details!$C$5:$C$53=$B44) * (Details!$CL$5:$CL$53=$B$34)))),"-")</f>
        <v>-</v>
      </c>
      <c r="H44" s="18">
        <f>SUMIFS(Details!$S$5:$S$53,Details!$C$5:$C$53,B44,Details!$CL$5:$CL$53,$B$34)/1000</f>
        <v>0</v>
      </c>
      <c r="I44" t="e">
        <f t="shared" si="26"/>
        <v>#DIV/0!</v>
      </c>
    </row>
    <row r="45" spans="2:9" x14ac:dyDescent="0.35">
      <c r="B45" s="65"/>
      <c r="C45" s="12">
        <f>SUMIFS(Details!$BQ$5:$BQ$53,Details!$C$5:$C$53,$B45,Details!$CL$5:$CL$53,$B$34)</f>
        <v>0</v>
      </c>
      <c r="D45" s="66">
        <f>SUMIFS(Details!$AM$5:$AM$53,Details!$C$5:$C$53,$B45,Details!$CL$5:$CL$53,$B$34)</f>
        <v>0</v>
      </c>
      <c r="E45" s="12">
        <f t="shared" ref="E45" si="31">C45-D45</f>
        <v>0</v>
      </c>
      <c r="F45" s="92">
        <f t="shared" ref="F45" si="32">IFERROR((E45/C45),0)</f>
        <v>0</v>
      </c>
      <c r="G45" s="12" t="str" cm="1">
        <f t="array" ref="G45">IFERROR(ROWS(_xlfn.UNIQUE(_xlfn._xlws.FILTER(Details!$E$5:$E$53, (Details!$C$5:$C$53=$B45) * (Details!$CL$5:$CL$53=$B$34)))),"-")</f>
        <v>-</v>
      </c>
      <c r="H45" s="18">
        <f>SUMIFS(Details!$S$5:$S$53,Details!$C$5:$C$53,B45,Details!$CL$5:$CL$53,$B$34)/1000</f>
        <v>0</v>
      </c>
      <c r="I45" t="e">
        <f t="shared" si="26"/>
        <v>#DIV/0!</v>
      </c>
    </row>
    <row r="46" spans="2:9" x14ac:dyDescent="0.35">
      <c r="B46" s="65"/>
      <c r="C46" s="12">
        <f>SUMIFS(Details!$BQ$5:$BQ$53,Details!$C$5:$C$53,$B46,Details!$CL$5:$CL$53,$B$34)</f>
        <v>0</v>
      </c>
      <c r="D46" s="66">
        <f>SUMIFS(Details!$AM$5:$AM$53,Details!$C$5:$C$53,$B46,Details!$CL$5:$CL$53,$B$34)</f>
        <v>0</v>
      </c>
      <c r="E46" s="12">
        <f t="shared" ref="E46" si="33">C46-D46</f>
        <v>0</v>
      </c>
      <c r="F46" s="92">
        <f t="shared" ref="F46" si="34">IFERROR((E46/C46),0)</f>
        <v>0</v>
      </c>
      <c r="G46" s="12" t="str" cm="1">
        <f t="array" ref="G46">IFERROR(ROWS(_xlfn.UNIQUE(_xlfn._xlws.FILTER(Details!$E$5:$E$53, (Details!$C$5:$C$53=$B46) * (Details!$CL$5:$CL$53=$B$34)))),"-")</f>
        <v>-</v>
      </c>
      <c r="H46" s="18">
        <f>SUMIFS(Details!$S$5:$S$53,Details!$C$5:$C$53,B46,Details!$CL$5:$CL$53,$B$34)/1000</f>
        <v>0</v>
      </c>
      <c r="I46" t="e">
        <f t="shared" si="26"/>
        <v>#DIV/0!</v>
      </c>
    </row>
    <row r="47" spans="2:9" ht="15" thickBot="1" x14ac:dyDescent="0.4">
      <c r="B47" s="76"/>
      <c r="C47" s="67"/>
      <c r="D47" s="356"/>
      <c r="E47" s="67"/>
      <c r="F47" s="357"/>
      <c r="G47" s="67"/>
      <c r="H47" s="88"/>
    </row>
    <row r="48" spans="2:9" x14ac:dyDescent="0.35">
      <c r="B48" s="66"/>
      <c r="C48" s="66"/>
      <c r="D48" s="66"/>
      <c r="E48" s="66"/>
      <c r="F48" s="66"/>
      <c r="G48" s="66"/>
      <c r="H48" s="66"/>
    </row>
    <row r="49" spans="2:8" x14ac:dyDescent="0.35">
      <c r="B49" s="66"/>
      <c r="C49" s="66"/>
      <c r="D49" s="66"/>
      <c r="E49" s="66"/>
      <c r="F49" s="66"/>
      <c r="G49" s="66"/>
      <c r="H49" s="66"/>
    </row>
    <row r="50" spans="2:8" x14ac:dyDescent="0.35">
      <c r="B50" s="66"/>
      <c r="C50" s="66"/>
      <c r="D50" s="66"/>
      <c r="E50" s="66"/>
      <c r="F50" s="66"/>
      <c r="G50" s="66"/>
      <c r="H50" s="66"/>
    </row>
    <row r="51" spans="2:8" x14ac:dyDescent="0.35">
      <c r="B51" s="66"/>
      <c r="C51" s="66"/>
      <c r="D51" s="66"/>
      <c r="E51" s="66"/>
      <c r="F51" s="66"/>
      <c r="G51" s="66"/>
      <c r="H51" s="66"/>
    </row>
    <row r="52" spans="2:8" x14ac:dyDescent="0.35">
      <c r="B52" s="66"/>
      <c r="C52" s="66"/>
      <c r="D52" s="66"/>
      <c r="E52" s="66"/>
      <c r="F52" s="66"/>
      <c r="G52" s="66"/>
      <c r="H52" s="66">
        <f>SUM(H6:H47)</f>
        <v>66.805000000000007</v>
      </c>
    </row>
    <row r="53" spans="2:8" x14ac:dyDescent="0.35">
      <c r="B53" s="66"/>
      <c r="C53" s="66"/>
      <c r="D53" s="66"/>
      <c r="E53" s="66"/>
      <c r="F53" s="66"/>
      <c r="G53" s="66"/>
      <c r="H53" s="66"/>
    </row>
    <row r="54" spans="2:8" x14ac:dyDescent="0.35">
      <c r="B54" s="66"/>
      <c r="C54" s="66"/>
      <c r="D54" s="66"/>
      <c r="E54" s="66"/>
      <c r="F54" s="66"/>
      <c r="G54" s="66"/>
      <c r="H54" s="66"/>
    </row>
    <row r="55" spans="2:8" x14ac:dyDescent="0.35">
      <c r="B55" s="66"/>
      <c r="C55" s="66"/>
      <c r="D55" s="66"/>
      <c r="E55" s="66"/>
      <c r="F55" s="66"/>
      <c r="G55" s="66"/>
      <c r="H55" s="66"/>
    </row>
    <row r="56" spans="2:8" x14ac:dyDescent="0.35">
      <c r="B56" s="66"/>
      <c r="C56" s="66"/>
      <c r="D56" s="66"/>
      <c r="E56" s="66"/>
      <c r="F56" s="66"/>
      <c r="G56" s="66"/>
      <c r="H56" s="66"/>
    </row>
    <row r="57" spans="2:8" x14ac:dyDescent="0.35">
      <c r="B57" s="66"/>
      <c r="C57" s="66"/>
      <c r="D57" s="66"/>
      <c r="E57" s="66"/>
      <c r="F57" s="66"/>
      <c r="G57" s="66"/>
      <c r="H57" s="66"/>
    </row>
    <row r="58" spans="2:8" x14ac:dyDescent="0.35">
      <c r="B58" s="66"/>
      <c r="C58" s="66"/>
      <c r="D58" s="66"/>
      <c r="E58" s="66"/>
      <c r="F58" s="66"/>
      <c r="G58" s="66"/>
      <c r="H58" s="66"/>
    </row>
    <row r="59" spans="2:8" x14ac:dyDescent="0.35">
      <c r="B59" s="66"/>
      <c r="C59" s="66"/>
      <c r="D59" s="66"/>
      <c r="E59" s="66"/>
      <c r="F59" s="66"/>
      <c r="G59" s="66"/>
      <c r="H59" s="66"/>
    </row>
    <row r="60" spans="2:8" x14ac:dyDescent="0.35">
      <c r="B60" s="66"/>
      <c r="C60" s="66"/>
      <c r="D60" s="66"/>
      <c r="E60" s="66"/>
      <c r="F60" s="66"/>
      <c r="G60" s="66"/>
      <c r="H60" s="66"/>
    </row>
    <row r="61" spans="2:8" x14ac:dyDescent="0.35">
      <c r="B61" s="66"/>
      <c r="C61" s="66"/>
      <c r="D61" s="66"/>
      <c r="E61" s="66"/>
      <c r="F61" s="66"/>
      <c r="G61" s="66"/>
      <c r="H61" s="66"/>
    </row>
    <row r="62" spans="2:8" x14ac:dyDescent="0.35">
      <c r="B62" s="66"/>
      <c r="C62" s="66"/>
      <c r="D62" s="66"/>
      <c r="E62" s="66"/>
      <c r="F62" s="66"/>
      <c r="G62" s="66"/>
      <c r="H62" s="66"/>
    </row>
    <row r="63" spans="2:8" x14ac:dyDescent="0.35">
      <c r="B63" s="66"/>
      <c r="C63" s="66"/>
      <c r="D63" s="66"/>
      <c r="E63" s="66"/>
      <c r="F63" s="66"/>
      <c r="G63" s="66"/>
      <c r="H63" s="66"/>
    </row>
    <row r="64" spans="2:8" x14ac:dyDescent="0.35">
      <c r="B64" s="66"/>
      <c r="C64" s="66"/>
      <c r="D64" s="66"/>
      <c r="E64" s="66"/>
      <c r="F64" s="66"/>
      <c r="G64" s="66"/>
      <c r="H64" s="66"/>
    </row>
    <row r="65" spans="2:8" x14ac:dyDescent="0.35">
      <c r="B65" s="3"/>
      <c r="F65" s="3"/>
      <c r="G65" s="3"/>
      <c r="H65" s="3"/>
    </row>
    <row r="66" spans="2:8" x14ac:dyDescent="0.35">
      <c r="B66" s="89"/>
      <c r="C66" s="89"/>
      <c r="D66" s="89"/>
      <c r="E66" s="89"/>
      <c r="F66" s="89"/>
      <c r="G66" s="89"/>
      <c r="H66" s="89"/>
    </row>
    <row r="67" spans="2:8" x14ac:dyDescent="0.35">
      <c r="B67" s="89"/>
      <c r="C67" s="89"/>
      <c r="D67" s="89"/>
      <c r="E67" s="89"/>
      <c r="F67" s="89"/>
      <c r="G67" s="89"/>
      <c r="H67" s="89"/>
    </row>
    <row r="68" spans="2:8" x14ac:dyDescent="0.35">
      <c r="B68" s="89"/>
      <c r="C68" s="89"/>
      <c r="D68" s="89"/>
      <c r="E68" s="89"/>
      <c r="F68" s="89"/>
      <c r="G68" s="89"/>
      <c r="H68" s="89"/>
    </row>
    <row r="69" spans="2:8" x14ac:dyDescent="0.35">
      <c r="B69" s="89"/>
      <c r="C69" s="89"/>
      <c r="D69" s="89"/>
      <c r="E69" s="89"/>
      <c r="F69" s="89"/>
      <c r="G69" s="89"/>
      <c r="H69" s="89"/>
    </row>
    <row r="70" spans="2:8" x14ac:dyDescent="0.35">
      <c r="B70" s="89"/>
      <c r="C70" s="89"/>
      <c r="D70" s="89"/>
      <c r="E70" s="89"/>
      <c r="F70" s="89"/>
      <c r="G70" s="89"/>
      <c r="H70" s="89"/>
    </row>
    <row r="71" spans="2:8" x14ac:dyDescent="0.35">
      <c r="B71" s="89"/>
      <c r="C71" s="89"/>
      <c r="D71" s="89"/>
      <c r="E71" s="89"/>
      <c r="F71" s="89"/>
      <c r="G71" s="89"/>
      <c r="H71" s="89"/>
    </row>
    <row r="73" spans="2:8" x14ac:dyDescent="0.35">
      <c r="B73" s="89"/>
      <c r="C73" s="89"/>
      <c r="D73" s="89"/>
      <c r="E73" s="89"/>
      <c r="F73" s="89"/>
      <c r="G73" s="89"/>
      <c r="H73" s="89"/>
    </row>
    <row r="74" spans="2:8" x14ac:dyDescent="0.35">
      <c r="B74" s="89"/>
      <c r="C74" s="89"/>
      <c r="D74" s="89"/>
      <c r="E74" s="89"/>
      <c r="F74" s="89"/>
      <c r="G74" s="89"/>
      <c r="H74" s="89"/>
    </row>
    <row r="75" spans="2:8" x14ac:dyDescent="0.35">
      <c r="B75" s="89"/>
      <c r="C75" s="89"/>
      <c r="D75" s="89"/>
      <c r="E75" s="89"/>
      <c r="F75" s="89"/>
      <c r="G75" s="89"/>
      <c r="H75" s="89"/>
    </row>
    <row r="76" spans="2:8" x14ac:dyDescent="0.35">
      <c r="B76" s="89"/>
      <c r="C76" s="89"/>
      <c r="D76" s="89"/>
      <c r="E76" s="89"/>
      <c r="F76" s="89"/>
      <c r="G76" s="89"/>
      <c r="H76" s="89"/>
    </row>
    <row r="77" spans="2:8" x14ac:dyDescent="0.35">
      <c r="B77" s="89"/>
      <c r="C77" s="89"/>
      <c r="D77" s="89"/>
      <c r="E77" s="89"/>
      <c r="F77" s="89"/>
      <c r="G77" s="89"/>
      <c r="H77" s="89"/>
    </row>
    <row r="78" spans="2:8" x14ac:dyDescent="0.35">
      <c r="B78" s="89"/>
      <c r="C78" s="89"/>
      <c r="D78" s="89"/>
      <c r="E78" s="89"/>
      <c r="F78" s="89"/>
      <c r="G78" s="89"/>
      <c r="H78" s="89"/>
    </row>
    <row r="79" spans="2:8" x14ac:dyDescent="0.35">
      <c r="B79" s="89"/>
      <c r="C79" s="89"/>
      <c r="D79" s="89"/>
      <c r="E79" s="89"/>
      <c r="F79" s="89"/>
      <c r="G79" s="89"/>
      <c r="H79" s="89"/>
    </row>
    <row r="80" spans="2:8" x14ac:dyDescent="0.35">
      <c r="B80" s="89"/>
      <c r="C80" s="89"/>
      <c r="D80" s="89"/>
      <c r="E80" s="89"/>
      <c r="F80" s="89"/>
      <c r="G80" s="89"/>
      <c r="H80" s="89"/>
    </row>
    <row r="81" spans="2:8" x14ac:dyDescent="0.35">
      <c r="B81" s="89"/>
      <c r="C81" s="89"/>
      <c r="D81" s="89"/>
      <c r="E81" s="89"/>
      <c r="F81" s="89"/>
      <c r="G81" s="89"/>
      <c r="H81" s="89"/>
    </row>
    <row r="82" spans="2:8" x14ac:dyDescent="0.35">
      <c r="B82" s="89"/>
      <c r="C82" s="89"/>
      <c r="D82" s="89"/>
      <c r="E82" s="89"/>
      <c r="F82" s="89"/>
      <c r="G82" s="89"/>
      <c r="H82" s="89"/>
    </row>
    <row r="83" spans="2:8" x14ac:dyDescent="0.35">
      <c r="B83" s="89"/>
      <c r="C83" s="89"/>
      <c r="D83" s="89"/>
      <c r="E83" s="89"/>
      <c r="F83" s="89"/>
      <c r="G83" s="89"/>
      <c r="H83" s="89"/>
    </row>
    <row r="84" spans="2:8" x14ac:dyDescent="0.35">
      <c r="B84" s="89"/>
      <c r="C84" s="89"/>
      <c r="D84" s="89"/>
      <c r="E84" s="89"/>
      <c r="F84" s="89"/>
      <c r="G84" s="89"/>
      <c r="H84" s="89"/>
    </row>
    <row r="85" spans="2:8" x14ac:dyDescent="0.35">
      <c r="B85" s="89"/>
      <c r="C85" s="89"/>
      <c r="D85" s="89"/>
      <c r="E85" s="89"/>
      <c r="F85" s="89"/>
      <c r="G85" s="89"/>
      <c r="H85" s="89"/>
    </row>
  </sheetData>
  <mergeCells count="1">
    <mergeCell ref="B3:C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8337EA-9908-46A2-BDA5-602D58E1E0CE}">
          <x14:formula1>
            <xm:f>Details!$CL$5:$CL$53</xm:f>
          </x14:formula1>
          <xm:sqref>B4 B34 B19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3121-7D17-46E9-B686-3BA526C56B32}">
  <sheetPr codeName="Sheet13"/>
  <dimension ref="B2:AO38"/>
  <sheetViews>
    <sheetView showGridLines="0" showRowColHeaders="0" zoomScale="135" workbookViewId="0">
      <selection activeCell="P31" sqref="P31"/>
    </sheetView>
  </sheetViews>
  <sheetFormatPr defaultColWidth="8.90625" defaultRowHeight="12" x14ac:dyDescent="0.3"/>
  <cols>
    <col min="1" max="1" width="8.90625" style="97"/>
    <col min="2" max="2" width="18.81640625" style="97" bestFit="1" customWidth="1"/>
    <col min="3" max="14" width="7.36328125" style="97" bestFit="1" customWidth="1"/>
    <col min="15" max="15" width="1.54296875" style="97" hidden="1" customWidth="1"/>
    <col min="16" max="16" width="8.1796875" style="97" bestFit="1" customWidth="1"/>
    <col min="17" max="17" width="13.1796875" style="97" bestFit="1" customWidth="1"/>
    <col min="18" max="18" width="5.6328125" style="97" bestFit="1" customWidth="1"/>
    <col min="19" max="28" width="3.6328125" style="97" bestFit="1" customWidth="1"/>
    <col min="29" max="29" width="1.54296875" style="97" bestFit="1" customWidth="1"/>
    <col min="30" max="30" width="13.1796875" style="97" bestFit="1" customWidth="1"/>
    <col min="31" max="40" width="7.36328125" style="97" bestFit="1" customWidth="1"/>
    <col min="41" max="41" width="5.453125" style="97" bestFit="1" customWidth="1"/>
    <col min="42" max="42" width="5.6328125" style="97" bestFit="1" customWidth="1"/>
    <col min="43" max="43" width="1.54296875" style="97" bestFit="1" customWidth="1"/>
    <col min="44" max="16384" width="8.90625" style="97"/>
  </cols>
  <sheetData>
    <row r="2" spans="2:41" ht="12.5" hidden="1" thickBot="1" x14ac:dyDescent="0.35">
      <c r="B2" s="96" t="s">
        <v>403</v>
      </c>
      <c r="Q2" s="96" t="s">
        <v>311</v>
      </c>
      <c r="AD2" s="96" t="s">
        <v>61</v>
      </c>
    </row>
    <row r="3" spans="2:41" ht="12.5" hidden="1" thickBot="1" x14ac:dyDescent="0.35">
      <c r="B3" s="98" t="s">
        <v>402</v>
      </c>
      <c r="C3" s="99" t="str" cm="1">
        <f t="array" ref="C3:F3">_xlfn.TOROW(_xlfn.UNIQUE(Details!$C$5:$C$53))</f>
        <v>Apr-26</v>
      </c>
      <c r="D3" s="100" t="str">
        <v>May-26</v>
      </c>
      <c r="E3" s="99" t="str">
        <v>Jun-26</v>
      </c>
      <c r="F3" s="99">
        <v>0</v>
      </c>
      <c r="G3" s="100"/>
      <c r="H3" s="99"/>
      <c r="I3" s="99"/>
      <c r="J3" s="99"/>
      <c r="K3" s="99"/>
      <c r="L3" s="99"/>
      <c r="Q3" s="98" t="s">
        <v>402</v>
      </c>
      <c r="R3" s="99" t="str" cm="1">
        <f t="array" ref="R3:U3">_xlfn.TOROW(_xlfn.UNIQUE(Details!$C$5:$C$53))</f>
        <v>Apr-26</v>
      </c>
      <c r="S3" s="100" t="str">
        <v>May-26</v>
      </c>
      <c r="T3" s="99" t="str">
        <v>Jun-26</v>
      </c>
      <c r="U3" s="99">
        <v>0</v>
      </c>
      <c r="V3" s="100"/>
      <c r="W3" s="99"/>
      <c r="X3" s="99"/>
      <c r="Y3" s="99"/>
      <c r="Z3" s="99"/>
      <c r="AA3" s="99"/>
      <c r="AB3" s="99"/>
      <c r="AD3" s="98" t="s">
        <v>402</v>
      </c>
      <c r="AE3" s="99" t="str" cm="1">
        <f t="array" ref="AE3:AH3">_xlfn.TOROW(_xlfn.UNIQUE(Details!$C$5:$C$53))</f>
        <v>Apr-26</v>
      </c>
      <c r="AF3" s="100" t="str">
        <v>May-26</v>
      </c>
      <c r="AG3" s="99" t="str">
        <v>Jun-26</v>
      </c>
      <c r="AH3" s="99">
        <v>0</v>
      </c>
      <c r="AI3" s="100"/>
      <c r="AJ3" s="99"/>
      <c r="AK3" s="99"/>
      <c r="AL3" s="99"/>
      <c r="AM3" s="99"/>
      <c r="AN3" s="99"/>
      <c r="AO3" s="99"/>
    </row>
    <row r="4" spans="2:41" s="104" customFormat="1" hidden="1" x14ac:dyDescent="0.3">
      <c r="B4" s="101" t="str" cm="1">
        <f t="array" ref="B4:B6">_xlfn.UNIQUE(Details!$CL$5:$CL$53)</f>
        <v>Ferrous</v>
      </c>
      <c r="C4" s="102">
        <f>SUMIFS(Details!$BQ$5:$BQ$53,Details!$C$5:$C$53,'Category Class'!C$3,Details!$CL$5:$CL$53,'Category Class'!$B4)/100000</f>
        <v>79.897858199999988</v>
      </c>
      <c r="D4" s="103">
        <f>SUMIFS(Details!$BQ$5:$BQ$53,Details!$C$5:$C$53,'Category Class'!D$3,Details!$CL$5:$CL$53,'Category Class'!$B4)/100000</f>
        <v>31.242789500000001</v>
      </c>
      <c r="E4" s="102">
        <f>SUMIFS(Details!$BQ$5:$BQ$53,Details!$C$5:$C$53,'Category Class'!E$3,Details!$CL$5:$CL$53,'Category Class'!$B4)/100000</f>
        <v>34.269962337499997</v>
      </c>
      <c r="F4" s="102">
        <f>SUMIFS(Details!$BQ$5:$BQ$53,Details!$C$5:$C$53,'Category Class'!F$3,Details!$CL$5:$CL$53,'Category Class'!$B4)/100000</f>
        <v>0</v>
      </c>
      <c r="G4" s="103">
        <f>SUMIFS(Details!$BQ$5:$BQ$53,Details!$C$5:$C$53,'Category Class'!G$3,Details!$CL$5:$CL$53,'Category Class'!$B4)/100000</f>
        <v>0</v>
      </c>
      <c r="H4" s="102">
        <f>SUMIFS(Details!$BQ$5:$BQ$53,Details!$C$5:$C$53,'Category Class'!H$3,Details!$CL$5:$CL$53,'Category Class'!$B4)/100000</f>
        <v>0</v>
      </c>
      <c r="I4" s="102">
        <f>SUMIFS(Details!$BQ$5:$BQ$53,Details!$C$5:$C$53,'Category Class'!I$3,Details!$CL$5:$CL$53,'Category Class'!$B4)/100000</f>
        <v>0</v>
      </c>
      <c r="J4" s="102">
        <f>SUMIFS(Details!$BQ$5:$BQ$53,Details!$C$5:$C$53,'Category Class'!J$3,Details!$CL$5:$CL$53,'Category Class'!$B4)/100000</f>
        <v>0</v>
      </c>
      <c r="K4" s="102">
        <f>SUMIFS(Details!$BQ$5:$BQ$53,Details!$C$5:$C$53,'Category Class'!K$3,Details!$CL$5:$CL$53,'Category Class'!$B4)/100000</f>
        <v>0</v>
      </c>
      <c r="L4" s="102">
        <f>SUMIFS(Details!$BQ$5:$BQ$53,Details!$C$5:$C$53,'Category Class'!L$3,Details!$CL$5:$CL$53,'Category Class'!$B4)/100000</f>
        <v>0</v>
      </c>
      <c r="Q4" s="101" t="str" cm="1">
        <f t="array" ref="Q4:Q6">_xlfn.UNIQUE(Details!$CL$5:$CL$53)</f>
        <v>Ferrous</v>
      </c>
      <c r="R4" s="102">
        <f>SUMIFS(Details!$AM$5:$AM$53,Details!$C$5:$C$53,'Category Class'!R$3,Details!$CL$5:$CL$53,'Category Class'!$B4)/100000</f>
        <v>79.806602296610166</v>
      </c>
      <c r="S4" s="103">
        <f>SUMIFS(Details!$AM$5:$AM$53,Details!$C$5:$C$53,'Category Class'!S$3,Details!$CL$5:$CL$53,'Category Class'!$B4)/100000</f>
        <v>30.614307288105589</v>
      </c>
      <c r="T4" s="102">
        <f>SUMIFS(Details!$AM$5:$AM$53,Details!$C$5:$C$53,'Category Class'!T$3,Details!$CL$5:$CL$53,'Category Class'!$B4)/100000</f>
        <v>33.5091876575</v>
      </c>
      <c r="U4" s="102">
        <f>SUMIFS(Details!$AM$5:$AM$53,Details!$C$5:$C$53,'Category Class'!U$3,Details!$CL$5:$CL$53,'Category Class'!$B4)/100000</f>
        <v>0</v>
      </c>
      <c r="V4" s="103">
        <f>SUMIFS(Details!$AM$5:$AM$53,Details!$C$5:$C$53,'Category Class'!V$3,Details!$CL$5:$CL$53,'Category Class'!$B4)/100000</f>
        <v>0</v>
      </c>
      <c r="W4" s="102">
        <f>SUMIFS(Details!$AM$5:$AM$53,Details!$C$5:$C$53,'Category Class'!W$3,Details!$CL$5:$CL$53,'Category Class'!$B4)/100000</f>
        <v>0</v>
      </c>
      <c r="X4" s="102">
        <f>SUMIFS(Details!$AM$5:$AM$53,Details!$C$5:$C$53,'Category Class'!X$3,Details!$CL$5:$CL$53,'Category Class'!$B4)/100000</f>
        <v>0</v>
      </c>
      <c r="Y4" s="102">
        <f>SUMIFS(Details!$AM$5:$AM$53,Details!$C$5:$C$53,'Category Class'!Y$3,Details!$CL$5:$CL$53,'Category Class'!$B4)/100000</f>
        <v>0</v>
      </c>
      <c r="Z4" s="102">
        <f>SUMIFS(Details!$AM$5:$AM$53,Details!$C$5:$C$53,'Category Class'!Z$3,Details!$CL$5:$CL$53,'Category Class'!$B4)/100000</f>
        <v>0</v>
      </c>
      <c r="AA4" s="102">
        <f>SUMIFS(Details!$AM$5:$AM$53,Details!$C$5:$C$53,'Category Class'!AA$3,Details!$CL$5:$CL$53,'Category Class'!$B4)/100000</f>
        <v>0</v>
      </c>
      <c r="AB4" s="102">
        <f>SUMIFS(Details!$AM$5:$AM$53,Details!$C$5:$C$53,'Category Class'!AB$3,Details!$CL$5:$CL$53,'Category Class'!$B4)/100000</f>
        <v>0</v>
      </c>
      <c r="AD4" s="101" t="str" cm="1">
        <f t="array" ref="AD4:AD6">_xlfn.UNIQUE(Details!$CL$5:$CL$53)</f>
        <v>Ferrous</v>
      </c>
      <c r="AE4" s="102">
        <f t="shared" ref="AE4:AE14" si="0">C4-R4</f>
        <v>9.1255903389821924E-2</v>
      </c>
      <c r="AF4" s="103">
        <f t="shared" ref="AF4:AF14" si="1">D4-S4</f>
        <v>0.62848221189441134</v>
      </c>
      <c r="AG4" s="102">
        <f t="shared" ref="AG4:AG14" si="2">E4-T4</f>
        <v>0.76077467999999726</v>
      </c>
      <c r="AH4" s="102">
        <f t="shared" ref="AH4:AH14" si="3">F4-U4</f>
        <v>0</v>
      </c>
      <c r="AI4" s="103">
        <f t="shared" ref="AI4:AI14" si="4">G4-V4</f>
        <v>0</v>
      </c>
      <c r="AJ4" s="102">
        <f t="shared" ref="AJ4:AJ14" si="5">H4-W4</f>
        <v>0</v>
      </c>
      <c r="AK4" s="102">
        <f t="shared" ref="AK4:AK14" si="6">I4-X4</f>
        <v>0</v>
      </c>
      <c r="AL4" s="102">
        <f t="shared" ref="AL4:AL14" si="7">J4-Y4</f>
        <v>0</v>
      </c>
      <c r="AM4" s="102">
        <f t="shared" ref="AM4:AM14" si="8">K4-Z4</f>
        <v>0</v>
      </c>
      <c r="AN4" s="102">
        <f t="shared" ref="AN4:AN14" si="9">L4-AA4</f>
        <v>0</v>
      </c>
      <c r="AO4" s="102"/>
    </row>
    <row r="5" spans="2:41" s="104" customFormat="1" hidden="1" x14ac:dyDescent="0.3">
      <c r="B5" s="101" t="str">
        <v>Aluminium</v>
      </c>
      <c r="C5" s="102">
        <f>SUMIFS(Details!$BQ$5:$BQ$53,Details!$C$5:$C$53,'Category Class'!C$3,Details!$CL$5:$CL$53,'Category Class'!$B5)/100000</f>
        <v>89.311599999999999</v>
      </c>
      <c r="D5" s="103">
        <f>SUMIFS(Details!$BQ$5:$BQ$53,Details!$C$5:$C$53,'Category Class'!D$3,Details!$CL$5:$CL$53,'Category Class'!$B5)/100000</f>
        <v>87.09308</v>
      </c>
      <c r="E5" s="102">
        <f>SUMIFS(Details!$BQ$5:$BQ$53,Details!$C$5:$C$53,'Category Class'!E$3,Details!$CL$5:$CL$53,'Category Class'!$B5)/100000</f>
        <v>49.322195499999999</v>
      </c>
      <c r="F5" s="102">
        <f>SUMIFS(Details!$BQ$5:$BQ$53,Details!$C$5:$C$53,'Category Class'!F$3,Details!$CL$5:$CL$53,'Category Class'!$B5)/100000</f>
        <v>0</v>
      </c>
      <c r="G5" s="103">
        <f>SUMIFS(Details!$BQ$5:$BQ$53,Details!$C$5:$C$53,'Category Class'!G$3,Details!$CL$5:$CL$53,'Category Class'!$B5)/100000</f>
        <v>0</v>
      </c>
      <c r="H5" s="102">
        <f>SUMIFS(Details!$BQ$5:$BQ$53,Details!$C$5:$C$53,'Category Class'!H$3,Details!$CL$5:$CL$53,'Category Class'!$B5)/100000</f>
        <v>0</v>
      </c>
      <c r="I5" s="102">
        <f>SUMIFS(Details!$BQ$5:$BQ$53,Details!$C$5:$C$53,'Category Class'!I$3,Details!$CL$5:$CL$53,'Category Class'!$B5)/100000</f>
        <v>0</v>
      </c>
      <c r="J5" s="102">
        <f>SUMIFS(Details!$BQ$5:$BQ$53,Details!$C$5:$C$53,'Category Class'!J$3,Details!$CL$5:$CL$53,'Category Class'!$B5)/100000</f>
        <v>0</v>
      </c>
      <c r="K5" s="102">
        <f>SUMIFS(Details!$BQ$5:$BQ$53,Details!$C$5:$C$53,'Category Class'!K$3,Details!$CL$5:$CL$53,'Category Class'!$B5)/100000</f>
        <v>0</v>
      </c>
      <c r="L5" s="102">
        <f>SUMIFS(Details!$BQ$5:$BQ$53,Details!$C$5:$C$53,'Category Class'!L$3,Details!$CL$5:$CL$53,'Category Class'!$B5)/100000</f>
        <v>0</v>
      </c>
      <c r="Q5" s="101" t="str">
        <v>Aluminium</v>
      </c>
      <c r="R5" s="102">
        <f>SUMIFS(Details!$AM$5:$AM$53,Details!$C$5:$C$53,'Category Class'!R$3,Details!$CL$5:$CL$53,'Category Class'!$B5)/100000</f>
        <v>86.735788999999997</v>
      </c>
      <c r="S5" s="103">
        <f>SUMIFS(Details!$AM$5:$AM$53,Details!$C$5:$C$53,'Category Class'!S$3,Details!$CL$5:$CL$53,'Category Class'!$B5)/100000</f>
        <v>84.658864957627117</v>
      </c>
      <c r="T5" s="102">
        <f>SUMIFS(Details!$AM$5:$AM$53,Details!$C$5:$C$53,'Category Class'!T$3,Details!$CL$5:$CL$53,'Category Class'!$B5)/100000</f>
        <v>47.840882634999993</v>
      </c>
      <c r="U5" s="102">
        <f>SUMIFS(Details!$AM$5:$AM$53,Details!$C$5:$C$53,'Category Class'!U$3,Details!$CL$5:$CL$53,'Category Class'!$B5)/100000</f>
        <v>0</v>
      </c>
      <c r="V5" s="103">
        <f>SUMIFS(Details!$AM$5:$AM$53,Details!$C$5:$C$53,'Category Class'!V$3,Details!$CL$5:$CL$53,'Category Class'!$B5)/100000</f>
        <v>0</v>
      </c>
      <c r="W5" s="102">
        <f>SUMIFS(Details!$AM$5:$AM$53,Details!$C$5:$C$53,'Category Class'!W$3,Details!$CL$5:$CL$53,'Category Class'!$B5)/100000</f>
        <v>0</v>
      </c>
      <c r="X5" s="102">
        <f>SUMIFS(Details!$AM$5:$AM$53,Details!$C$5:$C$53,'Category Class'!X$3,Details!$CL$5:$CL$53,'Category Class'!$B5)/100000</f>
        <v>0</v>
      </c>
      <c r="Y5" s="102">
        <f>SUMIFS(Details!$AM$5:$AM$53,Details!$C$5:$C$53,'Category Class'!Y$3,Details!$CL$5:$CL$53,'Category Class'!$B5)/100000</f>
        <v>0</v>
      </c>
      <c r="Z5" s="102">
        <f>SUMIFS(Details!$AM$5:$AM$53,Details!$C$5:$C$53,'Category Class'!Z$3,Details!$CL$5:$CL$53,'Category Class'!$B5)/100000</f>
        <v>0</v>
      </c>
      <c r="AA5" s="102">
        <f>SUMIFS(Details!$AM$5:$AM$53,Details!$C$5:$C$53,'Category Class'!AA$3,Details!$CL$5:$CL$53,'Category Class'!$B5)/100000</f>
        <v>0</v>
      </c>
      <c r="AB5" s="102">
        <f>SUMIFS(Details!$AM$5:$AM$53,Details!$C$5:$C$53,'Category Class'!AB$3,Details!$CL$5:$CL$53,'Category Class'!$B5)/100000</f>
        <v>0</v>
      </c>
      <c r="AD5" s="101" t="str">
        <v>Aluminium</v>
      </c>
      <c r="AE5" s="102">
        <f t="shared" si="0"/>
        <v>2.5758110000000016</v>
      </c>
      <c r="AF5" s="103">
        <f t="shared" si="1"/>
        <v>2.4342150423728839</v>
      </c>
      <c r="AG5" s="102">
        <f t="shared" si="2"/>
        <v>1.4813128650000067</v>
      </c>
      <c r="AH5" s="102">
        <f t="shared" si="3"/>
        <v>0</v>
      </c>
      <c r="AI5" s="103">
        <f t="shared" si="4"/>
        <v>0</v>
      </c>
      <c r="AJ5" s="102">
        <f t="shared" si="5"/>
        <v>0</v>
      </c>
      <c r="AK5" s="102">
        <f t="shared" si="6"/>
        <v>0</v>
      </c>
      <c r="AL5" s="102">
        <f t="shared" si="7"/>
        <v>0</v>
      </c>
      <c r="AM5" s="102">
        <f t="shared" si="8"/>
        <v>0</v>
      </c>
      <c r="AN5" s="102">
        <f t="shared" si="9"/>
        <v>0</v>
      </c>
      <c r="AO5" s="102"/>
    </row>
    <row r="6" spans="2:41" s="104" customFormat="1" hidden="1" x14ac:dyDescent="0.3">
      <c r="B6" s="101">
        <v>0</v>
      </c>
      <c r="C6" s="102">
        <f>SUMIFS(Details!$BQ$5:$BQ$53,Details!$C$5:$C$53,'Category Class'!C$3,Details!$CL$5:$CL$53,'Category Class'!$B6)/100000</f>
        <v>0</v>
      </c>
      <c r="D6" s="103">
        <f>SUMIFS(Details!$BQ$5:$BQ$53,Details!$C$5:$C$53,'Category Class'!D$3,Details!$CL$5:$CL$53,'Category Class'!$B6)/100000</f>
        <v>0</v>
      </c>
      <c r="E6" s="102">
        <f>SUMIFS(Details!$BQ$5:$BQ$53,Details!$C$5:$C$53,'Category Class'!E$3,Details!$CL$5:$CL$53,'Category Class'!$B6)/100000</f>
        <v>0</v>
      </c>
      <c r="F6" s="102">
        <f>SUMIFS(Details!$BQ$5:$BQ$53,Details!$C$5:$C$53,'Category Class'!F$3,Details!$CL$5:$CL$53,'Category Class'!$B6)/100000</f>
        <v>0</v>
      </c>
      <c r="G6" s="103">
        <f>SUMIFS(Details!$BQ$5:$BQ$53,Details!$C$5:$C$53,'Category Class'!G$3,Details!$CL$5:$CL$53,'Category Class'!$B6)/100000</f>
        <v>0</v>
      </c>
      <c r="H6" s="102">
        <f>SUMIFS(Details!$BQ$5:$BQ$53,Details!$C$5:$C$53,'Category Class'!H$3,Details!$CL$5:$CL$53,'Category Class'!$B6)/100000</f>
        <v>0</v>
      </c>
      <c r="I6" s="102">
        <f>SUMIFS(Details!$BQ$5:$BQ$53,Details!$C$5:$C$53,'Category Class'!I$3,Details!$CL$5:$CL$53,'Category Class'!$B6)/100000</f>
        <v>0</v>
      </c>
      <c r="J6" s="102">
        <f>SUMIFS(Details!$BQ$5:$BQ$53,Details!$C$5:$C$53,'Category Class'!J$3,Details!$CL$5:$CL$53,'Category Class'!$B6)/100000</f>
        <v>0</v>
      </c>
      <c r="K6" s="102">
        <f>SUMIFS(Details!$BQ$5:$BQ$53,Details!$C$5:$C$53,'Category Class'!K$3,Details!$CL$5:$CL$53,'Category Class'!$B6)/100000</f>
        <v>0</v>
      </c>
      <c r="L6" s="102">
        <f>SUMIFS(Details!$BQ$5:$BQ$53,Details!$C$5:$C$53,'Category Class'!L$3,Details!$CL$5:$CL$53,'Category Class'!$B6)/100000</f>
        <v>0</v>
      </c>
      <c r="Q6" s="101">
        <v>0</v>
      </c>
      <c r="R6" s="102">
        <f>SUMIFS(Details!$AM$5:$AM$53,Details!$C$5:$C$53,'Category Class'!R$3,Details!$CL$5:$CL$53,'Category Class'!$B6)/100000</f>
        <v>0</v>
      </c>
      <c r="S6" s="103">
        <f>SUMIFS(Details!$AM$5:$AM$53,Details!$C$5:$C$53,'Category Class'!S$3,Details!$CL$5:$CL$53,'Category Class'!$B6)/100000</f>
        <v>0</v>
      </c>
      <c r="T6" s="102">
        <f>SUMIFS(Details!$AM$5:$AM$53,Details!$C$5:$C$53,'Category Class'!T$3,Details!$CL$5:$CL$53,'Category Class'!$B6)/100000</f>
        <v>0</v>
      </c>
      <c r="U6" s="102">
        <f>SUMIFS(Details!$AM$5:$AM$53,Details!$C$5:$C$53,'Category Class'!U$3,Details!$CL$5:$CL$53,'Category Class'!$B6)/100000</f>
        <v>0</v>
      </c>
      <c r="V6" s="103">
        <f>SUMIFS(Details!$AM$5:$AM$53,Details!$C$5:$C$53,'Category Class'!V$3,Details!$CL$5:$CL$53,'Category Class'!$B6)/100000</f>
        <v>0</v>
      </c>
      <c r="W6" s="102">
        <f>SUMIFS(Details!$AM$5:$AM$53,Details!$C$5:$C$53,'Category Class'!W$3,Details!$CL$5:$CL$53,'Category Class'!$B6)/100000</f>
        <v>0</v>
      </c>
      <c r="X6" s="102">
        <f>SUMIFS(Details!$AM$5:$AM$53,Details!$C$5:$C$53,'Category Class'!X$3,Details!$CL$5:$CL$53,'Category Class'!$B6)/100000</f>
        <v>0</v>
      </c>
      <c r="Y6" s="102">
        <f>SUMIFS(Details!$AM$5:$AM$53,Details!$C$5:$C$53,'Category Class'!Y$3,Details!$CL$5:$CL$53,'Category Class'!$B6)/100000</f>
        <v>0</v>
      </c>
      <c r="Z6" s="102">
        <f>SUMIFS(Details!$AM$5:$AM$53,Details!$C$5:$C$53,'Category Class'!Z$3,Details!$CL$5:$CL$53,'Category Class'!$B6)/100000</f>
        <v>0</v>
      </c>
      <c r="AA6" s="102">
        <f>SUMIFS(Details!$AM$5:$AM$53,Details!$C$5:$C$53,'Category Class'!AA$3,Details!$CL$5:$CL$53,'Category Class'!$B6)/100000</f>
        <v>0</v>
      </c>
      <c r="AB6" s="102">
        <f>SUMIFS(Details!$AM$5:$AM$53,Details!$C$5:$C$53,'Category Class'!AB$3,Details!$CL$5:$CL$53,'Category Class'!$B6)/100000</f>
        <v>0</v>
      </c>
      <c r="AD6" s="101">
        <v>0</v>
      </c>
      <c r="AE6" s="102">
        <f t="shared" si="0"/>
        <v>0</v>
      </c>
      <c r="AF6" s="103">
        <f t="shared" si="1"/>
        <v>0</v>
      </c>
      <c r="AG6" s="102">
        <f t="shared" si="2"/>
        <v>0</v>
      </c>
      <c r="AH6" s="102">
        <f t="shared" si="3"/>
        <v>0</v>
      </c>
      <c r="AI6" s="103">
        <f t="shared" si="4"/>
        <v>0</v>
      </c>
      <c r="AJ6" s="102">
        <f t="shared" si="5"/>
        <v>0</v>
      </c>
      <c r="AK6" s="102">
        <f t="shared" si="6"/>
        <v>0</v>
      </c>
      <c r="AL6" s="102">
        <f t="shared" si="7"/>
        <v>0</v>
      </c>
      <c r="AM6" s="102">
        <f t="shared" si="8"/>
        <v>0</v>
      </c>
      <c r="AN6" s="102">
        <f t="shared" si="9"/>
        <v>0</v>
      </c>
      <c r="AO6" s="102"/>
    </row>
    <row r="7" spans="2:41" s="104" customFormat="1" hidden="1" x14ac:dyDescent="0.3">
      <c r="B7" s="101"/>
      <c r="C7" s="102">
        <f>SUMIFS(Details!$BQ$5:$BQ$53,Details!$C$5:$C$53,'Category Class'!C$3,Details!$CL$5:$CL$53,'Category Class'!$B7)/100000</f>
        <v>0</v>
      </c>
      <c r="D7" s="103">
        <f>SUMIFS(Details!$BQ$5:$BQ$53,Details!$C$5:$C$53,'Category Class'!D$3,Details!$CL$5:$CL$53,'Category Class'!$B7)/100000</f>
        <v>0</v>
      </c>
      <c r="E7" s="102">
        <f>SUMIFS(Details!$BQ$5:$BQ$53,Details!$C$5:$C$53,'Category Class'!E$3,Details!$CL$5:$CL$53,'Category Class'!$B7)/100000</f>
        <v>0</v>
      </c>
      <c r="F7" s="102">
        <f>SUMIFS(Details!$BQ$5:$BQ$53,Details!$C$5:$C$53,'Category Class'!F$3,Details!$CL$5:$CL$53,'Category Class'!$B7)/100000</f>
        <v>0</v>
      </c>
      <c r="G7" s="103">
        <f>SUMIFS(Details!$BQ$5:$BQ$53,Details!$C$5:$C$53,'Category Class'!G$3,Details!$CL$5:$CL$53,'Category Class'!$B7)/100000</f>
        <v>0</v>
      </c>
      <c r="H7" s="102">
        <f>SUMIFS(Details!$BQ$5:$BQ$53,Details!$C$5:$C$53,'Category Class'!H$3,Details!$CL$5:$CL$53,'Category Class'!$B7)/100000</f>
        <v>0</v>
      </c>
      <c r="I7" s="102">
        <f>SUMIFS(Details!$BQ$5:$BQ$53,Details!$C$5:$C$53,'Category Class'!I$3,Details!$CL$5:$CL$53,'Category Class'!$B7)/100000</f>
        <v>0</v>
      </c>
      <c r="J7" s="102">
        <f>SUMIFS(Details!$BQ$5:$BQ$53,Details!$C$5:$C$53,'Category Class'!J$3,Details!$CL$5:$CL$53,'Category Class'!$B7)/100000</f>
        <v>0</v>
      </c>
      <c r="K7" s="102">
        <f>SUMIFS(Details!$BQ$5:$BQ$53,Details!$C$5:$C$53,'Category Class'!K$3,Details!$CL$5:$CL$53,'Category Class'!$B7)/100000</f>
        <v>0</v>
      </c>
      <c r="L7" s="102">
        <f>SUMIFS(Details!$BQ$5:$BQ$53,Details!$C$5:$C$53,'Category Class'!L$3,Details!$CL$5:$CL$53,'Category Class'!$B7)/100000</f>
        <v>0</v>
      </c>
      <c r="Q7" s="101"/>
      <c r="R7" s="102">
        <f>SUMIFS(Details!$AM$5:$AM$53,Details!$C$5:$C$53,'Category Class'!R$3,Details!$CL$5:$CL$53,'Category Class'!$B7)/100000</f>
        <v>0</v>
      </c>
      <c r="S7" s="103">
        <f>SUMIFS(Details!$AM$5:$AM$53,Details!$C$5:$C$53,'Category Class'!S$3,Details!$CL$5:$CL$53,'Category Class'!$B7)/100000</f>
        <v>0</v>
      </c>
      <c r="T7" s="102">
        <f>SUMIFS(Details!$AM$5:$AM$53,Details!$C$5:$C$53,'Category Class'!T$3,Details!$CL$5:$CL$53,'Category Class'!$B7)/100000</f>
        <v>0</v>
      </c>
      <c r="U7" s="102">
        <f>SUMIFS(Details!$AM$5:$AM$53,Details!$C$5:$C$53,'Category Class'!U$3,Details!$CL$5:$CL$53,'Category Class'!$B7)/100000</f>
        <v>0</v>
      </c>
      <c r="V7" s="103">
        <f>SUMIFS(Details!$AM$5:$AM$53,Details!$C$5:$C$53,'Category Class'!V$3,Details!$CL$5:$CL$53,'Category Class'!$B7)/100000</f>
        <v>0</v>
      </c>
      <c r="W7" s="102">
        <f>SUMIFS(Details!$AM$5:$AM$53,Details!$C$5:$C$53,'Category Class'!W$3,Details!$CL$5:$CL$53,'Category Class'!$B7)/100000</f>
        <v>0</v>
      </c>
      <c r="X7" s="102">
        <f>SUMIFS(Details!$AM$5:$AM$53,Details!$C$5:$C$53,'Category Class'!X$3,Details!$CL$5:$CL$53,'Category Class'!$B7)/100000</f>
        <v>0</v>
      </c>
      <c r="Y7" s="102">
        <f>SUMIFS(Details!$AM$5:$AM$53,Details!$C$5:$C$53,'Category Class'!Y$3,Details!$CL$5:$CL$53,'Category Class'!$B7)/100000</f>
        <v>0</v>
      </c>
      <c r="Z7" s="102">
        <f>SUMIFS(Details!$AM$5:$AM$53,Details!$C$5:$C$53,'Category Class'!Z$3,Details!$CL$5:$CL$53,'Category Class'!$B7)/100000</f>
        <v>0</v>
      </c>
      <c r="AA7" s="102">
        <f>SUMIFS(Details!$AM$5:$AM$53,Details!$C$5:$C$53,'Category Class'!AA$3,Details!$CL$5:$CL$53,'Category Class'!$B7)/100000</f>
        <v>0</v>
      </c>
      <c r="AB7" s="102">
        <f>SUMIFS(Details!$AM$5:$AM$53,Details!$C$5:$C$53,'Category Class'!AB$3,Details!$CL$5:$CL$53,'Category Class'!$B7)/100000</f>
        <v>0</v>
      </c>
      <c r="AD7" s="101"/>
      <c r="AE7" s="102">
        <f t="shared" si="0"/>
        <v>0</v>
      </c>
      <c r="AF7" s="103">
        <f t="shared" si="1"/>
        <v>0</v>
      </c>
      <c r="AG7" s="102">
        <f t="shared" si="2"/>
        <v>0</v>
      </c>
      <c r="AH7" s="102">
        <f t="shared" si="3"/>
        <v>0</v>
      </c>
      <c r="AI7" s="103">
        <f t="shared" si="4"/>
        <v>0</v>
      </c>
      <c r="AJ7" s="102">
        <f t="shared" si="5"/>
        <v>0</v>
      </c>
      <c r="AK7" s="102">
        <f t="shared" si="6"/>
        <v>0</v>
      </c>
      <c r="AL7" s="102">
        <f t="shared" si="7"/>
        <v>0</v>
      </c>
      <c r="AM7" s="102">
        <f t="shared" si="8"/>
        <v>0</v>
      </c>
      <c r="AN7" s="102">
        <f t="shared" si="9"/>
        <v>0</v>
      </c>
      <c r="AO7" s="102"/>
    </row>
    <row r="8" spans="2:41" s="104" customFormat="1" hidden="1" x14ac:dyDescent="0.3">
      <c r="B8" s="101"/>
      <c r="C8" s="102">
        <f>SUMIFS(Details!$BQ$5:$BQ$53,Details!$C$5:$C$53,'Category Class'!C$3,Details!$CL$5:$CL$53,'Category Class'!$B8)/100000</f>
        <v>0</v>
      </c>
      <c r="D8" s="103">
        <f>SUMIFS(Details!$BQ$5:$BQ$53,Details!$C$5:$C$53,'Category Class'!D$3,Details!$CL$5:$CL$53,'Category Class'!$B8)/100000</f>
        <v>0</v>
      </c>
      <c r="E8" s="102">
        <f>SUMIFS(Details!$BQ$5:$BQ$53,Details!$C$5:$C$53,'Category Class'!E$3,Details!$CL$5:$CL$53,'Category Class'!$B8)/100000</f>
        <v>0</v>
      </c>
      <c r="F8" s="102">
        <f>SUMIFS(Details!$BQ$5:$BQ$53,Details!$C$5:$C$53,'Category Class'!F$3,Details!$CL$5:$CL$53,'Category Class'!$B8)/100000</f>
        <v>0</v>
      </c>
      <c r="G8" s="103">
        <f>SUMIFS(Details!$BQ$5:$BQ$53,Details!$C$5:$C$53,'Category Class'!G$3,Details!$CL$5:$CL$53,'Category Class'!$B8)/100000</f>
        <v>0</v>
      </c>
      <c r="H8" s="102">
        <f>SUMIFS(Details!$BQ$5:$BQ$53,Details!$C$5:$C$53,'Category Class'!H$3,Details!$CL$5:$CL$53,'Category Class'!$B8)/100000</f>
        <v>0</v>
      </c>
      <c r="I8" s="102">
        <f>SUMIFS(Details!$BQ$5:$BQ$53,Details!$C$5:$C$53,'Category Class'!I$3,Details!$CL$5:$CL$53,'Category Class'!$B8)/100000</f>
        <v>0</v>
      </c>
      <c r="J8" s="102">
        <f>SUMIFS(Details!$BQ$5:$BQ$53,Details!$C$5:$C$53,'Category Class'!J$3,Details!$CL$5:$CL$53,'Category Class'!$B8)/100000</f>
        <v>0</v>
      </c>
      <c r="K8" s="102">
        <f>SUMIFS(Details!$BQ$5:$BQ$53,Details!$C$5:$C$53,'Category Class'!K$3,Details!$CL$5:$CL$53,'Category Class'!$B8)/100000</f>
        <v>0</v>
      </c>
      <c r="L8" s="102">
        <f>SUMIFS(Details!$BQ$5:$BQ$53,Details!$C$5:$C$53,'Category Class'!L$3,Details!$CL$5:$CL$53,'Category Class'!$B8)/100000</f>
        <v>0</v>
      </c>
      <c r="Q8" s="101"/>
      <c r="R8" s="102">
        <f>SUMIFS(Details!$AM$5:$AM$53,Details!$C$5:$C$53,'Category Class'!R$3,Details!$CL$5:$CL$53,'Category Class'!$B8)/100000</f>
        <v>0</v>
      </c>
      <c r="S8" s="103">
        <f>SUMIFS(Details!$AM$5:$AM$53,Details!$C$5:$C$53,'Category Class'!S$3,Details!$CL$5:$CL$53,'Category Class'!$B8)/100000</f>
        <v>0</v>
      </c>
      <c r="T8" s="102">
        <f>SUMIFS(Details!$AM$5:$AM$53,Details!$C$5:$C$53,'Category Class'!T$3,Details!$CL$5:$CL$53,'Category Class'!$B8)/100000</f>
        <v>0</v>
      </c>
      <c r="U8" s="102">
        <f>SUMIFS(Details!$AM$5:$AM$53,Details!$C$5:$C$53,'Category Class'!U$3,Details!$CL$5:$CL$53,'Category Class'!$B8)/100000</f>
        <v>0</v>
      </c>
      <c r="V8" s="103">
        <f>SUMIFS(Details!$AM$5:$AM$53,Details!$C$5:$C$53,'Category Class'!V$3,Details!$CL$5:$CL$53,'Category Class'!$B8)/100000</f>
        <v>0</v>
      </c>
      <c r="W8" s="102">
        <f>SUMIFS(Details!$AM$5:$AM$53,Details!$C$5:$C$53,'Category Class'!W$3,Details!$CL$5:$CL$53,'Category Class'!$B8)/100000</f>
        <v>0</v>
      </c>
      <c r="X8" s="102">
        <f>SUMIFS(Details!$AM$5:$AM$53,Details!$C$5:$C$53,'Category Class'!X$3,Details!$CL$5:$CL$53,'Category Class'!$B8)/100000</f>
        <v>0</v>
      </c>
      <c r="Y8" s="102">
        <f>SUMIFS(Details!$AM$5:$AM$53,Details!$C$5:$C$53,'Category Class'!Y$3,Details!$CL$5:$CL$53,'Category Class'!$B8)/100000</f>
        <v>0</v>
      </c>
      <c r="Z8" s="102">
        <f>SUMIFS(Details!$AM$5:$AM$53,Details!$C$5:$C$53,'Category Class'!Z$3,Details!$CL$5:$CL$53,'Category Class'!$B8)/100000</f>
        <v>0</v>
      </c>
      <c r="AA8" s="102">
        <f>SUMIFS(Details!$AM$5:$AM$53,Details!$C$5:$C$53,'Category Class'!AA$3,Details!$CL$5:$CL$53,'Category Class'!$B8)/100000</f>
        <v>0</v>
      </c>
      <c r="AB8" s="102">
        <f>SUMIFS(Details!$AM$5:$AM$53,Details!$C$5:$C$53,'Category Class'!AB$3,Details!$CL$5:$CL$53,'Category Class'!$B8)/100000</f>
        <v>0</v>
      </c>
      <c r="AD8" s="101"/>
      <c r="AE8" s="102">
        <f t="shared" si="0"/>
        <v>0</v>
      </c>
      <c r="AF8" s="103">
        <f t="shared" si="1"/>
        <v>0</v>
      </c>
      <c r="AG8" s="102">
        <f t="shared" si="2"/>
        <v>0</v>
      </c>
      <c r="AH8" s="102">
        <f t="shared" si="3"/>
        <v>0</v>
      </c>
      <c r="AI8" s="103">
        <f t="shared" si="4"/>
        <v>0</v>
      </c>
      <c r="AJ8" s="102">
        <f t="shared" si="5"/>
        <v>0</v>
      </c>
      <c r="AK8" s="102">
        <f t="shared" si="6"/>
        <v>0</v>
      </c>
      <c r="AL8" s="102">
        <f t="shared" si="7"/>
        <v>0</v>
      </c>
      <c r="AM8" s="102">
        <f t="shared" si="8"/>
        <v>0</v>
      </c>
      <c r="AN8" s="102">
        <f t="shared" si="9"/>
        <v>0</v>
      </c>
      <c r="AO8" s="102"/>
    </row>
    <row r="9" spans="2:41" s="104" customFormat="1" hidden="1" x14ac:dyDescent="0.3">
      <c r="B9" s="101"/>
      <c r="C9" s="102">
        <f>SUMIFS(Details!$BQ$5:$BQ$53,Details!$C$5:$C$53,'Category Class'!C$3,Details!$CL$5:$CL$53,'Category Class'!$B9)/100000</f>
        <v>0</v>
      </c>
      <c r="D9" s="103">
        <f>SUMIFS(Details!$BQ$5:$BQ$53,Details!$C$5:$C$53,'Category Class'!D$3,Details!$CL$5:$CL$53,'Category Class'!$B9)/100000</f>
        <v>0</v>
      </c>
      <c r="E9" s="102">
        <f>SUMIFS(Details!$BQ$5:$BQ$53,Details!$C$5:$C$53,'Category Class'!E$3,Details!$CL$5:$CL$53,'Category Class'!$B9)/100000</f>
        <v>0</v>
      </c>
      <c r="F9" s="102">
        <f>SUMIFS(Details!$BQ$5:$BQ$53,Details!$C$5:$C$53,'Category Class'!F$3,Details!$CL$5:$CL$53,'Category Class'!$B9)/100000</f>
        <v>0</v>
      </c>
      <c r="G9" s="103">
        <f>SUMIFS(Details!$BQ$5:$BQ$53,Details!$C$5:$C$53,'Category Class'!G$3,Details!$CL$5:$CL$53,'Category Class'!$B9)/100000</f>
        <v>0</v>
      </c>
      <c r="H9" s="102">
        <f>SUMIFS(Details!$BQ$5:$BQ$53,Details!$C$5:$C$53,'Category Class'!H$3,Details!$CL$5:$CL$53,'Category Class'!$B9)/100000</f>
        <v>0</v>
      </c>
      <c r="I9" s="102">
        <f>SUMIFS(Details!$BQ$5:$BQ$53,Details!$C$5:$C$53,'Category Class'!I$3,Details!$CL$5:$CL$53,'Category Class'!$B9)/100000</f>
        <v>0</v>
      </c>
      <c r="J9" s="102">
        <f>SUMIFS(Details!$BQ$5:$BQ$53,Details!$C$5:$C$53,'Category Class'!J$3,Details!$CL$5:$CL$53,'Category Class'!$B9)/100000</f>
        <v>0</v>
      </c>
      <c r="K9" s="102">
        <f>SUMIFS(Details!$BQ$5:$BQ$53,Details!$C$5:$C$53,'Category Class'!K$3,Details!$CL$5:$CL$53,'Category Class'!$B9)/100000</f>
        <v>0</v>
      </c>
      <c r="L9" s="102">
        <f>SUMIFS(Details!$BQ$5:$BQ$53,Details!$C$5:$C$53,'Category Class'!L$3,Details!$CL$5:$CL$53,'Category Class'!$B9)/100000</f>
        <v>0</v>
      </c>
      <c r="Q9" s="101"/>
      <c r="R9" s="102">
        <f>SUMIFS(Details!$AM$5:$AM$53,Details!$C$5:$C$53,'Category Class'!R$3,Details!$CL$5:$CL$53,'Category Class'!$B9)/100000</f>
        <v>0</v>
      </c>
      <c r="S9" s="103">
        <f>SUMIFS(Details!$AM$5:$AM$53,Details!$C$5:$C$53,'Category Class'!S$3,Details!$CL$5:$CL$53,'Category Class'!$B9)/100000</f>
        <v>0</v>
      </c>
      <c r="T9" s="102">
        <f>SUMIFS(Details!$AM$5:$AM$53,Details!$C$5:$C$53,'Category Class'!T$3,Details!$CL$5:$CL$53,'Category Class'!$B9)/100000</f>
        <v>0</v>
      </c>
      <c r="U9" s="102">
        <f>SUMIFS(Details!$AM$5:$AM$53,Details!$C$5:$C$53,'Category Class'!U$3,Details!$CL$5:$CL$53,'Category Class'!$B9)/100000</f>
        <v>0</v>
      </c>
      <c r="V9" s="103">
        <f>SUMIFS(Details!$AM$5:$AM$53,Details!$C$5:$C$53,'Category Class'!V$3,Details!$CL$5:$CL$53,'Category Class'!$B9)/100000</f>
        <v>0</v>
      </c>
      <c r="W9" s="102">
        <f>SUMIFS(Details!$AM$5:$AM$53,Details!$C$5:$C$53,'Category Class'!W$3,Details!$CL$5:$CL$53,'Category Class'!$B9)/100000</f>
        <v>0</v>
      </c>
      <c r="X9" s="102">
        <f>SUMIFS(Details!$AM$5:$AM$53,Details!$C$5:$C$53,'Category Class'!X$3,Details!$CL$5:$CL$53,'Category Class'!$B9)/100000</f>
        <v>0</v>
      </c>
      <c r="Y9" s="102">
        <f>SUMIFS(Details!$AM$5:$AM$53,Details!$C$5:$C$53,'Category Class'!Y$3,Details!$CL$5:$CL$53,'Category Class'!$B9)/100000</f>
        <v>0</v>
      </c>
      <c r="Z9" s="102">
        <f>SUMIFS(Details!$AM$5:$AM$53,Details!$C$5:$C$53,'Category Class'!Z$3,Details!$CL$5:$CL$53,'Category Class'!$B9)/100000</f>
        <v>0</v>
      </c>
      <c r="AA9" s="102">
        <f>SUMIFS(Details!$AM$5:$AM$53,Details!$C$5:$C$53,'Category Class'!AA$3,Details!$CL$5:$CL$53,'Category Class'!$B9)/100000</f>
        <v>0</v>
      </c>
      <c r="AB9" s="102">
        <f>SUMIFS(Details!$AM$5:$AM$53,Details!$C$5:$C$53,'Category Class'!AB$3,Details!$CL$5:$CL$53,'Category Class'!$B9)/100000</f>
        <v>0</v>
      </c>
      <c r="AD9" s="101"/>
      <c r="AE9" s="102">
        <f t="shared" si="0"/>
        <v>0</v>
      </c>
      <c r="AF9" s="103">
        <f t="shared" si="1"/>
        <v>0</v>
      </c>
      <c r="AG9" s="102">
        <f t="shared" si="2"/>
        <v>0</v>
      </c>
      <c r="AH9" s="102">
        <f t="shared" si="3"/>
        <v>0</v>
      </c>
      <c r="AI9" s="103">
        <f t="shared" si="4"/>
        <v>0</v>
      </c>
      <c r="AJ9" s="102">
        <f t="shared" si="5"/>
        <v>0</v>
      </c>
      <c r="AK9" s="102">
        <f t="shared" si="6"/>
        <v>0</v>
      </c>
      <c r="AL9" s="102">
        <f t="shared" si="7"/>
        <v>0</v>
      </c>
      <c r="AM9" s="102">
        <f t="shared" si="8"/>
        <v>0</v>
      </c>
      <c r="AN9" s="102">
        <f t="shared" si="9"/>
        <v>0</v>
      </c>
      <c r="AO9" s="102"/>
    </row>
    <row r="10" spans="2:41" s="104" customFormat="1" hidden="1" x14ac:dyDescent="0.3">
      <c r="B10" s="101"/>
      <c r="C10" s="102">
        <f>SUMIFS(Details!$BQ$5:$BQ$53,Details!$C$5:$C$53,'Category Class'!C$3,Details!$CL$5:$CL$53,'Category Class'!$B10)/100000</f>
        <v>0</v>
      </c>
      <c r="D10" s="103">
        <f>SUMIFS(Details!$BQ$5:$BQ$53,Details!$C$5:$C$53,'Category Class'!D$3,Details!$CL$5:$CL$53,'Category Class'!$B10)/100000</f>
        <v>0</v>
      </c>
      <c r="E10" s="102">
        <f>SUMIFS(Details!$BQ$5:$BQ$53,Details!$C$5:$C$53,'Category Class'!E$3,Details!$CL$5:$CL$53,'Category Class'!$B10)/100000</f>
        <v>0</v>
      </c>
      <c r="F10" s="102">
        <f>SUMIFS(Details!$BQ$5:$BQ$53,Details!$C$5:$C$53,'Category Class'!F$3,Details!$CL$5:$CL$53,'Category Class'!$B10)/100000</f>
        <v>0</v>
      </c>
      <c r="G10" s="103">
        <f>SUMIFS(Details!$BQ$5:$BQ$53,Details!$C$5:$C$53,'Category Class'!G$3,Details!$CL$5:$CL$53,'Category Class'!$B10)/100000</f>
        <v>0</v>
      </c>
      <c r="H10" s="102">
        <f>SUMIFS(Details!$BQ$5:$BQ$53,Details!$C$5:$C$53,'Category Class'!H$3,Details!$CL$5:$CL$53,'Category Class'!$B10)/100000</f>
        <v>0</v>
      </c>
      <c r="I10" s="102">
        <f>SUMIFS(Details!$BQ$5:$BQ$53,Details!$C$5:$C$53,'Category Class'!I$3,Details!$CL$5:$CL$53,'Category Class'!$B10)/100000</f>
        <v>0</v>
      </c>
      <c r="J10" s="102">
        <f>SUMIFS(Details!$BQ$5:$BQ$53,Details!$C$5:$C$53,'Category Class'!J$3,Details!$CL$5:$CL$53,'Category Class'!$B10)/100000</f>
        <v>0</v>
      </c>
      <c r="K10" s="102">
        <f>SUMIFS(Details!$BQ$5:$BQ$53,Details!$C$5:$C$53,'Category Class'!K$3,Details!$CL$5:$CL$53,'Category Class'!$B10)/100000</f>
        <v>0</v>
      </c>
      <c r="L10" s="102">
        <f>SUMIFS(Details!$BQ$5:$BQ$53,Details!$C$5:$C$53,'Category Class'!L$3,Details!$CL$5:$CL$53,'Category Class'!$B10)/100000</f>
        <v>0</v>
      </c>
      <c r="Q10" s="101"/>
      <c r="R10" s="102">
        <f>SUMIFS(Details!$AM$5:$AM$53,Details!$C$5:$C$53,'Category Class'!R$3,Details!$CL$5:$CL$53,'Category Class'!$B10)/100000</f>
        <v>0</v>
      </c>
      <c r="S10" s="103">
        <f>SUMIFS(Details!$AM$5:$AM$53,Details!$C$5:$C$53,'Category Class'!S$3,Details!$CL$5:$CL$53,'Category Class'!$B10)/100000</f>
        <v>0</v>
      </c>
      <c r="T10" s="102">
        <f>SUMIFS(Details!$AM$5:$AM$53,Details!$C$5:$C$53,'Category Class'!T$3,Details!$CL$5:$CL$53,'Category Class'!$B10)/100000</f>
        <v>0</v>
      </c>
      <c r="U10" s="102">
        <f>SUMIFS(Details!$AM$5:$AM$53,Details!$C$5:$C$53,'Category Class'!U$3,Details!$CL$5:$CL$53,'Category Class'!$B10)/100000</f>
        <v>0</v>
      </c>
      <c r="V10" s="103">
        <f>SUMIFS(Details!$AM$5:$AM$53,Details!$C$5:$C$53,'Category Class'!V$3,Details!$CL$5:$CL$53,'Category Class'!$B10)/100000</f>
        <v>0</v>
      </c>
      <c r="W10" s="102">
        <f>SUMIFS(Details!$AM$5:$AM$53,Details!$C$5:$C$53,'Category Class'!W$3,Details!$CL$5:$CL$53,'Category Class'!$B10)/100000</f>
        <v>0</v>
      </c>
      <c r="X10" s="102">
        <f>SUMIFS(Details!$AM$5:$AM$53,Details!$C$5:$C$53,'Category Class'!X$3,Details!$CL$5:$CL$53,'Category Class'!$B10)/100000</f>
        <v>0</v>
      </c>
      <c r="Y10" s="102">
        <f>SUMIFS(Details!$AM$5:$AM$53,Details!$C$5:$C$53,'Category Class'!Y$3,Details!$CL$5:$CL$53,'Category Class'!$B10)/100000</f>
        <v>0</v>
      </c>
      <c r="Z10" s="102">
        <f>SUMIFS(Details!$AM$5:$AM$53,Details!$C$5:$C$53,'Category Class'!Z$3,Details!$CL$5:$CL$53,'Category Class'!$B10)/100000</f>
        <v>0</v>
      </c>
      <c r="AA10" s="102">
        <f>SUMIFS(Details!$AM$5:$AM$53,Details!$C$5:$C$53,'Category Class'!AA$3,Details!$CL$5:$CL$53,'Category Class'!$B10)/100000</f>
        <v>0</v>
      </c>
      <c r="AB10" s="102">
        <f>SUMIFS(Details!$AM$5:$AM$53,Details!$C$5:$C$53,'Category Class'!AB$3,Details!$CL$5:$CL$53,'Category Class'!$B10)/100000</f>
        <v>0</v>
      </c>
      <c r="AD10" s="101"/>
      <c r="AE10" s="102">
        <f t="shared" si="0"/>
        <v>0</v>
      </c>
      <c r="AF10" s="103">
        <f t="shared" si="1"/>
        <v>0</v>
      </c>
      <c r="AG10" s="102">
        <f t="shared" si="2"/>
        <v>0</v>
      </c>
      <c r="AH10" s="102">
        <f t="shared" si="3"/>
        <v>0</v>
      </c>
      <c r="AI10" s="103">
        <f t="shared" si="4"/>
        <v>0</v>
      </c>
      <c r="AJ10" s="102">
        <f t="shared" si="5"/>
        <v>0</v>
      </c>
      <c r="AK10" s="102">
        <f t="shared" si="6"/>
        <v>0</v>
      </c>
      <c r="AL10" s="102">
        <f t="shared" si="7"/>
        <v>0</v>
      </c>
      <c r="AM10" s="102">
        <f t="shared" si="8"/>
        <v>0</v>
      </c>
      <c r="AN10" s="102">
        <f t="shared" si="9"/>
        <v>0</v>
      </c>
      <c r="AO10" s="102"/>
    </row>
    <row r="11" spans="2:41" s="104" customFormat="1" hidden="1" x14ac:dyDescent="0.3">
      <c r="B11" s="101"/>
      <c r="C11" s="102">
        <f>SUMIFS(Details!$BQ$5:$BQ$53,Details!$C$5:$C$53,'Category Class'!C$3,Details!$CL$5:$CL$53,'Category Class'!$B11)/100000</f>
        <v>0</v>
      </c>
      <c r="D11" s="103">
        <f>SUMIFS(Details!$BQ$5:$BQ$53,Details!$C$5:$C$53,'Category Class'!D$3,Details!$CL$5:$CL$53,'Category Class'!$B11)/100000</f>
        <v>0</v>
      </c>
      <c r="E11" s="102">
        <f>SUMIFS(Details!$BQ$5:$BQ$53,Details!$C$5:$C$53,'Category Class'!E$3,Details!$CL$5:$CL$53,'Category Class'!$B11)/100000</f>
        <v>0</v>
      </c>
      <c r="F11" s="102">
        <f>SUMIFS(Details!$BQ$5:$BQ$53,Details!$C$5:$C$53,'Category Class'!F$3,Details!$CL$5:$CL$53,'Category Class'!$B11)/100000</f>
        <v>0</v>
      </c>
      <c r="G11" s="103">
        <f>SUMIFS(Details!$BQ$5:$BQ$53,Details!$C$5:$C$53,'Category Class'!G$3,Details!$CL$5:$CL$53,'Category Class'!$B11)/100000</f>
        <v>0</v>
      </c>
      <c r="H11" s="102">
        <f>SUMIFS(Details!$BQ$5:$BQ$53,Details!$C$5:$C$53,'Category Class'!H$3,Details!$CL$5:$CL$53,'Category Class'!$B11)/100000</f>
        <v>0</v>
      </c>
      <c r="I11" s="102">
        <f>SUMIFS(Details!$BQ$5:$BQ$53,Details!$C$5:$C$53,'Category Class'!I$3,Details!$CL$5:$CL$53,'Category Class'!$B11)/100000</f>
        <v>0</v>
      </c>
      <c r="J11" s="102">
        <f>SUMIFS(Details!$BQ$5:$BQ$53,Details!$C$5:$C$53,'Category Class'!J$3,Details!$CL$5:$CL$53,'Category Class'!$B11)/100000</f>
        <v>0</v>
      </c>
      <c r="K11" s="102">
        <f>SUMIFS(Details!$BQ$5:$BQ$53,Details!$C$5:$C$53,'Category Class'!K$3,Details!$CL$5:$CL$53,'Category Class'!$B11)/100000</f>
        <v>0</v>
      </c>
      <c r="L11" s="102">
        <f>SUMIFS(Details!$BQ$5:$BQ$53,Details!$C$5:$C$53,'Category Class'!L$3,Details!$CL$5:$CL$53,'Category Class'!$B11)/100000</f>
        <v>0</v>
      </c>
      <c r="Q11" s="101"/>
      <c r="R11" s="102">
        <f>SUMIFS(Details!$AM$5:$AM$53,Details!$C$5:$C$53,'Category Class'!R$3,Details!$CL$5:$CL$53,'Category Class'!$B11)/100000</f>
        <v>0</v>
      </c>
      <c r="S11" s="103">
        <f>SUMIFS(Details!$AM$5:$AM$53,Details!$C$5:$C$53,'Category Class'!S$3,Details!$CL$5:$CL$53,'Category Class'!$B11)/100000</f>
        <v>0</v>
      </c>
      <c r="T11" s="102">
        <f>SUMIFS(Details!$AM$5:$AM$53,Details!$C$5:$C$53,'Category Class'!T$3,Details!$CL$5:$CL$53,'Category Class'!$B11)/100000</f>
        <v>0</v>
      </c>
      <c r="U11" s="102">
        <f>SUMIFS(Details!$AM$5:$AM$53,Details!$C$5:$C$53,'Category Class'!U$3,Details!$CL$5:$CL$53,'Category Class'!$B11)/100000</f>
        <v>0</v>
      </c>
      <c r="V11" s="103">
        <f>SUMIFS(Details!$AM$5:$AM$53,Details!$C$5:$C$53,'Category Class'!V$3,Details!$CL$5:$CL$53,'Category Class'!$B11)/100000</f>
        <v>0</v>
      </c>
      <c r="W11" s="102">
        <f>SUMIFS(Details!$AM$5:$AM$53,Details!$C$5:$C$53,'Category Class'!W$3,Details!$CL$5:$CL$53,'Category Class'!$B11)/100000</f>
        <v>0</v>
      </c>
      <c r="X11" s="102">
        <f>SUMIFS(Details!$AM$5:$AM$53,Details!$C$5:$C$53,'Category Class'!X$3,Details!$CL$5:$CL$53,'Category Class'!$B11)/100000</f>
        <v>0</v>
      </c>
      <c r="Y11" s="102">
        <f>SUMIFS(Details!$AM$5:$AM$53,Details!$C$5:$C$53,'Category Class'!Y$3,Details!$CL$5:$CL$53,'Category Class'!$B11)/100000</f>
        <v>0</v>
      </c>
      <c r="Z11" s="102">
        <f>SUMIFS(Details!$AM$5:$AM$53,Details!$C$5:$C$53,'Category Class'!Z$3,Details!$CL$5:$CL$53,'Category Class'!$B11)/100000</f>
        <v>0</v>
      </c>
      <c r="AA11" s="102">
        <f>SUMIFS(Details!$AM$5:$AM$53,Details!$C$5:$C$53,'Category Class'!AA$3,Details!$CL$5:$CL$53,'Category Class'!$B11)/100000</f>
        <v>0</v>
      </c>
      <c r="AB11" s="102">
        <f>SUMIFS(Details!$AM$5:$AM$53,Details!$C$5:$C$53,'Category Class'!AB$3,Details!$CL$5:$CL$53,'Category Class'!$B11)/100000</f>
        <v>0</v>
      </c>
      <c r="AD11" s="101"/>
      <c r="AE11" s="102">
        <f t="shared" si="0"/>
        <v>0</v>
      </c>
      <c r="AF11" s="103">
        <f t="shared" si="1"/>
        <v>0</v>
      </c>
      <c r="AG11" s="102">
        <f t="shared" si="2"/>
        <v>0</v>
      </c>
      <c r="AH11" s="102">
        <f t="shared" si="3"/>
        <v>0</v>
      </c>
      <c r="AI11" s="103">
        <f t="shared" si="4"/>
        <v>0</v>
      </c>
      <c r="AJ11" s="102">
        <f t="shared" si="5"/>
        <v>0</v>
      </c>
      <c r="AK11" s="102">
        <f t="shared" si="6"/>
        <v>0</v>
      </c>
      <c r="AL11" s="102">
        <f t="shared" si="7"/>
        <v>0</v>
      </c>
      <c r="AM11" s="102">
        <f t="shared" si="8"/>
        <v>0</v>
      </c>
      <c r="AN11" s="102">
        <f t="shared" si="9"/>
        <v>0</v>
      </c>
      <c r="AO11" s="102"/>
    </row>
    <row r="12" spans="2:41" s="104" customFormat="1" hidden="1" x14ac:dyDescent="0.3">
      <c r="B12" s="101"/>
      <c r="C12" s="102">
        <f>SUMIFS(Details!$BQ$5:$BQ$53,Details!$C$5:$C$53,'Category Class'!C$3,Details!$CL$5:$CL$53,'Category Class'!$B12)/100000</f>
        <v>0</v>
      </c>
      <c r="D12" s="103">
        <f>SUMIFS(Details!$BQ$5:$BQ$53,Details!$C$5:$C$53,'Category Class'!D$3,Details!$CL$5:$CL$53,'Category Class'!$B12)/100000</f>
        <v>0</v>
      </c>
      <c r="E12" s="102">
        <f>SUMIFS(Details!$BQ$5:$BQ$53,Details!$C$5:$C$53,'Category Class'!E$3,Details!$CL$5:$CL$53,'Category Class'!$B12)/100000</f>
        <v>0</v>
      </c>
      <c r="F12" s="102">
        <f>SUMIFS(Details!$BQ$5:$BQ$53,Details!$C$5:$C$53,'Category Class'!F$3,Details!$CL$5:$CL$53,'Category Class'!$B12)/100000</f>
        <v>0</v>
      </c>
      <c r="G12" s="103">
        <f>SUMIFS(Details!$BQ$5:$BQ$53,Details!$C$5:$C$53,'Category Class'!G$3,Details!$CL$5:$CL$53,'Category Class'!$B12)/100000</f>
        <v>0</v>
      </c>
      <c r="H12" s="102">
        <f>SUMIFS(Details!$BQ$5:$BQ$53,Details!$C$5:$C$53,'Category Class'!H$3,Details!$CL$5:$CL$53,'Category Class'!$B12)/100000</f>
        <v>0</v>
      </c>
      <c r="I12" s="102">
        <f>SUMIFS(Details!$BQ$5:$BQ$53,Details!$C$5:$C$53,'Category Class'!I$3,Details!$CL$5:$CL$53,'Category Class'!$B12)/100000</f>
        <v>0</v>
      </c>
      <c r="J12" s="102">
        <f>SUMIFS(Details!$BQ$5:$BQ$53,Details!$C$5:$C$53,'Category Class'!J$3,Details!$CL$5:$CL$53,'Category Class'!$B12)/100000</f>
        <v>0</v>
      </c>
      <c r="K12" s="102">
        <f>SUMIFS(Details!$BQ$5:$BQ$53,Details!$C$5:$C$53,'Category Class'!K$3,Details!$CL$5:$CL$53,'Category Class'!$B12)/100000</f>
        <v>0</v>
      </c>
      <c r="L12" s="102">
        <f>SUMIFS(Details!$BQ$5:$BQ$53,Details!$C$5:$C$53,'Category Class'!L$3,Details!$CL$5:$CL$53,'Category Class'!$B12)/100000</f>
        <v>0</v>
      </c>
      <c r="Q12" s="101"/>
      <c r="R12" s="102">
        <f>SUMIFS(Details!$AM$5:$AM$53,Details!$C$5:$C$53,'Category Class'!R$3,Details!$CL$5:$CL$53,'Category Class'!$B12)/100000</f>
        <v>0</v>
      </c>
      <c r="S12" s="103">
        <f>SUMIFS(Details!$AM$5:$AM$53,Details!$C$5:$C$53,'Category Class'!S$3,Details!$CL$5:$CL$53,'Category Class'!$B12)/100000</f>
        <v>0</v>
      </c>
      <c r="T12" s="102">
        <f>SUMIFS(Details!$AM$5:$AM$53,Details!$C$5:$C$53,'Category Class'!T$3,Details!$CL$5:$CL$53,'Category Class'!$B12)/100000</f>
        <v>0</v>
      </c>
      <c r="U12" s="102">
        <f>SUMIFS(Details!$AM$5:$AM$53,Details!$C$5:$C$53,'Category Class'!U$3,Details!$CL$5:$CL$53,'Category Class'!$B12)/100000</f>
        <v>0</v>
      </c>
      <c r="V12" s="103">
        <f>SUMIFS(Details!$AM$5:$AM$53,Details!$C$5:$C$53,'Category Class'!V$3,Details!$CL$5:$CL$53,'Category Class'!$B12)/100000</f>
        <v>0</v>
      </c>
      <c r="W12" s="102">
        <f>SUMIFS(Details!$AM$5:$AM$53,Details!$C$5:$C$53,'Category Class'!W$3,Details!$CL$5:$CL$53,'Category Class'!$B12)/100000</f>
        <v>0</v>
      </c>
      <c r="X12" s="102">
        <f>SUMIFS(Details!$AM$5:$AM$53,Details!$C$5:$C$53,'Category Class'!X$3,Details!$CL$5:$CL$53,'Category Class'!$B12)/100000</f>
        <v>0</v>
      </c>
      <c r="Y12" s="102">
        <f>SUMIFS(Details!$AM$5:$AM$53,Details!$C$5:$C$53,'Category Class'!Y$3,Details!$CL$5:$CL$53,'Category Class'!$B12)/100000</f>
        <v>0</v>
      </c>
      <c r="Z12" s="102">
        <f>SUMIFS(Details!$AM$5:$AM$53,Details!$C$5:$C$53,'Category Class'!Z$3,Details!$CL$5:$CL$53,'Category Class'!$B12)/100000</f>
        <v>0</v>
      </c>
      <c r="AA12" s="102">
        <f>SUMIFS(Details!$AM$5:$AM$53,Details!$C$5:$C$53,'Category Class'!AA$3,Details!$CL$5:$CL$53,'Category Class'!$B12)/100000</f>
        <v>0</v>
      </c>
      <c r="AB12" s="102">
        <f>SUMIFS(Details!$AM$5:$AM$53,Details!$C$5:$C$53,'Category Class'!AB$3,Details!$CL$5:$CL$53,'Category Class'!$B12)/100000</f>
        <v>0</v>
      </c>
      <c r="AD12" s="101"/>
      <c r="AE12" s="102">
        <f t="shared" si="0"/>
        <v>0</v>
      </c>
      <c r="AF12" s="103">
        <f t="shared" si="1"/>
        <v>0</v>
      </c>
      <c r="AG12" s="102">
        <f t="shared" si="2"/>
        <v>0</v>
      </c>
      <c r="AH12" s="102">
        <f t="shared" si="3"/>
        <v>0</v>
      </c>
      <c r="AI12" s="103">
        <f t="shared" si="4"/>
        <v>0</v>
      </c>
      <c r="AJ12" s="102">
        <f t="shared" si="5"/>
        <v>0</v>
      </c>
      <c r="AK12" s="102">
        <f t="shared" si="6"/>
        <v>0</v>
      </c>
      <c r="AL12" s="102">
        <f t="shared" si="7"/>
        <v>0</v>
      </c>
      <c r="AM12" s="102">
        <f t="shared" si="8"/>
        <v>0</v>
      </c>
      <c r="AN12" s="102">
        <f t="shared" si="9"/>
        <v>0</v>
      </c>
      <c r="AO12" s="102"/>
    </row>
    <row r="13" spans="2:41" s="104" customFormat="1" hidden="1" x14ac:dyDescent="0.3">
      <c r="B13" s="101"/>
      <c r="C13" s="102">
        <f>SUMIFS(Details!$BQ$5:$BQ$53,Details!$C$5:$C$53,'Category Class'!C$3,Details!$CL$5:$CL$53,'Category Class'!$B13)/100000</f>
        <v>0</v>
      </c>
      <c r="D13" s="103">
        <f>SUMIFS(Details!$BQ$5:$BQ$53,Details!$C$5:$C$53,'Category Class'!D$3,Details!$CL$5:$CL$53,'Category Class'!$B13)/100000</f>
        <v>0</v>
      </c>
      <c r="E13" s="102">
        <f>SUMIFS(Details!$BQ$5:$BQ$53,Details!$C$5:$C$53,'Category Class'!E$3,Details!$CL$5:$CL$53,'Category Class'!$B13)/100000</f>
        <v>0</v>
      </c>
      <c r="F13" s="102">
        <f>SUMIFS(Details!$BQ$5:$BQ$53,Details!$C$5:$C$53,'Category Class'!F$3,Details!$CL$5:$CL$53,'Category Class'!$B13)/100000</f>
        <v>0</v>
      </c>
      <c r="G13" s="103">
        <f>SUMIFS(Details!$BQ$5:$BQ$53,Details!$C$5:$C$53,'Category Class'!G$3,Details!$CL$5:$CL$53,'Category Class'!$B13)/100000</f>
        <v>0</v>
      </c>
      <c r="H13" s="102">
        <f>SUMIFS(Details!$BQ$5:$BQ$53,Details!$C$5:$C$53,'Category Class'!H$3,Details!$CL$5:$CL$53,'Category Class'!$B13)/100000</f>
        <v>0</v>
      </c>
      <c r="I13" s="102">
        <f>SUMIFS(Details!$BQ$5:$BQ$53,Details!$C$5:$C$53,'Category Class'!I$3,Details!$CL$5:$CL$53,'Category Class'!$B13)/100000</f>
        <v>0</v>
      </c>
      <c r="J13" s="102">
        <f>SUMIFS(Details!$BQ$5:$BQ$53,Details!$C$5:$C$53,'Category Class'!J$3,Details!$CL$5:$CL$53,'Category Class'!$B13)/100000</f>
        <v>0</v>
      </c>
      <c r="K13" s="102">
        <f>SUMIFS(Details!$BQ$5:$BQ$53,Details!$C$5:$C$53,'Category Class'!K$3,Details!$CL$5:$CL$53,'Category Class'!$B13)/100000</f>
        <v>0</v>
      </c>
      <c r="L13" s="102">
        <f>SUMIFS(Details!$BQ$5:$BQ$53,Details!$C$5:$C$53,'Category Class'!L$3,Details!$CL$5:$CL$53,'Category Class'!$B13)/100000</f>
        <v>0</v>
      </c>
      <c r="Q13" s="101"/>
      <c r="R13" s="102">
        <f>SUMIFS(Details!$AM$5:$AM$53,Details!$C$5:$C$53,'Category Class'!R$3,Details!$CL$5:$CL$53,'Category Class'!$B13)/100000</f>
        <v>0</v>
      </c>
      <c r="S13" s="103">
        <f>SUMIFS(Details!$AM$5:$AM$53,Details!$C$5:$C$53,'Category Class'!S$3,Details!$CL$5:$CL$53,'Category Class'!$B13)/100000</f>
        <v>0</v>
      </c>
      <c r="T13" s="102">
        <f>SUMIFS(Details!$AM$5:$AM$53,Details!$C$5:$C$53,'Category Class'!T$3,Details!$CL$5:$CL$53,'Category Class'!$B13)/100000</f>
        <v>0</v>
      </c>
      <c r="U13" s="102">
        <f>SUMIFS(Details!$AM$5:$AM$53,Details!$C$5:$C$53,'Category Class'!U$3,Details!$CL$5:$CL$53,'Category Class'!$B13)/100000</f>
        <v>0</v>
      </c>
      <c r="V13" s="103">
        <f>SUMIFS(Details!$AM$5:$AM$53,Details!$C$5:$C$53,'Category Class'!V$3,Details!$CL$5:$CL$53,'Category Class'!$B13)/100000</f>
        <v>0</v>
      </c>
      <c r="W13" s="102">
        <f>SUMIFS(Details!$AM$5:$AM$53,Details!$C$5:$C$53,'Category Class'!W$3,Details!$CL$5:$CL$53,'Category Class'!$B13)/100000</f>
        <v>0</v>
      </c>
      <c r="X13" s="102">
        <f>SUMIFS(Details!$AM$5:$AM$53,Details!$C$5:$C$53,'Category Class'!X$3,Details!$CL$5:$CL$53,'Category Class'!$B13)/100000</f>
        <v>0</v>
      </c>
      <c r="Y13" s="102">
        <f>SUMIFS(Details!$AM$5:$AM$53,Details!$C$5:$C$53,'Category Class'!Y$3,Details!$CL$5:$CL$53,'Category Class'!$B13)/100000</f>
        <v>0</v>
      </c>
      <c r="Z13" s="102">
        <f>SUMIFS(Details!$AM$5:$AM$53,Details!$C$5:$C$53,'Category Class'!Z$3,Details!$CL$5:$CL$53,'Category Class'!$B13)/100000</f>
        <v>0</v>
      </c>
      <c r="AA13" s="102">
        <f>SUMIFS(Details!$AM$5:$AM$53,Details!$C$5:$C$53,'Category Class'!AA$3,Details!$CL$5:$CL$53,'Category Class'!$B13)/100000</f>
        <v>0</v>
      </c>
      <c r="AB13" s="102">
        <f>SUMIFS(Details!$AM$5:$AM$53,Details!$C$5:$C$53,'Category Class'!AB$3,Details!$CL$5:$CL$53,'Category Class'!$B13)/100000</f>
        <v>0</v>
      </c>
      <c r="AD13" s="101"/>
      <c r="AE13" s="102">
        <f t="shared" si="0"/>
        <v>0</v>
      </c>
      <c r="AF13" s="103">
        <f t="shared" si="1"/>
        <v>0</v>
      </c>
      <c r="AG13" s="102">
        <f t="shared" si="2"/>
        <v>0</v>
      </c>
      <c r="AH13" s="102">
        <f t="shared" si="3"/>
        <v>0</v>
      </c>
      <c r="AI13" s="103">
        <f t="shared" si="4"/>
        <v>0</v>
      </c>
      <c r="AJ13" s="102">
        <f t="shared" si="5"/>
        <v>0</v>
      </c>
      <c r="AK13" s="102">
        <f t="shared" si="6"/>
        <v>0</v>
      </c>
      <c r="AL13" s="102">
        <f t="shared" si="7"/>
        <v>0</v>
      </c>
      <c r="AM13" s="102">
        <f t="shared" si="8"/>
        <v>0</v>
      </c>
      <c r="AN13" s="102">
        <f t="shared" si="9"/>
        <v>0</v>
      </c>
      <c r="AO13" s="102"/>
    </row>
    <row r="14" spans="2:41" s="104" customFormat="1" hidden="1" x14ac:dyDescent="0.3">
      <c r="B14" s="101"/>
      <c r="C14" s="102">
        <f>SUMIFS(Details!$BQ$5:$BQ$53,Details!$C$5:$C$53,'Category Class'!C$3,Details!$CL$5:$CL$53,'Category Class'!$B14)/100000</f>
        <v>0</v>
      </c>
      <c r="D14" s="103">
        <f>SUMIFS(Details!$BQ$5:$BQ$53,Details!$C$5:$C$53,'Category Class'!D$3,Details!$CL$5:$CL$53,'Category Class'!$B14)/100000</f>
        <v>0</v>
      </c>
      <c r="E14" s="102">
        <f>SUMIFS(Details!$BQ$5:$BQ$53,Details!$C$5:$C$53,'Category Class'!E$3,Details!$CL$5:$CL$53,'Category Class'!$B14)/100000</f>
        <v>0</v>
      </c>
      <c r="F14" s="102">
        <f>SUMIFS(Details!$BQ$5:$BQ$53,Details!$C$5:$C$53,'Category Class'!F$3,Details!$CL$5:$CL$53,'Category Class'!$B14)/100000</f>
        <v>0</v>
      </c>
      <c r="G14" s="103">
        <f>SUMIFS(Details!$BQ$5:$BQ$53,Details!$C$5:$C$53,'Category Class'!G$3,Details!$CL$5:$CL$53,'Category Class'!$B14)/100000</f>
        <v>0</v>
      </c>
      <c r="H14" s="102">
        <f>SUMIFS(Details!$BQ$5:$BQ$53,Details!$C$5:$C$53,'Category Class'!H$3,Details!$CL$5:$CL$53,'Category Class'!$B14)/100000</f>
        <v>0</v>
      </c>
      <c r="I14" s="102">
        <f>SUMIFS(Details!$BQ$5:$BQ$53,Details!$C$5:$C$53,'Category Class'!I$3,Details!$CL$5:$CL$53,'Category Class'!$B14)/100000</f>
        <v>0</v>
      </c>
      <c r="J14" s="102">
        <f>SUMIFS(Details!$BQ$5:$BQ$53,Details!$C$5:$C$53,'Category Class'!J$3,Details!$CL$5:$CL$53,'Category Class'!$B14)/100000</f>
        <v>0</v>
      </c>
      <c r="K14" s="102">
        <f>SUMIFS(Details!$BQ$5:$BQ$53,Details!$C$5:$C$53,'Category Class'!K$3,Details!$CL$5:$CL$53,'Category Class'!$B14)/100000</f>
        <v>0</v>
      </c>
      <c r="L14" s="102">
        <f>SUMIFS(Details!$BQ$5:$BQ$53,Details!$C$5:$C$53,'Category Class'!L$3,Details!$CL$5:$CL$53,'Category Class'!$B14)/100000</f>
        <v>0</v>
      </c>
      <c r="Q14" s="101"/>
      <c r="R14" s="102">
        <f>SUMIFS(Details!$AM$5:$AM$53,Details!$C$5:$C$53,'Category Class'!R$3,Details!$CL$5:$CL$53,'Category Class'!$B14)/100000</f>
        <v>0</v>
      </c>
      <c r="S14" s="103">
        <f>SUMIFS(Details!$AM$5:$AM$53,Details!$C$5:$C$53,'Category Class'!S$3,Details!$CL$5:$CL$53,'Category Class'!$B14)/100000</f>
        <v>0</v>
      </c>
      <c r="T14" s="102">
        <f>SUMIFS(Details!$AM$5:$AM$53,Details!$C$5:$C$53,'Category Class'!T$3,Details!$CL$5:$CL$53,'Category Class'!$B14)/100000</f>
        <v>0</v>
      </c>
      <c r="U14" s="102">
        <f>SUMIFS(Details!$AM$5:$AM$53,Details!$C$5:$C$53,'Category Class'!U$3,Details!$CL$5:$CL$53,'Category Class'!$B14)/100000</f>
        <v>0</v>
      </c>
      <c r="V14" s="103">
        <f>SUMIFS(Details!$AM$5:$AM$53,Details!$C$5:$C$53,'Category Class'!V$3,Details!$CL$5:$CL$53,'Category Class'!$B14)/100000</f>
        <v>0</v>
      </c>
      <c r="W14" s="102">
        <f>SUMIFS(Details!$AM$5:$AM$53,Details!$C$5:$C$53,'Category Class'!W$3,Details!$CL$5:$CL$53,'Category Class'!$B14)/100000</f>
        <v>0</v>
      </c>
      <c r="X14" s="102">
        <f>SUMIFS(Details!$AM$5:$AM$53,Details!$C$5:$C$53,'Category Class'!X$3,Details!$CL$5:$CL$53,'Category Class'!$B14)/100000</f>
        <v>0</v>
      </c>
      <c r="Y14" s="102">
        <f>SUMIFS(Details!$AM$5:$AM$53,Details!$C$5:$C$53,'Category Class'!Y$3,Details!$CL$5:$CL$53,'Category Class'!$B14)/100000</f>
        <v>0</v>
      </c>
      <c r="Z14" s="102">
        <f>SUMIFS(Details!$AM$5:$AM$53,Details!$C$5:$C$53,'Category Class'!Z$3,Details!$CL$5:$CL$53,'Category Class'!$B14)/100000</f>
        <v>0</v>
      </c>
      <c r="AA14" s="102">
        <f>SUMIFS(Details!$AM$5:$AM$53,Details!$C$5:$C$53,'Category Class'!AA$3,Details!$CL$5:$CL$53,'Category Class'!$B14)/100000</f>
        <v>0</v>
      </c>
      <c r="AB14" s="102">
        <f>SUMIFS(Details!$AM$5:$AM$53,Details!$C$5:$C$53,'Category Class'!AB$3,Details!$CL$5:$CL$53,'Category Class'!$B14)/100000</f>
        <v>0</v>
      </c>
      <c r="AD14" s="101"/>
      <c r="AE14" s="102">
        <f t="shared" si="0"/>
        <v>0</v>
      </c>
      <c r="AF14" s="103">
        <f t="shared" si="1"/>
        <v>0</v>
      </c>
      <c r="AG14" s="102">
        <f t="shared" si="2"/>
        <v>0</v>
      </c>
      <c r="AH14" s="102">
        <f t="shared" si="3"/>
        <v>0</v>
      </c>
      <c r="AI14" s="103">
        <f t="shared" si="4"/>
        <v>0</v>
      </c>
      <c r="AJ14" s="102">
        <f t="shared" si="5"/>
        <v>0</v>
      </c>
      <c r="AK14" s="102">
        <f t="shared" si="6"/>
        <v>0</v>
      </c>
      <c r="AL14" s="102">
        <f t="shared" si="7"/>
        <v>0</v>
      </c>
      <c r="AM14" s="102">
        <f t="shared" si="8"/>
        <v>0</v>
      </c>
      <c r="AN14" s="102">
        <f t="shared" si="9"/>
        <v>0</v>
      </c>
      <c r="AO14" s="102"/>
    </row>
    <row r="15" spans="2:41" hidden="1" x14ac:dyDescent="0.3"/>
    <row r="16" spans="2:41" ht="12.5" thickBot="1" x14ac:dyDescent="0.35">
      <c r="B16" s="96" t="s">
        <v>446</v>
      </c>
    </row>
    <row r="17" spans="2:16" ht="12.5" thickBot="1" x14ac:dyDescent="0.35">
      <c r="B17" s="109"/>
      <c r="C17" s="105" t="str" cm="1">
        <f t="array" ref="C17:F17">_xlfn.TOROW(_xlfn.UNIQUE(Details!$C$5:$C$53))</f>
        <v>Apr-26</v>
      </c>
      <c r="D17" s="113" t="str">
        <v>May-26</v>
      </c>
      <c r="E17" s="105" t="str">
        <v>Jun-26</v>
      </c>
      <c r="F17" s="113">
        <v>0</v>
      </c>
      <c r="G17" s="105"/>
      <c r="H17" s="113"/>
      <c r="I17" s="105"/>
      <c r="J17" s="113"/>
      <c r="K17" s="105"/>
      <c r="L17" s="110"/>
      <c r="M17" s="110"/>
      <c r="N17" s="110"/>
      <c r="O17" s="110"/>
      <c r="P17" s="110" t="s">
        <v>474</v>
      </c>
    </row>
    <row r="18" spans="2:16" ht="13" x14ac:dyDescent="0.3">
      <c r="B18" s="84" t="s">
        <v>0</v>
      </c>
      <c r="C18" s="102">
        <f>SUMIFS(Details!$BB$5:$BB$53,Details!$CL$5:$CL$53,'Category Class'!$B$17,Details!$C$5:$C$53,'Category Class'!C$17)/1000</f>
        <v>0</v>
      </c>
      <c r="D18" s="103">
        <f>SUMIFS(Details!$S$5:$S$53,Details!$CL$5:$CL$53,'Category Class'!$B$17,Details!$C$5:$C$53,'Category Class'!D$17)/1000</f>
        <v>0</v>
      </c>
      <c r="E18" s="102">
        <f>SUMIFS(Details!$S$5:$S$53,Details!$CL$5:$CL$53,'Category Class'!$B$17,Details!$C$5:$C$53,'Category Class'!E$17)/1000</f>
        <v>0</v>
      </c>
      <c r="F18" s="103">
        <f>SUMIFS(Details!$S$5:$S$53,Details!$CL$5:$CL$53,'Category Class'!$B$17,Details!$C$5:$C$53,'Category Class'!F$17)/1000</f>
        <v>0</v>
      </c>
      <c r="G18" s="102">
        <f>SUMIFS(Details!$S$5:$S$53,Details!$CL$5:$CL$53,'Category Class'!$B$17,Details!$C$5:$C$53,'Category Class'!G$17)/1000</f>
        <v>0</v>
      </c>
      <c r="H18" s="103">
        <f>SUMIFS(Details!$S$5:$S$53,Details!$CL$5:$CL$53,'Category Class'!$B$17,Details!$C$5:$C$53,'Category Class'!H$17)/1000</f>
        <v>0</v>
      </c>
      <c r="I18" s="102">
        <f>SUMIFS(Details!$S$5:$S$53,Details!$CL$5:$CL$53,'Category Class'!$B$17,Details!$C$5:$C$53,'Category Class'!I$17)/1000</f>
        <v>0</v>
      </c>
      <c r="J18" s="103">
        <f>SUMIFS(Details!$S$5:$S$53,Details!$CL$5:$CL$53,'Category Class'!$B$17,Details!$C$5:$C$53,'Category Class'!J$17)/1000</f>
        <v>0</v>
      </c>
      <c r="K18" s="102">
        <f>SUMIFS(Details!$S$5:$S$53,Details!$CL$5:$CL$53,'Category Class'!$B$17,Details!$C$5:$C$53,'Category Class'!K$17)/1000</f>
        <v>0</v>
      </c>
      <c r="L18" s="107">
        <f>SUMIFS(Details!$S$5:$S$53,Details!$CL$5:$CL$53,'Category Class'!$B$17,Details!$C$5:$C$53,'Category Class'!L$17)/1000</f>
        <v>0</v>
      </c>
      <c r="M18" s="107">
        <f>SUMIFS(Details!$S$5:$S$53,Details!$CL$5:$CL$53,'Category Class'!$B$17,Details!$C$5:$C$53,'Category Class'!M$17)/1000</f>
        <v>0</v>
      </c>
      <c r="N18" s="107">
        <f>SUMIFS(Details!$S$5:$S$53,Details!$CL$5:$CL$53,'Category Class'!$B$17,Details!$C$5:$C$53,'Category Class'!N$17)/1000</f>
        <v>0</v>
      </c>
      <c r="O18" s="107"/>
      <c r="P18" s="107">
        <f>SUM(C18:N18)</f>
        <v>0</v>
      </c>
    </row>
    <row r="19" spans="2:16" ht="13" x14ac:dyDescent="0.3">
      <c r="B19" s="84" t="s">
        <v>1</v>
      </c>
      <c r="C19" s="102">
        <f>SUMIFS(Details!$BQ$5:$BQ$53,Details!$CL$5:$CL$53,'Category Class'!$B$17,Details!$C$5:$C$53,'Category Class'!C$17)/100000</f>
        <v>0</v>
      </c>
      <c r="D19" s="103">
        <f>SUMIFS(Details!$BQ$5:$BQ$53,Details!$CL$5:$CL$53,'Category Class'!$B$17,Details!$C$5:$C$53,'Category Class'!D$17)/100000</f>
        <v>0</v>
      </c>
      <c r="E19" s="102">
        <f>SUMIFS(Details!$BQ$5:$BQ$53,Details!$CL$5:$CL$53,'Category Class'!$B$17,Details!$C$5:$C$53,'Category Class'!E$17)/100000</f>
        <v>0</v>
      </c>
      <c r="F19" s="103">
        <f>SUMIFS(Details!$BQ$5:$BQ$53,Details!$CL$5:$CL$53,'Category Class'!$B$17,Details!$C$5:$C$53,'Category Class'!F$17)/100000</f>
        <v>0</v>
      </c>
      <c r="G19" s="102">
        <f>SUMIFS(Details!$BQ$5:$BQ$53,Details!$CL$5:$CL$53,'Category Class'!$B$17,Details!$C$5:$C$53,'Category Class'!G$17)/100000</f>
        <v>0</v>
      </c>
      <c r="H19" s="103">
        <f>SUMIFS(Details!$BQ$5:$BQ$53,Details!$CL$5:$CL$53,'Category Class'!$B$17,Details!$C$5:$C$53,'Category Class'!H$17)/100000</f>
        <v>0</v>
      </c>
      <c r="I19" s="102">
        <f>SUMIFS(Details!$BQ$5:$BQ$53,Details!$CL$5:$CL$53,'Category Class'!$B$17,Details!$C$5:$C$53,'Category Class'!I$17)/100000</f>
        <v>0</v>
      </c>
      <c r="J19" s="103">
        <f>SUMIFS(Details!$BQ$5:$BQ$53,Details!$CL$5:$CL$53,'Category Class'!$B$17,Details!$C$5:$C$53,'Category Class'!J$17)/100000</f>
        <v>0</v>
      </c>
      <c r="K19" s="102">
        <f>SUMIFS(Details!$BQ$5:$BQ$53,Details!$CL$5:$CL$53,'Category Class'!$B$17,Details!$C$5:$C$53,'Category Class'!K$17)/100000</f>
        <v>0</v>
      </c>
      <c r="L19" s="107">
        <f>SUMIFS(Details!$BQ$5:$BQ$53,Details!$CL$5:$CL$53,'Category Class'!$B$17,Details!$C$5:$C$53,'Category Class'!L$17)/100000</f>
        <v>0</v>
      </c>
      <c r="M19" s="107">
        <f>SUMIFS(Details!$BQ$5:$BQ$53,Details!$CL$5:$CL$53,'Category Class'!$B$17,Details!$C$5:$C$53,'Category Class'!M$17)/100000</f>
        <v>0</v>
      </c>
      <c r="N19" s="107">
        <f>SUMIFS(Details!$BQ$5:$BQ$53,Details!$CL$5:$CL$53,'Category Class'!$B$17,Details!$C$5:$C$53,'Category Class'!N$17)/100000</f>
        <v>0</v>
      </c>
      <c r="O19" s="107"/>
      <c r="P19" s="107">
        <f t="shared" ref="P19:P21" si="10">SUM(C19:N19)</f>
        <v>0</v>
      </c>
    </row>
    <row r="20" spans="2:16" ht="13" x14ac:dyDescent="0.3">
      <c r="B20" s="84" t="s">
        <v>2</v>
      </c>
      <c r="C20" s="102">
        <f>SUMIFS(Details!$AM$5:$AM$53,Details!$CL$5:$CL$53,'Category Class'!$B$17,Details!$C$5:$C$53,'Category Class'!C$17)/100000</f>
        <v>0</v>
      </c>
      <c r="D20" s="103">
        <f>SUMIFS(Details!$AM$5:$AM$53,Details!$CL$5:$CL$53,'Category Class'!$B$17,Details!$C$5:$C$53,'Category Class'!D$17)/100000</f>
        <v>0</v>
      </c>
      <c r="E20" s="102">
        <f>SUMIFS(Details!$AM$5:$AM$53,Details!$CL$5:$CL$53,'Category Class'!$B$17,Details!$C$5:$C$53,'Category Class'!E$17)/100000</f>
        <v>0</v>
      </c>
      <c r="F20" s="103">
        <f>SUMIFS(Details!$AM$5:$AM$53,Details!$CL$5:$CL$53,'Category Class'!$B$17,Details!$C$5:$C$53,'Category Class'!F$17)/100000</f>
        <v>0</v>
      </c>
      <c r="G20" s="102">
        <f>SUMIFS(Details!$AM$5:$AM$53,Details!$CL$5:$CL$53,'Category Class'!$B$17,Details!$C$5:$C$53,'Category Class'!G$17)/100000</f>
        <v>0</v>
      </c>
      <c r="H20" s="103">
        <f>SUMIFS(Details!$AM$5:$AM$53,Details!$CL$5:$CL$53,'Category Class'!$B$17,Details!$C$5:$C$53,'Category Class'!H$17)/100000</f>
        <v>0</v>
      </c>
      <c r="I20" s="102">
        <f>SUMIFS(Details!$AM$5:$AM$53,Details!$CL$5:$CL$53,'Category Class'!$B$17,Details!$C$5:$C$53,'Category Class'!I$17)/100000</f>
        <v>0</v>
      </c>
      <c r="J20" s="103">
        <f>SUMIFS(Details!$AM$5:$AM$53,Details!$CL$5:$CL$53,'Category Class'!$B$17,Details!$C$5:$C$53,'Category Class'!J$17)/100000</f>
        <v>0</v>
      </c>
      <c r="K20" s="102">
        <f>SUMIFS(Details!$AM$5:$AM$53,Details!$CL$5:$CL$53,'Category Class'!$B$17,Details!$C$5:$C$53,'Category Class'!K$17)/100000</f>
        <v>0</v>
      </c>
      <c r="L20" s="107">
        <f>SUMIFS(Details!$AM$5:$AM$53,Details!$CL$5:$CL$53,'Category Class'!$B$17,Details!$C$5:$C$53,'Category Class'!L$17)/100000</f>
        <v>0</v>
      </c>
      <c r="M20" s="107">
        <f>SUMIFS(Details!$AM$5:$AM$53,Details!$CL$5:$CL$53,'Category Class'!$B$17,Details!$C$5:$C$53,'Category Class'!M$17)/100000</f>
        <v>0</v>
      </c>
      <c r="N20" s="107">
        <f>SUMIFS(Details!$AM$5:$AM$53,Details!$CL$5:$CL$53,'Category Class'!$B$17,Details!$C$5:$C$53,'Category Class'!N$17)/100000</f>
        <v>0</v>
      </c>
      <c r="O20" s="107"/>
      <c r="P20" s="107">
        <f t="shared" si="10"/>
        <v>0</v>
      </c>
    </row>
    <row r="21" spans="2:16" ht="13" x14ac:dyDescent="0.3">
      <c r="B21" s="85" t="s">
        <v>5</v>
      </c>
      <c r="C21" s="102">
        <f>C19-C20</f>
        <v>0</v>
      </c>
      <c r="D21" s="103">
        <f t="shared" ref="D21:M21" si="11">D19-D20</f>
        <v>0</v>
      </c>
      <c r="E21" s="102">
        <f t="shared" si="11"/>
        <v>0</v>
      </c>
      <c r="F21" s="103">
        <f t="shared" si="11"/>
        <v>0</v>
      </c>
      <c r="G21" s="102">
        <f t="shared" si="11"/>
        <v>0</v>
      </c>
      <c r="H21" s="103">
        <f t="shared" si="11"/>
        <v>0</v>
      </c>
      <c r="I21" s="102">
        <f t="shared" si="11"/>
        <v>0</v>
      </c>
      <c r="J21" s="103">
        <f t="shared" si="11"/>
        <v>0</v>
      </c>
      <c r="K21" s="102">
        <f t="shared" si="11"/>
        <v>0</v>
      </c>
      <c r="L21" s="107">
        <f t="shared" si="11"/>
        <v>0</v>
      </c>
      <c r="M21" s="107">
        <f t="shared" si="11"/>
        <v>0</v>
      </c>
      <c r="N21" s="107">
        <f t="shared" ref="N21" si="12">N19-N20</f>
        <v>0</v>
      </c>
      <c r="O21" s="107"/>
      <c r="P21" s="107">
        <f t="shared" si="10"/>
        <v>0</v>
      </c>
    </row>
    <row r="22" spans="2:16" ht="13" x14ac:dyDescent="0.3">
      <c r="B22" s="86" t="s">
        <v>8</v>
      </c>
      <c r="C22" s="112">
        <f>IFERROR((C21/C19),0)</f>
        <v>0</v>
      </c>
      <c r="D22" s="112">
        <f t="shared" ref="D22:M22" si="13">IFERROR((D21/D19),0)</f>
        <v>0</v>
      </c>
      <c r="E22" s="112">
        <f t="shared" si="13"/>
        <v>0</v>
      </c>
      <c r="F22" s="112">
        <f t="shared" si="13"/>
        <v>0</v>
      </c>
      <c r="G22" s="112">
        <f t="shared" si="13"/>
        <v>0</v>
      </c>
      <c r="H22" s="112">
        <f t="shared" si="13"/>
        <v>0</v>
      </c>
      <c r="I22" s="112">
        <f t="shared" si="13"/>
        <v>0</v>
      </c>
      <c r="J22" s="112">
        <f t="shared" si="13"/>
        <v>0</v>
      </c>
      <c r="K22" s="112">
        <f t="shared" si="13"/>
        <v>0</v>
      </c>
      <c r="L22" s="112">
        <f t="shared" si="13"/>
        <v>0</v>
      </c>
      <c r="M22" s="112">
        <f t="shared" si="13"/>
        <v>0</v>
      </c>
      <c r="N22" s="112">
        <f t="shared" ref="N22" si="14">IFERROR((N21/N19),0)</f>
        <v>0</v>
      </c>
      <c r="O22" s="112"/>
      <c r="P22" s="112">
        <f>IFERROR((P21/P19),0)</f>
        <v>0</v>
      </c>
    </row>
    <row r="23" spans="2:16" ht="13" x14ac:dyDescent="0.3">
      <c r="B23" s="85" t="s">
        <v>10</v>
      </c>
      <c r="C23" s="102">
        <f>IFERROR((C19/C18),0)</f>
        <v>0</v>
      </c>
      <c r="D23" s="102">
        <f t="shared" ref="D23:M23" si="15">IFERROR((D19/D18),0)</f>
        <v>0</v>
      </c>
      <c r="E23" s="102">
        <f t="shared" si="15"/>
        <v>0</v>
      </c>
      <c r="F23" s="102">
        <f t="shared" si="15"/>
        <v>0</v>
      </c>
      <c r="G23" s="102">
        <f t="shared" si="15"/>
        <v>0</v>
      </c>
      <c r="H23" s="102">
        <f t="shared" si="15"/>
        <v>0</v>
      </c>
      <c r="I23" s="102">
        <f t="shared" si="15"/>
        <v>0</v>
      </c>
      <c r="J23" s="102">
        <f t="shared" si="15"/>
        <v>0</v>
      </c>
      <c r="K23" s="102">
        <f t="shared" si="15"/>
        <v>0</v>
      </c>
      <c r="L23" s="102">
        <f t="shared" si="15"/>
        <v>0</v>
      </c>
      <c r="M23" s="102">
        <f t="shared" si="15"/>
        <v>0</v>
      </c>
      <c r="N23" s="102">
        <f t="shared" ref="N23" si="16">IFERROR((N19/N18),0)</f>
        <v>0</v>
      </c>
      <c r="O23" s="102"/>
      <c r="P23" s="102">
        <f>IFERROR((P19/P18),0)</f>
        <v>0</v>
      </c>
    </row>
    <row r="24" spans="2:16" ht="13" x14ac:dyDescent="0.3">
      <c r="B24" s="85" t="s">
        <v>11</v>
      </c>
      <c r="C24" s="102">
        <f>IFERROR((C20/C18),0)</f>
        <v>0</v>
      </c>
      <c r="D24" s="102">
        <f t="shared" ref="D24:M24" si="17">IFERROR((D20/D18),0)</f>
        <v>0</v>
      </c>
      <c r="E24" s="102">
        <f t="shared" si="17"/>
        <v>0</v>
      </c>
      <c r="F24" s="102">
        <f t="shared" si="17"/>
        <v>0</v>
      </c>
      <c r="G24" s="102">
        <f t="shared" si="17"/>
        <v>0</v>
      </c>
      <c r="H24" s="102">
        <f t="shared" si="17"/>
        <v>0</v>
      </c>
      <c r="I24" s="102">
        <f t="shared" si="17"/>
        <v>0</v>
      </c>
      <c r="J24" s="102">
        <f t="shared" si="17"/>
        <v>0</v>
      </c>
      <c r="K24" s="102">
        <f t="shared" si="17"/>
        <v>0</v>
      </c>
      <c r="L24" s="102">
        <f t="shared" si="17"/>
        <v>0</v>
      </c>
      <c r="M24" s="102">
        <f t="shared" si="17"/>
        <v>0</v>
      </c>
      <c r="N24" s="102">
        <f t="shared" ref="N24" si="18">IFERROR((N20/N18),0)</f>
        <v>0</v>
      </c>
      <c r="O24" s="102"/>
      <c r="P24" s="102">
        <f>IFERROR((P20/P18),0)</f>
        <v>0</v>
      </c>
    </row>
    <row r="25" spans="2:16" ht="13.5" thickBot="1" x14ac:dyDescent="0.35">
      <c r="B25" s="108" t="s">
        <v>13</v>
      </c>
      <c r="C25" s="91" cm="1">
        <f t="array" ref="C25">IFERROR(ROWS(_xlfn.UNIQUE(_xlfn._xlws.FILTER(Details!$AO$5:$AO$53, ((Details!$C$5:$C$53)=C$17)*((Details!$CK$5:$CK$53)=$B$17)))),0)</f>
        <v>0</v>
      </c>
      <c r="D25" s="91" cm="1">
        <f t="array" ref="D25">IFERROR(ROWS(_xlfn.UNIQUE(_xlfn._xlws.FILTER(Details!$AO$5:$AO$53, ((Details!$C$5:$C$53)=D$17)*((Details!#REF!)=$B$17)))),0)</f>
        <v>0</v>
      </c>
      <c r="E25" s="91" cm="1">
        <f t="array" ref="E25">IFERROR(ROWS(_xlfn.UNIQUE(_xlfn._xlws.FILTER(Details!$AO$5:$AO$53, ((Details!$C$5:$C$53)=E$17)*((Details!#REF!)=$B$17)))),0)</f>
        <v>0</v>
      </c>
      <c r="F25" s="91" cm="1">
        <f t="array" ref="F25">IFERROR(ROWS(_xlfn.UNIQUE(_xlfn._xlws.FILTER(Details!$AO$5:$AO$53, ((Details!$C$5:$C$53)=F$17)*((Details!#REF!)=$B$17)))),0)</f>
        <v>0</v>
      </c>
      <c r="G25" s="91" cm="1">
        <f t="array" ref="G25">IFERROR(ROWS(_xlfn.UNIQUE(_xlfn._xlws.FILTER(Details!$AO$5:$AO$53, ((Details!$C$5:$C$53)=G$17)*((Details!#REF!)=$B$17)))),0)</f>
        <v>0</v>
      </c>
      <c r="H25" s="91" cm="1">
        <f t="array" ref="H25">IFERROR(ROWS(_xlfn.UNIQUE(_xlfn._xlws.FILTER(Details!$AO$5:$AO$53, ((Details!$C$5:$C$53)=H$17)*((Details!#REF!)=$B$17)))),0)</f>
        <v>0</v>
      </c>
      <c r="I25" s="91" cm="1">
        <f t="array" ref="I25">IFERROR(ROWS(_xlfn.UNIQUE(_xlfn._xlws.FILTER(Details!$AO$5:$AO$53, ((Details!$C$5:$C$53)=I$17)*((Details!#REF!)=$B$17)))),0)</f>
        <v>0</v>
      </c>
      <c r="J25" s="91" cm="1">
        <f t="array" ref="J25">IFERROR(ROWS(_xlfn.UNIQUE(_xlfn._xlws.FILTER(Details!$AO$5:$AO$53, ((Details!$C$5:$C$53)=J$17)*((Details!#REF!)=$B$17)))),0)</f>
        <v>0</v>
      </c>
      <c r="K25" s="91" cm="1">
        <f t="array" ref="K25">IFERROR(ROWS(_xlfn.UNIQUE(_xlfn._xlws.FILTER(Details!$AO$5:$AO$53, ((Details!$C$5:$C$53)=K$17)*((Details!#REF!)=$B$17)))),0)</f>
        <v>0</v>
      </c>
      <c r="L25" s="91" cm="1">
        <f t="array" ref="L25">IFERROR(ROWS(_xlfn.UNIQUE(_xlfn._xlws.FILTER(Details!$AO$5:$AO$53, ((Details!$C$5:$C$53)=L$17)*((Details!#REF!)=$B$17)))),0)</f>
        <v>0</v>
      </c>
      <c r="M25" s="91" cm="1">
        <f t="array" ref="M25">IFERROR(ROWS(_xlfn.UNIQUE(_xlfn._xlws.FILTER(Details!$AO$5:$AO$53, ((Details!$C$5:$C$53)=M$17)*((Details!#REF!)=$B$17)))),0)</f>
        <v>0</v>
      </c>
      <c r="N25" s="91" cm="1">
        <f t="array" ref="N25">IFERROR(ROWS(_xlfn.UNIQUE(_xlfn._xlws.FILTER(Details!$AO$5:$AO$53, ((Details!$C$5:$C$53)=N$17)*((Details!#REF!)=$B$17)))),0)</f>
        <v>0</v>
      </c>
      <c r="O25" s="111"/>
      <c r="P25" s="111">
        <f>SUM(C25:M25)</f>
        <v>0</v>
      </c>
    </row>
    <row r="28" spans="2:16" x14ac:dyDescent="0.3">
      <c r="M28" s="106"/>
      <c r="N28" s="106"/>
      <c r="O28" s="106"/>
    </row>
    <row r="29" spans="2:16" ht="12.5" thickBot="1" x14ac:dyDescent="0.35">
      <c r="B29" s="96" t="s">
        <v>447</v>
      </c>
    </row>
    <row r="30" spans="2:16" ht="12.5" thickBot="1" x14ac:dyDescent="0.35">
      <c r="B30" s="109"/>
      <c r="C30" s="105" t="str" cm="1">
        <f t="array" ref="C30:F30">_xlfn.TOROW(_xlfn.UNIQUE(Details!$C$5:$C$53))</f>
        <v>Apr-26</v>
      </c>
      <c r="D30" s="113" t="str">
        <v>May-26</v>
      </c>
      <c r="E30" s="105" t="str">
        <v>Jun-26</v>
      </c>
      <c r="F30" s="113">
        <v>0</v>
      </c>
      <c r="G30" s="105"/>
      <c r="H30" s="113"/>
      <c r="I30" s="105"/>
      <c r="J30" s="113"/>
      <c r="K30" s="105"/>
      <c r="L30" s="110"/>
      <c r="M30" s="110"/>
      <c r="N30" s="110"/>
      <c r="O30" s="110"/>
      <c r="P30" s="110" t="str">
        <f>P17</f>
        <v>Fy 2025-26</v>
      </c>
    </row>
    <row r="31" spans="2:16" ht="13" x14ac:dyDescent="0.3">
      <c r="B31" s="84" t="s">
        <v>0</v>
      </c>
      <c r="C31" s="102">
        <f>SUMIFS(Details!$BB$5:$BB$53,Details!$CL$5:$CL$53,'Category Class'!$B$30,Details!$C$5:$C$53,'Category Class'!C$17)/1000</f>
        <v>0</v>
      </c>
      <c r="D31" s="102">
        <f>SUMIFS(Details!$BB$5:$BB$53,Details!$CL$5:$CL$53,'Category Class'!$B$30,Details!$C$5:$C$53,'Category Class'!D$17)/1000</f>
        <v>0</v>
      </c>
      <c r="E31" s="102">
        <f>SUMIFS(Details!$BB$5:$BB$53,Details!$CL$5:$CL$53,'Category Class'!$B$30,Details!$C$5:$C$53,'Category Class'!E$17)/1000</f>
        <v>0</v>
      </c>
      <c r="F31" s="102">
        <f>SUMIFS(Details!$BB$5:$BB$53,Details!$CL$5:$CL$53,'Category Class'!$B$30,Details!$C$5:$C$53,'Category Class'!F$17)/1000</f>
        <v>0</v>
      </c>
      <c r="G31" s="102">
        <f>SUMIFS(Details!$BB$5:$BB$53,Details!$CL$5:$CL$53,'Category Class'!$B$30,Details!$C$5:$C$53,'Category Class'!G$17)/1000</f>
        <v>0</v>
      </c>
      <c r="H31" s="102">
        <f>SUMIFS(Details!$BB$5:$BB$53,Details!$CL$5:$CL$53,'Category Class'!$B$30,Details!$C$5:$C$53,'Category Class'!H$17)/1000</f>
        <v>0</v>
      </c>
      <c r="I31" s="102">
        <f>SUMIFS(Details!$BB$5:$BB$53,Details!$CL$5:$CL$53,'Category Class'!$B$30,Details!$C$5:$C$53,'Category Class'!I$17)/1000</f>
        <v>0</v>
      </c>
      <c r="J31" s="102">
        <f>SUMIFS(Details!$BB$5:$BB$53,Details!$CL$5:$CL$53,'Category Class'!$B$30,Details!$C$5:$C$53,'Category Class'!J$17)/1000</f>
        <v>0</v>
      </c>
      <c r="K31" s="102">
        <f>SUMIFS(Details!$BB$5:$BB$53,Details!$CL$5:$CL$53,'Category Class'!$B$30,Details!$C$5:$C$53,'Category Class'!K$17)/1000</f>
        <v>0</v>
      </c>
      <c r="L31" s="102">
        <f>SUMIFS(Details!$BB$5:$BB$53,Details!$CL$5:$CL$53,'Category Class'!$B$30,Details!$C$5:$C$53,'Category Class'!L$17)/1000</f>
        <v>0</v>
      </c>
      <c r="M31" s="102">
        <f>SUMIFS(Details!$BB$5:$BB$53,Details!$CL$5:$CL$53,'Category Class'!$B$30,Details!$C$5:$C$53,'Category Class'!M$17)/1000</f>
        <v>0</v>
      </c>
      <c r="N31" s="102">
        <f>SUMIFS(Details!$BB$5:$BB$53,Details!$CL$5:$CL$53,'Category Class'!$B$30,Details!$C$5:$C$53,'Category Class'!N$17)/1000</f>
        <v>0</v>
      </c>
      <c r="P31" s="114">
        <f>SUM(C31:N31)</f>
        <v>0</v>
      </c>
    </row>
    <row r="32" spans="2:16" ht="13" x14ac:dyDescent="0.3">
      <c r="B32" s="84" t="s">
        <v>1</v>
      </c>
      <c r="C32" s="102">
        <f>SUMIFS(Details!$BQ$5:$BQ$53,Details!$CL$5:$CL$53,'Category Class'!$B$30,Details!$C$5:$C$53,'Category Class'!C$17)/100000</f>
        <v>0</v>
      </c>
      <c r="D32" s="102">
        <f>SUMIFS(Details!$BQ$5:$BQ$53,Details!$CL$5:$CL$53,'Category Class'!$B$30,Details!$C$5:$C$53,'Category Class'!D$17)/100000</f>
        <v>0</v>
      </c>
      <c r="E32" s="102">
        <f>SUMIFS(Details!$BQ$5:$BQ$53,Details!$CL$5:$CL$53,'Category Class'!$B$30,Details!$C$5:$C$53,'Category Class'!E$17)/100000</f>
        <v>0</v>
      </c>
      <c r="F32" s="102">
        <f>SUMIFS(Details!$BQ$5:$BQ$53,Details!$CL$5:$CL$53,'Category Class'!$B$30,Details!$C$5:$C$53,'Category Class'!F$17)/100000</f>
        <v>0</v>
      </c>
      <c r="G32" s="102">
        <f>SUMIFS(Details!$BQ$5:$BQ$53,Details!$CL$5:$CL$53,'Category Class'!$B$30,Details!$C$5:$C$53,'Category Class'!G$17)/100000</f>
        <v>0</v>
      </c>
      <c r="H32" s="102">
        <f>SUMIFS(Details!$BQ$5:$BQ$53,Details!$CL$5:$CL$53,'Category Class'!$B$30,Details!$C$5:$C$53,'Category Class'!H$17)/100000</f>
        <v>0</v>
      </c>
      <c r="I32" s="102">
        <f>SUMIFS(Details!$BQ$5:$BQ$53,Details!$CL$5:$CL$53,'Category Class'!$B$30,Details!$C$5:$C$53,'Category Class'!I$17)/100000</f>
        <v>0</v>
      </c>
      <c r="J32" s="102">
        <f>SUMIFS(Details!$BQ$5:$BQ$53,Details!$CL$5:$CL$53,'Category Class'!$B$30,Details!$C$5:$C$53,'Category Class'!J$17)/100000</f>
        <v>0</v>
      </c>
      <c r="K32" s="102">
        <f>SUMIFS(Details!$BQ$5:$BQ$53,Details!$CL$5:$CL$53,'Category Class'!$B$30,Details!$C$5:$C$53,'Category Class'!K$17)/100000</f>
        <v>0</v>
      </c>
      <c r="L32" s="102">
        <f>SUMIFS(Details!$BQ$5:$BQ$53,Details!$CL$5:$CL$53,'Category Class'!$B$30,Details!$C$5:$C$53,'Category Class'!L$17)/100000</f>
        <v>0</v>
      </c>
      <c r="M32" s="102">
        <f>SUMIFS(Details!$BQ$5:$BQ$53,Details!$CL$5:$CL$53,'Category Class'!$B$30,Details!$C$5:$C$53,'Category Class'!M$17)/100000</f>
        <v>0</v>
      </c>
      <c r="N32" s="102">
        <f>SUMIFS(Details!$BQ$5:$BQ$53,Details!$CL$5:$CL$53,'Category Class'!$B$30,Details!$C$5:$C$53,'Category Class'!N$17)/100000</f>
        <v>0</v>
      </c>
      <c r="P32" s="114">
        <f t="shared" ref="P32:P33" si="19">SUM(C32:N32)</f>
        <v>0</v>
      </c>
    </row>
    <row r="33" spans="2:16" ht="13" x14ac:dyDescent="0.3">
      <c r="B33" s="84" t="s">
        <v>2</v>
      </c>
      <c r="C33" s="102">
        <f>SUMIFS(Details!$AM$5:$AM$53,Details!$CL$5:$CL$53,'Category Class'!$B$30,Details!$C$5:$C$53,'Category Class'!C$17)/100000</f>
        <v>0</v>
      </c>
      <c r="D33" s="102">
        <f>SUMIFS(Details!$AM$5:$AM$53,Details!$CL$5:$CL$53,'Category Class'!$B$30,Details!$C$5:$C$53,'Category Class'!D$17)/100000</f>
        <v>0</v>
      </c>
      <c r="E33" s="102">
        <f>SUMIFS(Details!$AM$5:$AM$53,Details!$CL$5:$CL$53,'Category Class'!$B$30,Details!$C$5:$C$53,'Category Class'!E$17)/100000</f>
        <v>0</v>
      </c>
      <c r="F33" s="102">
        <f>SUMIFS(Details!$AM$5:$AM$53,Details!$CL$5:$CL$53,'Category Class'!$B$30,Details!$C$5:$C$53,'Category Class'!F$17)/100000</f>
        <v>0</v>
      </c>
      <c r="G33" s="102">
        <f>SUMIFS(Details!$AM$5:$AM$53,Details!$CL$5:$CL$53,'Category Class'!$B$30,Details!$C$5:$C$53,'Category Class'!G$17)/100000</f>
        <v>0</v>
      </c>
      <c r="H33" s="102">
        <f>SUMIFS(Details!$AM$5:$AM$53,Details!$CL$5:$CL$53,'Category Class'!$B$30,Details!$C$5:$C$53,'Category Class'!H$17)/100000</f>
        <v>0</v>
      </c>
      <c r="I33" s="102">
        <f>SUMIFS(Details!$AM$5:$AM$53,Details!$CL$5:$CL$53,'Category Class'!$B$30,Details!$C$5:$C$53,'Category Class'!I$17)/100000</f>
        <v>0</v>
      </c>
      <c r="J33" s="102">
        <f>SUMIFS(Details!$AM$5:$AM$53,Details!$CL$5:$CL$53,'Category Class'!$B$30,Details!$C$5:$C$53,'Category Class'!J$17)/100000</f>
        <v>0</v>
      </c>
      <c r="K33" s="102">
        <f>SUMIFS(Details!$AM$5:$AM$53,Details!$CL$5:$CL$53,'Category Class'!$B$30,Details!$C$5:$C$53,'Category Class'!K$17)/100000</f>
        <v>0</v>
      </c>
      <c r="L33" s="102">
        <f>SUMIFS(Details!$AM$5:$AM$53,Details!$CL$5:$CL$53,'Category Class'!$B$30,Details!$C$5:$C$53,'Category Class'!L$17)/100000</f>
        <v>0</v>
      </c>
      <c r="M33" s="102">
        <f>SUMIFS(Details!$AM$5:$AM$53,Details!$CL$5:$CL$53,'Category Class'!$B$30,Details!$C$5:$C$53,'Category Class'!M$17)/100000</f>
        <v>0</v>
      </c>
      <c r="N33" s="102">
        <f>SUMIFS(Details!$AM$5:$AM$53,Details!$CL$5:$CL$53,'Category Class'!$B$30,Details!$C$5:$C$53,'Category Class'!N$17)/100000</f>
        <v>0</v>
      </c>
      <c r="O33" s="107"/>
      <c r="P33" s="114">
        <f t="shared" si="19"/>
        <v>0</v>
      </c>
    </row>
    <row r="34" spans="2:16" ht="13" x14ac:dyDescent="0.3">
      <c r="B34" s="85" t="s">
        <v>5</v>
      </c>
      <c r="C34" s="102">
        <f>C32-C33</f>
        <v>0</v>
      </c>
      <c r="D34" s="103">
        <f t="shared" ref="D34:N34" si="20">D32-D33</f>
        <v>0</v>
      </c>
      <c r="E34" s="102">
        <f t="shared" si="20"/>
        <v>0</v>
      </c>
      <c r="F34" s="103">
        <f t="shared" si="20"/>
        <v>0</v>
      </c>
      <c r="G34" s="102">
        <f t="shared" si="20"/>
        <v>0</v>
      </c>
      <c r="H34" s="103">
        <f t="shared" si="20"/>
        <v>0</v>
      </c>
      <c r="I34" s="102">
        <f t="shared" si="20"/>
        <v>0</v>
      </c>
      <c r="J34" s="103">
        <f t="shared" si="20"/>
        <v>0</v>
      </c>
      <c r="K34" s="102">
        <f t="shared" si="20"/>
        <v>0</v>
      </c>
      <c r="L34" s="107">
        <f t="shared" si="20"/>
        <v>0</v>
      </c>
      <c r="M34" s="107">
        <f t="shared" si="20"/>
        <v>0</v>
      </c>
      <c r="N34" s="107">
        <f t="shared" si="20"/>
        <v>0</v>
      </c>
      <c r="O34" s="107"/>
      <c r="P34" s="107">
        <f>P32-P33</f>
        <v>0</v>
      </c>
    </row>
    <row r="35" spans="2:16" ht="13" x14ac:dyDescent="0.3">
      <c r="B35" s="86" t="s">
        <v>8</v>
      </c>
      <c r="C35" s="112">
        <f>IFERROR((C34/C32),0)</f>
        <v>0</v>
      </c>
      <c r="D35" s="112">
        <f t="shared" ref="D35:N35" si="21">IFERROR((D34/D32),0)</f>
        <v>0</v>
      </c>
      <c r="E35" s="112">
        <f t="shared" si="21"/>
        <v>0</v>
      </c>
      <c r="F35" s="112">
        <f t="shared" si="21"/>
        <v>0</v>
      </c>
      <c r="G35" s="112">
        <f t="shared" si="21"/>
        <v>0</v>
      </c>
      <c r="H35" s="112">
        <f t="shared" si="21"/>
        <v>0</v>
      </c>
      <c r="I35" s="112">
        <f t="shared" si="21"/>
        <v>0</v>
      </c>
      <c r="J35" s="112">
        <f t="shared" si="21"/>
        <v>0</v>
      </c>
      <c r="K35" s="112">
        <f t="shared" si="21"/>
        <v>0</v>
      </c>
      <c r="L35" s="112">
        <f t="shared" si="21"/>
        <v>0</v>
      </c>
      <c r="M35" s="112">
        <f t="shared" si="21"/>
        <v>0</v>
      </c>
      <c r="N35" s="112">
        <f t="shared" si="21"/>
        <v>0</v>
      </c>
      <c r="O35" s="112"/>
      <c r="P35" s="112">
        <f>IFERROR((P34/P32),0)</f>
        <v>0</v>
      </c>
    </row>
    <row r="36" spans="2:16" ht="13" x14ac:dyDescent="0.3">
      <c r="B36" s="85" t="s">
        <v>10</v>
      </c>
      <c r="C36" s="102">
        <f>IFERROR((C32/C31),0)</f>
        <v>0</v>
      </c>
      <c r="D36" s="102">
        <f t="shared" ref="D36:N36" si="22">IFERROR((D32/D31),0)</f>
        <v>0</v>
      </c>
      <c r="E36" s="102">
        <f t="shared" si="22"/>
        <v>0</v>
      </c>
      <c r="F36" s="102">
        <f t="shared" si="22"/>
        <v>0</v>
      </c>
      <c r="G36" s="102">
        <f t="shared" si="22"/>
        <v>0</v>
      </c>
      <c r="H36" s="102">
        <f t="shared" si="22"/>
        <v>0</v>
      </c>
      <c r="I36" s="102">
        <f t="shared" si="22"/>
        <v>0</v>
      </c>
      <c r="J36" s="102">
        <f t="shared" si="22"/>
        <v>0</v>
      </c>
      <c r="K36" s="102">
        <f t="shared" si="22"/>
        <v>0</v>
      </c>
      <c r="L36" s="102">
        <f t="shared" si="22"/>
        <v>0</v>
      </c>
      <c r="M36" s="102">
        <f t="shared" si="22"/>
        <v>0</v>
      </c>
      <c r="N36" s="102">
        <f t="shared" si="22"/>
        <v>0</v>
      </c>
      <c r="O36" s="102"/>
      <c r="P36" s="102">
        <f>IFERROR((P32/P31),0)</f>
        <v>0</v>
      </c>
    </row>
    <row r="37" spans="2:16" ht="13" x14ac:dyDescent="0.3">
      <c r="B37" s="85" t="s">
        <v>11</v>
      </c>
      <c r="C37" s="102">
        <f>IFERROR((C33/C31),0)</f>
        <v>0</v>
      </c>
      <c r="D37" s="102">
        <f t="shared" ref="D37:N37" si="23">IFERROR((D33/D31),0)</f>
        <v>0</v>
      </c>
      <c r="E37" s="102">
        <f t="shared" si="23"/>
        <v>0</v>
      </c>
      <c r="F37" s="102">
        <f t="shared" si="23"/>
        <v>0</v>
      </c>
      <c r="G37" s="102">
        <f t="shared" si="23"/>
        <v>0</v>
      </c>
      <c r="H37" s="102">
        <f t="shared" si="23"/>
        <v>0</v>
      </c>
      <c r="I37" s="102">
        <f t="shared" si="23"/>
        <v>0</v>
      </c>
      <c r="J37" s="102">
        <f t="shared" si="23"/>
        <v>0</v>
      </c>
      <c r="K37" s="102">
        <f t="shared" si="23"/>
        <v>0</v>
      </c>
      <c r="L37" s="102">
        <f t="shared" si="23"/>
        <v>0</v>
      </c>
      <c r="M37" s="102">
        <f t="shared" si="23"/>
        <v>0</v>
      </c>
      <c r="N37" s="102">
        <f t="shared" si="23"/>
        <v>0</v>
      </c>
      <c r="O37" s="102"/>
      <c r="P37" s="102">
        <f>IFERROR((P33/P31),0)</f>
        <v>0</v>
      </c>
    </row>
    <row r="38" spans="2:16" ht="13.5" thickBot="1" x14ac:dyDescent="0.35">
      <c r="B38" s="108" t="s">
        <v>13</v>
      </c>
      <c r="C38" s="91" cm="1">
        <f t="array" ref="C38">IFERROR(ROWS(_xlfn.UNIQUE(_xlfn._xlws.FILTER(Details!$AO$5:$AO$53, ((Details!$C$5:$C$53)=C$17)*((Details!$CK$5:$CK$53)=$B$30)))),0)</f>
        <v>0</v>
      </c>
      <c r="D38" s="91" cm="1">
        <f t="array" ref="D38">IFERROR(ROWS(_xlfn.UNIQUE(_xlfn._xlws.FILTER(Details!$AO$5:$AO$53, ((Details!$C$5:$C$53)=D$17)*((Details!#REF!)=$B$30)))),0)</f>
        <v>0</v>
      </c>
      <c r="E38" s="91" cm="1">
        <f t="array" ref="E38">IFERROR(ROWS(_xlfn.UNIQUE(_xlfn._xlws.FILTER(Details!$AO$5:$AO$53, ((Details!$C$5:$C$53)=E$17)*((Details!#REF!)=$B$30)))),0)</f>
        <v>0</v>
      </c>
      <c r="F38" s="91" cm="1">
        <f t="array" ref="F38">IFERROR(ROWS(_xlfn.UNIQUE(_xlfn._xlws.FILTER(Details!$AO$5:$AO$53, ((Details!$C$5:$C$53)=F$17)*((Details!#REF!)=$B$30)))),0)</f>
        <v>0</v>
      </c>
      <c r="G38" s="91" cm="1">
        <f t="array" ref="G38">IFERROR(ROWS(_xlfn.UNIQUE(_xlfn._xlws.FILTER(Details!$AO$5:$AO$53, ((Details!$C$5:$C$53)=G$17)*((Details!#REF!)=$B$30)))),0)</f>
        <v>0</v>
      </c>
      <c r="H38" s="91" cm="1">
        <f t="array" ref="H38">IFERROR(ROWS(_xlfn.UNIQUE(_xlfn._xlws.FILTER(Details!$AO$5:$AO$53, ((Details!$C$5:$C$53)=H$17)*((Details!#REF!)=$B$30)))),0)</f>
        <v>0</v>
      </c>
      <c r="I38" s="91" cm="1">
        <f t="array" ref="I38">IFERROR(ROWS(_xlfn.UNIQUE(_xlfn._xlws.FILTER(Details!$AO$5:$AO$53, ((Details!$C$5:$C$53)=I$17)*((Details!#REF!)=$B$30)))),0)</f>
        <v>0</v>
      </c>
      <c r="J38" s="91" cm="1">
        <f t="array" ref="J38">IFERROR(ROWS(_xlfn.UNIQUE(_xlfn._xlws.FILTER(Details!$AO$5:$AO$53, ((Details!$C$5:$C$53)=J$17)*((Details!#REF!)=$B$30)))),0)</f>
        <v>0</v>
      </c>
      <c r="K38" s="91" cm="1">
        <f t="array" ref="K38">IFERROR(ROWS(_xlfn.UNIQUE(_xlfn._xlws.FILTER(Details!$AO$5:$AO$53, ((Details!$C$5:$C$53)=K$17)*((Details!#REF!)=$B$30)))),0)</f>
        <v>0</v>
      </c>
      <c r="L38" s="91" cm="1">
        <f t="array" ref="L38">IFERROR(ROWS(_xlfn.UNIQUE(_xlfn._xlws.FILTER(Details!$AO$5:$AO$53, ((Details!$C$5:$C$53)=L$17)*((Details!#REF!)=$B$30)))),0)</f>
        <v>0</v>
      </c>
      <c r="M38" s="91" cm="1">
        <f t="array" ref="M38">IFERROR(ROWS(_xlfn.UNIQUE(_xlfn._xlws.FILTER(Details!$AO$5:$AO$53, ((Details!$C$5:$C$53)=M$17)*((Details!#REF!)=$B$30)))),0)</f>
        <v>0</v>
      </c>
      <c r="N38" s="91" cm="1">
        <f t="array" ref="N38">IFERROR(ROWS(_xlfn.UNIQUE(_xlfn._xlws.FILTER(Details!$AO$5:$AO$53, ((Details!$C$5:$C$53)=N$17)*((Details!#REF!)=$B$30)))),0)</f>
        <v>0</v>
      </c>
      <c r="O38" s="111"/>
      <c r="P38" s="111">
        <f>SUM(C38:M38)</f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Select the Material_x000a_" xr:uid="{01F63037-E234-4DA9-B843-44DD2F831459}">
          <x14:formula1>
            <xm:f>Details!$CK$5:$CK$53</xm:f>
          </x14:formula1>
          <xm:sqref>B17</xm:sqref>
        </x14:dataValidation>
        <x14:dataValidation type="list" allowBlank="1" showInputMessage="1" showErrorMessage="1" prompt="Select the Material_x000a_" xr:uid="{2E475059-D096-4D33-B58A-5C8EE1C7AC11}">
          <x14:formula1>
            <xm:f>Details!$CL$5:$CL$53</xm:f>
          </x14:formula1>
          <xm:sqref>B30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221E-45F0-41FC-B0E0-F1BEBA902A60}">
  <sheetPr codeName="Sheet9"/>
  <dimension ref="B2:E254"/>
  <sheetViews>
    <sheetView showGridLines="0" showRowColHeaders="0" workbookViewId="0">
      <selection activeCell="E5" sqref="E5"/>
    </sheetView>
  </sheetViews>
  <sheetFormatPr defaultRowHeight="14.5" x14ac:dyDescent="0.35"/>
  <cols>
    <col min="2" max="2" width="15.90625" bestFit="1" customWidth="1"/>
    <col min="3" max="4" width="12.36328125" bestFit="1" customWidth="1"/>
    <col min="5" max="5" width="8.36328125" bestFit="1" customWidth="1"/>
  </cols>
  <sheetData>
    <row r="2" spans="2:5" s="3" customFormat="1" ht="15" thickBot="1" x14ac:dyDescent="0.4">
      <c r="C2" s="3">
        <f>SUBTOTAL(9,C4:C2500)</f>
        <v>1041024</v>
      </c>
      <c r="D2" s="3">
        <f>SUBTOTAL(9,D4:D2500)</f>
        <v>90960</v>
      </c>
      <c r="E2" s="3">
        <f>SUBTOTAL(9,E4:E2500)</f>
        <v>950064</v>
      </c>
    </row>
    <row r="3" spans="2:5" ht="15" thickBot="1" x14ac:dyDescent="0.4">
      <c r="B3" s="32" t="str" cm="1">
        <f t="array" ref="B3:B50">_xlfn.UNIQUE(_xlfn._TRO_TRAILING(Details!E4:E53))</f>
        <v>Shipment ID</v>
      </c>
      <c r="C3" s="32" t="s">
        <v>578</v>
      </c>
      <c r="D3" s="32" t="s">
        <v>579</v>
      </c>
      <c r="E3" s="32" t="s">
        <v>72</v>
      </c>
    </row>
    <row r="4" spans="2:5" x14ac:dyDescent="0.35">
      <c r="B4" t="str">
        <v>SH04260101</v>
      </c>
      <c r="C4" s="3">
        <f>SUMIFS(Details!S:S,Details!E:E,'qty reco'!B4)</f>
        <v>10870</v>
      </c>
      <c r="D4" s="3">
        <f>SUMIFS(Details!BA:BA,Details!E:E,'qty reco'!B4)</f>
        <v>0</v>
      </c>
      <c r="E4" s="3">
        <f>C4-D4</f>
        <v>10870</v>
      </c>
    </row>
    <row r="5" spans="2:5" x14ac:dyDescent="0.35">
      <c r="B5" t="str">
        <v>SH04260102</v>
      </c>
      <c r="C5" s="3">
        <f>SUMIFS(Details!S:S,Details!E:E,'qty reco'!B5)</f>
        <v>11020</v>
      </c>
      <c r="D5" s="3">
        <f>SUMIFS(Details!BA:BA,Details!E:E,'qty reco'!B5)</f>
        <v>0</v>
      </c>
      <c r="E5" s="3">
        <f t="shared" ref="E5:E68" si="0">C5-D5</f>
        <v>11020</v>
      </c>
    </row>
    <row r="6" spans="2:5" x14ac:dyDescent="0.35">
      <c r="B6" t="str">
        <v>SH04260903</v>
      </c>
      <c r="C6" s="3">
        <f>SUMIFS(Details!S:S,Details!E:E,'qty reco'!B6)</f>
        <v>6505</v>
      </c>
      <c r="D6" s="3">
        <f>SUMIFS(Details!BA:BA,Details!E:E,'qty reco'!B6)</f>
        <v>0</v>
      </c>
      <c r="E6" s="3">
        <f t="shared" si="0"/>
        <v>6505</v>
      </c>
    </row>
    <row r="7" spans="2:5" x14ac:dyDescent="0.35">
      <c r="B7" t="str">
        <v>SH04261401</v>
      </c>
      <c r="C7" s="3">
        <f>SUMIFS(Details!S:S,Details!E:E,'qty reco'!B7)</f>
        <v>18650</v>
      </c>
      <c r="D7" s="3">
        <f>SUMIFS(Details!BA:BA,Details!E:E,'qty reco'!B7)</f>
        <v>0</v>
      </c>
      <c r="E7" s="3">
        <f t="shared" si="0"/>
        <v>18650</v>
      </c>
    </row>
    <row r="8" spans="2:5" x14ac:dyDescent="0.35">
      <c r="B8" t="str">
        <v>SH04261402</v>
      </c>
      <c r="C8" s="3">
        <f>SUMIFS(Details!S:S,Details!E:E,'qty reco'!B8)</f>
        <v>18110</v>
      </c>
      <c r="D8" s="3">
        <f>SUMIFS(Details!BA:BA,Details!E:E,'qty reco'!B8)</f>
        <v>0</v>
      </c>
      <c r="E8" s="3">
        <f t="shared" si="0"/>
        <v>18110</v>
      </c>
    </row>
    <row r="9" spans="2:5" x14ac:dyDescent="0.35">
      <c r="B9" t="str">
        <v>SH04261403</v>
      </c>
      <c r="C9" s="3">
        <f>SUMIFS(Details!S:S,Details!E:E,'qty reco'!B9)</f>
        <v>20110</v>
      </c>
      <c r="D9" s="3">
        <f>SUMIFS(Details!BA:BA,Details!E:E,'qty reco'!B9)</f>
        <v>0</v>
      </c>
      <c r="E9" s="3">
        <f t="shared" si="0"/>
        <v>20110</v>
      </c>
    </row>
    <row r="10" spans="2:5" x14ac:dyDescent="0.35">
      <c r="B10" t="str">
        <v>SH04261404</v>
      </c>
      <c r="C10" s="3">
        <f>SUMIFS(Details!S:S,Details!E:E,'qty reco'!B10)</f>
        <v>17280</v>
      </c>
      <c r="D10" s="3">
        <f>SUMIFS(Details!BA:BA,Details!E:E,'qty reco'!B10)</f>
        <v>0</v>
      </c>
      <c r="E10" s="3">
        <f t="shared" si="0"/>
        <v>17280</v>
      </c>
    </row>
    <row r="11" spans="2:5" x14ac:dyDescent="0.35">
      <c r="B11" t="str">
        <v>SH04261506</v>
      </c>
      <c r="C11" s="3">
        <f>SUMIFS(Details!S:S,Details!E:E,'qty reco'!B11)</f>
        <v>5850</v>
      </c>
      <c r="D11" s="3">
        <f>SUMIFS(Details!BA:BA,Details!E:E,'qty reco'!B11)</f>
        <v>0</v>
      </c>
      <c r="E11" s="3">
        <f t="shared" si="0"/>
        <v>5850</v>
      </c>
    </row>
    <row r="12" spans="2:5" x14ac:dyDescent="0.35">
      <c r="B12" t="str">
        <v>SH04261606</v>
      </c>
      <c r="C12" s="3">
        <f>SUMIFS(Details!S:S,Details!E:E,'qty reco'!B12)</f>
        <v>24980</v>
      </c>
      <c r="D12" s="3">
        <f>SUMIFS(Details!BA:BA,Details!E:E,'qty reco'!B12)</f>
        <v>0</v>
      </c>
      <c r="E12" s="3">
        <f t="shared" si="0"/>
        <v>24980</v>
      </c>
    </row>
    <row r="13" spans="2:5" x14ac:dyDescent="0.35">
      <c r="B13" t="str">
        <v>SH04261801</v>
      </c>
      <c r="C13" s="3">
        <f>SUMIFS(Details!S:S,Details!E:E,'qty reco'!B13)</f>
        <v>0</v>
      </c>
      <c r="D13" s="3">
        <f>SUMIFS(Details!BA:BA,Details!E:E,'qty reco'!B13)</f>
        <v>17690</v>
      </c>
      <c r="E13" s="3">
        <f t="shared" si="0"/>
        <v>-17690</v>
      </c>
    </row>
    <row r="14" spans="2:5" x14ac:dyDescent="0.35">
      <c r="B14" t="str">
        <v>SH04261807</v>
      </c>
      <c r="C14" s="3">
        <f>SUMIFS(Details!S:S,Details!E:E,'qty reco'!B14)</f>
        <v>24530</v>
      </c>
      <c r="D14" s="3">
        <f>SUMIFS(Details!BA:BA,Details!E:E,'qty reco'!B14)</f>
        <v>0</v>
      </c>
      <c r="E14" s="3">
        <f t="shared" si="0"/>
        <v>24530</v>
      </c>
    </row>
    <row r="15" spans="2:5" x14ac:dyDescent="0.35">
      <c r="B15" t="str">
        <v>SH04262106</v>
      </c>
      <c r="C15" s="3">
        <f>SUMIFS(Details!S:S,Details!E:E,'qty reco'!B15)</f>
        <v>16960</v>
      </c>
      <c r="D15" s="3">
        <f>SUMIFS(Details!BA:BA,Details!E:E,'qty reco'!B15)</f>
        <v>0</v>
      </c>
      <c r="E15" s="3">
        <f t="shared" si="0"/>
        <v>16960</v>
      </c>
    </row>
    <row r="16" spans="2:5" x14ac:dyDescent="0.35">
      <c r="B16" t="str">
        <v>SH04262209</v>
      </c>
      <c r="C16" s="3">
        <f>SUMIFS(Details!S:S,Details!E:E,'qty reco'!B16)</f>
        <v>11560</v>
      </c>
      <c r="D16" s="3">
        <f>SUMIFS(Details!BA:BA,Details!E:E,'qty reco'!B16)</f>
        <v>0</v>
      </c>
      <c r="E16" s="3">
        <f t="shared" si="0"/>
        <v>11560</v>
      </c>
    </row>
    <row r="17" spans="2:5" x14ac:dyDescent="0.35">
      <c r="B17" t="str">
        <v>SH04262302</v>
      </c>
      <c r="C17" s="3">
        <f>SUMIFS(Details!S:S,Details!E:E,'qty reco'!B17)</f>
        <v>5870</v>
      </c>
      <c r="D17" s="3">
        <f>SUMIFS(Details!BA:BA,Details!E:E,'qty reco'!B17)</f>
        <v>0</v>
      </c>
      <c r="E17" s="3">
        <f t="shared" si="0"/>
        <v>5870</v>
      </c>
    </row>
    <row r="18" spans="2:5" x14ac:dyDescent="0.35">
      <c r="B18" t="str">
        <v>SH04262305</v>
      </c>
      <c r="C18" s="3">
        <f>SUMIFS(Details!S:S,Details!E:E,'qty reco'!B18)</f>
        <v>22525</v>
      </c>
      <c r="D18" s="3">
        <f>SUMIFS(Details!BA:BA,Details!E:E,'qty reco'!B18)</f>
        <v>0</v>
      </c>
      <c r="E18" s="3">
        <f t="shared" si="0"/>
        <v>22525</v>
      </c>
    </row>
    <row r="19" spans="2:5" x14ac:dyDescent="0.35">
      <c r="B19" t="str">
        <v>SH04262503</v>
      </c>
      <c r="C19" s="3">
        <f>SUMIFS(Details!S:S,Details!E:E,'qty reco'!B19)</f>
        <v>10150</v>
      </c>
      <c r="D19" s="3">
        <f>SUMIFS(Details!BA:BA,Details!E:E,'qty reco'!B19)</f>
        <v>0</v>
      </c>
      <c r="E19" s="3">
        <f t="shared" si="0"/>
        <v>10150</v>
      </c>
    </row>
    <row r="20" spans="2:5" x14ac:dyDescent="0.35">
      <c r="B20" t="str">
        <v/>
      </c>
      <c r="C20" s="3">
        <f>SUMIFS(Details!S:S,Details!E:E,'qty reco'!B20)</f>
        <v>520513</v>
      </c>
      <c r="D20" s="3">
        <f>SUMIFS(Details!BA:BA,Details!E:E,'qty reco'!B20)</f>
        <v>45480</v>
      </c>
      <c r="E20" s="3">
        <f t="shared" si="0"/>
        <v>475033</v>
      </c>
    </row>
    <row r="21" spans="2:5" x14ac:dyDescent="0.35">
      <c r="B21" t="str">
        <v>SH04262601</v>
      </c>
      <c r="C21" s="3">
        <f>SUMIFS(Details!S:S,Details!E:E,'qty reco'!B21)</f>
        <v>10240</v>
      </c>
      <c r="D21" s="3">
        <f>SUMIFS(Details!BA:BA,Details!E:E,'qty reco'!B21)</f>
        <v>0</v>
      </c>
      <c r="E21" s="3">
        <f t="shared" si="0"/>
        <v>10240</v>
      </c>
    </row>
    <row r="22" spans="2:5" x14ac:dyDescent="0.35">
      <c r="B22" t="str">
        <v>SH04262602</v>
      </c>
      <c r="C22" s="3">
        <f>SUMIFS(Details!S:S,Details!E:E,'qty reco'!B22)</f>
        <v>11570</v>
      </c>
      <c r="D22" s="3">
        <f>SUMIFS(Details!BA:BA,Details!E:E,'qty reco'!B22)</f>
        <v>0</v>
      </c>
      <c r="E22" s="3">
        <f t="shared" si="0"/>
        <v>11570</v>
      </c>
    </row>
    <row r="23" spans="2:5" x14ac:dyDescent="0.35">
      <c r="B23" t="str">
        <v>SH04262707</v>
      </c>
      <c r="C23" s="3">
        <f>SUMIFS(Details!S:S,Details!E:E,'qty reco'!B23)</f>
        <v>10230</v>
      </c>
      <c r="D23" s="3">
        <f>SUMIFS(Details!BA:BA,Details!E:E,'qty reco'!B23)</f>
        <v>0</v>
      </c>
      <c r="E23" s="3">
        <f t="shared" si="0"/>
        <v>10230</v>
      </c>
    </row>
    <row r="24" spans="2:5" x14ac:dyDescent="0.35">
      <c r="B24" t="str">
        <v>SH04262706</v>
      </c>
      <c r="C24" s="3">
        <f>SUMIFS(Details!S:S,Details!E:E,'qty reco'!B24)</f>
        <v>8765</v>
      </c>
      <c r="D24" s="3">
        <f>SUMIFS(Details!BA:BA,Details!E:E,'qty reco'!B24)</f>
        <v>0</v>
      </c>
      <c r="E24" s="3">
        <f t="shared" si="0"/>
        <v>8765</v>
      </c>
    </row>
    <row r="25" spans="2:5" x14ac:dyDescent="0.35">
      <c r="B25" t="str">
        <v>SH04262806</v>
      </c>
      <c r="C25" s="3">
        <f>SUMIFS(Details!S:S,Details!E:E,'qty reco'!B25)</f>
        <v>10820</v>
      </c>
      <c r="D25" s="3">
        <f>SUMIFS(Details!BA:BA,Details!E:E,'qty reco'!B25)</f>
        <v>0</v>
      </c>
      <c r="E25" s="3">
        <f t="shared" si="0"/>
        <v>10820</v>
      </c>
    </row>
    <row r="26" spans="2:5" x14ac:dyDescent="0.35">
      <c r="B26" t="str">
        <v>SH04263006</v>
      </c>
      <c r="C26" s="3">
        <f>SUMIFS(Details!S:S,Details!E:E,'qty reco'!B26)</f>
        <v>10505</v>
      </c>
      <c r="D26" s="3">
        <f>SUMIFS(Details!BA:BA,Details!E:E,'qty reco'!B26)</f>
        <v>0</v>
      </c>
      <c r="E26" s="3">
        <f t="shared" si="0"/>
        <v>10505</v>
      </c>
    </row>
    <row r="27" spans="2:5" x14ac:dyDescent="0.35">
      <c r="B27" t="str">
        <v>SH04263007</v>
      </c>
      <c r="C27" s="3">
        <f>SUMIFS(Details!S:S,Details!E:E,'qty reco'!B27)</f>
        <v>12340</v>
      </c>
      <c r="D27" s="3">
        <f>SUMIFS(Details!BA:BA,Details!E:E,'qty reco'!B27)</f>
        <v>0</v>
      </c>
      <c r="E27" s="3">
        <f t="shared" si="0"/>
        <v>12340</v>
      </c>
    </row>
    <row r="28" spans="2:5" x14ac:dyDescent="0.35">
      <c r="B28" t="str">
        <v>SH04263008</v>
      </c>
      <c r="C28" s="3">
        <f>SUMIFS(Details!S:S,Details!E:E,'qty reco'!B28)</f>
        <v>11100</v>
      </c>
      <c r="D28" s="3">
        <f>SUMIFS(Details!BA:BA,Details!E:E,'qty reco'!B28)</f>
        <v>0</v>
      </c>
      <c r="E28" s="3">
        <f t="shared" si="0"/>
        <v>11100</v>
      </c>
    </row>
    <row r="29" spans="2:5" x14ac:dyDescent="0.35">
      <c r="B29" t="str">
        <v>SH05260302</v>
      </c>
      <c r="C29" s="3">
        <f>SUMIFS(Details!S:S,Details!E:E,'qty reco'!B29)</f>
        <v>9210</v>
      </c>
      <c r="D29" s="3">
        <f>SUMIFS(Details!BA:BA,Details!E:E,'qty reco'!B29)</f>
        <v>0</v>
      </c>
      <c r="E29" s="3">
        <f t="shared" si="0"/>
        <v>9210</v>
      </c>
    </row>
    <row r="30" spans="2:5" x14ac:dyDescent="0.35">
      <c r="B30" t="str">
        <v>SH05260304</v>
      </c>
      <c r="C30" s="3">
        <f>SUMIFS(Details!S:S,Details!E:E,'qty reco'!B30)</f>
        <v>10410</v>
      </c>
      <c r="D30" s="3">
        <f>SUMIFS(Details!BA:BA,Details!E:E,'qty reco'!B30)</f>
        <v>0</v>
      </c>
      <c r="E30" s="3">
        <f t="shared" si="0"/>
        <v>10410</v>
      </c>
    </row>
    <row r="31" spans="2:5" x14ac:dyDescent="0.35">
      <c r="B31" t="str">
        <v>SH05260303</v>
      </c>
      <c r="C31" s="3">
        <f>SUMIFS(Details!S:S,Details!E:E,'qty reco'!B31)</f>
        <v>9830</v>
      </c>
      <c r="D31" s="3">
        <f>SUMIFS(Details!BA:BA,Details!E:E,'qty reco'!B31)</f>
        <v>0</v>
      </c>
      <c r="E31" s="3">
        <f t="shared" si="0"/>
        <v>9830</v>
      </c>
    </row>
    <row r="32" spans="2:5" x14ac:dyDescent="0.35">
      <c r="B32" t="str">
        <v>SH05260404</v>
      </c>
      <c r="C32" s="3">
        <f>SUMIFS(Details!S:S,Details!E:E,'qty reco'!B32)</f>
        <v>7615</v>
      </c>
      <c r="D32" s="3">
        <f>SUMIFS(Details!BA:BA,Details!E:E,'qty reco'!B32)</f>
        <v>0</v>
      </c>
      <c r="E32" s="3">
        <f t="shared" si="0"/>
        <v>7615</v>
      </c>
    </row>
    <row r="33" spans="2:5" x14ac:dyDescent="0.35">
      <c r="B33" t="str">
        <v>SH05260506</v>
      </c>
      <c r="C33" s="3">
        <f>SUMIFS(Details!S:S,Details!E:E,'qty reco'!B33)</f>
        <v>9675</v>
      </c>
      <c r="D33" s="3">
        <f>SUMIFS(Details!BA:BA,Details!E:E,'qty reco'!B33)</f>
        <v>0</v>
      </c>
      <c r="E33" s="3">
        <f t="shared" si="0"/>
        <v>9675</v>
      </c>
    </row>
    <row r="34" spans="2:5" x14ac:dyDescent="0.35">
      <c r="B34" t="str">
        <v>SH05260702</v>
      </c>
      <c r="C34" s="3">
        <f>SUMIFS(Details!S:S,Details!E:E,'qty reco'!B34)</f>
        <v>10580</v>
      </c>
      <c r="D34" s="3">
        <f>SUMIFS(Details!BA:BA,Details!E:E,'qty reco'!B34)</f>
        <v>0</v>
      </c>
      <c r="E34" s="3">
        <f t="shared" si="0"/>
        <v>10580</v>
      </c>
    </row>
    <row r="35" spans="2:5" x14ac:dyDescent="0.35">
      <c r="B35" t="str">
        <v>SH05260801</v>
      </c>
      <c r="C35" s="3">
        <f>SUMIFS(Details!S:S,Details!E:E,'qty reco'!B35)</f>
        <v>9220</v>
      </c>
      <c r="D35" s="3">
        <f>SUMIFS(Details!BA:BA,Details!E:E,'qty reco'!B35)</f>
        <v>0</v>
      </c>
      <c r="E35" s="3">
        <f t="shared" si="0"/>
        <v>9220</v>
      </c>
    </row>
    <row r="36" spans="2:5" x14ac:dyDescent="0.35">
      <c r="B36" t="str">
        <v>SH05260807</v>
      </c>
      <c r="C36" s="3">
        <f>SUMIFS(Details!S:S,Details!E:E,'qty reco'!B36)</f>
        <v>10850</v>
      </c>
      <c r="D36" s="3">
        <f>SUMIFS(Details!BA:BA,Details!E:E,'qty reco'!B36)</f>
        <v>0</v>
      </c>
      <c r="E36" s="3">
        <f t="shared" si="0"/>
        <v>10850</v>
      </c>
    </row>
    <row r="37" spans="2:5" x14ac:dyDescent="0.35">
      <c r="B37" t="str">
        <v>SH05261301</v>
      </c>
      <c r="C37" s="3">
        <f>SUMIFS(Details!S:S,Details!E:E,'qty reco'!B37)</f>
        <v>10040</v>
      </c>
      <c r="D37" s="3">
        <f>SUMIFS(Details!BA:BA,Details!E:E,'qty reco'!B37)</f>
        <v>0</v>
      </c>
      <c r="E37" s="3">
        <f t="shared" si="0"/>
        <v>10040</v>
      </c>
    </row>
    <row r="38" spans="2:5" x14ac:dyDescent="0.35">
      <c r="B38" t="str">
        <v>SH022617019</v>
      </c>
      <c r="C38" s="3">
        <f>SUMIFS(Details!S:S,Details!E:E,'qty reco'!B38)</f>
        <v>300</v>
      </c>
      <c r="D38" s="3">
        <f>SUMIFS(Details!BA:BA,Details!E:E,'qty reco'!B38)</f>
        <v>0</v>
      </c>
      <c r="E38" s="3">
        <f t="shared" si="0"/>
        <v>300</v>
      </c>
    </row>
    <row r="39" spans="2:5" x14ac:dyDescent="0.35">
      <c r="B39" t="str">
        <v>SH012622042</v>
      </c>
      <c r="C39" s="3">
        <f>SUMIFS(Details!S:S,Details!E:E,'qty reco'!B39)</f>
        <v>150</v>
      </c>
      <c r="D39" s="3">
        <f>SUMIFS(Details!BA:BA,Details!E:E,'qty reco'!B39)</f>
        <v>0</v>
      </c>
      <c r="E39" s="3">
        <f t="shared" si="0"/>
        <v>150</v>
      </c>
    </row>
    <row r="40" spans="2:5" x14ac:dyDescent="0.35">
      <c r="B40" t="str">
        <v>SH012631022</v>
      </c>
      <c r="C40" s="3">
        <f>SUMIFS(Details!S:S,Details!E:E,'qty reco'!B40)</f>
        <v>300</v>
      </c>
      <c r="D40" s="3">
        <f>SUMIFS(Details!BA:BA,Details!E:E,'qty reco'!B40)</f>
        <v>0</v>
      </c>
      <c r="E40" s="3">
        <f t="shared" si="0"/>
        <v>300</v>
      </c>
    </row>
    <row r="41" spans="2:5" x14ac:dyDescent="0.35">
      <c r="B41" t="str">
        <v>SH05261604</v>
      </c>
      <c r="C41" s="3">
        <f>SUMIFS(Details!S:S,Details!E:E,'qty reco'!B41)</f>
        <v>7775</v>
      </c>
      <c r="D41" s="3">
        <f>SUMIFS(Details!BA:BA,Details!E:E,'qty reco'!B41)</f>
        <v>0</v>
      </c>
      <c r="E41" s="3">
        <f t="shared" si="0"/>
        <v>7775</v>
      </c>
    </row>
    <row r="42" spans="2:5" x14ac:dyDescent="0.35">
      <c r="B42" t="str">
        <v>SH06260405</v>
      </c>
      <c r="C42" s="3">
        <f>SUMIFS(Details!S:S,Details!E:E,'qty reco'!B42)</f>
        <v>2145</v>
      </c>
      <c r="D42" s="3">
        <f>SUMIFS(Details!BA:BA,Details!E:E,'qty reco'!B42)</f>
        <v>0</v>
      </c>
      <c r="E42" s="3">
        <f t="shared" si="0"/>
        <v>2145</v>
      </c>
    </row>
    <row r="43" spans="2:5" x14ac:dyDescent="0.35">
      <c r="B43" t="str">
        <v>SH06260604, SH06260908</v>
      </c>
      <c r="C43" s="3">
        <f>SUMIFS(Details!S:S,Details!E:E,'qty reco'!B43)</f>
        <v>27790</v>
      </c>
      <c r="D43" s="3">
        <f>SUMIFS(Details!BA:BA,Details!E:E,'qty reco'!B43)</f>
        <v>27790</v>
      </c>
      <c r="E43" s="3">
        <f t="shared" si="0"/>
        <v>0</v>
      </c>
    </row>
    <row r="44" spans="2:5" x14ac:dyDescent="0.35">
      <c r="B44" t="str">
        <v>SH112519034</v>
      </c>
      <c r="C44" s="3">
        <f>SUMIFS(Details!S:S,Details!E:E,'qty reco'!B44)</f>
        <v>1</v>
      </c>
      <c r="D44" s="3">
        <f>SUMIFS(Details!BA:BA,Details!E:E,'qty reco'!B44)</f>
        <v>0</v>
      </c>
      <c r="E44" s="3">
        <f t="shared" si="0"/>
        <v>1</v>
      </c>
    </row>
    <row r="45" spans="2:5" x14ac:dyDescent="0.35">
      <c r="B45" t="str">
        <v>SH06261107</v>
      </c>
      <c r="C45" s="3">
        <f>SUMIFS(Details!S:S,Details!E:E,'qty reco'!B45)</f>
        <v>31350</v>
      </c>
      <c r="D45" s="3">
        <f>SUMIFS(Details!BA:BA,Details!E:E,'qty reco'!B45)</f>
        <v>0</v>
      </c>
      <c r="E45" s="3">
        <f t="shared" si="0"/>
        <v>31350</v>
      </c>
    </row>
    <row r="46" spans="2:5" x14ac:dyDescent="0.35">
      <c r="B46" t="str">
        <v>SH06261201</v>
      </c>
      <c r="C46" s="3">
        <f>SUMIFS(Details!S:S,Details!E:E,'qty reco'!B46)</f>
        <v>5625</v>
      </c>
      <c r="D46" s="3">
        <f>SUMIFS(Details!BA:BA,Details!E:E,'qty reco'!B46)</f>
        <v>0</v>
      </c>
      <c r="E46" s="3">
        <f t="shared" si="0"/>
        <v>5625</v>
      </c>
    </row>
    <row r="47" spans="2:5" x14ac:dyDescent="0.35">
      <c r="B47" t="str">
        <v>SH06261702</v>
      </c>
      <c r="C47" s="3">
        <f>SUMIFS(Details!S:S,Details!E:E,'qty reco'!B47)</f>
        <v>19630</v>
      </c>
      <c r="D47" s="3">
        <f>SUMIFS(Details!BA:BA,Details!E:E,'qty reco'!B47)</f>
        <v>0</v>
      </c>
      <c r="E47" s="3">
        <f t="shared" si="0"/>
        <v>19630</v>
      </c>
    </row>
    <row r="48" spans="2:5" x14ac:dyDescent="0.35">
      <c r="B48" t="str">
        <v>SH06261809</v>
      </c>
      <c r="C48" s="3">
        <f>SUMIFS(Details!S:S,Details!E:E,'qty reco'!B48)</f>
        <v>20860</v>
      </c>
      <c r="D48" s="3">
        <f>SUMIFS(Details!BA:BA,Details!E:E,'qty reco'!B48)</f>
        <v>0</v>
      </c>
      <c r="E48" s="3">
        <f t="shared" si="0"/>
        <v>20860</v>
      </c>
    </row>
    <row r="49" spans="2:5" x14ac:dyDescent="0.35">
      <c r="B49" t="str">
        <v>SH06261806</v>
      </c>
      <c r="C49" s="3">
        <f>SUMIFS(Details!S:S,Details!E:E,'qty reco'!B49)</f>
        <v>4400</v>
      </c>
      <c r="D49" s="3">
        <f>SUMIFS(Details!BA:BA,Details!E:E,'qty reco'!B49)</f>
        <v>0</v>
      </c>
      <c r="E49" s="3">
        <f t="shared" si="0"/>
        <v>4400</v>
      </c>
    </row>
    <row r="50" spans="2:5" x14ac:dyDescent="0.35">
      <c r="B50" t="str">
        <v>SH06262005</v>
      </c>
      <c r="C50" s="3">
        <f>SUMIFS(Details!S:S,Details!E:E,'qty reco'!B50)</f>
        <v>2215</v>
      </c>
      <c r="D50" s="3">
        <f>SUMIFS(Details!BA:BA,Details!E:E,'qty reco'!B50)</f>
        <v>0</v>
      </c>
      <c r="E50" s="3">
        <f t="shared" si="0"/>
        <v>2215</v>
      </c>
    </row>
    <row r="51" spans="2:5" x14ac:dyDescent="0.35">
      <c r="C51" s="3">
        <f>SUMIFS(Details!S:S,Details!E:E,'qty reco'!B51)</f>
        <v>0</v>
      </c>
      <c r="D51" s="3">
        <f>SUMIFS(Details!BA:BA,Details!E:E,'qty reco'!B51)</f>
        <v>0</v>
      </c>
      <c r="E51" s="3">
        <f t="shared" si="0"/>
        <v>0</v>
      </c>
    </row>
    <row r="52" spans="2:5" x14ac:dyDescent="0.35">
      <c r="C52" s="3">
        <f>SUMIFS(Details!S:S,Details!E:E,'qty reco'!B52)</f>
        <v>0</v>
      </c>
      <c r="D52" s="3">
        <f>SUMIFS(Details!BA:BA,Details!E:E,'qty reco'!B52)</f>
        <v>0</v>
      </c>
      <c r="E52" s="3">
        <f t="shared" si="0"/>
        <v>0</v>
      </c>
    </row>
    <row r="53" spans="2:5" x14ac:dyDescent="0.35">
      <c r="C53" s="3">
        <f>SUMIFS(Details!S:S,Details!E:E,'qty reco'!B53)</f>
        <v>0</v>
      </c>
      <c r="D53" s="3">
        <f>SUMIFS(Details!BA:BA,Details!E:E,'qty reco'!B53)</f>
        <v>0</v>
      </c>
      <c r="E53" s="3">
        <f t="shared" si="0"/>
        <v>0</v>
      </c>
    </row>
    <row r="54" spans="2:5" x14ac:dyDescent="0.35">
      <c r="C54" s="3">
        <f>SUMIFS(Details!S:S,Details!E:E,'qty reco'!B54)</f>
        <v>0</v>
      </c>
      <c r="D54" s="3">
        <f>SUMIFS(Details!BA:BA,Details!E:E,'qty reco'!B54)</f>
        <v>0</v>
      </c>
      <c r="E54" s="3">
        <f t="shared" si="0"/>
        <v>0</v>
      </c>
    </row>
    <row r="55" spans="2:5" x14ac:dyDescent="0.35">
      <c r="C55" s="3">
        <f>SUMIFS(Details!S:S,Details!E:E,'qty reco'!B55)</f>
        <v>0</v>
      </c>
      <c r="D55" s="3">
        <f>SUMIFS(Details!BA:BA,Details!E:E,'qty reco'!B55)</f>
        <v>0</v>
      </c>
      <c r="E55" s="3">
        <f t="shared" si="0"/>
        <v>0</v>
      </c>
    </row>
    <row r="56" spans="2:5" x14ac:dyDescent="0.35">
      <c r="C56" s="3">
        <f>SUMIFS(Details!S:S,Details!E:E,'qty reco'!B56)</f>
        <v>0</v>
      </c>
      <c r="D56" s="3">
        <f>SUMIFS(Details!BA:BA,Details!E:E,'qty reco'!B56)</f>
        <v>0</v>
      </c>
      <c r="E56" s="3">
        <f t="shared" si="0"/>
        <v>0</v>
      </c>
    </row>
    <row r="57" spans="2:5" x14ac:dyDescent="0.35">
      <c r="C57" s="3">
        <f>SUMIFS(Details!S:S,Details!E:E,'qty reco'!B57)</f>
        <v>0</v>
      </c>
      <c r="D57" s="3">
        <f>SUMIFS(Details!BA:BA,Details!E:E,'qty reco'!B57)</f>
        <v>0</v>
      </c>
      <c r="E57" s="3">
        <f t="shared" si="0"/>
        <v>0</v>
      </c>
    </row>
    <row r="58" spans="2:5" x14ac:dyDescent="0.35">
      <c r="C58" s="3">
        <f>SUMIFS(Details!S:S,Details!E:E,'qty reco'!B58)</f>
        <v>0</v>
      </c>
      <c r="D58" s="3">
        <f>SUMIFS(Details!BA:BA,Details!E:E,'qty reco'!B58)</f>
        <v>0</v>
      </c>
      <c r="E58" s="3">
        <f t="shared" si="0"/>
        <v>0</v>
      </c>
    </row>
    <row r="59" spans="2:5" x14ac:dyDescent="0.35">
      <c r="C59" s="3">
        <f>SUMIFS(Details!S:S,Details!E:E,'qty reco'!B59)</f>
        <v>0</v>
      </c>
      <c r="D59" s="3">
        <f>SUMIFS(Details!BA:BA,Details!E:E,'qty reco'!B59)</f>
        <v>0</v>
      </c>
      <c r="E59" s="3">
        <f t="shared" si="0"/>
        <v>0</v>
      </c>
    </row>
    <row r="60" spans="2:5" x14ac:dyDescent="0.35">
      <c r="C60" s="3">
        <f>SUMIFS(Details!S:S,Details!E:E,'qty reco'!B60)</f>
        <v>0</v>
      </c>
      <c r="D60" s="3">
        <f>SUMIFS(Details!BA:BA,Details!E:E,'qty reco'!B60)</f>
        <v>0</v>
      </c>
      <c r="E60" s="3">
        <f t="shared" si="0"/>
        <v>0</v>
      </c>
    </row>
    <row r="61" spans="2:5" x14ac:dyDescent="0.35">
      <c r="C61" s="3">
        <f>SUMIFS(Details!S:S,Details!E:E,'qty reco'!B61)</f>
        <v>0</v>
      </c>
      <c r="D61" s="3">
        <f>SUMIFS(Details!BA:BA,Details!E:E,'qty reco'!B61)</f>
        <v>0</v>
      </c>
      <c r="E61" s="3">
        <f t="shared" si="0"/>
        <v>0</v>
      </c>
    </row>
    <row r="62" spans="2:5" x14ac:dyDescent="0.35">
      <c r="C62" s="3">
        <f>SUMIFS(Details!S:S,Details!E:E,'qty reco'!B62)</f>
        <v>0</v>
      </c>
      <c r="D62" s="3">
        <f>SUMIFS(Details!BA:BA,Details!E:E,'qty reco'!B62)</f>
        <v>0</v>
      </c>
      <c r="E62" s="3">
        <f t="shared" si="0"/>
        <v>0</v>
      </c>
    </row>
    <row r="63" spans="2:5" x14ac:dyDescent="0.35">
      <c r="C63" s="3">
        <f>SUMIFS(Details!S:S,Details!E:E,'qty reco'!B63)</f>
        <v>0</v>
      </c>
      <c r="D63" s="3">
        <f>SUMIFS(Details!BA:BA,Details!E:E,'qty reco'!B63)</f>
        <v>0</v>
      </c>
      <c r="E63" s="3">
        <f t="shared" si="0"/>
        <v>0</v>
      </c>
    </row>
    <row r="64" spans="2:5" x14ac:dyDescent="0.35">
      <c r="C64" s="3">
        <f>SUMIFS(Details!S:S,Details!E:E,'qty reco'!B64)</f>
        <v>0</v>
      </c>
      <c r="D64" s="3">
        <f>SUMIFS(Details!BA:BA,Details!E:E,'qty reco'!B64)</f>
        <v>0</v>
      </c>
      <c r="E64" s="3">
        <f t="shared" si="0"/>
        <v>0</v>
      </c>
    </row>
    <row r="65" spans="3:5" x14ac:dyDescent="0.35">
      <c r="C65" s="3">
        <f>SUMIFS(Details!S:S,Details!E:E,'qty reco'!B65)</f>
        <v>0</v>
      </c>
      <c r="D65" s="3">
        <f>SUMIFS(Details!BA:BA,Details!E:E,'qty reco'!B65)</f>
        <v>0</v>
      </c>
      <c r="E65" s="3">
        <f t="shared" si="0"/>
        <v>0</v>
      </c>
    </row>
    <row r="66" spans="3:5" x14ac:dyDescent="0.35">
      <c r="C66" s="3">
        <f>SUMIFS(Details!S:S,Details!E:E,'qty reco'!B66)</f>
        <v>0</v>
      </c>
      <c r="D66" s="3">
        <f>SUMIFS(Details!BA:BA,Details!E:E,'qty reco'!B66)</f>
        <v>0</v>
      </c>
      <c r="E66" s="3">
        <f t="shared" si="0"/>
        <v>0</v>
      </c>
    </row>
    <row r="67" spans="3:5" x14ac:dyDescent="0.35">
      <c r="C67" s="3">
        <f>SUMIFS(Details!S:S,Details!E:E,'qty reco'!B67)</f>
        <v>0</v>
      </c>
      <c r="D67" s="3">
        <f>SUMIFS(Details!BA:BA,Details!E:E,'qty reco'!B67)</f>
        <v>0</v>
      </c>
      <c r="E67" s="3">
        <f t="shared" si="0"/>
        <v>0</v>
      </c>
    </row>
    <row r="68" spans="3:5" x14ac:dyDescent="0.35">
      <c r="C68" s="3">
        <f>SUMIFS(Details!S:S,Details!E:E,'qty reco'!B68)</f>
        <v>0</v>
      </c>
      <c r="D68" s="3">
        <f>SUMIFS(Details!BA:BA,Details!E:E,'qty reco'!B68)</f>
        <v>0</v>
      </c>
      <c r="E68" s="3">
        <f t="shared" si="0"/>
        <v>0</v>
      </c>
    </row>
    <row r="69" spans="3:5" x14ac:dyDescent="0.35">
      <c r="C69" s="3">
        <f>SUMIFS(Details!S:S,Details!E:E,'qty reco'!B69)</f>
        <v>0</v>
      </c>
      <c r="D69" s="3">
        <f>SUMIFS(Details!BA:BA,Details!E:E,'qty reco'!B69)</f>
        <v>0</v>
      </c>
      <c r="E69" s="3">
        <f t="shared" ref="E69:E132" si="1">C69-D69</f>
        <v>0</v>
      </c>
    </row>
    <row r="70" spans="3:5" x14ac:dyDescent="0.35">
      <c r="C70" s="3">
        <f>SUMIFS(Details!S:S,Details!E:E,'qty reco'!B70)</f>
        <v>0</v>
      </c>
      <c r="D70" s="3">
        <f>SUMIFS(Details!BA:BA,Details!E:E,'qty reco'!B70)</f>
        <v>0</v>
      </c>
      <c r="E70" s="3">
        <f t="shared" si="1"/>
        <v>0</v>
      </c>
    </row>
    <row r="71" spans="3:5" x14ac:dyDescent="0.35">
      <c r="C71" s="3">
        <f>SUMIFS(Details!S:S,Details!E:E,'qty reco'!B71)</f>
        <v>0</v>
      </c>
      <c r="D71" s="3">
        <f>SUMIFS(Details!BA:BA,Details!E:E,'qty reco'!B71)</f>
        <v>0</v>
      </c>
      <c r="E71" s="3">
        <f t="shared" si="1"/>
        <v>0</v>
      </c>
    </row>
    <row r="72" spans="3:5" x14ac:dyDescent="0.35">
      <c r="C72" s="3">
        <f>SUMIFS(Details!S:S,Details!E:E,'qty reco'!B72)</f>
        <v>0</v>
      </c>
      <c r="D72" s="3">
        <f>SUMIFS(Details!BA:BA,Details!E:E,'qty reco'!B72)</f>
        <v>0</v>
      </c>
      <c r="E72" s="3">
        <f t="shared" si="1"/>
        <v>0</v>
      </c>
    </row>
    <row r="73" spans="3:5" x14ac:dyDescent="0.35">
      <c r="C73" s="3">
        <f>SUMIFS(Details!S:S,Details!E:E,'qty reco'!B73)</f>
        <v>0</v>
      </c>
      <c r="D73" s="3">
        <f>SUMIFS(Details!BA:BA,Details!E:E,'qty reco'!B73)</f>
        <v>0</v>
      </c>
      <c r="E73" s="3">
        <f t="shared" si="1"/>
        <v>0</v>
      </c>
    </row>
    <row r="74" spans="3:5" x14ac:dyDescent="0.35">
      <c r="C74" s="3">
        <f>SUMIFS(Details!S:S,Details!E:E,'qty reco'!B74)</f>
        <v>0</v>
      </c>
      <c r="D74" s="3">
        <f>SUMIFS(Details!BA:BA,Details!E:E,'qty reco'!B74)</f>
        <v>0</v>
      </c>
      <c r="E74" s="3">
        <f t="shared" si="1"/>
        <v>0</v>
      </c>
    </row>
    <row r="75" spans="3:5" x14ac:dyDescent="0.35">
      <c r="C75" s="3">
        <f>SUMIFS(Details!S:S,Details!E:E,'qty reco'!B75)</f>
        <v>0</v>
      </c>
      <c r="D75" s="3">
        <f>SUMIFS(Details!BA:BA,Details!E:E,'qty reco'!B75)</f>
        <v>0</v>
      </c>
      <c r="E75" s="3">
        <f t="shared" si="1"/>
        <v>0</v>
      </c>
    </row>
    <row r="76" spans="3:5" x14ac:dyDescent="0.35">
      <c r="C76" s="3">
        <f>SUMIFS(Details!S:S,Details!E:E,'qty reco'!B76)</f>
        <v>0</v>
      </c>
      <c r="D76" s="3">
        <f>SUMIFS(Details!BA:BA,Details!E:E,'qty reco'!B76)</f>
        <v>0</v>
      </c>
      <c r="E76" s="3">
        <f t="shared" si="1"/>
        <v>0</v>
      </c>
    </row>
    <row r="77" spans="3:5" x14ac:dyDescent="0.35">
      <c r="C77" s="3">
        <f>SUMIFS(Details!S:S,Details!E:E,'qty reco'!B77)</f>
        <v>0</v>
      </c>
      <c r="D77" s="3">
        <f>SUMIFS(Details!BA:BA,Details!E:E,'qty reco'!B77)</f>
        <v>0</v>
      </c>
      <c r="E77" s="3">
        <f t="shared" si="1"/>
        <v>0</v>
      </c>
    </row>
    <row r="78" spans="3:5" x14ac:dyDescent="0.35">
      <c r="C78" s="3">
        <f>SUMIFS(Details!S:S,Details!E:E,'qty reco'!B78)</f>
        <v>0</v>
      </c>
      <c r="D78" s="3">
        <f>SUMIFS(Details!BA:BA,Details!E:E,'qty reco'!B78)</f>
        <v>0</v>
      </c>
      <c r="E78" s="3">
        <f t="shared" si="1"/>
        <v>0</v>
      </c>
    </row>
    <row r="79" spans="3:5" x14ac:dyDescent="0.35">
      <c r="C79" s="3">
        <f>SUMIFS(Details!S:S,Details!E:E,'qty reco'!B79)</f>
        <v>0</v>
      </c>
      <c r="D79" s="3">
        <f>SUMIFS(Details!BA:BA,Details!E:E,'qty reco'!B79)</f>
        <v>0</v>
      </c>
      <c r="E79" s="3">
        <f t="shared" si="1"/>
        <v>0</v>
      </c>
    </row>
    <row r="80" spans="3:5" x14ac:dyDescent="0.35">
      <c r="C80" s="3">
        <f>SUMIFS(Details!S:S,Details!E:E,'qty reco'!B80)</f>
        <v>0</v>
      </c>
      <c r="D80" s="3">
        <f>SUMIFS(Details!BA:BA,Details!E:E,'qty reco'!B80)</f>
        <v>0</v>
      </c>
      <c r="E80" s="3">
        <f t="shared" si="1"/>
        <v>0</v>
      </c>
    </row>
    <row r="81" spans="3:5" x14ac:dyDescent="0.35">
      <c r="C81" s="3">
        <f>SUMIFS(Details!S:S,Details!E:E,'qty reco'!B81)</f>
        <v>0</v>
      </c>
      <c r="D81" s="3">
        <f>SUMIFS(Details!BA:BA,Details!E:E,'qty reco'!B81)</f>
        <v>0</v>
      </c>
      <c r="E81" s="3">
        <f t="shared" si="1"/>
        <v>0</v>
      </c>
    </row>
    <row r="82" spans="3:5" x14ac:dyDescent="0.35">
      <c r="C82" s="3">
        <f>SUMIFS(Details!S:S,Details!E:E,'qty reco'!B82)</f>
        <v>0</v>
      </c>
      <c r="D82" s="3">
        <f>SUMIFS(Details!BA:BA,Details!E:E,'qty reco'!B82)</f>
        <v>0</v>
      </c>
      <c r="E82" s="3">
        <f t="shared" si="1"/>
        <v>0</v>
      </c>
    </row>
    <row r="83" spans="3:5" x14ac:dyDescent="0.35">
      <c r="C83" s="3">
        <f>SUMIFS(Details!S:S,Details!E:E,'qty reco'!B83)</f>
        <v>0</v>
      </c>
      <c r="D83" s="3">
        <f>SUMIFS(Details!BA:BA,Details!E:E,'qty reco'!B83)</f>
        <v>0</v>
      </c>
      <c r="E83" s="3">
        <f t="shared" si="1"/>
        <v>0</v>
      </c>
    </row>
    <row r="84" spans="3:5" x14ac:dyDescent="0.35">
      <c r="C84" s="3">
        <f>SUMIFS(Details!S:S,Details!E:E,'qty reco'!B84)</f>
        <v>0</v>
      </c>
      <c r="D84" s="3">
        <f>SUMIFS(Details!BA:BA,Details!E:E,'qty reco'!B84)</f>
        <v>0</v>
      </c>
      <c r="E84" s="3">
        <f t="shared" si="1"/>
        <v>0</v>
      </c>
    </row>
    <row r="85" spans="3:5" x14ac:dyDescent="0.35">
      <c r="C85" s="3">
        <f>SUMIFS(Details!S:S,Details!E:E,'qty reco'!B85)</f>
        <v>0</v>
      </c>
      <c r="D85" s="3">
        <f>SUMIFS(Details!BA:BA,Details!E:E,'qty reco'!B85)</f>
        <v>0</v>
      </c>
      <c r="E85" s="3">
        <f t="shared" si="1"/>
        <v>0</v>
      </c>
    </row>
    <row r="86" spans="3:5" x14ac:dyDescent="0.35">
      <c r="C86" s="3">
        <f>SUMIFS(Details!S:S,Details!E:E,'qty reco'!B86)</f>
        <v>0</v>
      </c>
      <c r="D86" s="3">
        <f>SUMIFS(Details!BA:BA,Details!E:E,'qty reco'!B86)</f>
        <v>0</v>
      </c>
      <c r="E86" s="3">
        <f t="shared" si="1"/>
        <v>0</v>
      </c>
    </row>
    <row r="87" spans="3:5" x14ac:dyDescent="0.35">
      <c r="C87" s="3">
        <f>SUMIFS(Details!S:S,Details!E:E,'qty reco'!B87)</f>
        <v>0</v>
      </c>
      <c r="D87" s="3">
        <f>SUMIFS(Details!BA:BA,Details!E:E,'qty reco'!B87)</f>
        <v>0</v>
      </c>
      <c r="E87" s="3">
        <f t="shared" si="1"/>
        <v>0</v>
      </c>
    </row>
    <row r="88" spans="3:5" x14ac:dyDescent="0.35">
      <c r="C88" s="3">
        <f>SUMIFS(Details!S:S,Details!E:E,'qty reco'!B88)</f>
        <v>0</v>
      </c>
      <c r="D88" s="3">
        <f>SUMIFS(Details!BA:BA,Details!E:E,'qty reco'!B88)</f>
        <v>0</v>
      </c>
      <c r="E88" s="3">
        <f t="shared" si="1"/>
        <v>0</v>
      </c>
    </row>
    <row r="89" spans="3:5" x14ac:dyDescent="0.35">
      <c r="C89" s="3">
        <f>SUMIFS(Details!S:S,Details!E:E,'qty reco'!B89)</f>
        <v>0</v>
      </c>
      <c r="D89" s="3">
        <f>SUMIFS(Details!BA:BA,Details!E:E,'qty reco'!B89)</f>
        <v>0</v>
      </c>
      <c r="E89" s="3">
        <f t="shared" si="1"/>
        <v>0</v>
      </c>
    </row>
    <row r="90" spans="3:5" x14ac:dyDescent="0.35">
      <c r="C90" s="3">
        <f>SUMIFS(Details!S:S,Details!E:E,'qty reco'!B90)</f>
        <v>0</v>
      </c>
      <c r="D90" s="3">
        <f>SUMIFS(Details!BA:BA,Details!E:E,'qty reco'!B90)</f>
        <v>0</v>
      </c>
      <c r="E90" s="3">
        <f t="shared" si="1"/>
        <v>0</v>
      </c>
    </row>
    <row r="91" spans="3:5" x14ac:dyDescent="0.35">
      <c r="C91" s="3">
        <f>SUMIFS(Details!S:S,Details!E:E,'qty reco'!B91)</f>
        <v>0</v>
      </c>
      <c r="D91" s="3">
        <f>SUMIFS(Details!BA:BA,Details!E:E,'qty reco'!B91)</f>
        <v>0</v>
      </c>
      <c r="E91" s="3">
        <f t="shared" si="1"/>
        <v>0</v>
      </c>
    </row>
    <row r="92" spans="3:5" x14ac:dyDescent="0.35">
      <c r="C92" s="3">
        <f>SUMIFS(Details!S:S,Details!E:E,'qty reco'!B92)</f>
        <v>0</v>
      </c>
      <c r="D92" s="3">
        <f>SUMIFS(Details!BA:BA,Details!E:E,'qty reco'!B92)</f>
        <v>0</v>
      </c>
      <c r="E92" s="3">
        <f t="shared" si="1"/>
        <v>0</v>
      </c>
    </row>
    <row r="93" spans="3:5" x14ac:dyDescent="0.35">
      <c r="C93" s="3">
        <f>SUMIFS(Details!S:S,Details!E:E,'qty reco'!B93)</f>
        <v>0</v>
      </c>
      <c r="D93" s="3">
        <f>SUMIFS(Details!BA:BA,Details!E:E,'qty reco'!B93)</f>
        <v>0</v>
      </c>
      <c r="E93" s="3">
        <f t="shared" si="1"/>
        <v>0</v>
      </c>
    </row>
    <row r="94" spans="3:5" x14ac:dyDescent="0.35">
      <c r="C94" s="3">
        <f>SUMIFS(Details!S:S,Details!E:E,'qty reco'!B94)</f>
        <v>0</v>
      </c>
      <c r="D94" s="3">
        <f>SUMIFS(Details!BA:BA,Details!E:E,'qty reco'!B94)</f>
        <v>0</v>
      </c>
      <c r="E94" s="3">
        <f t="shared" si="1"/>
        <v>0</v>
      </c>
    </row>
    <row r="95" spans="3:5" x14ac:dyDescent="0.35">
      <c r="C95" s="3">
        <f>SUMIFS(Details!S:S,Details!E:E,'qty reco'!B95)</f>
        <v>0</v>
      </c>
      <c r="D95" s="3">
        <f>SUMIFS(Details!BA:BA,Details!E:E,'qty reco'!B95)</f>
        <v>0</v>
      </c>
      <c r="E95" s="3">
        <f t="shared" si="1"/>
        <v>0</v>
      </c>
    </row>
    <row r="96" spans="3:5" x14ac:dyDescent="0.35">
      <c r="C96" s="3">
        <f>SUMIFS(Details!S:S,Details!E:E,'qty reco'!B96)</f>
        <v>0</v>
      </c>
      <c r="D96" s="3">
        <f>SUMIFS(Details!BA:BA,Details!E:E,'qty reco'!B96)</f>
        <v>0</v>
      </c>
      <c r="E96" s="3">
        <f t="shared" si="1"/>
        <v>0</v>
      </c>
    </row>
    <row r="97" spans="3:5" x14ac:dyDescent="0.35">
      <c r="C97" s="3">
        <f>SUMIFS(Details!S:S,Details!E:E,'qty reco'!B97)</f>
        <v>0</v>
      </c>
      <c r="D97" s="3">
        <f>SUMIFS(Details!BA:BA,Details!E:E,'qty reco'!B97)</f>
        <v>0</v>
      </c>
      <c r="E97" s="3">
        <f t="shared" si="1"/>
        <v>0</v>
      </c>
    </row>
    <row r="98" spans="3:5" x14ac:dyDescent="0.35">
      <c r="C98" s="3">
        <f>SUMIFS(Details!S:S,Details!E:E,'qty reco'!B98)</f>
        <v>0</v>
      </c>
      <c r="D98" s="3">
        <f>SUMIFS(Details!BA:BA,Details!E:E,'qty reco'!B98)</f>
        <v>0</v>
      </c>
      <c r="E98" s="3">
        <f t="shared" si="1"/>
        <v>0</v>
      </c>
    </row>
    <row r="99" spans="3:5" x14ac:dyDescent="0.35">
      <c r="C99" s="3">
        <f>SUMIFS(Details!S:S,Details!E:E,'qty reco'!B99)</f>
        <v>0</v>
      </c>
      <c r="D99" s="3">
        <f>SUMIFS(Details!BA:BA,Details!E:E,'qty reco'!B99)</f>
        <v>0</v>
      </c>
      <c r="E99" s="3">
        <f t="shared" si="1"/>
        <v>0</v>
      </c>
    </row>
    <row r="100" spans="3:5" x14ac:dyDescent="0.35">
      <c r="C100" s="3">
        <f>SUMIFS(Details!S:S,Details!E:E,'qty reco'!B100)</f>
        <v>0</v>
      </c>
      <c r="D100" s="3">
        <f>SUMIFS(Details!BA:BA,Details!E:E,'qty reco'!B100)</f>
        <v>0</v>
      </c>
      <c r="E100" s="3">
        <f t="shared" si="1"/>
        <v>0</v>
      </c>
    </row>
    <row r="101" spans="3:5" x14ac:dyDescent="0.35">
      <c r="C101" s="3">
        <f>SUMIFS(Details!S:S,Details!E:E,'qty reco'!B101)</f>
        <v>0</v>
      </c>
      <c r="D101" s="3">
        <f>SUMIFS(Details!BA:BA,Details!E:E,'qty reco'!B101)</f>
        <v>0</v>
      </c>
      <c r="E101" s="3">
        <f t="shared" si="1"/>
        <v>0</v>
      </c>
    </row>
    <row r="102" spans="3:5" x14ac:dyDescent="0.35">
      <c r="C102" s="3">
        <f>SUMIFS(Details!S:S,Details!E:E,'qty reco'!B102)</f>
        <v>0</v>
      </c>
      <c r="D102" s="3">
        <f>SUMIFS(Details!BA:BA,Details!E:E,'qty reco'!B102)</f>
        <v>0</v>
      </c>
      <c r="E102" s="3">
        <f t="shared" si="1"/>
        <v>0</v>
      </c>
    </row>
    <row r="103" spans="3:5" x14ac:dyDescent="0.35">
      <c r="C103" s="3">
        <f>SUMIFS(Details!S:S,Details!E:E,'qty reco'!B103)</f>
        <v>0</v>
      </c>
      <c r="D103" s="3">
        <f>SUMIFS(Details!BA:BA,Details!E:E,'qty reco'!B103)</f>
        <v>0</v>
      </c>
      <c r="E103" s="3">
        <f t="shared" si="1"/>
        <v>0</v>
      </c>
    </row>
    <row r="104" spans="3:5" x14ac:dyDescent="0.35">
      <c r="C104" s="3">
        <f>SUMIFS(Details!S:S,Details!E:E,'qty reco'!B104)</f>
        <v>0</v>
      </c>
      <c r="D104" s="3">
        <f>SUMIFS(Details!BA:BA,Details!E:E,'qty reco'!B104)</f>
        <v>0</v>
      </c>
      <c r="E104" s="3">
        <f t="shared" si="1"/>
        <v>0</v>
      </c>
    </row>
    <row r="105" spans="3:5" x14ac:dyDescent="0.35">
      <c r="C105" s="3">
        <f>SUMIFS(Details!S:S,Details!E:E,'qty reco'!B105)</f>
        <v>0</v>
      </c>
      <c r="D105" s="3">
        <f>SUMIFS(Details!BA:BA,Details!E:E,'qty reco'!B105)</f>
        <v>0</v>
      </c>
      <c r="E105" s="3">
        <f t="shared" si="1"/>
        <v>0</v>
      </c>
    </row>
    <row r="106" spans="3:5" x14ac:dyDescent="0.35">
      <c r="C106" s="3">
        <f>SUMIFS(Details!S:S,Details!E:E,'qty reco'!B106)</f>
        <v>0</v>
      </c>
      <c r="D106" s="3">
        <f>SUMIFS(Details!BA:BA,Details!E:E,'qty reco'!B106)</f>
        <v>0</v>
      </c>
      <c r="E106" s="3">
        <f t="shared" si="1"/>
        <v>0</v>
      </c>
    </row>
    <row r="107" spans="3:5" x14ac:dyDescent="0.35">
      <c r="C107" s="3">
        <f>SUMIFS(Details!S:S,Details!E:E,'qty reco'!B107)</f>
        <v>0</v>
      </c>
      <c r="D107" s="3">
        <f>SUMIFS(Details!BA:BA,Details!E:E,'qty reco'!B107)</f>
        <v>0</v>
      </c>
      <c r="E107" s="3">
        <f t="shared" si="1"/>
        <v>0</v>
      </c>
    </row>
    <row r="108" spans="3:5" x14ac:dyDescent="0.35">
      <c r="C108" s="3">
        <f>SUMIFS(Details!S:S,Details!E:E,'qty reco'!B108)</f>
        <v>0</v>
      </c>
      <c r="D108" s="3">
        <f>SUMIFS(Details!BA:BA,Details!E:E,'qty reco'!B108)</f>
        <v>0</v>
      </c>
      <c r="E108" s="3">
        <f t="shared" si="1"/>
        <v>0</v>
      </c>
    </row>
    <row r="109" spans="3:5" x14ac:dyDescent="0.35">
      <c r="C109" s="3">
        <f>SUMIFS(Details!S:S,Details!E:E,'qty reco'!B109)</f>
        <v>0</v>
      </c>
      <c r="D109" s="3">
        <f>SUMIFS(Details!BA:BA,Details!E:E,'qty reco'!B109)</f>
        <v>0</v>
      </c>
      <c r="E109" s="3">
        <f t="shared" si="1"/>
        <v>0</v>
      </c>
    </row>
    <row r="110" spans="3:5" x14ac:dyDescent="0.35">
      <c r="C110" s="3">
        <f>SUMIFS(Details!S:S,Details!E:E,'qty reco'!B110)</f>
        <v>0</v>
      </c>
      <c r="D110" s="3">
        <f>SUMIFS(Details!BA:BA,Details!E:E,'qty reco'!B110)</f>
        <v>0</v>
      </c>
      <c r="E110" s="3">
        <f t="shared" si="1"/>
        <v>0</v>
      </c>
    </row>
    <row r="111" spans="3:5" x14ac:dyDescent="0.35">
      <c r="C111" s="3">
        <f>SUMIFS(Details!S:S,Details!E:E,'qty reco'!B111)</f>
        <v>0</v>
      </c>
      <c r="D111" s="3">
        <f>SUMIFS(Details!BA:BA,Details!E:E,'qty reco'!B111)</f>
        <v>0</v>
      </c>
      <c r="E111" s="3">
        <f t="shared" si="1"/>
        <v>0</v>
      </c>
    </row>
    <row r="112" spans="3:5" x14ac:dyDescent="0.35">
      <c r="C112" s="3">
        <f>SUMIFS(Details!S:S,Details!E:E,'qty reco'!B112)</f>
        <v>0</v>
      </c>
      <c r="D112" s="3">
        <f>SUMIFS(Details!BA:BA,Details!E:E,'qty reco'!B112)</f>
        <v>0</v>
      </c>
      <c r="E112" s="3">
        <f t="shared" si="1"/>
        <v>0</v>
      </c>
    </row>
    <row r="113" spans="3:5" x14ac:dyDescent="0.35">
      <c r="C113" s="3">
        <f>SUMIFS(Details!S:S,Details!E:E,'qty reco'!B113)</f>
        <v>0</v>
      </c>
      <c r="D113" s="3">
        <f>SUMIFS(Details!BA:BA,Details!E:E,'qty reco'!B113)</f>
        <v>0</v>
      </c>
      <c r="E113" s="3">
        <f t="shared" si="1"/>
        <v>0</v>
      </c>
    </row>
    <row r="114" spans="3:5" x14ac:dyDescent="0.35">
      <c r="C114" s="3">
        <f>SUMIFS(Details!S:S,Details!E:E,'qty reco'!B114)</f>
        <v>0</v>
      </c>
      <c r="D114" s="3">
        <f>SUMIFS(Details!BA:BA,Details!E:E,'qty reco'!B114)</f>
        <v>0</v>
      </c>
      <c r="E114" s="3">
        <f t="shared" si="1"/>
        <v>0</v>
      </c>
    </row>
    <row r="115" spans="3:5" x14ac:dyDescent="0.35">
      <c r="C115" s="3">
        <f>SUMIFS(Details!S:S,Details!E:E,'qty reco'!B115)</f>
        <v>0</v>
      </c>
      <c r="D115" s="3">
        <f>SUMIFS(Details!BA:BA,Details!E:E,'qty reco'!B115)</f>
        <v>0</v>
      </c>
      <c r="E115" s="3">
        <f t="shared" si="1"/>
        <v>0</v>
      </c>
    </row>
    <row r="116" spans="3:5" x14ac:dyDescent="0.35">
      <c r="C116" s="3">
        <f>SUMIFS(Details!S:S,Details!E:E,'qty reco'!B116)</f>
        <v>0</v>
      </c>
      <c r="D116" s="3">
        <f>SUMIFS(Details!BA:BA,Details!E:E,'qty reco'!B116)</f>
        <v>0</v>
      </c>
      <c r="E116" s="3">
        <f t="shared" si="1"/>
        <v>0</v>
      </c>
    </row>
    <row r="117" spans="3:5" x14ac:dyDescent="0.35">
      <c r="C117" s="3">
        <f>SUMIFS(Details!S:S,Details!E:E,'qty reco'!B117)</f>
        <v>0</v>
      </c>
      <c r="D117" s="3">
        <f>SUMIFS(Details!BA:BA,Details!E:E,'qty reco'!B117)</f>
        <v>0</v>
      </c>
      <c r="E117" s="3">
        <f t="shared" si="1"/>
        <v>0</v>
      </c>
    </row>
    <row r="118" spans="3:5" x14ac:dyDescent="0.35">
      <c r="C118" s="3">
        <f>SUMIFS(Details!S:S,Details!E:E,'qty reco'!B118)</f>
        <v>0</v>
      </c>
      <c r="D118" s="3">
        <f>SUMIFS(Details!BA:BA,Details!E:E,'qty reco'!B118)</f>
        <v>0</v>
      </c>
      <c r="E118" s="3">
        <f t="shared" si="1"/>
        <v>0</v>
      </c>
    </row>
    <row r="119" spans="3:5" x14ac:dyDescent="0.35">
      <c r="C119" s="3">
        <f>SUMIFS(Details!S:S,Details!E:E,'qty reco'!B119)</f>
        <v>0</v>
      </c>
      <c r="D119" s="3">
        <f>SUMIFS(Details!BA:BA,Details!E:E,'qty reco'!B119)</f>
        <v>0</v>
      </c>
      <c r="E119" s="3">
        <f t="shared" si="1"/>
        <v>0</v>
      </c>
    </row>
    <row r="120" spans="3:5" x14ac:dyDescent="0.35">
      <c r="C120" s="3">
        <f>SUMIFS(Details!S:S,Details!E:E,'qty reco'!B120)</f>
        <v>0</v>
      </c>
      <c r="D120" s="3">
        <f>SUMIFS(Details!BA:BA,Details!E:E,'qty reco'!B120)</f>
        <v>0</v>
      </c>
      <c r="E120" s="3">
        <f t="shared" si="1"/>
        <v>0</v>
      </c>
    </row>
    <row r="121" spans="3:5" x14ac:dyDescent="0.35">
      <c r="C121" s="3">
        <f>SUMIFS(Details!S:S,Details!E:E,'qty reco'!B121)</f>
        <v>0</v>
      </c>
      <c r="D121" s="3">
        <f>SUMIFS(Details!BA:BA,Details!E:E,'qty reco'!B121)</f>
        <v>0</v>
      </c>
      <c r="E121" s="3">
        <f t="shared" si="1"/>
        <v>0</v>
      </c>
    </row>
    <row r="122" spans="3:5" x14ac:dyDescent="0.35">
      <c r="C122" s="3">
        <f>SUMIFS(Details!S:S,Details!E:E,'qty reco'!B122)</f>
        <v>0</v>
      </c>
      <c r="D122" s="3">
        <f>SUMIFS(Details!BA:BA,Details!E:E,'qty reco'!B122)</f>
        <v>0</v>
      </c>
      <c r="E122" s="3">
        <f t="shared" si="1"/>
        <v>0</v>
      </c>
    </row>
    <row r="123" spans="3:5" x14ac:dyDescent="0.35">
      <c r="C123" s="3">
        <f>SUMIFS(Details!S:S,Details!E:E,'qty reco'!B123)</f>
        <v>0</v>
      </c>
      <c r="D123" s="3">
        <f>SUMIFS(Details!BA:BA,Details!E:E,'qty reco'!B123)</f>
        <v>0</v>
      </c>
      <c r="E123" s="3">
        <f t="shared" si="1"/>
        <v>0</v>
      </c>
    </row>
    <row r="124" spans="3:5" x14ac:dyDescent="0.35">
      <c r="C124" s="3">
        <f>SUMIFS(Details!S:S,Details!E:E,'qty reco'!B124)</f>
        <v>0</v>
      </c>
      <c r="D124" s="3">
        <f>SUMIFS(Details!BA:BA,Details!E:E,'qty reco'!B124)</f>
        <v>0</v>
      </c>
      <c r="E124" s="3">
        <f t="shared" si="1"/>
        <v>0</v>
      </c>
    </row>
    <row r="125" spans="3:5" x14ac:dyDescent="0.35">
      <c r="C125" s="3">
        <f>SUMIFS(Details!S:S,Details!E:E,'qty reco'!B125)</f>
        <v>0</v>
      </c>
      <c r="D125" s="3">
        <f>SUMIFS(Details!BA:BA,Details!E:E,'qty reco'!B125)</f>
        <v>0</v>
      </c>
      <c r="E125" s="3">
        <f t="shared" si="1"/>
        <v>0</v>
      </c>
    </row>
    <row r="126" spans="3:5" x14ac:dyDescent="0.35">
      <c r="C126" s="3">
        <f>SUMIFS(Details!S:S,Details!E:E,'qty reco'!B126)</f>
        <v>0</v>
      </c>
      <c r="D126" s="3">
        <f>SUMIFS(Details!BA:BA,Details!E:E,'qty reco'!B126)</f>
        <v>0</v>
      </c>
      <c r="E126" s="3">
        <f t="shared" si="1"/>
        <v>0</v>
      </c>
    </row>
    <row r="127" spans="3:5" x14ac:dyDescent="0.35">
      <c r="C127" s="3">
        <f>SUMIFS(Details!S:S,Details!E:E,'qty reco'!B127)</f>
        <v>0</v>
      </c>
      <c r="D127" s="3">
        <f>SUMIFS(Details!BA:BA,Details!E:E,'qty reco'!B127)</f>
        <v>0</v>
      </c>
      <c r="E127" s="3">
        <f t="shared" si="1"/>
        <v>0</v>
      </c>
    </row>
    <row r="128" spans="3:5" x14ac:dyDescent="0.35">
      <c r="C128" s="3">
        <f>SUMIFS(Details!S:S,Details!E:E,'qty reco'!B128)</f>
        <v>0</v>
      </c>
      <c r="D128" s="3">
        <f>SUMIFS(Details!BA:BA,Details!E:E,'qty reco'!B128)</f>
        <v>0</v>
      </c>
      <c r="E128" s="3">
        <f t="shared" si="1"/>
        <v>0</v>
      </c>
    </row>
    <row r="129" spans="3:5" x14ac:dyDescent="0.35">
      <c r="C129" s="3">
        <f>SUMIFS(Details!S:S,Details!E:E,'qty reco'!B129)</f>
        <v>0</v>
      </c>
      <c r="D129" s="3">
        <f>SUMIFS(Details!BA:BA,Details!E:E,'qty reco'!B129)</f>
        <v>0</v>
      </c>
      <c r="E129" s="3">
        <f t="shared" si="1"/>
        <v>0</v>
      </c>
    </row>
    <row r="130" spans="3:5" x14ac:dyDescent="0.35">
      <c r="C130" s="3">
        <f>SUMIFS(Details!S:S,Details!E:E,'qty reco'!B130)</f>
        <v>0</v>
      </c>
      <c r="D130" s="3">
        <f>SUMIFS(Details!BA:BA,Details!E:E,'qty reco'!B130)</f>
        <v>0</v>
      </c>
      <c r="E130" s="3">
        <f t="shared" si="1"/>
        <v>0</v>
      </c>
    </row>
    <row r="131" spans="3:5" x14ac:dyDescent="0.35">
      <c r="C131" s="3">
        <f>SUMIFS(Details!S:S,Details!E:E,'qty reco'!B131)</f>
        <v>0</v>
      </c>
      <c r="D131" s="3">
        <f>SUMIFS(Details!BA:BA,Details!E:E,'qty reco'!B131)</f>
        <v>0</v>
      </c>
      <c r="E131" s="3">
        <f t="shared" si="1"/>
        <v>0</v>
      </c>
    </row>
    <row r="132" spans="3:5" x14ac:dyDescent="0.35">
      <c r="C132" s="3">
        <f>SUMIFS(Details!S:S,Details!E:E,'qty reco'!B132)</f>
        <v>0</v>
      </c>
      <c r="D132" s="3">
        <f>SUMIFS(Details!BA:BA,Details!E:E,'qty reco'!B132)</f>
        <v>0</v>
      </c>
      <c r="E132" s="3">
        <f t="shared" si="1"/>
        <v>0</v>
      </c>
    </row>
    <row r="133" spans="3:5" x14ac:dyDescent="0.35">
      <c r="C133" s="3">
        <f>SUMIFS(Details!S:S,Details!E:E,'qty reco'!B133)</f>
        <v>0</v>
      </c>
      <c r="D133" s="3">
        <f>SUMIFS(Details!BA:BA,Details!E:E,'qty reco'!B133)</f>
        <v>0</v>
      </c>
      <c r="E133" s="3">
        <f t="shared" ref="E133:E196" si="2">C133-D133</f>
        <v>0</v>
      </c>
    </row>
    <row r="134" spans="3:5" x14ac:dyDescent="0.35">
      <c r="C134" s="3">
        <f>SUMIFS(Details!S:S,Details!E:E,'qty reco'!B134)</f>
        <v>0</v>
      </c>
      <c r="D134" s="3">
        <f>SUMIFS(Details!BA:BA,Details!E:E,'qty reco'!B134)</f>
        <v>0</v>
      </c>
      <c r="E134" s="3">
        <f t="shared" si="2"/>
        <v>0</v>
      </c>
    </row>
    <row r="135" spans="3:5" x14ac:dyDescent="0.35">
      <c r="C135" s="3">
        <f>SUMIFS(Details!S:S,Details!E:E,'qty reco'!B135)</f>
        <v>0</v>
      </c>
      <c r="D135" s="3">
        <f>SUMIFS(Details!BA:BA,Details!E:E,'qty reco'!B135)</f>
        <v>0</v>
      </c>
      <c r="E135" s="3">
        <f t="shared" si="2"/>
        <v>0</v>
      </c>
    </row>
    <row r="136" spans="3:5" x14ac:dyDescent="0.35">
      <c r="C136" s="3">
        <f>SUMIFS(Details!S:S,Details!E:E,'qty reco'!B136)</f>
        <v>0</v>
      </c>
      <c r="D136" s="3">
        <f>SUMIFS(Details!BA:BA,Details!E:E,'qty reco'!B136)</f>
        <v>0</v>
      </c>
      <c r="E136" s="3">
        <f t="shared" si="2"/>
        <v>0</v>
      </c>
    </row>
    <row r="137" spans="3:5" x14ac:dyDescent="0.35">
      <c r="C137" s="3">
        <f>SUMIFS(Details!S:S,Details!E:E,'qty reco'!B137)</f>
        <v>0</v>
      </c>
      <c r="D137" s="3">
        <f>SUMIFS(Details!BA:BA,Details!E:E,'qty reco'!B137)</f>
        <v>0</v>
      </c>
      <c r="E137" s="3">
        <f t="shared" si="2"/>
        <v>0</v>
      </c>
    </row>
    <row r="138" spans="3:5" x14ac:dyDescent="0.35">
      <c r="C138" s="3">
        <f>SUMIFS(Details!S:S,Details!E:E,'qty reco'!B138)</f>
        <v>0</v>
      </c>
      <c r="D138" s="3">
        <f>SUMIFS(Details!BA:BA,Details!E:E,'qty reco'!B138)</f>
        <v>0</v>
      </c>
      <c r="E138" s="3">
        <f t="shared" si="2"/>
        <v>0</v>
      </c>
    </row>
    <row r="139" spans="3:5" x14ac:dyDescent="0.35">
      <c r="C139" s="3">
        <f>SUMIFS(Details!S:S,Details!E:E,'qty reco'!B139)</f>
        <v>0</v>
      </c>
      <c r="D139" s="3">
        <f>SUMIFS(Details!BA:BA,Details!E:E,'qty reco'!B139)</f>
        <v>0</v>
      </c>
      <c r="E139" s="3">
        <f t="shared" si="2"/>
        <v>0</v>
      </c>
    </row>
    <row r="140" spans="3:5" x14ac:dyDescent="0.35">
      <c r="C140" s="3">
        <f>SUMIFS(Details!S:S,Details!E:E,'qty reco'!B140)</f>
        <v>0</v>
      </c>
      <c r="D140" s="3">
        <f>SUMIFS(Details!BA:BA,Details!E:E,'qty reco'!B140)</f>
        <v>0</v>
      </c>
      <c r="E140" s="3">
        <f t="shared" si="2"/>
        <v>0</v>
      </c>
    </row>
    <row r="141" spans="3:5" x14ac:dyDescent="0.35">
      <c r="C141" s="3">
        <f>SUMIFS(Details!S:S,Details!E:E,'qty reco'!B141)</f>
        <v>0</v>
      </c>
      <c r="D141" s="3">
        <f>SUMIFS(Details!BA:BA,Details!E:E,'qty reco'!B141)</f>
        <v>0</v>
      </c>
      <c r="E141" s="3">
        <f t="shared" si="2"/>
        <v>0</v>
      </c>
    </row>
    <row r="142" spans="3:5" x14ac:dyDescent="0.35">
      <c r="C142" s="3">
        <f>SUMIFS(Details!S:S,Details!E:E,'qty reco'!B142)</f>
        <v>0</v>
      </c>
      <c r="D142" s="3">
        <f>SUMIFS(Details!BA:BA,Details!E:E,'qty reco'!B142)</f>
        <v>0</v>
      </c>
      <c r="E142" s="3">
        <f t="shared" si="2"/>
        <v>0</v>
      </c>
    </row>
    <row r="143" spans="3:5" x14ac:dyDescent="0.35">
      <c r="C143" s="3">
        <f>SUMIFS(Details!S:S,Details!E:E,'qty reco'!B143)</f>
        <v>0</v>
      </c>
      <c r="D143" s="3">
        <f>SUMIFS(Details!BA:BA,Details!E:E,'qty reco'!B143)</f>
        <v>0</v>
      </c>
      <c r="E143" s="3">
        <f t="shared" si="2"/>
        <v>0</v>
      </c>
    </row>
    <row r="144" spans="3:5" x14ac:dyDescent="0.35">
      <c r="C144" s="3">
        <f>SUMIFS(Details!S:S,Details!E:E,'qty reco'!B144)</f>
        <v>0</v>
      </c>
      <c r="D144" s="3">
        <f>SUMIFS(Details!BA:BA,Details!E:E,'qty reco'!B144)</f>
        <v>0</v>
      </c>
      <c r="E144" s="3">
        <f t="shared" si="2"/>
        <v>0</v>
      </c>
    </row>
    <row r="145" spans="3:5" x14ac:dyDescent="0.35">
      <c r="C145" s="3">
        <f>SUMIFS(Details!S:S,Details!E:E,'qty reco'!B145)</f>
        <v>0</v>
      </c>
      <c r="D145" s="3">
        <f>SUMIFS(Details!BA:BA,Details!E:E,'qty reco'!B145)</f>
        <v>0</v>
      </c>
      <c r="E145" s="3">
        <f t="shared" si="2"/>
        <v>0</v>
      </c>
    </row>
    <row r="146" spans="3:5" x14ac:dyDescent="0.35">
      <c r="C146" s="3">
        <f>SUMIFS(Details!S:S,Details!E:E,'qty reco'!B146)</f>
        <v>0</v>
      </c>
      <c r="D146" s="3">
        <f>SUMIFS(Details!BA:BA,Details!E:E,'qty reco'!B146)</f>
        <v>0</v>
      </c>
      <c r="E146" s="3">
        <f t="shared" si="2"/>
        <v>0</v>
      </c>
    </row>
    <row r="147" spans="3:5" x14ac:dyDescent="0.35">
      <c r="C147" s="3">
        <f>SUMIFS(Details!S:S,Details!E:E,'qty reco'!B147)</f>
        <v>0</v>
      </c>
      <c r="D147" s="3">
        <f>SUMIFS(Details!BA:BA,Details!E:E,'qty reco'!B147)</f>
        <v>0</v>
      </c>
      <c r="E147" s="3">
        <f t="shared" si="2"/>
        <v>0</v>
      </c>
    </row>
    <row r="148" spans="3:5" x14ac:dyDescent="0.35">
      <c r="C148" s="3">
        <f>SUMIFS(Details!S:S,Details!E:E,'qty reco'!B148)</f>
        <v>0</v>
      </c>
      <c r="D148" s="3">
        <f>SUMIFS(Details!BA:BA,Details!E:E,'qty reco'!B148)</f>
        <v>0</v>
      </c>
      <c r="E148" s="3">
        <f t="shared" si="2"/>
        <v>0</v>
      </c>
    </row>
    <row r="149" spans="3:5" x14ac:dyDescent="0.35">
      <c r="C149" s="3">
        <f>SUMIFS(Details!S:S,Details!E:E,'qty reco'!B149)</f>
        <v>0</v>
      </c>
      <c r="D149" s="3">
        <f>SUMIFS(Details!BA:BA,Details!E:E,'qty reco'!B149)</f>
        <v>0</v>
      </c>
      <c r="E149" s="3">
        <f t="shared" si="2"/>
        <v>0</v>
      </c>
    </row>
    <row r="150" spans="3:5" x14ac:dyDescent="0.35">
      <c r="C150" s="3">
        <f>SUMIFS(Details!S:S,Details!E:E,'qty reco'!B150)</f>
        <v>0</v>
      </c>
      <c r="D150" s="3">
        <f>SUMIFS(Details!BA:BA,Details!E:E,'qty reco'!B150)</f>
        <v>0</v>
      </c>
      <c r="E150" s="3">
        <f t="shared" si="2"/>
        <v>0</v>
      </c>
    </row>
    <row r="151" spans="3:5" x14ac:dyDescent="0.35">
      <c r="C151" s="3">
        <f>SUMIFS(Details!S:S,Details!E:E,'qty reco'!B151)</f>
        <v>0</v>
      </c>
      <c r="D151" s="3">
        <f>SUMIFS(Details!BA:BA,Details!E:E,'qty reco'!B151)</f>
        <v>0</v>
      </c>
      <c r="E151" s="3">
        <f t="shared" si="2"/>
        <v>0</v>
      </c>
    </row>
    <row r="152" spans="3:5" x14ac:dyDescent="0.35">
      <c r="C152" s="3">
        <f>SUMIFS(Details!S:S,Details!E:E,'qty reco'!B152)</f>
        <v>0</v>
      </c>
      <c r="D152" s="3">
        <f>SUMIFS(Details!BA:BA,Details!E:E,'qty reco'!B152)</f>
        <v>0</v>
      </c>
      <c r="E152" s="3">
        <f t="shared" si="2"/>
        <v>0</v>
      </c>
    </row>
    <row r="153" spans="3:5" x14ac:dyDescent="0.35">
      <c r="C153" s="3">
        <f>SUMIFS(Details!S:S,Details!E:E,'qty reco'!B153)</f>
        <v>0</v>
      </c>
      <c r="D153" s="3">
        <f>SUMIFS(Details!BA:BA,Details!E:E,'qty reco'!B153)</f>
        <v>0</v>
      </c>
      <c r="E153" s="3">
        <f t="shared" si="2"/>
        <v>0</v>
      </c>
    </row>
    <row r="154" spans="3:5" x14ac:dyDescent="0.35">
      <c r="C154" s="3">
        <f>SUMIFS(Details!S:S,Details!E:E,'qty reco'!B154)</f>
        <v>0</v>
      </c>
      <c r="D154" s="3">
        <f>SUMIFS(Details!BA:BA,Details!E:E,'qty reco'!B154)</f>
        <v>0</v>
      </c>
      <c r="E154" s="3">
        <f t="shared" si="2"/>
        <v>0</v>
      </c>
    </row>
    <row r="155" spans="3:5" x14ac:dyDescent="0.35">
      <c r="C155" s="3">
        <f>SUMIFS(Details!S:S,Details!E:E,'qty reco'!B155)</f>
        <v>0</v>
      </c>
      <c r="D155" s="3">
        <f>SUMIFS(Details!BA:BA,Details!E:E,'qty reco'!B155)</f>
        <v>0</v>
      </c>
      <c r="E155" s="3">
        <f t="shared" si="2"/>
        <v>0</v>
      </c>
    </row>
    <row r="156" spans="3:5" x14ac:dyDescent="0.35">
      <c r="C156" s="3">
        <f>SUMIFS(Details!S:S,Details!E:E,'qty reco'!B156)</f>
        <v>0</v>
      </c>
      <c r="D156" s="3">
        <f>SUMIFS(Details!BA:BA,Details!E:E,'qty reco'!B156)</f>
        <v>0</v>
      </c>
      <c r="E156" s="3">
        <f t="shared" si="2"/>
        <v>0</v>
      </c>
    </row>
    <row r="157" spans="3:5" x14ac:dyDescent="0.35">
      <c r="C157" s="3">
        <f>SUMIFS(Details!S:S,Details!E:E,'qty reco'!B157)</f>
        <v>0</v>
      </c>
      <c r="D157" s="3">
        <f>SUMIFS(Details!BA:BA,Details!E:E,'qty reco'!B157)</f>
        <v>0</v>
      </c>
      <c r="E157" s="3">
        <f t="shared" si="2"/>
        <v>0</v>
      </c>
    </row>
    <row r="158" spans="3:5" x14ac:dyDescent="0.35">
      <c r="C158" s="3">
        <f>SUMIFS(Details!S:S,Details!E:E,'qty reco'!B158)</f>
        <v>0</v>
      </c>
      <c r="D158" s="3">
        <f>SUMIFS(Details!BA:BA,Details!E:E,'qty reco'!B158)</f>
        <v>0</v>
      </c>
      <c r="E158" s="3">
        <f t="shared" si="2"/>
        <v>0</v>
      </c>
    </row>
    <row r="159" spans="3:5" x14ac:dyDescent="0.35">
      <c r="C159" s="3">
        <f>SUMIFS(Details!S:S,Details!E:E,'qty reco'!B159)</f>
        <v>0</v>
      </c>
      <c r="D159" s="3">
        <f>SUMIFS(Details!BA:BA,Details!E:E,'qty reco'!B159)</f>
        <v>0</v>
      </c>
      <c r="E159" s="3">
        <f t="shared" si="2"/>
        <v>0</v>
      </c>
    </row>
    <row r="160" spans="3:5" x14ac:dyDescent="0.35">
      <c r="C160" s="3">
        <f>SUMIFS(Details!S:S,Details!E:E,'qty reco'!B160)</f>
        <v>0</v>
      </c>
      <c r="D160" s="3">
        <f>SUMIFS(Details!BA:BA,Details!E:E,'qty reco'!B160)</f>
        <v>0</v>
      </c>
      <c r="E160" s="3">
        <f t="shared" si="2"/>
        <v>0</v>
      </c>
    </row>
    <row r="161" spans="3:5" x14ac:dyDescent="0.35">
      <c r="C161" s="3">
        <f>SUMIFS(Details!S:S,Details!E:E,'qty reco'!B161)</f>
        <v>0</v>
      </c>
      <c r="D161" s="3">
        <f>SUMIFS(Details!BA:BA,Details!E:E,'qty reco'!B161)</f>
        <v>0</v>
      </c>
      <c r="E161" s="3">
        <f t="shared" si="2"/>
        <v>0</v>
      </c>
    </row>
    <row r="162" spans="3:5" x14ac:dyDescent="0.35">
      <c r="C162" s="3">
        <f>SUMIFS(Details!S:S,Details!E:E,'qty reco'!B162)</f>
        <v>0</v>
      </c>
      <c r="D162" s="3">
        <f>SUMIFS(Details!BA:BA,Details!E:E,'qty reco'!B162)</f>
        <v>0</v>
      </c>
      <c r="E162" s="3">
        <f t="shared" si="2"/>
        <v>0</v>
      </c>
    </row>
    <row r="163" spans="3:5" x14ac:dyDescent="0.35">
      <c r="C163" s="3">
        <f>SUMIFS(Details!S:S,Details!E:E,'qty reco'!B163)</f>
        <v>0</v>
      </c>
      <c r="D163" s="3">
        <f>SUMIFS(Details!BA:BA,Details!E:E,'qty reco'!B163)</f>
        <v>0</v>
      </c>
      <c r="E163" s="3">
        <f t="shared" si="2"/>
        <v>0</v>
      </c>
    </row>
    <row r="164" spans="3:5" x14ac:dyDescent="0.35">
      <c r="C164" s="3">
        <f>SUMIFS(Details!S:S,Details!E:E,'qty reco'!B164)</f>
        <v>0</v>
      </c>
      <c r="D164" s="3">
        <f>SUMIFS(Details!BA:BA,Details!E:E,'qty reco'!B164)</f>
        <v>0</v>
      </c>
      <c r="E164" s="3">
        <f t="shared" si="2"/>
        <v>0</v>
      </c>
    </row>
    <row r="165" spans="3:5" x14ac:dyDescent="0.35">
      <c r="C165" s="3">
        <f>SUMIFS(Details!S:S,Details!E:E,'qty reco'!B165)</f>
        <v>0</v>
      </c>
      <c r="D165" s="3">
        <f>SUMIFS(Details!BA:BA,Details!E:E,'qty reco'!B165)</f>
        <v>0</v>
      </c>
      <c r="E165" s="3">
        <f t="shared" si="2"/>
        <v>0</v>
      </c>
    </row>
    <row r="166" spans="3:5" x14ac:dyDescent="0.35">
      <c r="C166" s="3">
        <f>SUMIFS(Details!S:S,Details!E:E,'qty reco'!B166)</f>
        <v>0</v>
      </c>
      <c r="D166" s="3">
        <f>SUMIFS(Details!BA:BA,Details!E:E,'qty reco'!B166)</f>
        <v>0</v>
      </c>
      <c r="E166" s="3">
        <f t="shared" si="2"/>
        <v>0</v>
      </c>
    </row>
    <row r="167" spans="3:5" x14ac:dyDescent="0.35">
      <c r="C167" s="3">
        <f>SUMIFS(Details!S:S,Details!E:E,'qty reco'!B167)</f>
        <v>0</v>
      </c>
      <c r="D167" s="3">
        <f>SUMIFS(Details!BA:BA,Details!E:E,'qty reco'!B167)</f>
        <v>0</v>
      </c>
      <c r="E167" s="3">
        <f t="shared" si="2"/>
        <v>0</v>
      </c>
    </row>
    <row r="168" spans="3:5" x14ac:dyDescent="0.35">
      <c r="C168" s="3">
        <f>SUMIFS(Details!S:S,Details!E:E,'qty reco'!B168)</f>
        <v>0</v>
      </c>
      <c r="D168" s="3">
        <f>SUMIFS(Details!BA:BA,Details!E:E,'qty reco'!B168)</f>
        <v>0</v>
      </c>
      <c r="E168" s="3">
        <f t="shared" si="2"/>
        <v>0</v>
      </c>
    </row>
    <row r="169" spans="3:5" x14ac:dyDescent="0.35">
      <c r="C169" s="3">
        <f>SUMIFS(Details!S:S,Details!E:E,'qty reco'!B169)</f>
        <v>0</v>
      </c>
      <c r="D169" s="3">
        <f>SUMIFS(Details!BA:BA,Details!E:E,'qty reco'!B169)</f>
        <v>0</v>
      </c>
      <c r="E169" s="3">
        <f t="shared" si="2"/>
        <v>0</v>
      </c>
    </row>
    <row r="170" spans="3:5" x14ac:dyDescent="0.35">
      <c r="C170" s="3">
        <f>SUMIFS(Details!S:S,Details!E:E,'qty reco'!B170)</f>
        <v>0</v>
      </c>
      <c r="D170" s="3">
        <f>SUMIFS(Details!BA:BA,Details!E:E,'qty reco'!B170)</f>
        <v>0</v>
      </c>
      <c r="E170" s="3">
        <f t="shared" si="2"/>
        <v>0</v>
      </c>
    </row>
    <row r="171" spans="3:5" x14ac:dyDescent="0.35">
      <c r="C171" s="3">
        <f>SUMIFS(Details!S:S,Details!E:E,'qty reco'!B171)</f>
        <v>0</v>
      </c>
      <c r="D171" s="3">
        <f>SUMIFS(Details!BA:BA,Details!E:E,'qty reco'!B171)</f>
        <v>0</v>
      </c>
      <c r="E171" s="3">
        <f t="shared" si="2"/>
        <v>0</v>
      </c>
    </row>
    <row r="172" spans="3:5" x14ac:dyDescent="0.35">
      <c r="C172" s="3">
        <f>SUMIFS(Details!S:S,Details!E:E,'qty reco'!B172)</f>
        <v>0</v>
      </c>
      <c r="D172" s="3">
        <f>SUMIFS(Details!BA:BA,Details!E:E,'qty reco'!B172)</f>
        <v>0</v>
      </c>
      <c r="E172" s="3">
        <f t="shared" si="2"/>
        <v>0</v>
      </c>
    </row>
    <row r="173" spans="3:5" x14ac:dyDescent="0.35">
      <c r="C173" s="3">
        <f>SUMIFS(Details!S:S,Details!E:E,'qty reco'!B173)</f>
        <v>0</v>
      </c>
      <c r="D173" s="3">
        <f>SUMIFS(Details!BA:BA,Details!E:E,'qty reco'!B173)</f>
        <v>0</v>
      </c>
      <c r="E173" s="3">
        <f t="shared" si="2"/>
        <v>0</v>
      </c>
    </row>
    <row r="174" spans="3:5" x14ac:dyDescent="0.35">
      <c r="C174" s="3">
        <f>SUMIFS(Details!S:S,Details!E:E,'qty reco'!B174)</f>
        <v>0</v>
      </c>
      <c r="D174" s="3">
        <f>SUMIFS(Details!BA:BA,Details!E:E,'qty reco'!B174)</f>
        <v>0</v>
      </c>
      <c r="E174" s="3">
        <f t="shared" si="2"/>
        <v>0</v>
      </c>
    </row>
    <row r="175" spans="3:5" x14ac:dyDescent="0.35">
      <c r="C175" s="3">
        <f>SUMIFS(Details!S:S,Details!E:E,'qty reco'!B175)</f>
        <v>0</v>
      </c>
      <c r="D175" s="3">
        <f>SUMIFS(Details!BA:BA,Details!E:E,'qty reco'!B175)</f>
        <v>0</v>
      </c>
      <c r="E175" s="3">
        <f t="shared" si="2"/>
        <v>0</v>
      </c>
    </row>
    <row r="176" spans="3:5" x14ac:dyDescent="0.35">
      <c r="C176" s="3">
        <f>SUMIFS(Details!S:S,Details!E:E,'qty reco'!B176)</f>
        <v>0</v>
      </c>
      <c r="D176" s="3">
        <f>SUMIFS(Details!BA:BA,Details!E:E,'qty reco'!B176)</f>
        <v>0</v>
      </c>
      <c r="E176" s="3">
        <f t="shared" si="2"/>
        <v>0</v>
      </c>
    </row>
    <row r="177" spans="3:5" x14ac:dyDescent="0.35">
      <c r="C177" s="3">
        <f>SUMIFS(Details!S:S,Details!E:E,'qty reco'!B177)</f>
        <v>0</v>
      </c>
      <c r="D177" s="3">
        <f>SUMIFS(Details!BA:BA,Details!E:E,'qty reco'!B177)</f>
        <v>0</v>
      </c>
      <c r="E177" s="3">
        <f t="shared" si="2"/>
        <v>0</v>
      </c>
    </row>
    <row r="178" spans="3:5" x14ac:dyDescent="0.35">
      <c r="C178" s="3">
        <f>SUMIFS(Details!S:S,Details!E:E,'qty reco'!B178)</f>
        <v>0</v>
      </c>
      <c r="D178" s="3">
        <f>SUMIFS(Details!BA:BA,Details!E:E,'qty reco'!B178)</f>
        <v>0</v>
      </c>
      <c r="E178" s="3">
        <f t="shared" si="2"/>
        <v>0</v>
      </c>
    </row>
    <row r="179" spans="3:5" x14ac:dyDescent="0.35">
      <c r="C179" s="3">
        <f>SUMIFS(Details!S:S,Details!E:E,'qty reco'!B179)</f>
        <v>0</v>
      </c>
      <c r="D179" s="3">
        <f>SUMIFS(Details!BA:BA,Details!E:E,'qty reco'!B179)</f>
        <v>0</v>
      </c>
      <c r="E179" s="3">
        <f t="shared" si="2"/>
        <v>0</v>
      </c>
    </row>
    <row r="180" spans="3:5" x14ac:dyDescent="0.35">
      <c r="C180" s="3">
        <f>SUMIFS(Details!S:S,Details!E:E,'qty reco'!B180)</f>
        <v>0</v>
      </c>
      <c r="D180" s="3">
        <f>SUMIFS(Details!BA:BA,Details!E:E,'qty reco'!B180)</f>
        <v>0</v>
      </c>
      <c r="E180" s="3">
        <f t="shared" si="2"/>
        <v>0</v>
      </c>
    </row>
    <row r="181" spans="3:5" x14ac:dyDescent="0.35">
      <c r="C181" s="3">
        <f>SUMIFS(Details!S:S,Details!E:E,'qty reco'!B181)</f>
        <v>0</v>
      </c>
      <c r="D181" s="3">
        <f>SUMIFS(Details!BA:BA,Details!E:E,'qty reco'!B181)</f>
        <v>0</v>
      </c>
      <c r="E181" s="3">
        <f t="shared" si="2"/>
        <v>0</v>
      </c>
    </row>
    <row r="182" spans="3:5" x14ac:dyDescent="0.35">
      <c r="C182" s="3">
        <f>SUMIFS(Details!S:S,Details!E:E,'qty reco'!B182)</f>
        <v>0</v>
      </c>
      <c r="D182" s="3">
        <f>SUMIFS(Details!BA:BA,Details!E:E,'qty reco'!B182)</f>
        <v>0</v>
      </c>
      <c r="E182" s="3">
        <f t="shared" si="2"/>
        <v>0</v>
      </c>
    </row>
    <row r="183" spans="3:5" x14ac:dyDescent="0.35">
      <c r="C183" s="3">
        <f>SUMIFS(Details!S:S,Details!E:E,'qty reco'!B183)</f>
        <v>0</v>
      </c>
      <c r="D183" s="3">
        <f>SUMIFS(Details!BA:BA,Details!E:E,'qty reco'!B183)</f>
        <v>0</v>
      </c>
      <c r="E183" s="3">
        <f t="shared" si="2"/>
        <v>0</v>
      </c>
    </row>
    <row r="184" spans="3:5" x14ac:dyDescent="0.35">
      <c r="C184" s="3">
        <f>SUMIFS(Details!S:S,Details!E:E,'qty reco'!B184)</f>
        <v>0</v>
      </c>
      <c r="D184" s="3">
        <f>SUMIFS(Details!BA:BA,Details!E:E,'qty reco'!B184)</f>
        <v>0</v>
      </c>
      <c r="E184" s="3">
        <f t="shared" si="2"/>
        <v>0</v>
      </c>
    </row>
    <row r="185" spans="3:5" x14ac:dyDescent="0.35">
      <c r="C185" s="3">
        <f>SUMIFS(Details!S:S,Details!E:E,'qty reco'!B185)</f>
        <v>0</v>
      </c>
      <c r="D185" s="3">
        <f>SUMIFS(Details!BA:BA,Details!E:E,'qty reco'!B185)</f>
        <v>0</v>
      </c>
      <c r="E185" s="3">
        <f t="shared" si="2"/>
        <v>0</v>
      </c>
    </row>
    <row r="186" spans="3:5" x14ac:dyDescent="0.35">
      <c r="C186" s="3">
        <f>SUMIFS(Details!S:S,Details!E:E,'qty reco'!B186)</f>
        <v>0</v>
      </c>
      <c r="D186" s="3">
        <f>SUMIFS(Details!BA:BA,Details!E:E,'qty reco'!B186)</f>
        <v>0</v>
      </c>
      <c r="E186" s="3">
        <f t="shared" si="2"/>
        <v>0</v>
      </c>
    </row>
    <row r="187" spans="3:5" x14ac:dyDescent="0.35">
      <c r="C187" s="3">
        <f>SUMIFS(Details!S:S,Details!E:E,'qty reco'!B187)</f>
        <v>0</v>
      </c>
      <c r="D187" s="3">
        <f>SUMIFS(Details!BA:BA,Details!E:E,'qty reco'!B187)</f>
        <v>0</v>
      </c>
      <c r="E187" s="3">
        <f t="shared" si="2"/>
        <v>0</v>
      </c>
    </row>
    <row r="188" spans="3:5" x14ac:dyDescent="0.35">
      <c r="C188" s="3">
        <f>SUMIFS(Details!S:S,Details!E:E,'qty reco'!B188)</f>
        <v>0</v>
      </c>
      <c r="D188" s="3">
        <f>SUMIFS(Details!BA:BA,Details!E:E,'qty reco'!B188)</f>
        <v>0</v>
      </c>
      <c r="E188" s="3">
        <f t="shared" si="2"/>
        <v>0</v>
      </c>
    </row>
    <row r="189" spans="3:5" x14ac:dyDescent="0.35">
      <c r="C189" s="3">
        <f>SUMIFS(Details!S:S,Details!E:E,'qty reco'!B189)</f>
        <v>0</v>
      </c>
      <c r="D189" s="3">
        <f>SUMIFS(Details!BA:BA,Details!E:E,'qty reco'!B189)</f>
        <v>0</v>
      </c>
      <c r="E189" s="3">
        <f t="shared" si="2"/>
        <v>0</v>
      </c>
    </row>
    <row r="190" spans="3:5" x14ac:dyDescent="0.35">
      <c r="C190" s="3">
        <f>SUMIFS(Details!S:S,Details!E:E,'qty reco'!B190)</f>
        <v>0</v>
      </c>
      <c r="D190" s="3">
        <f>SUMIFS(Details!BA:BA,Details!E:E,'qty reco'!B190)</f>
        <v>0</v>
      </c>
      <c r="E190" s="3">
        <f t="shared" si="2"/>
        <v>0</v>
      </c>
    </row>
    <row r="191" spans="3:5" x14ac:dyDescent="0.35">
      <c r="C191" s="3">
        <f>SUMIFS(Details!S:S,Details!E:E,'qty reco'!B191)</f>
        <v>0</v>
      </c>
      <c r="D191" s="3">
        <f>SUMIFS(Details!BA:BA,Details!E:E,'qty reco'!B191)</f>
        <v>0</v>
      </c>
      <c r="E191" s="3">
        <f t="shared" si="2"/>
        <v>0</v>
      </c>
    </row>
    <row r="192" spans="3:5" x14ac:dyDescent="0.35">
      <c r="C192" s="3">
        <f>SUMIFS(Details!S:S,Details!E:E,'qty reco'!B192)</f>
        <v>0</v>
      </c>
      <c r="D192" s="3">
        <f>SUMIFS(Details!BA:BA,Details!E:E,'qty reco'!B192)</f>
        <v>0</v>
      </c>
      <c r="E192" s="3">
        <f t="shared" si="2"/>
        <v>0</v>
      </c>
    </row>
    <row r="193" spans="3:5" x14ac:dyDescent="0.35">
      <c r="C193" s="3">
        <f>SUMIFS(Details!S:S,Details!E:E,'qty reco'!B193)</f>
        <v>0</v>
      </c>
      <c r="D193" s="3">
        <f>SUMIFS(Details!BA:BA,Details!E:E,'qty reco'!B193)</f>
        <v>0</v>
      </c>
      <c r="E193" s="3">
        <f t="shared" si="2"/>
        <v>0</v>
      </c>
    </row>
    <row r="194" spans="3:5" x14ac:dyDescent="0.35">
      <c r="C194" s="3">
        <f>SUMIFS(Details!S:S,Details!E:E,'qty reco'!B194)</f>
        <v>0</v>
      </c>
      <c r="D194" s="3">
        <f>SUMIFS(Details!BA:BA,Details!E:E,'qty reco'!B194)</f>
        <v>0</v>
      </c>
      <c r="E194" s="3">
        <f t="shared" si="2"/>
        <v>0</v>
      </c>
    </row>
    <row r="195" spans="3:5" x14ac:dyDescent="0.35">
      <c r="C195" s="3">
        <f>SUMIFS(Details!S:S,Details!E:E,'qty reco'!B195)</f>
        <v>0</v>
      </c>
      <c r="D195" s="3">
        <f>SUMIFS(Details!BA:BA,Details!E:E,'qty reco'!B195)</f>
        <v>0</v>
      </c>
      <c r="E195" s="3">
        <f t="shared" si="2"/>
        <v>0</v>
      </c>
    </row>
    <row r="196" spans="3:5" x14ac:dyDescent="0.35">
      <c r="C196" s="3">
        <f>SUMIFS(Details!S:S,Details!E:E,'qty reco'!B196)</f>
        <v>0</v>
      </c>
      <c r="D196" s="3">
        <f>SUMIFS(Details!BA:BA,Details!E:E,'qty reco'!B196)</f>
        <v>0</v>
      </c>
      <c r="E196" s="3">
        <f t="shared" si="2"/>
        <v>0</v>
      </c>
    </row>
    <row r="197" spans="3:5" x14ac:dyDescent="0.35">
      <c r="C197" s="3">
        <f>SUMIFS(Details!S:S,Details!E:E,'qty reco'!B197)</f>
        <v>0</v>
      </c>
      <c r="D197" s="3">
        <f>SUMIFS(Details!BA:BA,Details!E:E,'qty reco'!B197)</f>
        <v>0</v>
      </c>
      <c r="E197" s="3">
        <f t="shared" ref="E197:E254" si="3">C197-D197</f>
        <v>0</v>
      </c>
    </row>
    <row r="198" spans="3:5" x14ac:dyDescent="0.35">
      <c r="C198" s="3">
        <f>SUMIFS(Details!S:S,Details!E:E,'qty reco'!B198)</f>
        <v>0</v>
      </c>
      <c r="D198" s="3">
        <f>SUMIFS(Details!BA:BA,Details!E:E,'qty reco'!B198)</f>
        <v>0</v>
      </c>
      <c r="E198" s="3">
        <f t="shared" si="3"/>
        <v>0</v>
      </c>
    </row>
    <row r="199" spans="3:5" x14ac:dyDescent="0.35">
      <c r="C199" s="3">
        <f>SUMIFS(Details!S:S,Details!E:E,'qty reco'!B199)</f>
        <v>0</v>
      </c>
      <c r="D199" s="3">
        <f>SUMIFS(Details!BA:BA,Details!E:E,'qty reco'!B199)</f>
        <v>0</v>
      </c>
      <c r="E199" s="3">
        <f t="shared" si="3"/>
        <v>0</v>
      </c>
    </row>
    <row r="200" spans="3:5" x14ac:dyDescent="0.35">
      <c r="C200" s="3">
        <f>SUMIFS(Details!S:S,Details!E:E,'qty reco'!B200)</f>
        <v>0</v>
      </c>
      <c r="D200" s="3">
        <f>SUMIFS(Details!BA:BA,Details!E:E,'qty reco'!B200)</f>
        <v>0</v>
      </c>
      <c r="E200" s="3">
        <f t="shared" si="3"/>
        <v>0</v>
      </c>
    </row>
    <row r="201" spans="3:5" x14ac:dyDescent="0.35">
      <c r="C201" s="3">
        <f>SUMIFS(Details!S:S,Details!E:E,'qty reco'!B201)</f>
        <v>0</v>
      </c>
      <c r="D201" s="3">
        <f>SUMIFS(Details!BA:BA,Details!E:E,'qty reco'!B201)</f>
        <v>0</v>
      </c>
      <c r="E201" s="3">
        <f t="shared" si="3"/>
        <v>0</v>
      </c>
    </row>
    <row r="202" spans="3:5" x14ac:dyDescent="0.35">
      <c r="C202" s="3">
        <f>SUMIFS(Details!S:S,Details!E:E,'qty reco'!B202)</f>
        <v>0</v>
      </c>
      <c r="D202" s="3">
        <f>SUMIFS(Details!BA:BA,Details!E:E,'qty reco'!B202)</f>
        <v>0</v>
      </c>
      <c r="E202" s="3">
        <f t="shared" si="3"/>
        <v>0</v>
      </c>
    </row>
    <row r="203" spans="3:5" x14ac:dyDescent="0.35">
      <c r="C203" s="3">
        <f>SUMIFS(Details!S:S,Details!E:E,'qty reco'!B203)</f>
        <v>0</v>
      </c>
      <c r="D203" s="3">
        <f>SUMIFS(Details!BA:BA,Details!E:E,'qty reco'!B203)</f>
        <v>0</v>
      </c>
      <c r="E203" s="3">
        <f t="shared" si="3"/>
        <v>0</v>
      </c>
    </row>
    <row r="204" spans="3:5" x14ac:dyDescent="0.35">
      <c r="C204" s="3">
        <f>SUMIFS(Details!S:S,Details!E:E,'qty reco'!B204)</f>
        <v>0</v>
      </c>
      <c r="D204" s="3">
        <f>SUMIFS(Details!BA:BA,Details!E:E,'qty reco'!B204)</f>
        <v>0</v>
      </c>
      <c r="E204" s="3">
        <f t="shared" si="3"/>
        <v>0</v>
      </c>
    </row>
    <row r="205" spans="3:5" x14ac:dyDescent="0.35">
      <c r="C205" s="3">
        <f>SUMIFS(Details!S:S,Details!E:E,'qty reco'!B205)</f>
        <v>0</v>
      </c>
      <c r="D205" s="3">
        <f>SUMIFS(Details!BA:BA,Details!E:E,'qty reco'!B205)</f>
        <v>0</v>
      </c>
      <c r="E205" s="3">
        <f t="shared" si="3"/>
        <v>0</v>
      </c>
    </row>
    <row r="206" spans="3:5" x14ac:dyDescent="0.35">
      <c r="C206" s="3">
        <f>SUMIFS(Details!S:S,Details!E:E,'qty reco'!B206)</f>
        <v>0</v>
      </c>
      <c r="D206" s="3">
        <f>SUMIFS(Details!BA:BA,Details!E:E,'qty reco'!B206)</f>
        <v>0</v>
      </c>
      <c r="E206" s="3">
        <f t="shared" si="3"/>
        <v>0</v>
      </c>
    </row>
    <row r="207" spans="3:5" x14ac:dyDescent="0.35">
      <c r="C207" s="3">
        <f>SUMIFS(Details!S:S,Details!E:E,'qty reco'!B207)</f>
        <v>0</v>
      </c>
      <c r="D207" s="3">
        <f>SUMIFS(Details!BA:BA,Details!E:E,'qty reco'!B207)</f>
        <v>0</v>
      </c>
      <c r="E207" s="3">
        <f t="shared" si="3"/>
        <v>0</v>
      </c>
    </row>
    <row r="208" spans="3:5" x14ac:dyDescent="0.35">
      <c r="C208" s="3">
        <f>SUMIFS(Details!S:S,Details!E:E,'qty reco'!B208)</f>
        <v>0</v>
      </c>
      <c r="D208" s="3">
        <f>SUMIFS(Details!BA:BA,Details!E:E,'qty reco'!B208)</f>
        <v>0</v>
      </c>
      <c r="E208" s="3">
        <f t="shared" si="3"/>
        <v>0</v>
      </c>
    </row>
    <row r="209" spans="3:5" x14ac:dyDescent="0.35">
      <c r="C209" s="3">
        <f>SUMIFS(Details!S:S,Details!E:E,'qty reco'!B209)</f>
        <v>0</v>
      </c>
      <c r="D209" s="3">
        <f>SUMIFS(Details!BA:BA,Details!E:E,'qty reco'!B209)</f>
        <v>0</v>
      </c>
      <c r="E209" s="3">
        <f t="shared" si="3"/>
        <v>0</v>
      </c>
    </row>
    <row r="210" spans="3:5" x14ac:dyDescent="0.35">
      <c r="C210" s="3">
        <f>SUMIFS(Details!S:S,Details!E:E,'qty reco'!B210)</f>
        <v>0</v>
      </c>
      <c r="D210" s="3">
        <f>SUMIFS(Details!BA:BA,Details!E:E,'qty reco'!B210)</f>
        <v>0</v>
      </c>
      <c r="E210" s="3">
        <f t="shared" si="3"/>
        <v>0</v>
      </c>
    </row>
    <row r="211" spans="3:5" x14ac:dyDescent="0.35">
      <c r="C211" s="3">
        <f>SUMIFS(Details!S:S,Details!E:E,'qty reco'!B211)</f>
        <v>0</v>
      </c>
      <c r="D211" s="3">
        <f>SUMIFS(Details!BA:BA,Details!E:E,'qty reco'!B211)</f>
        <v>0</v>
      </c>
      <c r="E211" s="3">
        <f t="shared" si="3"/>
        <v>0</v>
      </c>
    </row>
    <row r="212" spans="3:5" x14ac:dyDescent="0.35">
      <c r="C212" s="3">
        <f>SUMIFS(Details!S:S,Details!E:E,'qty reco'!B212)</f>
        <v>0</v>
      </c>
      <c r="D212" s="3">
        <f>SUMIFS(Details!BA:BA,Details!E:E,'qty reco'!B212)</f>
        <v>0</v>
      </c>
      <c r="E212" s="3">
        <f t="shared" si="3"/>
        <v>0</v>
      </c>
    </row>
    <row r="213" spans="3:5" x14ac:dyDescent="0.35">
      <c r="C213" s="3">
        <f>SUMIFS(Details!S:S,Details!E:E,'qty reco'!B213)</f>
        <v>0</v>
      </c>
      <c r="D213" s="3">
        <f>SUMIFS(Details!BA:BA,Details!E:E,'qty reco'!B213)</f>
        <v>0</v>
      </c>
      <c r="E213" s="3">
        <f t="shared" si="3"/>
        <v>0</v>
      </c>
    </row>
    <row r="214" spans="3:5" x14ac:dyDescent="0.35">
      <c r="C214" s="3">
        <f>SUMIFS(Details!S:S,Details!E:E,'qty reco'!B214)</f>
        <v>0</v>
      </c>
      <c r="D214" s="3">
        <f>SUMIFS(Details!BA:BA,Details!E:E,'qty reco'!B214)</f>
        <v>0</v>
      </c>
      <c r="E214" s="3">
        <f t="shared" si="3"/>
        <v>0</v>
      </c>
    </row>
    <row r="215" spans="3:5" x14ac:dyDescent="0.35">
      <c r="C215" s="3">
        <f>SUMIFS(Details!S:S,Details!E:E,'qty reco'!B215)</f>
        <v>0</v>
      </c>
      <c r="D215" s="3">
        <f>SUMIFS(Details!BA:BA,Details!E:E,'qty reco'!B215)</f>
        <v>0</v>
      </c>
      <c r="E215" s="3">
        <f t="shared" si="3"/>
        <v>0</v>
      </c>
    </row>
    <row r="216" spans="3:5" x14ac:dyDescent="0.35">
      <c r="C216" s="3">
        <f>SUMIFS(Details!S:S,Details!E:E,'qty reco'!B216)</f>
        <v>0</v>
      </c>
      <c r="D216" s="3">
        <f>SUMIFS(Details!BA:BA,Details!E:E,'qty reco'!B216)</f>
        <v>0</v>
      </c>
      <c r="E216" s="3">
        <f t="shared" si="3"/>
        <v>0</v>
      </c>
    </row>
    <row r="217" spans="3:5" x14ac:dyDescent="0.35">
      <c r="C217" s="3">
        <f>SUMIFS(Details!S:S,Details!E:E,'qty reco'!B217)</f>
        <v>0</v>
      </c>
      <c r="D217" s="3">
        <f>SUMIFS(Details!BA:BA,Details!E:E,'qty reco'!B217)</f>
        <v>0</v>
      </c>
      <c r="E217" s="3">
        <f t="shared" si="3"/>
        <v>0</v>
      </c>
    </row>
    <row r="218" spans="3:5" x14ac:dyDescent="0.35">
      <c r="C218" s="3">
        <f>SUMIFS(Details!S:S,Details!E:E,'qty reco'!B218)</f>
        <v>0</v>
      </c>
      <c r="D218" s="3">
        <f>SUMIFS(Details!BA:BA,Details!E:E,'qty reco'!B218)</f>
        <v>0</v>
      </c>
      <c r="E218" s="3">
        <f t="shared" si="3"/>
        <v>0</v>
      </c>
    </row>
    <row r="219" spans="3:5" x14ac:dyDescent="0.35">
      <c r="C219" s="3">
        <f>SUMIFS(Details!S:S,Details!E:E,'qty reco'!B219)</f>
        <v>0</v>
      </c>
      <c r="D219" s="3">
        <f>SUMIFS(Details!BA:BA,Details!E:E,'qty reco'!B219)</f>
        <v>0</v>
      </c>
      <c r="E219" s="3">
        <f t="shared" si="3"/>
        <v>0</v>
      </c>
    </row>
    <row r="220" spans="3:5" x14ac:dyDescent="0.35">
      <c r="C220" s="3">
        <f>SUMIFS(Details!S:S,Details!E:E,'qty reco'!B220)</f>
        <v>0</v>
      </c>
      <c r="D220" s="3">
        <f>SUMIFS(Details!BA:BA,Details!E:E,'qty reco'!B220)</f>
        <v>0</v>
      </c>
      <c r="E220" s="3">
        <f t="shared" si="3"/>
        <v>0</v>
      </c>
    </row>
    <row r="221" spans="3:5" x14ac:dyDescent="0.35">
      <c r="C221" s="3">
        <f>SUMIFS(Details!S:S,Details!E:E,'qty reco'!B221)</f>
        <v>0</v>
      </c>
      <c r="D221" s="3">
        <f>SUMIFS(Details!BA:BA,Details!E:E,'qty reco'!B221)</f>
        <v>0</v>
      </c>
      <c r="E221" s="3">
        <f t="shared" si="3"/>
        <v>0</v>
      </c>
    </row>
    <row r="222" spans="3:5" x14ac:dyDescent="0.35">
      <c r="C222" s="3">
        <f>SUMIFS(Details!S:S,Details!E:E,'qty reco'!B222)</f>
        <v>0</v>
      </c>
      <c r="D222" s="3">
        <f>SUMIFS(Details!BA:BA,Details!E:E,'qty reco'!B222)</f>
        <v>0</v>
      </c>
      <c r="E222" s="3">
        <f t="shared" si="3"/>
        <v>0</v>
      </c>
    </row>
    <row r="223" spans="3:5" x14ac:dyDescent="0.35">
      <c r="C223" s="3">
        <f>SUMIFS(Details!S:S,Details!E:E,'qty reco'!B223)</f>
        <v>0</v>
      </c>
      <c r="D223" s="3">
        <f>SUMIFS(Details!BA:BA,Details!E:E,'qty reco'!B223)</f>
        <v>0</v>
      </c>
      <c r="E223" s="3">
        <f t="shared" si="3"/>
        <v>0</v>
      </c>
    </row>
    <row r="224" spans="3:5" x14ac:dyDescent="0.35">
      <c r="C224" s="3">
        <f>SUMIFS(Details!S:S,Details!E:E,'qty reco'!B224)</f>
        <v>0</v>
      </c>
      <c r="D224" s="3">
        <f>SUMIFS(Details!BA:BA,Details!E:E,'qty reco'!B224)</f>
        <v>0</v>
      </c>
      <c r="E224" s="3">
        <f t="shared" si="3"/>
        <v>0</v>
      </c>
    </row>
    <row r="225" spans="3:5" x14ac:dyDescent="0.35">
      <c r="C225" s="3">
        <f>SUMIFS(Details!S:S,Details!E:E,'qty reco'!B225)</f>
        <v>0</v>
      </c>
      <c r="D225" s="3">
        <f>SUMIFS(Details!BA:BA,Details!E:E,'qty reco'!B225)</f>
        <v>0</v>
      </c>
      <c r="E225" s="3">
        <f t="shared" si="3"/>
        <v>0</v>
      </c>
    </row>
    <row r="226" spans="3:5" x14ac:dyDescent="0.35">
      <c r="C226" s="3">
        <f>SUMIFS(Details!S:S,Details!E:E,'qty reco'!B226)</f>
        <v>0</v>
      </c>
      <c r="D226" s="3">
        <f>SUMIFS(Details!BA:BA,Details!E:E,'qty reco'!B226)</f>
        <v>0</v>
      </c>
      <c r="E226" s="3">
        <f t="shared" si="3"/>
        <v>0</v>
      </c>
    </row>
    <row r="227" spans="3:5" x14ac:dyDescent="0.35">
      <c r="C227" s="3">
        <f>SUMIFS(Details!S:S,Details!E:E,'qty reco'!B227)</f>
        <v>0</v>
      </c>
      <c r="D227" s="3">
        <f>SUMIFS(Details!BA:BA,Details!E:E,'qty reco'!B227)</f>
        <v>0</v>
      </c>
      <c r="E227" s="3">
        <f t="shared" si="3"/>
        <v>0</v>
      </c>
    </row>
    <row r="228" spans="3:5" x14ac:dyDescent="0.35">
      <c r="C228" s="3">
        <f>SUMIFS(Details!S:S,Details!E:E,'qty reco'!B228)</f>
        <v>0</v>
      </c>
      <c r="D228" s="3">
        <f>SUMIFS(Details!BA:BA,Details!E:E,'qty reco'!B228)</f>
        <v>0</v>
      </c>
      <c r="E228" s="3">
        <f t="shared" si="3"/>
        <v>0</v>
      </c>
    </row>
    <row r="229" spans="3:5" x14ac:dyDescent="0.35">
      <c r="C229" s="3">
        <f>SUMIFS(Details!S:S,Details!E:E,'qty reco'!B229)</f>
        <v>0</v>
      </c>
      <c r="D229" s="3">
        <f>SUMIFS(Details!BA:BA,Details!E:E,'qty reco'!B229)</f>
        <v>0</v>
      </c>
      <c r="E229" s="3">
        <f t="shared" si="3"/>
        <v>0</v>
      </c>
    </row>
    <row r="230" spans="3:5" x14ac:dyDescent="0.35">
      <c r="C230" s="3">
        <f>SUMIFS(Details!S:S,Details!E:E,'qty reco'!B230)</f>
        <v>0</v>
      </c>
      <c r="D230" s="3">
        <f>SUMIFS(Details!BA:BA,Details!E:E,'qty reco'!B230)</f>
        <v>0</v>
      </c>
      <c r="E230" s="3">
        <f t="shared" si="3"/>
        <v>0</v>
      </c>
    </row>
    <row r="231" spans="3:5" x14ac:dyDescent="0.35">
      <c r="C231" s="3">
        <f>SUMIFS(Details!S:S,Details!E:E,'qty reco'!B231)</f>
        <v>0</v>
      </c>
      <c r="D231" s="3">
        <f>SUMIFS(Details!BA:BA,Details!E:E,'qty reco'!B231)</f>
        <v>0</v>
      </c>
      <c r="E231" s="3">
        <f t="shared" si="3"/>
        <v>0</v>
      </c>
    </row>
    <row r="232" spans="3:5" x14ac:dyDescent="0.35">
      <c r="C232" s="3">
        <f>SUMIFS(Details!S:S,Details!E:E,'qty reco'!B232)</f>
        <v>0</v>
      </c>
      <c r="D232" s="3">
        <f>SUMIFS(Details!BA:BA,Details!E:E,'qty reco'!B232)</f>
        <v>0</v>
      </c>
      <c r="E232" s="3">
        <f t="shared" si="3"/>
        <v>0</v>
      </c>
    </row>
    <row r="233" spans="3:5" x14ac:dyDescent="0.35">
      <c r="C233" s="3">
        <f>SUMIFS(Details!S:S,Details!E:E,'qty reco'!B233)</f>
        <v>0</v>
      </c>
      <c r="D233" s="3">
        <f>SUMIFS(Details!BA:BA,Details!E:E,'qty reco'!B233)</f>
        <v>0</v>
      </c>
      <c r="E233" s="3">
        <f t="shared" si="3"/>
        <v>0</v>
      </c>
    </row>
    <row r="234" spans="3:5" x14ac:dyDescent="0.35">
      <c r="C234" s="3">
        <f>SUMIFS(Details!S:S,Details!E:E,'qty reco'!B234)</f>
        <v>0</v>
      </c>
      <c r="D234" s="3">
        <f>SUMIFS(Details!BA:BA,Details!E:E,'qty reco'!B234)</f>
        <v>0</v>
      </c>
      <c r="E234" s="3">
        <f t="shared" si="3"/>
        <v>0</v>
      </c>
    </row>
    <row r="235" spans="3:5" x14ac:dyDescent="0.35">
      <c r="C235" s="3">
        <f>SUMIFS(Details!S:S,Details!E:E,'qty reco'!B235)</f>
        <v>0</v>
      </c>
      <c r="D235" s="3">
        <f>SUMIFS(Details!BA:BA,Details!E:E,'qty reco'!B235)</f>
        <v>0</v>
      </c>
      <c r="E235" s="3">
        <f t="shared" si="3"/>
        <v>0</v>
      </c>
    </row>
    <row r="236" spans="3:5" x14ac:dyDescent="0.35">
      <c r="C236" s="3">
        <f>SUMIFS(Details!S:S,Details!E:E,'qty reco'!B236)</f>
        <v>0</v>
      </c>
      <c r="D236" s="3">
        <f>SUMIFS(Details!BA:BA,Details!E:E,'qty reco'!B236)</f>
        <v>0</v>
      </c>
      <c r="E236" s="3">
        <f t="shared" si="3"/>
        <v>0</v>
      </c>
    </row>
    <row r="237" spans="3:5" x14ac:dyDescent="0.35">
      <c r="C237" s="3">
        <f>SUMIFS(Details!S:S,Details!E:E,'qty reco'!B237)</f>
        <v>0</v>
      </c>
      <c r="D237" s="3">
        <f>SUMIFS(Details!BA:BA,Details!E:E,'qty reco'!B237)</f>
        <v>0</v>
      </c>
      <c r="E237" s="3">
        <f t="shared" si="3"/>
        <v>0</v>
      </c>
    </row>
    <row r="238" spans="3:5" x14ac:dyDescent="0.35">
      <c r="C238" s="3">
        <f>SUMIFS(Details!S:S,Details!E:E,'qty reco'!B238)</f>
        <v>0</v>
      </c>
      <c r="D238" s="3">
        <f>SUMIFS(Details!BA:BA,Details!E:E,'qty reco'!B238)</f>
        <v>0</v>
      </c>
      <c r="E238" s="3">
        <f t="shared" si="3"/>
        <v>0</v>
      </c>
    </row>
    <row r="239" spans="3:5" x14ac:dyDescent="0.35">
      <c r="C239" s="3">
        <f>SUMIFS(Details!S:S,Details!E:E,'qty reco'!B239)</f>
        <v>0</v>
      </c>
      <c r="D239" s="3">
        <f>SUMIFS(Details!BA:BA,Details!E:E,'qty reco'!B239)</f>
        <v>0</v>
      </c>
      <c r="E239" s="3">
        <f t="shared" si="3"/>
        <v>0</v>
      </c>
    </row>
    <row r="240" spans="3:5" x14ac:dyDescent="0.35">
      <c r="C240" s="3">
        <f>SUMIFS(Details!S:S,Details!E:E,'qty reco'!B240)</f>
        <v>0</v>
      </c>
      <c r="D240" s="3">
        <f>SUMIFS(Details!BA:BA,Details!E:E,'qty reco'!B240)</f>
        <v>0</v>
      </c>
      <c r="E240" s="3">
        <f t="shared" si="3"/>
        <v>0</v>
      </c>
    </row>
    <row r="241" spans="3:5" x14ac:dyDescent="0.35">
      <c r="C241" s="3">
        <f>SUMIFS(Details!S:S,Details!E:E,'qty reco'!B241)</f>
        <v>0</v>
      </c>
      <c r="D241" s="3">
        <f>SUMIFS(Details!BA:BA,Details!E:E,'qty reco'!B241)</f>
        <v>0</v>
      </c>
      <c r="E241" s="3">
        <f t="shared" si="3"/>
        <v>0</v>
      </c>
    </row>
    <row r="242" spans="3:5" x14ac:dyDescent="0.35">
      <c r="C242" s="3">
        <f>SUMIFS(Details!S:S,Details!E:E,'qty reco'!B242)</f>
        <v>0</v>
      </c>
      <c r="D242" s="3">
        <f>SUMIFS(Details!BA:BA,Details!E:E,'qty reco'!B242)</f>
        <v>0</v>
      </c>
      <c r="E242" s="3">
        <f t="shared" si="3"/>
        <v>0</v>
      </c>
    </row>
    <row r="243" spans="3:5" x14ac:dyDescent="0.35">
      <c r="C243" s="3">
        <f>SUMIFS(Details!S:S,Details!E:E,'qty reco'!B243)</f>
        <v>0</v>
      </c>
      <c r="D243" s="3">
        <f>SUMIFS(Details!BA:BA,Details!E:E,'qty reco'!B243)</f>
        <v>0</v>
      </c>
      <c r="E243" s="3">
        <f t="shared" si="3"/>
        <v>0</v>
      </c>
    </row>
    <row r="244" spans="3:5" x14ac:dyDescent="0.35">
      <c r="C244" s="3">
        <f>SUMIFS(Details!S:S,Details!E:E,'qty reco'!B244)</f>
        <v>0</v>
      </c>
      <c r="D244" s="3">
        <f>SUMIFS(Details!BA:BA,Details!E:E,'qty reco'!B244)</f>
        <v>0</v>
      </c>
      <c r="E244" s="3">
        <f t="shared" si="3"/>
        <v>0</v>
      </c>
    </row>
    <row r="245" spans="3:5" x14ac:dyDescent="0.35">
      <c r="C245" s="3">
        <f>SUMIFS(Details!S:S,Details!E:E,'qty reco'!B245)</f>
        <v>0</v>
      </c>
      <c r="D245" s="3">
        <f>SUMIFS(Details!BA:BA,Details!E:E,'qty reco'!B245)</f>
        <v>0</v>
      </c>
      <c r="E245" s="3">
        <f t="shared" si="3"/>
        <v>0</v>
      </c>
    </row>
    <row r="246" spans="3:5" x14ac:dyDescent="0.35">
      <c r="C246" s="3">
        <f>SUMIFS(Details!S:S,Details!E:E,'qty reco'!B246)</f>
        <v>0</v>
      </c>
      <c r="D246" s="3">
        <f>SUMIFS(Details!BA:BA,Details!E:E,'qty reco'!B246)</f>
        <v>0</v>
      </c>
      <c r="E246" s="3">
        <f t="shared" si="3"/>
        <v>0</v>
      </c>
    </row>
    <row r="247" spans="3:5" x14ac:dyDescent="0.35">
      <c r="C247" s="3">
        <f>SUMIFS(Details!S:S,Details!E:E,'qty reco'!B247)</f>
        <v>0</v>
      </c>
      <c r="D247" s="3">
        <f>SUMIFS(Details!BA:BA,Details!E:E,'qty reco'!B247)</f>
        <v>0</v>
      </c>
      <c r="E247" s="3">
        <f t="shared" si="3"/>
        <v>0</v>
      </c>
    </row>
    <row r="248" spans="3:5" x14ac:dyDescent="0.35">
      <c r="C248" s="3">
        <f>SUMIFS(Details!S:S,Details!E:E,'qty reco'!B248)</f>
        <v>0</v>
      </c>
      <c r="D248" s="3">
        <f>SUMIFS(Details!BA:BA,Details!E:E,'qty reco'!B248)</f>
        <v>0</v>
      </c>
      <c r="E248" s="3">
        <f t="shared" si="3"/>
        <v>0</v>
      </c>
    </row>
    <row r="249" spans="3:5" x14ac:dyDescent="0.35">
      <c r="C249" s="3">
        <f>SUMIFS(Details!S:S,Details!E:E,'qty reco'!B249)</f>
        <v>0</v>
      </c>
      <c r="D249" s="3">
        <f>SUMIFS(Details!BA:BA,Details!E:E,'qty reco'!B249)</f>
        <v>0</v>
      </c>
      <c r="E249" s="3">
        <f t="shared" si="3"/>
        <v>0</v>
      </c>
    </row>
    <row r="250" spans="3:5" x14ac:dyDescent="0.35">
      <c r="C250" s="3">
        <f>SUMIFS(Details!S:S,Details!E:E,'qty reco'!B250)</f>
        <v>0</v>
      </c>
      <c r="D250" s="3">
        <f>SUMIFS(Details!BA:BA,Details!E:E,'qty reco'!B250)</f>
        <v>0</v>
      </c>
      <c r="E250" s="3">
        <f t="shared" si="3"/>
        <v>0</v>
      </c>
    </row>
    <row r="251" spans="3:5" x14ac:dyDescent="0.35">
      <c r="C251" s="3">
        <f>SUMIFS(Details!S:S,Details!E:E,'qty reco'!B251)</f>
        <v>0</v>
      </c>
      <c r="D251" s="3">
        <f>SUMIFS(Details!BA:BA,Details!E:E,'qty reco'!B251)</f>
        <v>0</v>
      </c>
      <c r="E251" s="3">
        <f t="shared" si="3"/>
        <v>0</v>
      </c>
    </row>
    <row r="252" spans="3:5" x14ac:dyDescent="0.35">
      <c r="C252" s="3">
        <f>SUMIFS(Details!S:S,Details!E:E,'qty reco'!B252)</f>
        <v>0</v>
      </c>
      <c r="D252" s="3">
        <f>SUMIFS(Details!BA:BA,Details!E:E,'qty reco'!B252)</f>
        <v>0</v>
      </c>
      <c r="E252" s="3">
        <f t="shared" si="3"/>
        <v>0</v>
      </c>
    </row>
    <row r="253" spans="3:5" x14ac:dyDescent="0.35">
      <c r="C253" s="3">
        <f>SUMIFS(Details!S:S,Details!E:E,'qty reco'!B253)</f>
        <v>0</v>
      </c>
      <c r="D253" s="3">
        <f>SUMIFS(Details!BA:BA,Details!E:E,'qty reco'!B253)</f>
        <v>0</v>
      </c>
      <c r="E253" s="3">
        <f t="shared" si="3"/>
        <v>0</v>
      </c>
    </row>
    <row r="254" spans="3:5" x14ac:dyDescent="0.35">
      <c r="C254" s="3">
        <f>SUMIFS(Details!S:S,Details!E:E,'qty reco'!B254)</f>
        <v>0</v>
      </c>
      <c r="D254" s="3">
        <f>SUMIFS(Details!BA:BA,Details!E:E,'qty reco'!B254)</f>
        <v>0</v>
      </c>
      <c r="E254" s="3">
        <f t="shared" si="3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C4:J40"/>
  <sheetViews>
    <sheetView showGridLines="0" showRowColHeaders="0" workbookViewId="0">
      <selection activeCell="H4" sqref="H4"/>
    </sheetView>
  </sheetViews>
  <sheetFormatPr defaultRowHeight="14.5" x14ac:dyDescent="0.35"/>
  <cols>
    <col min="3" max="3" width="40.08984375" bestFit="1" customWidth="1"/>
    <col min="4" max="4" width="14.1796875" bestFit="1" customWidth="1"/>
    <col min="6" max="6" width="39.54296875" bestFit="1" customWidth="1"/>
    <col min="7" max="7" width="14.1796875" bestFit="1" customWidth="1"/>
    <col min="9" max="9" width="39.6328125" bestFit="1" customWidth="1"/>
    <col min="10" max="10" width="11.54296875" bestFit="1" customWidth="1"/>
  </cols>
  <sheetData>
    <row r="4" spans="3:10" s="63" customFormat="1" ht="16" thickBot="1" x14ac:dyDescent="0.4">
      <c r="C4" s="63" t="s">
        <v>101</v>
      </c>
      <c r="F4" s="63" t="s">
        <v>104</v>
      </c>
      <c r="I4" s="63" t="s">
        <v>106</v>
      </c>
    </row>
    <row r="5" spans="3:10" ht="15" thickBot="1" x14ac:dyDescent="0.4">
      <c r="C5" s="51" t="s">
        <v>97</v>
      </c>
      <c r="D5" s="52" t="s">
        <v>58</v>
      </c>
      <c r="F5" s="51" t="s">
        <v>97</v>
      </c>
      <c r="G5" s="52" t="s">
        <v>58</v>
      </c>
      <c r="I5" s="51" t="s">
        <v>97</v>
      </c>
      <c r="J5" s="52" t="s">
        <v>58</v>
      </c>
    </row>
    <row r="6" spans="3:10" x14ac:dyDescent="0.35">
      <c r="C6" s="50" t="s">
        <v>102</v>
      </c>
      <c r="D6" s="53">
        <f>Details!AS63</f>
        <v>37496489.270000003</v>
      </c>
      <c r="F6" s="50" t="s">
        <v>105</v>
      </c>
      <c r="G6" s="53">
        <f>Details!O63</f>
        <v>36583671.504234284</v>
      </c>
      <c r="I6" s="58" t="s">
        <v>107</v>
      </c>
      <c r="J6" s="59">
        <f>Details!AC63</f>
        <v>0</v>
      </c>
    </row>
    <row r="7" spans="3:10" x14ac:dyDescent="0.35">
      <c r="C7" s="50" t="s">
        <v>293</v>
      </c>
      <c r="D7" s="53">
        <f>Details!AS67</f>
        <v>-6368645.75</v>
      </c>
      <c r="F7" s="50" t="s">
        <v>294</v>
      </c>
      <c r="G7" s="53">
        <f>-Details!O68</f>
        <v>-2430113.1610169495</v>
      </c>
      <c r="I7" s="50" t="s">
        <v>295</v>
      </c>
      <c r="J7" s="53">
        <f>Details!AC67</f>
        <v>1102034.5</v>
      </c>
    </row>
    <row r="8" spans="3:10" ht="15" thickBot="1" x14ac:dyDescent="0.4">
      <c r="C8" s="50" t="s">
        <v>198</v>
      </c>
      <c r="D8" s="53">
        <f>'Recon Items'!R8</f>
        <v>0</v>
      </c>
      <c r="F8" s="50" t="s">
        <v>233</v>
      </c>
      <c r="G8" s="53">
        <f>Details!O66</f>
        <v>6275044.3200000003</v>
      </c>
      <c r="I8" s="50" t="s">
        <v>296</v>
      </c>
      <c r="J8" s="53">
        <f>Details!AC66</f>
        <v>-1092270</v>
      </c>
    </row>
    <row r="9" spans="3:10" ht="15" thickBot="1" x14ac:dyDescent="0.4">
      <c r="C9" s="50" t="s">
        <v>92</v>
      </c>
      <c r="D9" s="53">
        <f>Details!AS68</f>
        <v>1913770</v>
      </c>
      <c r="F9" s="50" t="s">
        <v>344</v>
      </c>
      <c r="G9" s="53">
        <v>0</v>
      </c>
      <c r="I9" s="50"/>
      <c r="J9" s="60">
        <f>SUM(J6:J8)</f>
        <v>9764.5</v>
      </c>
    </row>
    <row r="10" spans="3:10" ht="15" thickBot="1" x14ac:dyDescent="0.4">
      <c r="C10" s="50" t="s">
        <v>234</v>
      </c>
      <c r="D10" s="53">
        <f>Details!AS66</f>
        <v>10302843</v>
      </c>
      <c r="F10" s="50" t="s">
        <v>152</v>
      </c>
      <c r="G10" s="53">
        <f>-'Recon Items'!N19</f>
        <v>0</v>
      </c>
      <c r="I10" s="50" t="s">
        <v>108</v>
      </c>
      <c r="J10" s="53">
        <f>Details!AC64</f>
        <v>9764.5</v>
      </c>
    </row>
    <row r="11" spans="3:10" ht="15" thickBot="1" x14ac:dyDescent="0.4">
      <c r="C11" s="50"/>
      <c r="D11" s="60">
        <f>SUM(D6:D10)</f>
        <v>43344456.520000003</v>
      </c>
      <c r="F11" s="55" t="s">
        <v>109</v>
      </c>
      <c r="G11" s="53">
        <f>'Recon Items'!G19</f>
        <v>1330200</v>
      </c>
      <c r="I11" s="56" t="s">
        <v>109</v>
      </c>
      <c r="J11" s="54">
        <f>J9-J10</f>
        <v>0</v>
      </c>
    </row>
    <row r="12" spans="3:10" ht="15" thickBot="1" x14ac:dyDescent="0.4">
      <c r="C12" s="50" t="s">
        <v>103</v>
      </c>
      <c r="D12" s="53">
        <f>Details!AS64</f>
        <v>43344457.5</v>
      </c>
      <c r="F12" s="50"/>
      <c r="G12" s="60">
        <f>SUM(G6:G11)</f>
        <v>41758802.663217336</v>
      </c>
    </row>
    <row r="13" spans="3:10" ht="15" thickBot="1" x14ac:dyDescent="0.4">
      <c r="C13" s="56" t="s">
        <v>109</v>
      </c>
      <c r="D13" s="54">
        <f>D11-D12</f>
        <v>-0.97999999672174454</v>
      </c>
      <c r="F13" s="50" t="s">
        <v>110</v>
      </c>
      <c r="G13" s="53">
        <f>Details!O64</f>
        <v>41758806.420000002</v>
      </c>
    </row>
    <row r="14" spans="3:10" ht="15" thickBot="1" x14ac:dyDescent="0.4">
      <c r="C14" s="23"/>
      <c r="D14" s="24"/>
      <c r="F14" s="56" t="s">
        <v>109</v>
      </c>
      <c r="G14" s="57">
        <f>G12-G13-'Recon Items'!C19</f>
        <v>-3.756782665848732</v>
      </c>
    </row>
    <row r="24" spans="3:4" x14ac:dyDescent="0.35">
      <c r="C24" s="23"/>
      <c r="D24" s="25"/>
    </row>
    <row r="32" spans="3:4" x14ac:dyDescent="0.35">
      <c r="D32" s="3"/>
    </row>
    <row r="33" spans="4:4" x14ac:dyDescent="0.35">
      <c r="D33" s="3"/>
    </row>
    <row r="34" spans="4:4" x14ac:dyDescent="0.35">
      <c r="D34" s="3"/>
    </row>
    <row r="35" spans="4:4" x14ac:dyDescent="0.35">
      <c r="D35" s="3"/>
    </row>
    <row r="36" spans="4:4" x14ac:dyDescent="0.35">
      <c r="D36" s="3"/>
    </row>
    <row r="37" spans="4:4" x14ac:dyDescent="0.35">
      <c r="D37" s="3"/>
    </row>
    <row r="38" spans="4:4" x14ac:dyDescent="0.35">
      <c r="D38" s="3"/>
    </row>
    <row r="39" spans="4:4" x14ac:dyDescent="0.35">
      <c r="D39" s="3"/>
    </row>
    <row r="40" spans="4:4" x14ac:dyDescent="0.35">
      <c r="D40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B2554D-C845-44A4-81A0-01C3807B03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Details</vt:lpstr>
      <vt:lpstr>Recon Items</vt:lpstr>
      <vt:lpstr>Last year's</vt:lpstr>
      <vt:lpstr>Margins</vt:lpstr>
      <vt:lpstr>Supplier Metrics</vt:lpstr>
      <vt:lpstr>Buyer Metrics</vt:lpstr>
      <vt:lpstr>Receivables</vt:lpstr>
      <vt:lpstr>POC</vt:lpstr>
      <vt:lpstr>Material Metrics</vt:lpstr>
      <vt:lpstr>GST TDS</vt:lpstr>
      <vt:lpstr>Track</vt:lpstr>
      <vt:lpstr>Category Class</vt:lpstr>
      <vt:lpstr>qty reco</vt:lpstr>
      <vt:lpstr>Revenue - Reco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Recykal RT0095</dc:creator>
  <cp:lastModifiedBy>finance4</cp:lastModifiedBy>
  <cp:lastPrinted>2024-05-14T07:36:53Z</cp:lastPrinted>
  <dcterms:created xsi:type="dcterms:W3CDTF">2015-06-05T18:17:20Z</dcterms:created>
  <dcterms:modified xsi:type="dcterms:W3CDTF">2026-06-24T11:46:57Z</dcterms:modified>
</cp:coreProperties>
</file>