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ya.potala\Documents\MIS FY 26-27\M4\"/>
    </mc:Choice>
  </mc:AlternateContent>
  <xr:revisionPtr revIDLastSave="0" documentId="13_ncr:1_{D40B5539-24AA-4FF1-AAD9-D691628947F9}" xr6:coauthVersionLast="47" xr6:coauthVersionMax="47" xr10:uidLastSave="{00000000-0000-0000-0000-000000000000}"/>
  <bookViews>
    <workbookView xWindow="-110" yWindow="-110" windowWidth="19420" windowHeight="10300" tabRatio="742" xr2:uid="{00000000-000D-0000-FFFF-FFFF00000000}"/>
  </bookViews>
  <sheets>
    <sheet name="Summary" sheetId="5" r:id="rId1"/>
    <sheet name="Details" sheetId="4" r:id="rId2"/>
    <sheet name="Recon Items" sheetId="80" r:id="rId3"/>
    <sheet name="Margins" sheetId="105" r:id="rId4"/>
    <sheet name="Supplier Metrics" sheetId="97" r:id="rId5"/>
    <sheet name="Buyer Metrics" sheetId="95" r:id="rId6"/>
    <sheet name="Receivables" sheetId="102" r:id="rId7"/>
    <sheet name="POC" sheetId="104" state="hidden" r:id="rId8"/>
    <sheet name="GST TDS" sheetId="107" state="hidden" r:id="rId9"/>
    <sheet name="Track" sheetId="106" state="hidden" r:id="rId10"/>
    <sheet name="Category Class" sheetId="99" state="hidden" r:id="rId11"/>
    <sheet name="Last year's" sheetId="81" state="hidden" r:id="rId12"/>
    <sheet name="qty reco" sheetId="103" state="hidden" r:id="rId13"/>
    <sheet name="Revenue - Reco" sheetId="84" state="hidden" r:id="rId14"/>
  </sheets>
  <definedNames>
    <definedName name="_xlnm._FilterDatabase" localSheetId="5" hidden="1">'Buyer Metrics'!$B$4:$O$5</definedName>
    <definedName name="_xlnm._FilterDatabase" localSheetId="1" hidden="1">Details!$A$4:$DG$4</definedName>
    <definedName name="_xlnm._FilterDatabase" localSheetId="8" hidden="1">'GST TDS'!$B$3:$G$1988</definedName>
    <definedName name="_xlnm._FilterDatabase" localSheetId="11" hidden="1">'Last year''s'!$H$9:$L$102</definedName>
    <definedName name="_xlnm._FilterDatabase" localSheetId="6" hidden="1">Receivables!$G$3:$V$468</definedName>
    <definedName name="_xlnm._FilterDatabase" localSheetId="2" hidden="1">'Recon Items'!$F$34:$H$35</definedName>
    <definedName name="_xlnm._FilterDatabase" localSheetId="0" hidden="1">Summary!$C$4:$R$50</definedName>
    <definedName name="_xlnm._FilterDatabase" localSheetId="4" hidden="1">'Supplier Metrics'!$L$3:$P$6</definedName>
    <definedName name="_xlcn.WorksheetConnection_DetailsB4BN19801" hidden="1">Details!$DI$4:$FZ$11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" i="4" l="1"/>
  <c r="BB9" i="4"/>
  <c r="BU9" i="4"/>
  <c r="BZ9" i="4"/>
  <c r="CB9" i="4"/>
  <c r="CC9" i="4"/>
  <c r="CD9" i="4"/>
  <c r="CF9" i="4"/>
  <c r="CG9" i="4"/>
  <c r="CH9" i="4"/>
  <c r="CJ9" i="4"/>
  <c r="CK9" i="4" a="1"/>
  <c r="CM9" i="4"/>
  <c r="CN9" i="4"/>
  <c r="CO9" i="4"/>
  <c r="CQ9" i="4"/>
  <c r="CR9" i="4"/>
  <c r="CS9" i="4"/>
  <c r="CT9" i="4"/>
  <c r="CX9" i="4"/>
  <c r="CY9" i="4"/>
  <c r="DE9" i="4"/>
  <c r="DF9" i="4"/>
  <c r="BB10" i="4"/>
  <c r="BP10" i="4"/>
  <c r="BQ10" i="4"/>
  <c r="BR10" i="4"/>
  <c r="BS10" i="4"/>
  <c r="BU10" i="4"/>
  <c r="BV10" i="4"/>
  <c r="BW10" i="4"/>
  <c r="BX10" i="4"/>
  <c r="BY10" i="4"/>
  <c r="BZ10" i="4"/>
  <c r="CA10" i="4"/>
  <c r="CB10" i="4"/>
  <c r="CC10" i="4"/>
  <c r="CD10" i="4"/>
  <c r="CF10" i="4"/>
  <c r="CG10" i="4"/>
  <c r="CH10" i="4"/>
  <c r="CI10" i="4"/>
  <c r="CJ10" i="4"/>
  <c r="CK10" i="4" a="1"/>
  <c r="CM10" i="4"/>
  <c r="CN10" i="4"/>
  <c r="CO10" i="4"/>
  <c r="CP10" i="4"/>
  <c r="CQ10" i="4"/>
  <c r="CR10" i="4"/>
  <c r="CS10" i="4"/>
  <c r="CT10" i="4"/>
  <c r="CX10" i="4"/>
  <c r="CY10" i="4"/>
  <c r="DE10" i="4"/>
  <c r="DF10" i="4"/>
  <c r="AZ10" i="4"/>
  <c r="AZ9" i="4"/>
  <c r="Q9" i="4"/>
  <c r="S9" i="4"/>
  <c r="AB9" i="4"/>
  <c r="AM9" i="4"/>
  <c r="Q10" i="4"/>
  <c r="S10" i="4"/>
  <c r="AB10" i="4"/>
  <c r="AM10" i="4"/>
  <c r="B9" i="4"/>
  <c r="C9" i="4"/>
  <c r="B10" i="4"/>
  <c r="C10" i="4"/>
  <c r="P26" i="5"/>
  <c r="P24" i="5"/>
  <c r="BP8" i="4"/>
  <c r="BQ8" i="4"/>
  <c r="BY8" i="4"/>
  <c r="BZ8" i="4"/>
  <c r="CA8" i="4"/>
  <c r="CB8" i="4"/>
  <c r="CC8" i="4"/>
  <c r="CD8" i="4"/>
  <c r="CG8" i="4"/>
  <c r="CI8" i="4"/>
  <c r="CJ8" i="4"/>
  <c r="CK8" i="4" a="1"/>
  <c r="CM8" i="4"/>
  <c r="CQ8" i="4"/>
  <c r="CS8" i="4"/>
  <c r="CT8" i="4"/>
  <c r="CX8" i="4"/>
  <c r="CY8" i="4"/>
  <c r="DE8" i="4"/>
  <c r="DF8" i="4"/>
  <c r="BB8" i="4"/>
  <c r="AZ8" i="4"/>
  <c r="Q8" i="4"/>
  <c r="S8" i="4"/>
  <c r="AB8" i="4"/>
  <c r="AM8" i="4"/>
  <c r="B8" i="4"/>
  <c r="C8" i="4"/>
  <c r="J1" i="102"/>
  <c r="I1" i="102"/>
  <c r="BB7" i="4"/>
  <c r="BZ7" i="4"/>
  <c r="CB7" i="4"/>
  <c r="CC7" i="4"/>
  <c r="CG7" i="4"/>
  <c r="CJ7" i="4"/>
  <c r="CK7" i="4" a="1"/>
  <c r="CM7" i="4"/>
  <c r="CS7" i="4"/>
  <c r="CT7" i="4"/>
  <c r="CX7" i="4"/>
  <c r="CY7" i="4"/>
  <c r="DE7" i="4"/>
  <c r="DF7" i="4"/>
  <c r="AY7" i="4"/>
  <c r="AZ7" i="4"/>
  <c r="Q7" i="4"/>
  <c r="CR7" i="4" s="1"/>
  <c r="S7" i="4"/>
  <c r="AB7" i="4"/>
  <c r="AM7" i="4"/>
  <c r="CH7" i="4" s="1"/>
  <c r="B7" i="4"/>
  <c r="C7" i="4"/>
  <c r="AY6" i="4"/>
  <c r="BP6" i="4" s="1"/>
  <c r="AZ6" i="4"/>
  <c r="BB6" i="4"/>
  <c r="BZ6" i="4"/>
  <c r="CB6" i="4"/>
  <c r="CC6" i="4"/>
  <c r="CG6" i="4"/>
  <c r="CJ6" i="4"/>
  <c r="CK6" i="4" a="1"/>
  <c r="CM6" i="4"/>
  <c r="CQ6" i="4"/>
  <c r="CS6" i="4"/>
  <c r="CT6" i="4"/>
  <c r="CX6" i="4"/>
  <c r="CY6" i="4"/>
  <c r="DE6" i="4"/>
  <c r="DF6" i="4"/>
  <c r="Q6" i="4"/>
  <c r="S6" i="4"/>
  <c r="AB6" i="4"/>
  <c r="B6" i="4"/>
  <c r="C6" i="4"/>
  <c r="AY5" i="4"/>
  <c r="BP5" i="4" s="1"/>
  <c r="AZ5" i="4"/>
  <c r="BB5" i="4"/>
  <c r="CB5" i="4"/>
  <c r="CS5" i="4" s="1"/>
  <c r="CC5" i="4"/>
  <c r="CG5" i="4"/>
  <c r="CJ5" i="4"/>
  <c r="CK5" i="4" a="1"/>
  <c r="CM5" i="4"/>
  <c r="CQ5" i="4"/>
  <c r="CX5" i="4"/>
  <c r="CY5" i="4"/>
  <c r="DE5" i="4"/>
  <c r="DF5" i="4"/>
  <c r="Q5" i="4"/>
  <c r="S5" i="4"/>
  <c r="AB5" i="4"/>
  <c r="B5" i="4"/>
  <c r="C5" i="4"/>
  <c r="AS24" i="4"/>
  <c r="L8" i="81"/>
  <c r="L4" i="81" s="1"/>
  <c r="X65" i="81"/>
  <c r="BV9" i="4" l="1"/>
  <c r="CU9" i="4"/>
  <c r="BP9" i="4"/>
  <c r="BY9" i="4" s="1"/>
  <c r="CA9" i="4" s="1"/>
  <c r="CU10" i="4"/>
  <c r="BR8" i="4"/>
  <c r="BU8" i="4"/>
  <c r="BV8" i="4" s="1"/>
  <c r="CH8" i="4"/>
  <c r="CD7" i="4"/>
  <c r="CN8" i="4"/>
  <c r="CO8" i="4" s="1"/>
  <c r="CP8" i="4"/>
  <c r="CR8" i="4"/>
  <c r="CU8" i="4" s="1"/>
  <c r="BP7" i="4"/>
  <c r="BY7" i="4" s="1"/>
  <c r="CA7" i="4" s="1"/>
  <c r="BQ7" i="4"/>
  <c r="BU7" i="4"/>
  <c r="BV7" i="4" s="1"/>
  <c r="CN7" i="4"/>
  <c r="CO7" i="4" s="1"/>
  <c r="CQ7" i="4"/>
  <c r="CU7" i="4" s="1"/>
  <c r="CD6" i="4"/>
  <c r="AM6" i="4"/>
  <c r="BQ6" i="4"/>
  <c r="BY6" i="4"/>
  <c r="CA6" i="4" s="1"/>
  <c r="CN6" i="4"/>
  <c r="CO6" i="4" s="1"/>
  <c r="CR6" i="4"/>
  <c r="CU6" i="4" s="1"/>
  <c r="BU6" i="4"/>
  <c r="BV6" i="4" s="1"/>
  <c r="CR5" i="4"/>
  <c r="CN5" i="4"/>
  <c r="CO5" i="4" s="1"/>
  <c r="D6" i="5"/>
  <c r="O6" i="5"/>
  <c r="N6" i="5"/>
  <c r="M6" i="5"/>
  <c r="L6" i="5"/>
  <c r="K6" i="5"/>
  <c r="J6" i="5"/>
  <c r="I6" i="5"/>
  <c r="H6" i="5"/>
  <c r="G6" i="5"/>
  <c r="F6" i="5"/>
  <c r="E6" i="5"/>
  <c r="L6" i="81"/>
  <c r="AS25" i="4"/>
  <c r="CD5" i="4"/>
  <c r="BU5" i="4"/>
  <c r="BV5" i="4" s="1"/>
  <c r="BZ5" i="4"/>
  <c r="BY5" i="4"/>
  <c r="CT5" i="4"/>
  <c r="BQ5" i="4"/>
  <c r="AM5" i="4"/>
  <c r="CH5" i="4" s="1"/>
  <c r="BQ9" i="4" l="1"/>
  <c r="BW8" i="4"/>
  <c r="BX8" i="4" s="1"/>
  <c r="BS8" i="4"/>
  <c r="CU5" i="4"/>
  <c r="CI7" i="4"/>
  <c r="CP7" i="4"/>
  <c r="BR7" i="4"/>
  <c r="CH6" i="4"/>
  <c r="BR6" i="4"/>
  <c r="CI6" i="4"/>
  <c r="CP6" i="4"/>
  <c r="BW6" i="4"/>
  <c r="BX6" i="4" s="1"/>
  <c r="CA5" i="4"/>
  <c r="CP5" i="4"/>
  <c r="BR5" i="4"/>
  <c r="CI5" i="4"/>
  <c r="CP9" i="4" l="1"/>
  <c r="CI9" i="4"/>
  <c r="BR9" i="4"/>
  <c r="BS6" i="4"/>
  <c r="BW7" i="4"/>
  <c r="BX7" i="4" s="1"/>
  <c r="BS7" i="4"/>
  <c r="BS5" i="4"/>
  <c r="BW5" i="4"/>
  <c r="BX5" i="4" s="1"/>
  <c r="R27" i="80"/>
  <c r="AB12" i="4"/>
  <c r="O12" i="4"/>
  <c r="R12" i="4"/>
  <c r="T12" i="4"/>
  <c r="T18" i="4" s="1"/>
  <c r="Y12" i="4"/>
  <c r="Z12" i="4"/>
  <c r="AA12" i="4"/>
  <c r="AC12" i="4"/>
  <c r="AD12" i="4"/>
  <c r="AD18" i="4" s="1"/>
  <c r="AE12" i="4"/>
  <c r="AJ12" i="4"/>
  <c r="AW12" i="4"/>
  <c r="K6" i="80" s="1"/>
  <c r="AX12" i="4"/>
  <c r="BA12" i="4"/>
  <c r="BC12" i="4"/>
  <c r="BG12" i="4"/>
  <c r="BM12" i="4"/>
  <c r="BN12" i="4"/>
  <c r="BP12" i="4"/>
  <c r="B16" i="4"/>
  <c r="C16" i="4"/>
  <c r="Q16" i="4"/>
  <c r="S16" i="4"/>
  <c r="S18" i="4" s="1"/>
  <c r="AB16" i="4"/>
  <c r="BZ16" i="4" s="1"/>
  <c r="BZ18" i="4" s="1"/>
  <c r="AY16" i="4"/>
  <c r="AZ16" i="4"/>
  <c r="BB16" i="4"/>
  <c r="BB18" i="4" s="1"/>
  <c r="BL16" i="4"/>
  <c r="BY16" i="4"/>
  <c r="CB16" i="4"/>
  <c r="CC16" i="4"/>
  <c r="CT16" i="4" s="1"/>
  <c r="CG16" i="4"/>
  <c r="CJ16" i="4"/>
  <c r="CM16" i="4"/>
  <c r="CX16" i="4"/>
  <c r="CY16" i="4"/>
  <c r="O18" i="4"/>
  <c r="R18" i="4"/>
  <c r="Y18" i="4"/>
  <c r="Z18" i="4"/>
  <c r="AA18" i="4"/>
  <c r="AC18" i="4"/>
  <c r="AE18" i="4"/>
  <c r="AJ18" i="4"/>
  <c r="AK18" i="4"/>
  <c r="AW18" i="4"/>
  <c r="BA18" i="4"/>
  <c r="BC18" i="4"/>
  <c r="BG18" i="4"/>
  <c r="BM18" i="4"/>
  <c r="BN18" i="4"/>
  <c r="BO18" i="4"/>
  <c r="BP18" i="4"/>
  <c r="AD22" i="4"/>
  <c r="AT22" i="4"/>
  <c r="O27" i="4"/>
  <c r="AC27" i="4"/>
  <c r="AS27" i="4"/>
  <c r="O28" i="4"/>
  <c r="BJ41" i="4"/>
  <c r="BJ42" i="4" s="1"/>
  <c r="AK48" i="4"/>
  <c r="C33" i="80"/>
  <c r="G33" i="80"/>
  <c r="BW9" i="4" l="1"/>
  <c r="BX9" i="4" s="1"/>
  <c r="BS9" i="4"/>
  <c r="AL12" i="4"/>
  <c r="S12" i="4"/>
  <c r="CN16" i="4"/>
  <c r="CO16" i="4" s="1"/>
  <c r="CO18" i="4" s="1"/>
  <c r="BL12" i="4"/>
  <c r="CD16" i="4"/>
  <c r="CD18" i="4" s="1"/>
  <c r="CR12" i="4"/>
  <c r="AM16" i="4"/>
  <c r="AM18" i="4" s="1"/>
  <c r="CQ16" i="4"/>
  <c r="AC21" i="4"/>
  <c r="AC23" i="4" s="1"/>
  <c r="BQ16" i="4"/>
  <c r="CA16" i="4"/>
  <c r="CA18" i="4" s="1"/>
  <c r="N13" i="4"/>
  <c r="BY12" i="4"/>
  <c r="BB12" i="4"/>
  <c r="Q6" i="5" s="1"/>
  <c r="AL18" i="4"/>
  <c r="CC18" i="4"/>
  <c r="BL18" i="4"/>
  <c r="BY18" i="4"/>
  <c r="Q18" i="4"/>
  <c r="AB18" i="4"/>
  <c r="AY18" i="4"/>
  <c r="CB18" i="4"/>
  <c r="CT18" i="4"/>
  <c r="CS16" i="4"/>
  <c r="AK12" i="4"/>
  <c r="AJ13" i="4" s="1"/>
  <c r="CR16" i="4"/>
  <c r="BO12" i="4"/>
  <c r="BK13" i="4" s="1"/>
  <c r="AY12" i="4"/>
  <c r="BD13" i="4" s="1"/>
  <c r="BU16" i="4"/>
  <c r="Q12" i="4"/>
  <c r="BB13" i="4" l="1"/>
  <c r="CH16" i="4"/>
  <c r="CH18" i="4" s="1"/>
  <c r="BR16" i="4"/>
  <c r="BS16" i="4" s="1"/>
  <c r="CB12" i="4"/>
  <c r="AM12" i="4"/>
  <c r="CI16" i="4"/>
  <c r="CI18" i="4" s="1"/>
  <c r="CP16" i="4"/>
  <c r="CP18" i="4" s="1"/>
  <c r="BM13" i="4"/>
  <c r="BQ12" i="4"/>
  <c r="CU16" i="4"/>
  <c r="CU18" i="4" s="1"/>
  <c r="CN12" i="4"/>
  <c r="CN13" i="4" s="1"/>
  <c r="CO12" i="4"/>
  <c r="CO13" i="4" s="1"/>
  <c r="CR18" i="4"/>
  <c r="BQ18" i="4"/>
  <c r="AS21" i="4" s="1"/>
  <c r="AS23" i="4" s="1"/>
  <c r="AA13" i="4"/>
  <c r="P13" i="4"/>
  <c r="Q13" i="4"/>
  <c r="O21" i="4"/>
  <c r="O23" i="4" s="1"/>
  <c r="BZ12" i="4"/>
  <c r="BZ13" i="4" s="1"/>
  <c r="CA12" i="4"/>
  <c r="CQ12" i="4"/>
  <c r="BU12" i="4"/>
  <c r="BT13" i="4" s="1"/>
  <c r="CS18" i="4"/>
  <c r="CC12" i="4"/>
  <c r="CT12" i="4"/>
  <c r="CQ18" i="4"/>
  <c r="BV16" i="4"/>
  <c r="BU18" i="4"/>
  <c r="CN18" i="4"/>
  <c r="AC14" i="4"/>
  <c r="AG26" i="5"/>
  <c r="BR18" i="4" l="1"/>
  <c r="BW16" i="4"/>
  <c r="BX16" i="4" s="1"/>
  <c r="CD12" i="4"/>
  <c r="CI12" i="4"/>
  <c r="CP12" i="4"/>
  <c r="CP13" i="4" s="1"/>
  <c r="CC13" i="4"/>
  <c r="CH12" i="4"/>
  <c r="BR12" i="4"/>
  <c r="BP13" i="4" s="1"/>
  <c r="CS12" i="4"/>
  <c r="CU12" i="4"/>
  <c r="CI13" i="4" l="1"/>
  <c r="AV24" i="5" l="1"/>
  <c r="BK24" i="5"/>
  <c r="L104" i="81" l="1"/>
  <c r="BK14" i="4" l="1"/>
  <c r="D33" i="80"/>
  <c r="D3" i="5" l="1"/>
  <c r="AJ3" i="5" s="1"/>
  <c r="E3" i="5"/>
  <c r="V3" i="5" s="1"/>
  <c r="F3" i="5"/>
  <c r="W3" i="5" s="1"/>
  <c r="G3" i="5"/>
  <c r="X3" i="5" s="1"/>
  <c r="H3" i="5"/>
  <c r="Y3" i="5" s="1"/>
  <c r="I3" i="5"/>
  <c r="Z3" i="5" s="1"/>
  <c r="J3" i="5"/>
  <c r="AA3" i="5" s="1"/>
  <c r="K3" i="5"/>
  <c r="AB3" i="5" s="1"/>
  <c r="L3" i="5"/>
  <c r="AC3" i="5" s="1"/>
  <c r="M3" i="5"/>
  <c r="AD3" i="5" s="1"/>
  <c r="N3" i="5"/>
  <c r="AT3" i="5" s="1"/>
  <c r="O3" i="5"/>
  <c r="AU3" i="5" s="1"/>
  <c r="U5" i="5"/>
  <c r="AR3" i="5" l="1"/>
  <c r="AQ3" i="5"/>
  <c r="AL3" i="5"/>
  <c r="AM3" i="5"/>
  <c r="AK3" i="5"/>
  <c r="AS3" i="5"/>
  <c r="AF3" i="5"/>
  <c r="AP3" i="5"/>
  <c r="AE3" i="5"/>
  <c r="AO3" i="5"/>
  <c r="AN3" i="5"/>
  <c r="G29" i="80"/>
  <c r="AS26" i="4" s="1"/>
  <c r="AS28" i="4" s="1"/>
  <c r="G19" i="80"/>
  <c r="F101" i="81"/>
  <c r="F4" i="81" l="1"/>
  <c r="F6" i="81" s="1"/>
  <c r="F8" i="81"/>
  <c r="AJ14" i="4"/>
  <c r="O26" i="4"/>
  <c r="O29" i="4" s="1"/>
  <c r="D5" i="95" a="1"/>
  <c r="E7" i="95" l="1"/>
  <c r="H7" i="95"/>
  <c r="K7" i="95"/>
  <c r="M7" i="95" a="1"/>
  <c r="E6" i="95"/>
  <c r="F6" i="95"/>
  <c r="G6" i="95"/>
  <c r="H6" i="95"/>
  <c r="I6" i="95"/>
  <c r="K6" i="95"/>
  <c r="M6" i="95" a="1"/>
  <c r="M8" i="95" a="1"/>
  <c r="F7" i="95"/>
  <c r="G7" i="95"/>
  <c r="I7" i="95"/>
  <c r="E8" i="95"/>
  <c r="F8" i="95"/>
  <c r="G8" i="95"/>
  <c r="H8" i="95"/>
  <c r="I8" i="95"/>
  <c r="K8" i="95"/>
  <c r="B7" i="95"/>
  <c r="B8" i="95"/>
  <c r="B6" i="95"/>
  <c r="D3" i="95" s="1"/>
  <c r="J8" i="95" l="1"/>
  <c r="J6" i="95"/>
  <c r="J7" i="95"/>
  <c r="L6" i="95"/>
  <c r="L8" i="95"/>
  <c r="N6" i="95"/>
  <c r="O6" i="95" s="1"/>
  <c r="N8" i="95"/>
  <c r="O8" i="95" s="1"/>
  <c r="L7" i="95"/>
  <c r="N7" i="95"/>
  <c r="O7" i="95" s="1"/>
  <c r="B5" i="95"/>
  <c r="M5" i="95" a="1"/>
  <c r="F5" i="95"/>
  <c r="K15" i="5" l="1"/>
  <c r="L15" i="5"/>
  <c r="J15" i="5"/>
  <c r="I15" i="5"/>
  <c r="O15" i="5"/>
  <c r="G15" i="5"/>
  <c r="N15" i="5"/>
  <c r="F15" i="5"/>
  <c r="M15" i="5"/>
  <c r="E15" i="5"/>
  <c r="D15" i="5"/>
  <c r="H15" i="5" l="1"/>
  <c r="P15" i="5" s="1"/>
  <c r="B4" i="107" l="1" a="1"/>
  <c r="E1914" i="107" l="1"/>
  <c r="E1917" i="107"/>
  <c r="D1920" i="107"/>
  <c r="D1923" i="107"/>
  <c r="E1949" i="107"/>
  <c r="E1952" i="107"/>
  <c r="D1955" i="107"/>
  <c r="E1966" i="107"/>
  <c r="E1969" i="107"/>
  <c r="E1972" i="107"/>
  <c r="D1975" i="107"/>
  <c r="E1983" i="107"/>
  <c r="D1986" i="107"/>
  <c r="D1888" i="107"/>
  <c r="D1891" i="107"/>
  <c r="D1894" i="107"/>
  <c r="D1897" i="107"/>
  <c r="D1900" i="107"/>
  <c r="E1920" i="107"/>
  <c r="E1923" i="107"/>
  <c r="D1926" i="107"/>
  <c r="D1929" i="107"/>
  <c r="D1932" i="107"/>
  <c r="D1935" i="107"/>
  <c r="E1955" i="107"/>
  <c r="D1958" i="107"/>
  <c r="E1975" i="107"/>
  <c r="D1978" i="107"/>
  <c r="E1986" i="107"/>
  <c r="E1888" i="107"/>
  <c r="E1891" i="107"/>
  <c r="E1894" i="107"/>
  <c r="E1897" i="107"/>
  <c r="E1900" i="107"/>
  <c r="D1903" i="107"/>
  <c r="D1906" i="107"/>
  <c r="D1909" i="107"/>
  <c r="D1912" i="107"/>
  <c r="E1926" i="107"/>
  <c r="E1929" i="107"/>
  <c r="E1932" i="107"/>
  <c r="E1935" i="107"/>
  <c r="D1938" i="107"/>
  <c r="D1941" i="107"/>
  <c r="D1944" i="107"/>
  <c r="E1958" i="107"/>
  <c r="D1961" i="107"/>
  <c r="E1978" i="107"/>
  <c r="D1981" i="107"/>
  <c r="E1903" i="107"/>
  <c r="E1906" i="107"/>
  <c r="E1909" i="107"/>
  <c r="E1912" i="107"/>
  <c r="D1915" i="107"/>
  <c r="D1918" i="107"/>
  <c r="E1938" i="107"/>
  <c r="E1941" i="107"/>
  <c r="E1944" i="107"/>
  <c r="D1947" i="107"/>
  <c r="D1950" i="107"/>
  <c r="D1953" i="107"/>
  <c r="E1961" i="107"/>
  <c r="D1964" i="107"/>
  <c r="D1967" i="107"/>
  <c r="D1970" i="107"/>
  <c r="D1973" i="107"/>
  <c r="E1981" i="107"/>
  <c r="E1915" i="107"/>
  <c r="E1918" i="107"/>
  <c r="D1921" i="107"/>
  <c r="D1924" i="107"/>
  <c r="E1947" i="107"/>
  <c r="E1950" i="107"/>
  <c r="E1953" i="107"/>
  <c r="D1956" i="107"/>
  <c r="E1964" i="107"/>
  <c r="E1967" i="107"/>
  <c r="E1970" i="107"/>
  <c r="E1973" i="107"/>
  <c r="D1984" i="107"/>
  <c r="D1987" i="107"/>
  <c r="D1889" i="107"/>
  <c r="D1892" i="107"/>
  <c r="D1895" i="107"/>
  <c r="D1898" i="107"/>
  <c r="D1901" i="107"/>
  <c r="E1921" i="107"/>
  <c r="E1924" i="107"/>
  <c r="D1927" i="107"/>
  <c r="D1930" i="107"/>
  <c r="D1933" i="107"/>
  <c r="D1936" i="107"/>
  <c r="E1956" i="107"/>
  <c r="D1959" i="107"/>
  <c r="D1976" i="107"/>
  <c r="D1979" i="107"/>
  <c r="E1984" i="107"/>
  <c r="E1987" i="107"/>
  <c r="E1889" i="107"/>
  <c r="E1892" i="107"/>
  <c r="E1895" i="107"/>
  <c r="E1898" i="107"/>
  <c r="E1901" i="107"/>
  <c r="D1904" i="107"/>
  <c r="D1907" i="107"/>
  <c r="D1910" i="107"/>
  <c r="D1913" i="107"/>
  <c r="E1927" i="107"/>
  <c r="E1930" i="107"/>
  <c r="E1933" i="107"/>
  <c r="E1936" i="107"/>
  <c r="D1939" i="107"/>
  <c r="D1942" i="107"/>
  <c r="D1945" i="107"/>
  <c r="E1959" i="107"/>
  <c r="D1962" i="107"/>
  <c r="E1976" i="107"/>
  <c r="E1979" i="107"/>
  <c r="E1904" i="107"/>
  <c r="E1907" i="107"/>
  <c r="E1910" i="107"/>
  <c r="E1913" i="107"/>
  <c r="D1916" i="107"/>
  <c r="E1939" i="107"/>
  <c r="E1942" i="107"/>
  <c r="E1945" i="107"/>
  <c r="D1948" i="107"/>
  <c r="D1951" i="107"/>
  <c r="D1954" i="107"/>
  <c r="E1962" i="107"/>
  <c r="D1965" i="107"/>
  <c r="D1968" i="107"/>
  <c r="D1971" i="107"/>
  <c r="D1982" i="107"/>
  <c r="E1916" i="107"/>
  <c r="D1919" i="107"/>
  <c r="D1922" i="107"/>
  <c r="D1925" i="107"/>
  <c r="E1948" i="107"/>
  <c r="E1951" i="107"/>
  <c r="E1954" i="107"/>
  <c r="D1957" i="107"/>
  <c r="E1965" i="107"/>
  <c r="E1968" i="107"/>
  <c r="E1971" i="107"/>
  <c r="D1974" i="107"/>
  <c r="E1982" i="107"/>
  <c r="D1985" i="107"/>
  <c r="D1890" i="107"/>
  <c r="D1893" i="107"/>
  <c r="D1896" i="107"/>
  <c r="D1899" i="107"/>
  <c r="E1919" i="107"/>
  <c r="E1922" i="107"/>
  <c r="E1925" i="107"/>
  <c r="D1928" i="107"/>
  <c r="D1931" i="107"/>
  <c r="D1934" i="107"/>
  <c r="D1937" i="107"/>
  <c r="E1957" i="107"/>
  <c r="E1974" i="107"/>
  <c r="D1977" i="107"/>
  <c r="E1985" i="107"/>
  <c r="D1988" i="107"/>
  <c r="E1890" i="107"/>
  <c r="E1893" i="107"/>
  <c r="E1896" i="107"/>
  <c r="E1899" i="107"/>
  <c r="D1902" i="107"/>
  <c r="D1905" i="107"/>
  <c r="D1908" i="107"/>
  <c r="D1911" i="107"/>
  <c r="E1928" i="107"/>
  <c r="E1931" i="107"/>
  <c r="E1934" i="107"/>
  <c r="E1937" i="107"/>
  <c r="D1940" i="107"/>
  <c r="D1943" i="107"/>
  <c r="D1946" i="107"/>
  <c r="D1960" i="107"/>
  <c r="D1963" i="107"/>
  <c r="E1977" i="107"/>
  <c r="D1980" i="107"/>
  <c r="E1988" i="107"/>
  <c r="E1902" i="107"/>
  <c r="E1905" i="107"/>
  <c r="E1908" i="107"/>
  <c r="E1911" i="107"/>
  <c r="D1914" i="107"/>
  <c r="D1917" i="107"/>
  <c r="E1940" i="107"/>
  <c r="E1943" i="107"/>
  <c r="E1946" i="107"/>
  <c r="D1949" i="107"/>
  <c r="D1952" i="107"/>
  <c r="E1960" i="107"/>
  <c r="E1963" i="107"/>
  <c r="D1966" i="107"/>
  <c r="D1969" i="107"/>
  <c r="D1972" i="107"/>
  <c r="E1980" i="107"/>
  <c r="D1983" i="107"/>
  <c r="D1577" i="107"/>
  <c r="D1580" i="107"/>
  <c r="D1583" i="107"/>
  <c r="D1588" i="107"/>
  <c r="D1591" i="107"/>
  <c r="E1596" i="107"/>
  <c r="E1604" i="107"/>
  <c r="D1607" i="107"/>
  <c r="D1612" i="107"/>
  <c r="D1615" i="107"/>
  <c r="E1625" i="107"/>
  <c r="E1628" i="107"/>
  <c r="E1633" i="107"/>
  <c r="E1649" i="107"/>
  <c r="E1652" i="107"/>
  <c r="E1657" i="107"/>
  <c r="E1673" i="107"/>
  <c r="E1676" i="107"/>
  <c r="E1681" i="107"/>
  <c r="E1697" i="107"/>
  <c r="E1700" i="107"/>
  <c r="E1705" i="107"/>
  <c r="D1721" i="107"/>
  <c r="D1724" i="107"/>
  <c r="D1729" i="107"/>
  <c r="E1734" i="107"/>
  <c r="D1737" i="107"/>
  <c r="D1742" i="107"/>
  <c r="D1750" i="107"/>
  <c r="D1755" i="107"/>
  <c r="D1555" i="107"/>
  <c r="E1555" i="107"/>
  <c r="E1564" i="107"/>
  <c r="E1575" i="107"/>
  <c r="D1578" i="107"/>
  <c r="D1581" i="107"/>
  <c r="E1586" i="107"/>
  <c r="D1589" i="107"/>
  <c r="D1597" i="107"/>
  <c r="D1605" i="107"/>
  <c r="E1610" i="107"/>
  <c r="D1613" i="107"/>
  <c r="E1618" i="107"/>
  <c r="E1623" i="107"/>
  <c r="E1626" i="107"/>
  <c r="D1629" i="107"/>
  <c r="D1634" i="107"/>
  <c r="E1642" i="107"/>
  <c r="E1647" i="107"/>
  <c r="E1650" i="107"/>
  <c r="D1653" i="107"/>
  <c r="D1658" i="107"/>
  <c r="E1666" i="107"/>
  <c r="E1671" i="107"/>
  <c r="E1674" i="107"/>
  <c r="D1677" i="107"/>
  <c r="D1682" i="107"/>
  <c r="E1690" i="107"/>
  <c r="E1695" i="107"/>
  <c r="E1698" i="107"/>
  <c r="D1701" i="107"/>
  <c r="D1706" i="107"/>
  <c r="E1714" i="107"/>
  <c r="D1556" i="107"/>
  <c r="E1556" i="107"/>
  <c r="E1559" i="107"/>
  <c r="E1562" i="107"/>
  <c r="E1567" i="107"/>
  <c r="E1570" i="107"/>
  <c r="D1573" i="107"/>
  <c r="E1584" i="107"/>
  <c r="E1592" i="107"/>
  <c r="D1595" i="107"/>
  <c r="D1600" i="107"/>
  <c r="D1603" i="107"/>
  <c r="E1608" i="107"/>
  <c r="E1616" i="107"/>
  <c r="E1621" i="107"/>
  <c r="E1637" i="107"/>
  <c r="E1640" i="107"/>
  <c r="E1645" i="107"/>
  <c r="E1661" i="107"/>
  <c r="E1664" i="107"/>
  <c r="E1669" i="107"/>
  <c r="E1685" i="107"/>
  <c r="E1688" i="107"/>
  <c r="E1693" i="107"/>
  <c r="E1709" i="107"/>
  <c r="E1712" i="107"/>
  <c r="E1717" i="107"/>
  <c r="E1725" i="107"/>
  <c r="E1730" i="107"/>
  <c r="E1738" i="107"/>
  <c r="E1743" i="107"/>
  <c r="D1746" i="107"/>
  <c r="E1751" i="107"/>
  <c r="E1573" i="107"/>
  <c r="D1587" i="107"/>
  <c r="E1595" i="107"/>
  <c r="E1600" i="107"/>
  <c r="E1603" i="107"/>
  <c r="D1611" i="107"/>
  <c r="D1624" i="107"/>
  <c r="D1627" i="107"/>
  <c r="D1632" i="107"/>
  <c r="D1648" i="107"/>
  <c r="D1651" i="107"/>
  <c r="D1656" i="107"/>
  <c r="D1672" i="107"/>
  <c r="D1675" i="107"/>
  <c r="D1680" i="107"/>
  <c r="D1696" i="107"/>
  <c r="D1699" i="107"/>
  <c r="D1704" i="107"/>
  <c r="D1720" i="107"/>
  <c r="D1733" i="107"/>
  <c r="D1736" i="107"/>
  <c r="D1741" i="107"/>
  <c r="E1746" i="107"/>
  <c r="D1749" i="107"/>
  <c r="D1754" i="107"/>
  <c r="D1762" i="107"/>
  <c r="D1767" i="107"/>
  <c r="D1775" i="107"/>
  <c r="E1780" i="107"/>
  <c r="D1565" i="107"/>
  <c r="D1557" i="107"/>
  <c r="D1560" i="107"/>
  <c r="E1565" i="107"/>
  <c r="D1568" i="107"/>
  <c r="D1571" i="107"/>
  <c r="E1576" i="107"/>
  <c r="E1579" i="107"/>
  <c r="E1582" i="107"/>
  <c r="E1590" i="107"/>
  <c r="D1598" i="107"/>
  <c r="E1606" i="107"/>
  <c r="E1614" i="107"/>
  <c r="E1619" i="107"/>
  <c r="D1630" i="107"/>
  <c r="D1635" i="107"/>
  <c r="D1638" i="107"/>
  <c r="E1643" i="107"/>
  <c r="D1654" i="107"/>
  <c r="D1659" i="107"/>
  <c r="D1662" i="107"/>
  <c r="E1667" i="107"/>
  <c r="D1678" i="107"/>
  <c r="D1683" i="107"/>
  <c r="D1686" i="107"/>
  <c r="E1691" i="107"/>
  <c r="D1702" i="107"/>
  <c r="D1707" i="107"/>
  <c r="D1710" i="107"/>
  <c r="E1715" i="107"/>
  <c r="E1723" i="107"/>
  <c r="E1728" i="107"/>
  <c r="D1744" i="107"/>
  <c r="D1757" i="107"/>
  <c r="D1760" i="107"/>
  <c r="D1765" i="107"/>
  <c r="E1770" i="107"/>
  <c r="D1773" i="107"/>
  <c r="D1778" i="107"/>
  <c r="E1557" i="107"/>
  <c r="E1560" i="107"/>
  <c r="D1563" i="107"/>
  <c r="E1568" i="107"/>
  <c r="E1571" i="107"/>
  <c r="D1574" i="107"/>
  <c r="D1585" i="107"/>
  <c r="D1593" i="107"/>
  <c r="E1598" i="107"/>
  <c r="D1601" i="107"/>
  <c r="D1609" i="107"/>
  <c r="D1617" i="107"/>
  <c r="D1622" i="107"/>
  <c r="E1630" i="107"/>
  <c r="E1635" i="107"/>
  <c r="E1638" i="107"/>
  <c r="D1641" i="107"/>
  <c r="D1646" i="107"/>
  <c r="E1654" i="107"/>
  <c r="E1659" i="107"/>
  <c r="E1662" i="107"/>
  <c r="D1665" i="107"/>
  <c r="D1670" i="107"/>
  <c r="E1678" i="107"/>
  <c r="E1683" i="107"/>
  <c r="E1686" i="107"/>
  <c r="D1689" i="107"/>
  <c r="D1694" i="107"/>
  <c r="E1702" i="107"/>
  <c r="E1707" i="107"/>
  <c r="E1710" i="107"/>
  <c r="D1713" i="107"/>
  <c r="D1718" i="107"/>
  <c r="D1726" i="107"/>
  <c r="D1731" i="107"/>
  <c r="D1739" i="107"/>
  <c r="E1744" i="107"/>
  <c r="D1747" i="107"/>
  <c r="D1752" i="107"/>
  <c r="E1757" i="107"/>
  <c r="E1760" i="107"/>
  <c r="E1765" i="107"/>
  <c r="E1773" i="107"/>
  <c r="D1576" i="107"/>
  <c r="D1582" i="107"/>
  <c r="E1587" i="107"/>
  <c r="D1614" i="107"/>
  <c r="D1619" i="107"/>
  <c r="E1624" i="107"/>
  <c r="E1651" i="107"/>
  <c r="E1656" i="107"/>
  <c r="D1667" i="107"/>
  <c r="E1672" i="107"/>
  <c r="E1699" i="107"/>
  <c r="E1704" i="107"/>
  <c r="D1715" i="107"/>
  <c r="E1719" i="107"/>
  <c r="E1742" i="107"/>
  <c r="E1759" i="107"/>
  <c r="D1763" i="107"/>
  <c r="E1766" i="107"/>
  <c r="E1785" i="107"/>
  <c r="E1790" i="107"/>
  <c r="D1798" i="107"/>
  <c r="D1803" i="107"/>
  <c r="D1816" i="107"/>
  <c r="E1821" i="107"/>
  <c r="E1826" i="107"/>
  <c r="D1834" i="107"/>
  <c r="D1839" i="107"/>
  <c r="E1844" i="107"/>
  <c r="E1849" i="107"/>
  <c r="E1854" i="107"/>
  <c r="E1859" i="107"/>
  <c r="D1867" i="107"/>
  <c r="D1877" i="107"/>
  <c r="D1882" i="107"/>
  <c r="D1570" i="107"/>
  <c r="E1593" i="107"/>
  <c r="D1604" i="107"/>
  <c r="E1609" i="107"/>
  <c r="D1625" i="107"/>
  <c r="E1641" i="107"/>
  <c r="E1646" i="107"/>
  <c r="D1652" i="107"/>
  <c r="D1657" i="107"/>
  <c r="D1673" i="107"/>
  <c r="E1689" i="107"/>
  <c r="E1694" i="107"/>
  <c r="D1700" i="107"/>
  <c r="D1705" i="107"/>
  <c r="E1729" i="107"/>
  <c r="E1733" i="107"/>
  <c r="E1747" i="107"/>
  <c r="D1751" i="107"/>
  <c r="E1763" i="107"/>
  <c r="D1770" i="107"/>
  <c r="D1793" i="107"/>
  <c r="E1798" i="107"/>
  <c r="E1803" i="107"/>
  <c r="D1811" i="107"/>
  <c r="E1816" i="107"/>
  <c r="D1829" i="107"/>
  <c r="E1834" i="107"/>
  <c r="E1839" i="107"/>
  <c r="D1852" i="107"/>
  <c r="D1857" i="107"/>
  <c r="D1862" i="107"/>
  <c r="E1867" i="107"/>
  <c r="D1872" i="107"/>
  <c r="E1877" i="107"/>
  <c r="D1558" i="107"/>
  <c r="D1564" i="107"/>
  <c r="E1577" i="107"/>
  <c r="E1583" i="107"/>
  <c r="E1588" i="107"/>
  <c r="D1599" i="107"/>
  <c r="E1615" i="107"/>
  <c r="D1620" i="107"/>
  <c r="D1636" i="107"/>
  <c r="D1663" i="107"/>
  <c r="D1668" i="107"/>
  <c r="D1684" i="107"/>
  <c r="D1711" i="107"/>
  <c r="D1716" i="107"/>
  <c r="E1720" i="107"/>
  <c r="D1734" i="107"/>
  <c r="D1738" i="107"/>
  <c r="E1558" i="107"/>
  <c r="D1572" i="107"/>
  <c r="D1594" i="107"/>
  <c r="E1599" i="107"/>
  <c r="E1620" i="107"/>
  <c r="D1631" i="107"/>
  <c r="E1636" i="107"/>
  <c r="E1663" i="107"/>
  <c r="E1668" i="107"/>
  <c r="D1679" i="107"/>
  <c r="E1684" i="107"/>
  <c r="E1711" i="107"/>
  <c r="E1716" i="107"/>
  <c r="D1725" i="107"/>
  <c r="D1748" i="107"/>
  <c r="E1752" i="107"/>
  <c r="E1756" i="107"/>
  <c r="D1771" i="107"/>
  <c r="E1774" i="107"/>
  <c r="E1777" i="107"/>
  <c r="E1783" i="107"/>
  <c r="E1788" i="107"/>
  <c r="E1796" i="107"/>
  <c r="E1801" i="107"/>
  <c r="E1806" i="107"/>
  <c r="D1809" i="107"/>
  <c r="D1814" i="107"/>
  <c r="E1819" i="107"/>
  <c r="E1824" i="107"/>
  <c r="E1832" i="107"/>
  <c r="E1837" i="107"/>
  <c r="E1842" i="107"/>
  <c r="E1847" i="107"/>
  <c r="E1572" i="107"/>
  <c r="E1594" i="107"/>
  <c r="D1610" i="107"/>
  <c r="D1626" i="107"/>
  <c r="E1631" i="107"/>
  <c r="D1642" i="107"/>
  <c r="D1647" i="107"/>
  <c r="D1674" i="107"/>
  <c r="E1679" i="107"/>
  <c r="D1690" i="107"/>
  <c r="D1695" i="107"/>
  <c r="E1721" i="107"/>
  <c r="E1739" i="107"/>
  <c r="D1743" i="107"/>
  <c r="E1748" i="107"/>
  <c r="E1767" i="107"/>
  <c r="E1771" i="107"/>
  <c r="D1786" i="107"/>
  <c r="D1791" i="107"/>
  <c r="D1804" i="107"/>
  <c r="E1809" i="107"/>
  <c r="E1814" i="107"/>
  <c r="D1822" i="107"/>
  <c r="D1827" i="107"/>
  <c r="D1840" i="107"/>
  <c r="D1845" i="107"/>
  <c r="D1850" i="107"/>
  <c r="E1855" i="107"/>
  <c r="D1860" i="107"/>
  <c r="E1865" i="107"/>
  <c r="E1870" i="107"/>
  <c r="E1875" i="107"/>
  <c r="D1559" i="107"/>
  <c r="D1566" i="107"/>
  <c r="E1578" i="107"/>
  <c r="D1584" i="107"/>
  <c r="E1589" i="107"/>
  <c r="E1605" i="107"/>
  <c r="D1616" i="107"/>
  <c r="D1621" i="107"/>
  <c r="D1637" i="107"/>
  <c r="E1653" i="107"/>
  <c r="E1658" i="107"/>
  <c r="D1664" i="107"/>
  <c r="D1669" i="107"/>
  <c r="D1685" i="107"/>
  <c r="E1701" i="107"/>
  <c r="E1706" i="107"/>
  <c r="D1712" i="107"/>
  <c r="E1726" i="107"/>
  <c r="D1730" i="107"/>
  <c r="D1735" i="107"/>
  <c r="D1753" i="107"/>
  <c r="D1761" i="107"/>
  <c r="D1764" i="107"/>
  <c r="D1768" i="107"/>
  <c r="D1781" i="107"/>
  <c r="E1786" i="107"/>
  <c r="E1791" i="107"/>
  <c r="D1799" i="107"/>
  <c r="E1804" i="107"/>
  <c r="D1817" i="107"/>
  <c r="E1822" i="107"/>
  <c r="E1827" i="107"/>
  <c r="D1835" i="107"/>
  <c r="E1840" i="107"/>
  <c r="E1845" i="107"/>
  <c r="E1850" i="107"/>
  <c r="E1860" i="107"/>
  <c r="D1868" i="107"/>
  <c r="D1873" i="107"/>
  <c r="D1878" i="107"/>
  <c r="D1561" i="107"/>
  <c r="E1574" i="107"/>
  <c r="E1585" i="107"/>
  <c r="D1596" i="107"/>
  <c r="E1601" i="107"/>
  <c r="E1617" i="107"/>
  <c r="E1622" i="107"/>
  <c r="D1628" i="107"/>
  <c r="D1633" i="107"/>
  <c r="D1649" i="107"/>
  <c r="E1665" i="107"/>
  <c r="E1670" i="107"/>
  <c r="D1676" i="107"/>
  <c r="D1681" i="107"/>
  <c r="D1697" i="107"/>
  <c r="E1713" i="107"/>
  <c r="D1722" i="107"/>
  <c r="E1731" i="107"/>
  <c r="D1740" i="107"/>
  <c r="E1749" i="107"/>
  <c r="D1758" i="107"/>
  <c r="D1772" i="107"/>
  <c r="E1775" i="107"/>
  <c r="E1784" i="107"/>
  <c r="E1789" i="107"/>
  <c r="E1794" i="107"/>
  <c r="D1797" i="107"/>
  <c r="D1802" i="107"/>
  <c r="E1807" i="107"/>
  <c r="E1812" i="107"/>
  <c r="E1820" i="107"/>
  <c r="E1825" i="107"/>
  <c r="E1830" i="107"/>
  <c r="D1833" i="107"/>
  <c r="D1838" i="107"/>
  <c r="E1843" i="107"/>
  <c r="D1848" i="107"/>
  <c r="E1853" i="107"/>
  <c r="E1858" i="107"/>
  <c r="E1863" i="107"/>
  <c r="E1561" i="107"/>
  <c r="D1567" i="107"/>
  <c r="E1580" i="107"/>
  <c r="E1591" i="107"/>
  <c r="E1607" i="107"/>
  <c r="E1612" i="107"/>
  <c r="D1639" i="107"/>
  <c r="D1644" i="107"/>
  <c r="D1660" i="107"/>
  <c r="D1687" i="107"/>
  <c r="D1692" i="107"/>
  <c r="D1708" i="107"/>
  <c r="E1718" i="107"/>
  <c r="E1722" i="107"/>
  <c r="D1727" i="107"/>
  <c r="E1736" i="107"/>
  <c r="E1740" i="107"/>
  <c r="D1745" i="107"/>
  <c r="E1758" i="107"/>
  <c r="E1772" i="107"/>
  <c r="D1792" i="107"/>
  <c r="E1797" i="107"/>
  <c r="E1802" i="107"/>
  <c r="D1810" i="107"/>
  <c r="D1815" i="107"/>
  <c r="D1828" i="107"/>
  <c r="E1833" i="107"/>
  <c r="E1838" i="107"/>
  <c r="E1848" i="107"/>
  <c r="D1856" i="107"/>
  <c r="D1861" i="107"/>
  <c r="D1866" i="107"/>
  <c r="D1871" i="107"/>
  <c r="E1876" i="107"/>
  <c r="D1562" i="107"/>
  <c r="D1569" i="107"/>
  <c r="D1575" i="107"/>
  <c r="D1586" i="107"/>
  <c r="E1602" i="107"/>
  <c r="D1618" i="107"/>
  <c r="D1623" i="107"/>
  <c r="D1650" i="107"/>
  <c r="E1655" i="107"/>
  <c r="D1666" i="107"/>
  <c r="D1671" i="107"/>
  <c r="D1698" i="107"/>
  <c r="E1703" i="107"/>
  <c r="D1714" i="107"/>
  <c r="E1732" i="107"/>
  <c r="E1737" i="107"/>
  <c r="E1741" i="107"/>
  <c r="E1762" i="107"/>
  <c r="D1769" i="107"/>
  <c r="D1776" i="107"/>
  <c r="D1779" i="107"/>
  <c r="D1782" i="107"/>
  <c r="E1787" i="107"/>
  <c r="D1795" i="107"/>
  <c r="D1800" i="107"/>
  <c r="E1805" i="107"/>
  <c r="D1808" i="107"/>
  <c r="D1813" i="107"/>
  <c r="D1818" i="107"/>
  <c r="D1606" i="107"/>
  <c r="E1627" i="107"/>
  <c r="E1648" i="107"/>
  <c r="D1691" i="107"/>
  <c r="D1759" i="107"/>
  <c r="E1769" i="107"/>
  <c r="E1779" i="107"/>
  <c r="E1795" i="107"/>
  <c r="E1818" i="107"/>
  <c r="E1831" i="107"/>
  <c r="D1855" i="107"/>
  <c r="D1865" i="107"/>
  <c r="D1874" i="107"/>
  <c r="E1882" i="107"/>
  <c r="E1887" i="107"/>
  <c r="E1692" i="107"/>
  <c r="D1732" i="107"/>
  <c r="D1780" i="107"/>
  <c r="D1788" i="107"/>
  <c r="D1796" i="107"/>
  <c r="E1811" i="107"/>
  <c r="D1819" i="107"/>
  <c r="D1832" i="107"/>
  <c r="D1844" i="107"/>
  <c r="D1870" i="107"/>
  <c r="E1874" i="107"/>
  <c r="D1879" i="107"/>
  <c r="D1885" i="107"/>
  <c r="E1727" i="107"/>
  <c r="E1768" i="107"/>
  <c r="E1836" i="107"/>
  <c r="E1864" i="107"/>
  <c r="E1563" i="107"/>
  <c r="D1608" i="107"/>
  <c r="E1629" i="107"/>
  <c r="D1693" i="107"/>
  <c r="E1761" i="107"/>
  <c r="E1781" i="107"/>
  <c r="D1789" i="107"/>
  <c r="D1812" i="107"/>
  <c r="D1820" i="107"/>
  <c r="D1826" i="107"/>
  <c r="D1851" i="107"/>
  <c r="E1856" i="107"/>
  <c r="E1861" i="107"/>
  <c r="E1866" i="107"/>
  <c r="E1879" i="107"/>
  <c r="E1885" i="107"/>
  <c r="E1566" i="107"/>
  <c r="D1590" i="107"/>
  <c r="E1611" i="107"/>
  <c r="E1632" i="107"/>
  <c r="E1675" i="107"/>
  <c r="E1696" i="107"/>
  <c r="D1717" i="107"/>
  <c r="E1735" i="107"/>
  <c r="E1750" i="107"/>
  <c r="D1805" i="107"/>
  <c r="E1851" i="107"/>
  <c r="D1875" i="107"/>
  <c r="D1824" i="107"/>
  <c r="D1655" i="107"/>
  <c r="E1782" i="107"/>
  <c r="D1790" i="107"/>
  <c r="E1813" i="107"/>
  <c r="D1821" i="107"/>
  <c r="D1846" i="107"/>
  <c r="E1871" i="107"/>
  <c r="D1880" i="107"/>
  <c r="D1883" i="107"/>
  <c r="E1687" i="107"/>
  <c r="E1569" i="107"/>
  <c r="D1592" i="107"/>
  <c r="E1613" i="107"/>
  <c r="E1634" i="107"/>
  <c r="E1677" i="107"/>
  <c r="D1719" i="107"/>
  <c r="D1774" i="107"/>
  <c r="D1783" i="107"/>
  <c r="D1806" i="107"/>
  <c r="E1828" i="107"/>
  <c r="E1846" i="107"/>
  <c r="E1852" i="107"/>
  <c r="E1857" i="107"/>
  <c r="E1862" i="107"/>
  <c r="D1876" i="107"/>
  <c r="E1880" i="107"/>
  <c r="E1883" i="107"/>
  <c r="E1708" i="107"/>
  <c r="D1843" i="107"/>
  <c r="E1680" i="107"/>
  <c r="E1753" i="107"/>
  <c r="E1764" i="107"/>
  <c r="D1784" i="107"/>
  <c r="E1799" i="107"/>
  <c r="D1807" i="107"/>
  <c r="D1841" i="107"/>
  <c r="D1886" i="107"/>
  <c r="E1817" i="107"/>
  <c r="D1869" i="107"/>
  <c r="E1639" i="107"/>
  <c r="E1660" i="107"/>
  <c r="D1703" i="107"/>
  <c r="D1723" i="107"/>
  <c r="E1754" i="107"/>
  <c r="E1792" i="107"/>
  <c r="E1815" i="107"/>
  <c r="D1823" i="107"/>
  <c r="E1835" i="107"/>
  <c r="E1841" i="107"/>
  <c r="D1847" i="107"/>
  <c r="D1853" i="107"/>
  <c r="D1858" i="107"/>
  <c r="D1863" i="107"/>
  <c r="E1868" i="107"/>
  <c r="E1872" i="107"/>
  <c r="D1881" i="107"/>
  <c r="E1886" i="107"/>
  <c r="D1854" i="107"/>
  <c r="E1597" i="107"/>
  <c r="D1640" i="107"/>
  <c r="D1661" i="107"/>
  <c r="E1682" i="107"/>
  <c r="E1724" i="107"/>
  <c r="E1755" i="107"/>
  <c r="D1766" i="107"/>
  <c r="E1776" i="107"/>
  <c r="D1785" i="107"/>
  <c r="E1800" i="107"/>
  <c r="E1808" i="107"/>
  <c r="E1823" i="107"/>
  <c r="E1829" i="107"/>
  <c r="E1881" i="107"/>
  <c r="D1602" i="107"/>
  <c r="E1778" i="107"/>
  <c r="D1859" i="107"/>
  <c r="D1579" i="107"/>
  <c r="D1643" i="107"/>
  <c r="D1756" i="107"/>
  <c r="D1777" i="107"/>
  <c r="E1793" i="107"/>
  <c r="D1801" i="107"/>
  <c r="D1830" i="107"/>
  <c r="D1836" i="107"/>
  <c r="D1842" i="107"/>
  <c r="D1864" i="107"/>
  <c r="E1873" i="107"/>
  <c r="D1884" i="107"/>
  <c r="E1644" i="107"/>
  <c r="D1794" i="107"/>
  <c r="E1884" i="107"/>
  <c r="E1581" i="107"/>
  <c r="D1645" i="107"/>
  <c r="D1688" i="107"/>
  <c r="D1709" i="107"/>
  <c r="D1728" i="107"/>
  <c r="E1745" i="107"/>
  <c r="D1787" i="107"/>
  <c r="E1810" i="107"/>
  <c r="D1825" i="107"/>
  <c r="D1831" i="107"/>
  <c r="D1837" i="107"/>
  <c r="D1849" i="107"/>
  <c r="E1869" i="107"/>
  <c r="E1878" i="107"/>
  <c r="D1887" i="107"/>
  <c r="D982" i="107"/>
  <c r="E16" i="107"/>
  <c r="E28" i="107"/>
  <c r="E40" i="107"/>
  <c r="E52" i="107"/>
  <c r="E64" i="107"/>
  <c r="E76" i="107"/>
  <c r="E88" i="107"/>
  <c r="E100" i="107"/>
  <c r="E112" i="107"/>
  <c r="E124" i="107"/>
  <c r="E136" i="107"/>
  <c r="E148" i="107"/>
  <c r="E160" i="107"/>
  <c r="E172" i="107"/>
  <c r="E184" i="107"/>
  <c r="E196" i="107"/>
  <c r="E208" i="107"/>
  <c r="E220" i="107"/>
  <c r="E232" i="107"/>
  <c r="E244" i="107"/>
  <c r="E256" i="107"/>
  <c r="E268" i="107"/>
  <c r="E280" i="107"/>
  <c r="E292" i="107"/>
  <c r="E304" i="107"/>
  <c r="E316" i="107"/>
  <c r="E328" i="107"/>
  <c r="E340" i="107"/>
  <c r="E352" i="107"/>
  <c r="E364" i="107"/>
  <c r="E376" i="107"/>
  <c r="E388" i="107"/>
  <c r="E400" i="107"/>
  <c r="E412" i="107"/>
  <c r="E424" i="107"/>
  <c r="E436" i="107"/>
  <c r="E448" i="107"/>
  <c r="E460" i="107"/>
  <c r="E472" i="107"/>
  <c r="E484" i="107"/>
  <c r="E496" i="107"/>
  <c r="E508" i="107"/>
  <c r="E520" i="107"/>
  <c r="E532" i="107"/>
  <c r="E544" i="107"/>
  <c r="E556" i="107"/>
  <c r="E568" i="107"/>
  <c r="E580" i="107"/>
  <c r="E592" i="107"/>
  <c r="E604" i="107"/>
  <c r="E616" i="107"/>
  <c r="E628" i="107"/>
  <c r="E640" i="107"/>
  <c r="E652" i="107"/>
  <c r="E664" i="107"/>
  <c r="E676" i="107"/>
  <c r="E688" i="107"/>
  <c r="E700" i="107"/>
  <c r="E712" i="107"/>
  <c r="E724" i="107"/>
  <c r="E736" i="107"/>
  <c r="E748" i="107"/>
  <c r="E760" i="107"/>
  <c r="E772" i="107"/>
  <c r="E784" i="107"/>
  <c r="E796" i="107"/>
  <c r="E808" i="107"/>
  <c r="E820" i="107"/>
  <c r="E832" i="107"/>
  <c r="E844" i="107"/>
  <c r="E856" i="107"/>
  <c r="E868" i="107"/>
  <c r="E880" i="107"/>
  <c r="E892" i="107"/>
  <c r="E904" i="107"/>
  <c r="E916" i="107"/>
  <c r="E928" i="107"/>
  <c r="E940" i="107"/>
  <c r="E952" i="107"/>
  <c r="E964" i="107"/>
  <c r="E976" i="107"/>
  <c r="E988" i="107"/>
  <c r="E1000" i="107"/>
  <c r="E1012" i="107"/>
  <c r="E1024" i="107"/>
  <c r="E5" i="107"/>
  <c r="E17" i="107"/>
  <c r="E29" i="107"/>
  <c r="E41" i="107"/>
  <c r="E53" i="107"/>
  <c r="E65" i="107"/>
  <c r="E77" i="107"/>
  <c r="E89" i="107"/>
  <c r="E101" i="107"/>
  <c r="E113" i="107"/>
  <c r="E125" i="107"/>
  <c r="E137" i="107"/>
  <c r="E149" i="107"/>
  <c r="E161" i="107"/>
  <c r="E173" i="107"/>
  <c r="E185" i="107"/>
  <c r="E197" i="107"/>
  <c r="E209" i="107"/>
  <c r="E221" i="107"/>
  <c r="E233" i="107"/>
  <c r="E245" i="107"/>
  <c r="E257" i="107"/>
  <c r="E269" i="107"/>
  <c r="E281" i="107"/>
  <c r="E293" i="107"/>
  <c r="E305" i="107"/>
  <c r="E317" i="107"/>
  <c r="E329" i="107"/>
  <c r="E341" i="107"/>
  <c r="E353" i="107"/>
  <c r="E365" i="107"/>
  <c r="E377" i="107"/>
  <c r="E389" i="107"/>
  <c r="E401" i="107"/>
  <c r="E413" i="107"/>
  <c r="E425" i="107"/>
  <c r="E437" i="107"/>
  <c r="E449" i="107"/>
  <c r="E461" i="107"/>
  <c r="E473" i="107"/>
  <c r="E485" i="107"/>
  <c r="E497" i="107"/>
  <c r="E509" i="107"/>
  <c r="E521" i="107"/>
  <c r="E533" i="107"/>
  <c r="E545" i="107"/>
  <c r="E557" i="107"/>
  <c r="E569" i="107"/>
  <c r="E581" i="107"/>
  <c r="E593" i="107"/>
  <c r="E605" i="107"/>
  <c r="E617" i="107"/>
  <c r="E629" i="107"/>
  <c r="E641" i="107"/>
  <c r="E653" i="107"/>
  <c r="E665" i="107"/>
  <c r="E677" i="107"/>
  <c r="E689" i="107"/>
  <c r="E701" i="107"/>
  <c r="E713" i="107"/>
  <c r="E725" i="107"/>
  <c r="E737" i="107"/>
  <c r="E749" i="107"/>
  <c r="E761" i="107"/>
  <c r="E773" i="107"/>
  <c r="E785" i="107"/>
  <c r="E797" i="107"/>
  <c r="E809" i="107"/>
  <c r="E821" i="107"/>
  <c r="E833" i="107"/>
  <c r="E845" i="107"/>
  <c r="E857" i="107"/>
  <c r="E869" i="107"/>
  <c r="E881" i="107"/>
  <c r="E893" i="107"/>
  <c r="E905" i="107"/>
  <c r="E917" i="107"/>
  <c r="E929" i="107"/>
  <c r="E941" i="107"/>
  <c r="E953" i="107"/>
  <c r="E965" i="107"/>
  <c r="E977" i="107"/>
  <c r="E989" i="107"/>
  <c r="E1001" i="107"/>
  <c r="E1013" i="107"/>
  <c r="E6" i="107"/>
  <c r="E18" i="107"/>
  <c r="E30" i="107"/>
  <c r="E42" i="107"/>
  <c r="E54" i="107"/>
  <c r="E66" i="107"/>
  <c r="E78" i="107"/>
  <c r="E90" i="107"/>
  <c r="E102" i="107"/>
  <c r="E114" i="107"/>
  <c r="E126" i="107"/>
  <c r="E138" i="107"/>
  <c r="E150" i="107"/>
  <c r="E162" i="107"/>
  <c r="E174" i="107"/>
  <c r="E186" i="107"/>
  <c r="E198" i="107"/>
  <c r="E210" i="107"/>
  <c r="E222" i="107"/>
  <c r="E234" i="107"/>
  <c r="E246" i="107"/>
  <c r="E258" i="107"/>
  <c r="E270" i="107"/>
  <c r="E282" i="107"/>
  <c r="E294" i="107"/>
  <c r="E306" i="107"/>
  <c r="E318" i="107"/>
  <c r="E330" i="107"/>
  <c r="E342" i="107"/>
  <c r="E354" i="107"/>
  <c r="E366" i="107"/>
  <c r="E378" i="107"/>
  <c r="E390" i="107"/>
  <c r="E402" i="107"/>
  <c r="E414" i="107"/>
  <c r="E426" i="107"/>
  <c r="E438" i="107"/>
  <c r="E450" i="107"/>
  <c r="E462" i="107"/>
  <c r="E474" i="107"/>
  <c r="E486" i="107"/>
  <c r="E498" i="107"/>
  <c r="E510" i="107"/>
  <c r="E522" i="107"/>
  <c r="E534" i="107"/>
  <c r="E546" i="107"/>
  <c r="E558" i="107"/>
  <c r="E570" i="107"/>
  <c r="E582" i="107"/>
  <c r="E594" i="107"/>
  <c r="E606" i="107"/>
  <c r="E618" i="107"/>
  <c r="E630" i="107"/>
  <c r="E642" i="107"/>
  <c r="E654" i="107"/>
  <c r="E666" i="107"/>
  <c r="E678" i="107"/>
  <c r="E690" i="107"/>
  <c r="E702" i="107"/>
  <c r="E714" i="107"/>
  <c r="E726" i="107"/>
  <c r="E738" i="107"/>
  <c r="E750" i="107"/>
  <c r="E762" i="107"/>
  <c r="E774" i="107"/>
  <c r="E786" i="107"/>
  <c r="E798" i="107"/>
  <c r="E810" i="107"/>
  <c r="E822" i="107"/>
  <c r="E834" i="107"/>
  <c r="E846" i="107"/>
  <c r="E858" i="107"/>
  <c r="E870" i="107"/>
  <c r="E882" i="107"/>
  <c r="E894" i="107"/>
  <c r="E906" i="107"/>
  <c r="E918" i="107"/>
  <c r="E930" i="107"/>
  <c r="E942" i="107"/>
  <c r="E954" i="107"/>
  <c r="E966" i="107"/>
  <c r="E978" i="107"/>
  <c r="E990" i="107"/>
  <c r="E1002" i="107"/>
  <c r="E1014" i="107"/>
  <c r="E7" i="107"/>
  <c r="E19" i="107"/>
  <c r="E31" i="107"/>
  <c r="E43" i="107"/>
  <c r="E55" i="107"/>
  <c r="E67" i="107"/>
  <c r="E79" i="107"/>
  <c r="E91" i="107"/>
  <c r="E103" i="107"/>
  <c r="E115" i="107"/>
  <c r="E127" i="107"/>
  <c r="E139" i="107"/>
  <c r="E151" i="107"/>
  <c r="E163" i="107"/>
  <c r="E175" i="107"/>
  <c r="E187" i="107"/>
  <c r="E199" i="107"/>
  <c r="E211" i="107"/>
  <c r="E223" i="107"/>
  <c r="E235" i="107"/>
  <c r="E247" i="107"/>
  <c r="E259" i="107"/>
  <c r="E271" i="107"/>
  <c r="E283" i="107"/>
  <c r="E295" i="107"/>
  <c r="E307" i="107"/>
  <c r="E319" i="107"/>
  <c r="E331" i="107"/>
  <c r="E343" i="107"/>
  <c r="E355" i="107"/>
  <c r="E367" i="107"/>
  <c r="E379" i="107"/>
  <c r="E391" i="107"/>
  <c r="E403" i="107"/>
  <c r="E415" i="107"/>
  <c r="E427" i="107"/>
  <c r="E439" i="107"/>
  <c r="E451" i="107"/>
  <c r="E463" i="107"/>
  <c r="E475" i="107"/>
  <c r="E487" i="107"/>
  <c r="E499" i="107"/>
  <c r="E511" i="107"/>
  <c r="E523" i="107"/>
  <c r="E535" i="107"/>
  <c r="E547" i="107"/>
  <c r="E559" i="107"/>
  <c r="E571" i="107"/>
  <c r="E583" i="107"/>
  <c r="E595" i="107"/>
  <c r="E607" i="107"/>
  <c r="E619" i="107"/>
  <c r="E631" i="107"/>
  <c r="E643" i="107"/>
  <c r="E655" i="107"/>
  <c r="E667" i="107"/>
  <c r="E679" i="107"/>
  <c r="E691" i="107"/>
  <c r="E703" i="107"/>
  <c r="E715" i="107"/>
  <c r="E727" i="107"/>
  <c r="E739" i="107"/>
  <c r="E751" i="107"/>
  <c r="E763" i="107"/>
  <c r="E775" i="107"/>
  <c r="E787" i="107"/>
  <c r="E799" i="107"/>
  <c r="E811" i="107"/>
  <c r="E823" i="107"/>
  <c r="E835" i="107"/>
  <c r="E847" i="107"/>
  <c r="E859" i="107"/>
  <c r="E871" i="107"/>
  <c r="E883" i="107"/>
  <c r="E895" i="107"/>
  <c r="E907" i="107"/>
  <c r="E919" i="107"/>
  <c r="E931" i="107"/>
  <c r="E943" i="107"/>
  <c r="E955" i="107"/>
  <c r="E967" i="107"/>
  <c r="E979" i="107"/>
  <c r="E991" i="107"/>
  <c r="E1003" i="107"/>
  <c r="E1015" i="107"/>
  <c r="E8" i="107"/>
  <c r="E20" i="107"/>
  <c r="E32" i="107"/>
  <c r="E44" i="107"/>
  <c r="E56" i="107"/>
  <c r="E68" i="107"/>
  <c r="E80" i="107"/>
  <c r="E92" i="107"/>
  <c r="E104" i="107"/>
  <c r="E116" i="107"/>
  <c r="E128" i="107"/>
  <c r="E140" i="107"/>
  <c r="E152" i="107"/>
  <c r="E164" i="107"/>
  <c r="E176" i="107"/>
  <c r="E188" i="107"/>
  <c r="E200" i="107"/>
  <c r="E212" i="107"/>
  <c r="E224" i="107"/>
  <c r="E236" i="107"/>
  <c r="E248" i="107"/>
  <c r="E260" i="107"/>
  <c r="E272" i="107"/>
  <c r="E284" i="107"/>
  <c r="E296" i="107"/>
  <c r="E308" i="107"/>
  <c r="E320" i="107"/>
  <c r="E332" i="107"/>
  <c r="E344" i="107"/>
  <c r="E356" i="107"/>
  <c r="E368" i="107"/>
  <c r="E380" i="107"/>
  <c r="E392" i="107"/>
  <c r="E404" i="107"/>
  <c r="E416" i="107"/>
  <c r="E428" i="107"/>
  <c r="E440" i="107"/>
  <c r="E452" i="107"/>
  <c r="E464" i="107"/>
  <c r="E476" i="107"/>
  <c r="E488" i="107"/>
  <c r="E500" i="107"/>
  <c r="E512" i="107"/>
  <c r="E524" i="107"/>
  <c r="E536" i="107"/>
  <c r="E548" i="107"/>
  <c r="E560" i="107"/>
  <c r="E572" i="107"/>
  <c r="E584" i="107"/>
  <c r="E596" i="107"/>
  <c r="E608" i="107"/>
  <c r="E620" i="107"/>
  <c r="E632" i="107"/>
  <c r="E644" i="107"/>
  <c r="E656" i="107"/>
  <c r="E668" i="107"/>
  <c r="E680" i="107"/>
  <c r="E692" i="107"/>
  <c r="E704" i="107"/>
  <c r="E716" i="107"/>
  <c r="E728" i="107"/>
  <c r="E740" i="107"/>
  <c r="E752" i="107"/>
  <c r="E764" i="107"/>
  <c r="E776" i="107"/>
  <c r="E788" i="107"/>
  <c r="E800" i="107"/>
  <c r="E812" i="107"/>
  <c r="E824" i="107"/>
  <c r="E836" i="107"/>
  <c r="E848" i="107"/>
  <c r="E860" i="107"/>
  <c r="E872" i="107"/>
  <c r="E884" i="107"/>
  <c r="E896" i="107"/>
  <c r="E908" i="107"/>
  <c r="E920" i="107"/>
  <c r="E932" i="107"/>
  <c r="E944" i="107"/>
  <c r="E956" i="107"/>
  <c r="E968" i="107"/>
  <c r="E980" i="107"/>
  <c r="E992" i="107"/>
  <c r="E1004" i="107"/>
  <c r="E1016" i="107"/>
  <c r="E9" i="107"/>
  <c r="E21" i="107"/>
  <c r="E33" i="107"/>
  <c r="E45" i="107"/>
  <c r="E57" i="107"/>
  <c r="E69" i="107"/>
  <c r="E81" i="107"/>
  <c r="E93" i="107"/>
  <c r="E105" i="107"/>
  <c r="E117" i="107"/>
  <c r="E129" i="107"/>
  <c r="E141" i="107"/>
  <c r="E153" i="107"/>
  <c r="E165" i="107"/>
  <c r="E177" i="107"/>
  <c r="E189" i="107"/>
  <c r="E201" i="107"/>
  <c r="E213" i="107"/>
  <c r="E225" i="107"/>
  <c r="E237" i="107"/>
  <c r="E249" i="107"/>
  <c r="E261" i="107"/>
  <c r="E273" i="107"/>
  <c r="E285" i="107"/>
  <c r="E297" i="107"/>
  <c r="E309" i="107"/>
  <c r="E321" i="107"/>
  <c r="E333" i="107"/>
  <c r="E345" i="107"/>
  <c r="E357" i="107"/>
  <c r="E369" i="107"/>
  <c r="E381" i="107"/>
  <c r="E393" i="107"/>
  <c r="E405" i="107"/>
  <c r="E417" i="107"/>
  <c r="E429" i="107"/>
  <c r="E441" i="107"/>
  <c r="E453" i="107"/>
  <c r="E465" i="107"/>
  <c r="E477" i="107"/>
  <c r="E489" i="107"/>
  <c r="E501" i="107"/>
  <c r="E513" i="107"/>
  <c r="E525" i="107"/>
  <c r="E537" i="107"/>
  <c r="E549" i="107"/>
  <c r="E561" i="107"/>
  <c r="E573" i="107"/>
  <c r="E585" i="107"/>
  <c r="E597" i="107"/>
  <c r="E609" i="107"/>
  <c r="E621" i="107"/>
  <c r="E633" i="107"/>
  <c r="E645" i="107"/>
  <c r="E657" i="107"/>
  <c r="E669" i="107"/>
  <c r="E681" i="107"/>
  <c r="E693" i="107"/>
  <c r="E705" i="107"/>
  <c r="E717" i="107"/>
  <c r="E729" i="107"/>
  <c r="E741" i="107"/>
  <c r="E753" i="107"/>
  <c r="E765" i="107"/>
  <c r="E777" i="107"/>
  <c r="E789" i="107"/>
  <c r="E801" i="107"/>
  <c r="E813" i="107"/>
  <c r="E825" i="107"/>
  <c r="E837" i="107"/>
  <c r="E849" i="107"/>
  <c r="E861" i="107"/>
  <c r="E873" i="107"/>
  <c r="E885" i="107"/>
  <c r="E897" i="107"/>
  <c r="E909" i="107"/>
  <c r="E921" i="107"/>
  <c r="E933" i="107"/>
  <c r="E945" i="107"/>
  <c r="E957" i="107"/>
  <c r="E969" i="107"/>
  <c r="E981" i="107"/>
  <c r="E993" i="107"/>
  <c r="E1005" i="107"/>
  <c r="E1017" i="107"/>
  <c r="E10" i="107"/>
  <c r="E22" i="107"/>
  <c r="E34" i="107"/>
  <c r="E46" i="107"/>
  <c r="E58" i="107"/>
  <c r="E70" i="107"/>
  <c r="E82" i="107"/>
  <c r="E94" i="107"/>
  <c r="E106" i="107"/>
  <c r="E118" i="107"/>
  <c r="E130" i="107"/>
  <c r="E142" i="107"/>
  <c r="E154" i="107"/>
  <c r="E166" i="107"/>
  <c r="E178" i="107"/>
  <c r="E190" i="107"/>
  <c r="E202" i="107"/>
  <c r="E214" i="107"/>
  <c r="E226" i="107"/>
  <c r="E238" i="107"/>
  <c r="E250" i="107"/>
  <c r="E262" i="107"/>
  <c r="E274" i="107"/>
  <c r="E286" i="107"/>
  <c r="E298" i="107"/>
  <c r="E310" i="107"/>
  <c r="E322" i="107"/>
  <c r="E334" i="107"/>
  <c r="E346" i="107"/>
  <c r="E358" i="107"/>
  <c r="E370" i="107"/>
  <c r="E382" i="107"/>
  <c r="E394" i="107"/>
  <c r="E406" i="107"/>
  <c r="E418" i="107"/>
  <c r="E430" i="107"/>
  <c r="E442" i="107"/>
  <c r="E454" i="107"/>
  <c r="E466" i="107"/>
  <c r="E478" i="107"/>
  <c r="E490" i="107"/>
  <c r="E502" i="107"/>
  <c r="E514" i="107"/>
  <c r="E526" i="107"/>
  <c r="E538" i="107"/>
  <c r="E550" i="107"/>
  <c r="E562" i="107"/>
  <c r="E574" i="107"/>
  <c r="E586" i="107"/>
  <c r="E598" i="107"/>
  <c r="E610" i="107"/>
  <c r="E622" i="107"/>
  <c r="E634" i="107"/>
  <c r="E646" i="107"/>
  <c r="E658" i="107"/>
  <c r="E670" i="107"/>
  <c r="E682" i="107"/>
  <c r="E694" i="107"/>
  <c r="E706" i="107"/>
  <c r="E718" i="107"/>
  <c r="E730" i="107"/>
  <c r="E742" i="107"/>
  <c r="E754" i="107"/>
  <c r="E766" i="107"/>
  <c r="E778" i="107"/>
  <c r="E790" i="107"/>
  <c r="E802" i="107"/>
  <c r="E814" i="107"/>
  <c r="E826" i="107"/>
  <c r="E838" i="107"/>
  <c r="E850" i="107"/>
  <c r="E862" i="107"/>
  <c r="E874" i="107"/>
  <c r="E886" i="107"/>
  <c r="E898" i="107"/>
  <c r="E910" i="107"/>
  <c r="E922" i="107"/>
  <c r="E934" i="107"/>
  <c r="E946" i="107"/>
  <c r="E958" i="107"/>
  <c r="E970" i="107"/>
  <c r="E982" i="107"/>
  <c r="E994" i="107"/>
  <c r="E1006" i="107"/>
  <c r="E1018" i="107"/>
  <c r="E11" i="107"/>
  <c r="E23" i="107"/>
  <c r="E35" i="107"/>
  <c r="E47" i="107"/>
  <c r="E59" i="107"/>
  <c r="E71" i="107"/>
  <c r="E83" i="107"/>
  <c r="E95" i="107"/>
  <c r="E107" i="107"/>
  <c r="E119" i="107"/>
  <c r="E131" i="107"/>
  <c r="E143" i="107"/>
  <c r="E155" i="107"/>
  <c r="E167" i="107"/>
  <c r="E179" i="107"/>
  <c r="E191" i="107"/>
  <c r="E203" i="107"/>
  <c r="E215" i="107"/>
  <c r="E227" i="107"/>
  <c r="E239" i="107"/>
  <c r="E251" i="107"/>
  <c r="E263" i="107"/>
  <c r="E275" i="107"/>
  <c r="E287" i="107"/>
  <c r="E299" i="107"/>
  <c r="E311" i="107"/>
  <c r="E323" i="107"/>
  <c r="E335" i="107"/>
  <c r="E347" i="107"/>
  <c r="E359" i="107"/>
  <c r="E371" i="107"/>
  <c r="E383" i="107"/>
  <c r="E395" i="107"/>
  <c r="E407" i="107"/>
  <c r="E419" i="107"/>
  <c r="E431" i="107"/>
  <c r="E443" i="107"/>
  <c r="E455" i="107"/>
  <c r="E467" i="107"/>
  <c r="E479" i="107"/>
  <c r="E491" i="107"/>
  <c r="E503" i="107"/>
  <c r="E515" i="107"/>
  <c r="E527" i="107"/>
  <c r="E539" i="107"/>
  <c r="E551" i="107"/>
  <c r="E563" i="107"/>
  <c r="E575" i="107"/>
  <c r="E587" i="107"/>
  <c r="E599" i="107"/>
  <c r="E611" i="107"/>
  <c r="E623" i="107"/>
  <c r="E635" i="107"/>
  <c r="E647" i="107"/>
  <c r="E659" i="107"/>
  <c r="E671" i="107"/>
  <c r="E683" i="107"/>
  <c r="E695" i="107"/>
  <c r="E707" i="107"/>
  <c r="E719" i="107"/>
  <c r="E731" i="107"/>
  <c r="E743" i="107"/>
  <c r="E755" i="107"/>
  <c r="E767" i="107"/>
  <c r="E779" i="107"/>
  <c r="E791" i="107"/>
  <c r="E803" i="107"/>
  <c r="E815" i="107"/>
  <c r="E827" i="107"/>
  <c r="E839" i="107"/>
  <c r="E851" i="107"/>
  <c r="E863" i="107"/>
  <c r="E875" i="107"/>
  <c r="E887" i="107"/>
  <c r="E899" i="107"/>
  <c r="E911" i="107"/>
  <c r="E923" i="107"/>
  <c r="E935" i="107"/>
  <c r="E947" i="107"/>
  <c r="E959" i="107"/>
  <c r="E971" i="107"/>
  <c r="E983" i="107"/>
  <c r="E995" i="107"/>
  <c r="E1007" i="107"/>
  <c r="E1019" i="107"/>
  <c r="E12" i="107"/>
  <c r="E24" i="107"/>
  <c r="E36" i="107"/>
  <c r="E48" i="107"/>
  <c r="E60" i="107"/>
  <c r="E72" i="107"/>
  <c r="E84" i="107"/>
  <c r="E96" i="107"/>
  <c r="E108" i="107"/>
  <c r="E120" i="107"/>
  <c r="E132" i="107"/>
  <c r="E144" i="107"/>
  <c r="E156" i="107"/>
  <c r="E168" i="107"/>
  <c r="E180" i="107"/>
  <c r="E192" i="107"/>
  <c r="E204" i="107"/>
  <c r="E216" i="107"/>
  <c r="E228" i="107"/>
  <c r="E240" i="107"/>
  <c r="E252" i="107"/>
  <c r="E264" i="107"/>
  <c r="E276" i="107"/>
  <c r="E288" i="107"/>
  <c r="E300" i="107"/>
  <c r="E312" i="107"/>
  <c r="E324" i="107"/>
  <c r="E336" i="107"/>
  <c r="E348" i="107"/>
  <c r="E360" i="107"/>
  <c r="E372" i="107"/>
  <c r="E384" i="107"/>
  <c r="E396" i="107"/>
  <c r="E408" i="107"/>
  <c r="E420" i="107"/>
  <c r="E432" i="107"/>
  <c r="E444" i="107"/>
  <c r="E456" i="107"/>
  <c r="E468" i="107"/>
  <c r="E480" i="107"/>
  <c r="E492" i="107"/>
  <c r="E504" i="107"/>
  <c r="E516" i="107"/>
  <c r="E528" i="107"/>
  <c r="E540" i="107"/>
  <c r="E552" i="107"/>
  <c r="E564" i="107"/>
  <c r="E576" i="107"/>
  <c r="E588" i="107"/>
  <c r="E600" i="107"/>
  <c r="E612" i="107"/>
  <c r="E624" i="107"/>
  <c r="E636" i="107"/>
  <c r="E648" i="107"/>
  <c r="E660" i="107"/>
  <c r="E672" i="107"/>
  <c r="E684" i="107"/>
  <c r="E696" i="107"/>
  <c r="E708" i="107"/>
  <c r="E720" i="107"/>
  <c r="E732" i="107"/>
  <c r="E744" i="107"/>
  <c r="E756" i="107"/>
  <c r="E768" i="107"/>
  <c r="E780" i="107"/>
  <c r="E792" i="107"/>
  <c r="E804" i="107"/>
  <c r="E816" i="107"/>
  <c r="E828" i="107"/>
  <c r="E840" i="107"/>
  <c r="E852" i="107"/>
  <c r="E864" i="107"/>
  <c r="E876" i="107"/>
  <c r="E888" i="107"/>
  <c r="E900" i="107"/>
  <c r="E912" i="107"/>
  <c r="E924" i="107"/>
  <c r="E936" i="107"/>
  <c r="E948" i="107"/>
  <c r="E960" i="107"/>
  <c r="E972" i="107"/>
  <c r="E984" i="107"/>
  <c r="E996" i="107"/>
  <c r="E1008" i="107"/>
  <c r="E1020" i="107"/>
  <c r="E13" i="107"/>
  <c r="E25" i="107"/>
  <c r="E37" i="107"/>
  <c r="E49" i="107"/>
  <c r="E61" i="107"/>
  <c r="E73" i="107"/>
  <c r="E85" i="107"/>
  <c r="E97" i="107"/>
  <c r="E109" i="107"/>
  <c r="E121" i="107"/>
  <c r="E133" i="107"/>
  <c r="E145" i="107"/>
  <c r="E157" i="107"/>
  <c r="E169" i="107"/>
  <c r="E181" i="107"/>
  <c r="E193" i="107"/>
  <c r="E205" i="107"/>
  <c r="E217" i="107"/>
  <c r="E229" i="107"/>
  <c r="E241" i="107"/>
  <c r="E253" i="107"/>
  <c r="E265" i="107"/>
  <c r="E277" i="107"/>
  <c r="E289" i="107"/>
  <c r="E301" i="107"/>
  <c r="E313" i="107"/>
  <c r="E325" i="107"/>
  <c r="E337" i="107"/>
  <c r="E349" i="107"/>
  <c r="E361" i="107"/>
  <c r="E373" i="107"/>
  <c r="E385" i="107"/>
  <c r="E397" i="107"/>
  <c r="E409" i="107"/>
  <c r="E421" i="107"/>
  <c r="E433" i="107"/>
  <c r="E445" i="107"/>
  <c r="E457" i="107"/>
  <c r="E469" i="107"/>
  <c r="E481" i="107"/>
  <c r="E493" i="107"/>
  <c r="E505" i="107"/>
  <c r="E517" i="107"/>
  <c r="E529" i="107"/>
  <c r="E541" i="107"/>
  <c r="E553" i="107"/>
  <c r="E565" i="107"/>
  <c r="E577" i="107"/>
  <c r="E589" i="107"/>
  <c r="E601" i="107"/>
  <c r="E613" i="107"/>
  <c r="E625" i="107"/>
  <c r="E637" i="107"/>
  <c r="E649" i="107"/>
  <c r="E661" i="107"/>
  <c r="E673" i="107"/>
  <c r="E685" i="107"/>
  <c r="E697" i="107"/>
  <c r="E709" i="107"/>
  <c r="E721" i="107"/>
  <c r="E733" i="107"/>
  <c r="E745" i="107"/>
  <c r="E757" i="107"/>
  <c r="E769" i="107"/>
  <c r="E781" i="107"/>
  <c r="E793" i="107"/>
  <c r="E805" i="107"/>
  <c r="E817" i="107"/>
  <c r="E829" i="107"/>
  <c r="E841" i="107"/>
  <c r="E853" i="107"/>
  <c r="E865" i="107"/>
  <c r="E877" i="107"/>
  <c r="E889" i="107"/>
  <c r="E901" i="107"/>
  <c r="E913" i="107"/>
  <c r="E925" i="107"/>
  <c r="E937" i="107"/>
  <c r="E949" i="107"/>
  <c r="E961" i="107"/>
  <c r="E973" i="107"/>
  <c r="E985" i="107"/>
  <c r="E997" i="107"/>
  <c r="E1009" i="107"/>
  <c r="E1021" i="107"/>
  <c r="E14" i="107"/>
  <c r="E26" i="107"/>
  <c r="E38" i="107"/>
  <c r="E50" i="107"/>
  <c r="E62" i="107"/>
  <c r="E74" i="107"/>
  <c r="E86" i="107"/>
  <c r="E98" i="107"/>
  <c r="E110" i="107"/>
  <c r="E122" i="107"/>
  <c r="E134" i="107"/>
  <c r="E146" i="107"/>
  <c r="E158" i="107"/>
  <c r="E170" i="107"/>
  <c r="E182" i="107"/>
  <c r="E194" i="107"/>
  <c r="E206" i="107"/>
  <c r="E218" i="107"/>
  <c r="E230" i="107"/>
  <c r="E242" i="107"/>
  <c r="E254" i="107"/>
  <c r="E266" i="107"/>
  <c r="E278" i="107"/>
  <c r="E290" i="107"/>
  <c r="E302" i="107"/>
  <c r="E314" i="107"/>
  <c r="E326" i="107"/>
  <c r="E338" i="107"/>
  <c r="E350" i="107"/>
  <c r="E362" i="107"/>
  <c r="E374" i="107"/>
  <c r="E386" i="107"/>
  <c r="E398" i="107"/>
  <c r="E410" i="107"/>
  <c r="E422" i="107"/>
  <c r="E434" i="107"/>
  <c r="E446" i="107"/>
  <c r="E458" i="107"/>
  <c r="E470" i="107"/>
  <c r="E482" i="107"/>
  <c r="E494" i="107"/>
  <c r="E506" i="107"/>
  <c r="E518" i="107"/>
  <c r="E530" i="107"/>
  <c r="E542" i="107"/>
  <c r="E554" i="107"/>
  <c r="E566" i="107"/>
  <c r="E578" i="107"/>
  <c r="E590" i="107"/>
  <c r="E602" i="107"/>
  <c r="E614" i="107"/>
  <c r="E626" i="107"/>
  <c r="E638" i="107"/>
  <c r="E650" i="107"/>
  <c r="E662" i="107"/>
  <c r="E674" i="107"/>
  <c r="E686" i="107"/>
  <c r="E698" i="107"/>
  <c r="E710" i="107"/>
  <c r="E722" i="107"/>
  <c r="E734" i="107"/>
  <c r="E746" i="107"/>
  <c r="E758" i="107"/>
  <c r="E770" i="107"/>
  <c r="E782" i="107"/>
  <c r="E794" i="107"/>
  <c r="E806" i="107"/>
  <c r="E818" i="107"/>
  <c r="E830" i="107"/>
  <c r="E842" i="107"/>
  <c r="E854" i="107"/>
  <c r="E866" i="107"/>
  <c r="E878" i="107"/>
  <c r="E890" i="107"/>
  <c r="E902" i="107"/>
  <c r="E914" i="107"/>
  <c r="E926" i="107"/>
  <c r="E938" i="107"/>
  <c r="E950" i="107"/>
  <c r="E962" i="107"/>
  <c r="E974" i="107"/>
  <c r="E986" i="107"/>
  <c r="E998" i="107"/>
  <c r="E1010" i="107"/>
  <c r="E15" i="107"/>
  <c r="E27" i="107"/>
  <c r="E39" i="107"/>
  <c r="E51" i="107"/>
  <c r="E63" i="107"/>
  <c r="E75" i="107"/>
  <c r="E87" i="107"/>
  <c r="E99" i="107"/>
  <c r="E111" i="107"/>
  <c r="E123" i="107"/>
  <c r="E135" i="107"/>
  <c r="E147" i="107"/>
  <c r="E159" i="107"/>
  <c r="E171" i="107"/>
  <c r="E183" i="107"/>
  <c r="E195" i="107"/>
  <c r="E207" i="107"/>
  <c r="E219" i="107"/>
  <c r="E231" i="107"/>
  <c r="E243" i="107"/>
  <c r="E255" i="107"/>
  <c r="E267" i="107"/>
  <c r="E279" i="107"/>
  <c r="E291" i="107"/>
  <c r="E303" i="107"/>
  <c r="E315" i="107"/>
  <c r="E327" i="107"/>
  <c r="E339" i="107"/>
  <c r="E351" i="107"/>
  <c r="E363" i="107"/>
  <c r="E375" i="107"/>
  <c r="E387" i="107"/>
  <c r="E399" i="107"/>
  <c r="E411" i="107"/>
  <c r="E423" i="107"/>
  <c r="E435" i="107"/>
  <c r="E447" i="107"/>
  <c r="E459" i="107"/>
  <c r="E471" i="107"/>
  <c r="E483" i="107"/>
  <c r="E495" i="107"/>
  <c r="E507" i="107"/>
  <c r="E519" i="107"/>
  <c r="E531" i="107"/>
  <c r="E543" i="107"/>
  <c r="E555" i="107"/>
  <c r="E567" i="107"/>
  <c r="E579" i="107"/>
  <c r="E591" i="107"/>
  <c r="E603" i="107"/>
  <c r="E615" i="107"/>
  <c r="E627" i="107"/>
  <c r="E639" i="107"/>
  <c r="E651" i="107"/>
  <c r="E663" i="107"/>
  <c r="E675" i="107"/>
  <c r="E687" i="107"/>
  <c r="E699" i="107"/>
  <c r="E711" i="107"/>
  <c r="E723" i="107"/>
  <c r="E735" i="107"/>
  <c r="E747" i="107"/>
  <c r="E759" i="107"/>
  <c r="E771" i="107"/>
  <c r="E783" i="107"/>
  <c r="E795" i="107"/>
  <c r="E807" i="107"/>
  <c r="E819" i="107"/>
  <c r="E831" i="107"/>
  <c r="E843" i="107"/>
  <c r="E855" i="107"/>
  <c r="E867" i="107"/>
  <c r="E879" i="107"/>
  <c r="E891" i="107"/>
  <c r="E903" i="107"/>
  <c r="E915" i="107"/>
  <c r="E927" i="107"/>
  <c r="E939" i="107"/>
  <c r="E951" i="107"/>
  <c r="E963" i="107"/>
  <c r="E975" i="107"/>
  <c r="E987" i="107"/>
  <c r="E999" i="107"/>
  <c r="E1011" i="107"/>
  <c r="E1023" i="107"/>
  <c r="E1035" i="107"/>
  <c r="E1047" i="107"/>
  <c r="E1059" i="107"/>
  <c r="E1071" i="107"/>
  <c r="E1083" i="107"/>
  <c r="E1095" i="107"/>
  <c r="E1107" i="107"/>
  <c r="E1119" i="107"/>
  <c r="E1131" i="107"/>
  <c r="E1143" i="107"/>
  <c r="E1155" i="107"/>
  <c r="E1167" i="107"/>
  <c r="E1179" i="107"/>
  <c r="E1191" i="107"/>
  <c r="E1203" i="107"/>
  <c r="E1215" i="107"/>
  <c r="E1227" i="107"/>
  <c r="E1239" i="107"/>
  <c r="E1251" i="107"/>
  <c r="E1263" i="107"/>
  <c r="E1275" i="107"/>
  <c r="E1287" i="107"/>
  <c r="E1299" i="107"/>
  <c r="E1311" i="107"/>
  <c r="E1323" i="107"/>
  <c r="E1335" i="107"/>
  <c r="E1347" i="107"/>
  <c r="E1359" i="107"/>
  <c r="E1371" i="107"/>
  <c r="E1383" i="107"/>
  <c r="E1395" i="107"/>
  <c r="E1407" i="107"/>
  <c r="E1419" i="107"/>
  <c r="E1431" i="107"/>
  <c r="E1443" i="107"/>
  <c r="E1455" i="107"/>
  <c r="E1467" i="107"/>
  <c r="E1479" i="107"/>
  <c r="E1491" i="107"/>
  <c r="E1503" i="107"/>
  <c r="E1515" i="107"/>
  <c r="E1527" i="107"/>
  <c r="E1539" i="107"/>
  <c r="E1551" i="107"/>
  <c r="E1022" i="107"/>
  <c r="E1036" i="107"/>
  <c r="E1048" i="107"/>
  <c r="E1060" i="107"/>
  <c r="E1072" i="107"/>
  <c r="E1084" i="107"/>
  <c r="E1096" i="107"/>
  <c r="E1108" i="107"/>
  <c r="E1120" i="107"/>
  <c r="E1132" i="107"/>
  <c r="E1144" i="107"/>
  <c r="E1156" i="107"/>
  <c r="E1168" i="107"/>
  <c r="E1180" i="107"/>
  <c r="E1192" i="107"/>
  <c r="E1204" i="107"/>
  <c r="E1216" i="107"/>
  <c r="E1228" i="107"/>
  <c r="E1240" i="107"/>
  <c r="E1252" i="107"/>
  <c r="E1264" i="107"/>
  <c r="E1276" i="107"/>
  <c r="E1288" i="107"/>
  <c r="E1300" i="107"/>
  <c r="E1312" i="107"/>
  <c r="E1324" i="107"/>
  <c r="E1336" i="107"/>
  <c r="E1348" i="107"/>
  <c r="E1360" i="107"/>
  <c r="E1372" i="107"/>
  <c r="E1384" i="107"/>
  <c r="E1396" i="107"/>
  <c r="E1408" i="107"/>
  <c r="E1420" i="107"/>
  <c r="E1432" i="107"/>
  <c r="E1444" i="107"/>
  <c r="E1456" i="107"/>
  <c r="E1468" i="107"/>
  <c r="E1480" i="107"/>
  <c r="E1492" i="107"/>
  <c r="E1504" i="107"/>
  <c r="E1516" i="107"/>
  <c r="E1528" i="107"/>
  <c r="E1540" i="107"/>
  <c r="E1552" i="107"/>
  <c r="E1025" i="107"/>
  <c r="E1037" i="107"/>
  <c r="E1049" i="107"/>
  <c r="E1061" i="107"/>
  <c r="E1073" i="107"/>
  <c r="E1085" i="107"/>
  <c r="E1097" i="107"/>
  <c r="E1109" i="107"/>
  <c r="E1121" i="107"/>
  <c r="E1133" i="107"/>
  <c r="E1145" i="107"/>
  <c r="E1157" i="107"/>
  <c r="E1169" i="107"/>
  <c r="E1181" i="107"/>
  <c r="E1193" i="107"/>
  <c r="E1205" i="107"/>
  <c r="E1217" i="107"/>
  <c r="E1229" i="107"/>
  <c r="E1241" i="107"/>
  <c r="E1253" i="107"/>
  <c r="E1265" i="107"/>
  <c r="E1277" i="107"/>
  <c r="E1289" i="107"/>
  <c r="E1301" i="107"/>
  <c r="E1313" i="107"/>
  <c r="E1325" i="107"/>
  <c r="E1337" i="107"/>
  <c r="E1349" i="107"/>
  <c r="E1361" i="107"/>
  <c r="E1373" i="107"/>
  <c r="E1385" i="107"/>
  <c r="E1397" i="107"/>
  <c r="E1409" i="107"/>
  <c r="E1421" i="107"/>
  <c r="E1433" i="107"/>
  <c r="E1445" i="107"/>
  <c r="E1457" i="107"/>
  <c r="E1469" i="107"/>
  <c r="E1481" i="107"/>
  <c r="E1493" i="107"/>
  <c r="E1505" i="107"/>
  <c r="E1517" i="107"/>
  <c r="E1529" i="107"/>
  <c r="E1541" i="107"/>
  <c r="E1553" i="107"/>
  <c r="E1026" i="107"/>
  <c r="E1038" i="107"/>
  <c r="E1050" i="107"/>
  <c r="E1062" i="107"/>
  <c r="E1074" i="107"/>
  <c r="E1086" i="107"/>
  <c r="E1098" i="107"/>
  <c r="E1110" i="107"/>
  <c r="E1122" i="107"/>
  <c r="E1134" i="107"/>
  <c r="E1146" i="107"/>
  <c r="E1158" i="107"/>
  <c r="E1170" i="107"/>
  <c r="E1182" i="107"/>
  <c r="E1194" i="107"/>
  <c r="E1206" i="107"/>
  <c r="E1218" i="107"/>
  <c r="E1230" i="107"/>
  <c r="E1242" i="107"/>
  <c r="E1254" i="107"/>
  <c r="E1266" i="107"/>
  <c r="E1278" i="107"/>
  <c r="E1290" i="107"/>
  <c r="E1302" i="107"/>
  <c r="E1314" i="107"/>
  <c r="E1326" i="107"/>
  <c r="E1338" i="107"/>
  <c r="E1350" i="107"/>
  <c r="E1362" i="107"/>
  <c r="E1374" i="107"/>
  <c r="E1386" i="107"/>
  <c r="E1398" i="107"/>
  <c r="E1410" i="107"/>
  <c r="E1422" i="107"/>
  <c r="E1434" i="107"/>
  <c r="E1446" i="107"/>
  <c r="E1458" i="107"/>
  <c r="E1470" i="107"/>
  <c r="E1482" i="107"/>
  <c r="E1494" i="107"/>
  <c r="E1506" i="107"/>
  <c r="E1518" i="107"/>
  <c r="E1530" i="107"/>
  <c r="E1542" i="107"/>
  <c r="E1554" i="107"/>
  <c r="E1027" i="107"/>
  <c r="E1039" i="107"/>
  <c r="E1051" i="107"/>
  <c r="E1063" i="107"/>
  <c r="E1075" i="107"/>
  <c r="E1087" i="107"/>
  <c r="E1099" i="107"/>
  <c r="E1111" i="107"/>
  <c r="E1123" i="107"/>
  <c r="E1135" i="107"/>
  <c r="E1147" i="107"/>
  <c r="E1159" i="107"/>
  <c r="E1171" i="107"/>
  <c r="E1183" i="107"/>
  <c r="E1195" i="107"/>
  <c r="E1207" i="107"/>
  <c r="E1219" i="107"/>
  <c r="E1231" i="107"/>
  <c r="E1243" i="107"/>
  <c r="E1255" i="107"/>
  <c r="E1267" i="107"/>
  <c r="E1279" i="107"/>
  <c r="E1291" i="107"/>
  <c r="E1303" i="107"/>
  <c r="E1315" i="107"/>
  <c r="E1327" i="107"/>
  <c r="E1339" i="107"/>
  <c r="E1351" i="107"/>
  <c r="E1363" i="107"/>
  <c r="E1375" i="107"/>
  <c r="E1387" i="107"/>
  <c r="E1399" i="107"/>
  <c r="E1411" i="107"/>
  <c r="E1423" i="107"/>
  <c r="E1435" i="107"/>
  <c r="E1447" i="107"/>
  <c r="E1459" i="107"/>
  <c r="E1471" i="107"/>
  <c r="E1483" i="107"/>
  <c r="E1495" i="107"/>
  <c r="E1507" i="107"/>
  <c r="E1519" i="107"/>
  <c r="E1531" i="107"/>
  <c r="E1543" i="107"/>
  <c r="E1028" i="107"/>
  <c r="E1040" i="107"/>
  <c r="E1052" i="107"/>
  <c r="E1064" i="107"/>
  <c r="E1076" i="107"/>
  <c r="E1088" i="107"/>
  <c r="E1100" i="107"/>
  <c r="E1112" i="107"/>
  <c r="E1124" i="107"/>
  <c r="E1136" i="107"/>
  <c r="E1148" i="107"/>
  <c r="E1160" i="107"/>
  <c r="E1172" i="107"/>
  <c r="E1184" i="107"/>
  <c r="E1196" i="107"/>
  <c r="E1208" i="107"/>
  <c r="E1220" i="107"/>
  <c r="E1232" i="107"/>
  <c r="E1244" i="107"/>
  <c r="E1256" i="107"/>
  <c r="E1268" i="107"/>
  <c r="E1280" i="107"/>
  <c r="E1292" i="107"/>
  <c r="E1304" i="107"/>
  <c r="E1316" i="107"/>
  <c r="E1328" i="107"/>
  <c r="E1340" i="107"/>
  <c r="E1352" i="107"/>
  <c r="E1364" i="107"/>
  <c r="E1376" i="107"/>
  <c r="E1388" i="107"/>
  <c r="E1400" i="107"/>
  <c r="E1412" i="107"/>
  <c r="E1424" i="107"/>
  <c r="E1436" i="107"/>
  <c r="E1448" i="107"/>
  <c r="E1460" i="107"/>
  <c r="E1472" i="107"/>
  <c r="E1484" i="107"/>
  <c r="E1496" i="107"/>
  <c r="E1508" i="107"/>
  <c r="E1520" i="107"/>
  <c r="E1532" i="107"/>
  <c r="E1544" i="107"/>
  <c r="E1029" i="107"/>
  <c r="E1041" i="107"/>
  <c r="E1053" i="107"/>
  <c r="E1065" i="107"/>
  <c r="E1077" i="107"/>
  <c r="E1089" i="107"/>
  <c r="E1101" i="107"/>
  <c r="E1113" i="107"/>
  <c r="E1125" i="107"/>
  <c r="E1137" i="107"/>
  <c r="E1149" i="107"/>
  <c r="E1161" i="107"/>
  <c r="E1173" i="107"/>
  <c r="E1185" i="107"/>
  <c r="E1197" i="107"/>
  <c r="E1209" i="107"/>
  <c r="E1221" i="107"/>
  <c r="E1233" i="107"/>
  <c r="E1245" i="107"/>
  <c r="E1257" i="107"/>
  <c r="E1269" i="107"/>
  <c r="E1281" i="107"/>
  <c r="E1293" i="107"/>
  <c r="E1305" i="107"/>
  <c r="E1317" i="107"/>
  <c r="E1329" i="107"/>
  <c r="E1341" i="107"/>
  <c r="E1353" i="107"/>
  <c r="E1365" i="107"/>
  <c r="E1377" i="107"/>
  <c r="E1389" i="107"/>
  <c r="E1401" i="107"/>
  <c r="E1413" i="107"/>
  <c r="E1425" i="107"/>
  <c r="E1437" i="107"/>
  <c r="E1449" i="107"/>
  <c r="E1461" i="107"/>
  <c r="E1473" i="107"/>
  <c r="E1485" i="107"/>
  <c r="E1497" i="107"/>
  <c r="E1509" i="107"/>
  <c r="E1521" i="107"/>
  <c r="E1533" i="107"/>
  <c r="E1545" i="107"/>
  <c r="E1030" i="107"/>
  <c r="E1042" i="107"/>
  <c r="E1054" i="107"/>
  <c r="E1066" i="107"/>
  <c r="E1078" i="107"/>
  <c r="E1090" i="107"/>
  <c r="E1102" i="107"/>
  <c r="E1114" i="107"/>
  <c r="E1126" i="107"/>
  <c r="E1138" i="107"/>
  <c r="E1150" i="107"/>
  <c r="E1162" i="107"/>
  <c r="E1174" i="107"/>
  <c r="E1186" i="107"/>
  <c r="E1198" i="107"/>
  <c r="E1210" i="107"/>
  <c r="E1222" i="107"/>
  <c r="E1234" i="107"/>
  <c r="E1246" i="107"/>
  <c r="E1258" i="107"/>
  <c r="E1270" i="107"/>
  <c r="E1282" i="107"/>
  <c r="E1294" i="107"/>
  <c r="E1306" i="107"/>
  <c r="E1318" i="107"/>
  <c r="E1330" i="107"/>
  <c r="E1342" i="107"/>
  <c r="E1354" i="107"/>
  <c r="E1366" i="107"/>
  <c r="E1378" i="107"/>
  <c r="E1390" i="107"/>
  <c r="E1402" i="107"/>
  <c r="E1414" i="107"/>
  <c r="E1426" i="107"/>
  <c r="E1438" i="107"/>
  <c r="E1450" i="107"/>
  <c r="E1462" i="107"/>
  <c r="E1474" i="107"/>
  <c r="E1486" i="107"/>
  <c r="E1498" i="107"/>
  <c r="E1510" i="107"/>
  <c r="E1522" i="107"/>
  <c r="E1534" i="107"/>
  <c r="E1546" i="107"/>
  <c r="E1031" i="107"/>
  <c r="E1043" i="107"/>
  <c r="E1055" i="107"/>
  <c r="E1067" i="107"/>
  <c r="E1079" i="107"/>
  <c r="E1091" i="107"/>
  <c r="E1103" i="107"/>
  <c r="E1115" i="107"/>
  <c r="E1127" i="107"/>
  <c r="E1139" i="107"/>
  <c r="E1151" i="107"/>
  <c r="E1163" i="107"/>
  <c r="E1175" i="107"/>
  <c r="E1187" i="107"/>
  <c r="E1199" i="107"/>
  <c r="E1211" i="107"/>
  <c r="E1223" i="107"/>
  <c r="E1235" i="107"/>
  <c r="E1247" i="107"/>
  <c r="E1259" i="107"/>
  <c r="E1271" i="107"/>
  <c r="E1283" i="107"/>
  <c r="E1295" i="107"/>
  <c r="E1307" i="107"/>
  <c r="E1319" i="107"/>
  <c r="E1331" i="107"/>
  <c r="E1343" i="107"/>
  <c r="E1355" i="107"/>
  <c r="E1367" i="107"/>
  <c r="E1379" i="107"/>
  <c r="E1391" i="107"/>
  <c r="E1403" i="107"/>
  <c r="E1415" i="107"/>
  <c r="E1427" i="107"/>
  <c r="E1439" i="107"/>
  <c r="E1451" i="107"/>
  <c r="E1463" i="107"/>
  <c r="E1475" i="107"/>
  <c r="E1487" i="107"/>
  <c r="E1499" i="107"/>
  <c r="E1511" i="107"/>
  <c r="E1523" i="107"/>
  <c r="E1535" i="107"/>
  <c r="E1547" i="107"/>
  <c r="E1032" i="107"/>
  <c r="E1044" i="107"/>
  <c r="E1056" i="107"/>
  <c r="E1068" i="107"/>
  <c r="E1080" i="107"/>
  <c r="E1092" i="107"/>
  <c r="E1104" i="107"/>
  <c r="E1116" i="107"/>
  <c r="E1128" i="107"/>
  <c r="E1140" i="107"/>
  <c r="E1152" i="107"/>
  <c r="E1164" i="107"/>
  <c r="E1176" i="107"/>
  <c r="E1188" i="107"/>
  <c r="E1200" i="107"/>
  <c r="E1212" i="107"/>
  <c r="E1224" i="107"/>
  <c r="E1236" i="107"/>
  <c r="E1248" i="107"/>
  <c r="E1260" i="107"/>
  <c r="E1272" i="107"/>
  <c r="E1284" i="107"/>
  <c r="E1296" i="107"/>
  <c r="E1308" i="107"/>
  <c r="E1320" i="107"/>
  <c r="E1332" i="107"/>
  <c r="E1344" i="107"/>
  <c r="E1356" i="107"/>
  <c r="E1368" i="107"/>
  <c r="E1380" i="107"/>
  <c r="E1392" i="107"/>
  <c r="E1404" i="107"/>
  <c r="E1416" i="107"/>
  <c r="E1428" i="107"/>
  <c r="E1440" i="107"/>
  <c r="E1452" i="107"/>
  <c r="E1464" i="107"/>
  <c r="E1476" i="107"/>
  <c r="E1488" i="107"/>
  <c r="E1500" i="107"/>
  <c r="E1512" i="107"/>
  <c r="E1524" i="107"/>
  <c r="E1536" i="107"/>
  <c r="E1548" i="107"/>
  <c r="E1033" i="107"/>
  <c r="E1045" i="107"/>
  <c r="E1057" i="107"/>
  <c r="E1069" i="107"/>
  <c r="E1081" i="107"/>
  <c r="E1093" i="107"/>
  <c r="E1105" i="107"/>
  <c r="E1117" i="107"/>
  <c r="E1129" i="107"/>
  <c r="E1141" i="107"/>
  <c r="E1153" i="107"/>
  <c r="E1165" i="107"/>
  <c r="E1177" i="107"/>
  <c r="E1189" i="107"/>
  <c r="E1201" i="107"/>
  <c r="E1213" i="107"/>
  <c r="E1225" i="107"/>
  <c r="E1237" i="107"/>
  <c r="E1249" i="107"/>
  <c r="E1261" i="107"/>
  <c r="E1273" i="107"/>
  <c r="E1285" i="107"/>
  <c r="E1297" i="107"/>
  <c r="E1309" i="107"/>
  <c r="E1321" i="107"/>
  <c r="E1333" i="107"/>
  <c r="E1345" i="107"/>
  <c r="E1357" i="107"/>
  <c r="E1369" i="107"/>
  <c r="E1381" i="107"/>
  <c r="E1393" i="107"/>
  <c r="E1405" i="107"/>
  <c r="E1417" i="107"/>
  <c r="E1429" i="107"/>
  <c r="E1441" i="107"/>
  <c r="E1453" i="107"/>
  <c r="E1465" i="107"/>
  <c r="E1477" i="107"/>
  <c r="E1489" i="107"/>
  <c r="E1501" i="107"/>
  <c r="E1513" i="107"/>
  <c r="E1525" i="107"/>
  <c r="E1537" i="107"/>
  <c r="E1549" i="107"/>
  <c r="E1034" i="107"/>
  <c r="E1046" i="107"/>
  <c r="E1058" i="107"/>
  <c r="E1070" i="107"/>
  <c r="E1082" i="107"/>
  <c r="E1094" i="107"/>
  <c r="E1106" i="107"/>
  <c r="E1118" i="107"/>
  <c r="E1130" i="107"/>
  <c r="E1142" i="107"/>
  <c r="E1154" i="107"/>
  <c r="E1166" i="107"/>
  <c r="E1178" i="107"/>
  <c r="E1190" i="107"/>
  <c r="E1202" i="107"/>
  <c r="E1214" i="107"/>
  <c r="E1226" i="107"/>
  <c r="E1238" i="107"/>
  <c r="E1250" i="107"/>
  <c r="E1262" i="107"/>
  <c r="E1274" i="107"/>
  <c r="E1286" i="107"/>
  <c r="E1298" i="107"/>
  <c r="E1310" i="107"/>
  <c r="E1322" i="107"/>
  <c r="E1334" i="107"/>
  <c r="E1346" i="107"/>
  <c r="E1358" i="107"/>
  <c r="E1370" i="107"/>
  <c r="E1382" i="107"/>
  <c r="E1394" i="107"/>
  <c r="E1406" i="107"/>
  <c r="E1418" i="107"/>
  <c r="E1430" i="107"/>
  <c r="E1442" i="107"/>
  <c r="E1454" i="107"/>
  <c r="E1466" i="107"/>
  <c r="E1478" i="107"/>
  <c r="E1490" i="107"/>
  <c r="E1502" i="107"/>
  <c r="E1514" i="107"/>
  <c r="E1526" i="107"/>
  <c r="E1538" i="107"/>
  <c r="E1550" i="107"/>
  <c r="D1249" i="107"/>
  <c r="D1248" i="107"/>
  <c r="D1242" i="107"/>
  <c r="D1539" i="107"/>
  <c r="D1512" i="107"/>
  <c r="D1496" i="107"/>
  <c r="D1475" i="107"/>
  <c r="D1455" i="107"/>
  <c r="D1420" i="107"/>
  <c r="D1375" i="107"/>
  <c r="D1337" i="107"/>
  <c r="D1286" i="107"/>
  <c r="D1233" i="107"/>
  <c r="D1170" i="107"/>
  <c r="D1066" i="107"/>
  <c r="D958" i="107"/>
  <c r="D1547" i="107"/>
  <c r="D1527" i="107"/>
  <c r="D1511" i="107"/>
  <c r="D1495" i="107"/>
  <c r="D1474" i="107"/>
  <c r="D1452" i="107"/>
  <c r="D1418" i="107"/>
  <c r="D1372" i="107"/>
  <c r="D1334" i="107"/>
  <c r="D1285" i="107"/>
  <c r="D1224" i="107"/>
  <c r="D1164" i="107"/>
  <c r="D1064" i="107"/>
  <c r="D951" i="107"/>
  <c r="D1536" i="107"/>
  <c r="D1491" i="107"/>
  <c r="D1414" i="107"/>
  <c r="D1324" i="107"/>
  <c r="D1040" i="107"/>
  <c r="D1535" i="107"/>
  <c r="D1507" i="107"/>
  <c r="D1468" i="107"/>
  <c r="D1409" i="107"/>
  <c r="D1319" i="107"/>
  <c r="D1017" i="107"/>
  <c r="D1543" i="107"/>
  <c r="D1534" i="107"/>
  <c r="D1504" i="107"/>
  <c r="D1487" i="107"/>
  <c r="D1467" i="107"/>
  <c r="D1444" i="107"/>
  <c r="D1406" i="107"/>
  <c r="D1361" i="107"/>
  <c r="D1318" i="107"/>
  <c r="D1267" i="107"/>
  <c r="D1207" i="107"/>
  <c r="D1138" i="107"/>
  <c r="D1006" i="107"/>
  <c r="D930" i="107"/>
  <c r="D1516" i="107"/>
  <c r="D1480" i="107"/>
  <c r="D1433" i="107"/>
  <c r="D1346" i="107"/>
  <c r="D1114" i="107"/>
  <c r="D1499" i="107"/>
  <c r="D1459" i="107"/>
  <c r="D1343" i="107"/>
  <c r="D1091" i="107"/>
  <c r="D1498" i="107"/>
  <c r="D1456" i="107"/>
  <c r="D1381" i="107"/>
  <c r="D1291" i="107"/>
  <c r="D1088" i="107"/>
  <c r="D1510" i="107"/>
  <c r="D1451" i="107"/>
  <c r="D1415" i="107"/>
  <c r="D1328" i="107"/>
  <c r="D1161" i="107"/>
  <c r="D944" i="107"/>
  <c r="D1544" i="107"/>
  <c r="D1508" i="107"/>
  <c r="D1471" i="107"/>
  <c r="D1448" i="107"/>
  <c r="D1366" i="107"/>
  <c r="D1274" i="107"/>
  <c r="D1216" i="107"/>
  <c r="D943" i="107"/>
  <c r="D933" i="107"/>
  <c r="D1532" i="107"/>
  <c r="D1522" i="107"/>
  <c r="D1486" i="107"/>
  <c r="D1464" i="107"/>
  <c r="D1439" i="107"/>
  <c r="D1400" i="107"/>
  <c r="D1357" i="107"/>
  <c r="D1313" i="107"/>
  <c r="D1262" i="107"/>
  <c r="D1201" i="107"/>
  <c r="D1128" i="107"/>
  <c r="D1003" i="107"/>
  <c r="D927" i="107"/>
  <c r="D1185" i="107"/>
  <c r="D1528" i="107"/>
  <c r="D1429" i="107"/>
  <c r="D1184" i="107"/>
  <c r="D1515" i="107"/>
  <c r="D1176" i="107"/>
  <c r="D1546" i="107"/>
  <c r="D1492" i="107"/>
  <c r="D1472" i="107"/>
  <c r="D1367" i="107"/>
  <c r="D1279" i="107"/>
  <c r="D1222" i="107"/>
  <c r="D1042" i="107"/>
  <c r="D1524" i="107"/>
  <c r="D1152" i="107"/>
  <c r="D1523" i="107"/>
  <c r="D1488" i="107"/>
  <c r="D1447" i="107"/>
  <c r="D1363" i="107"/>
  <c r="D1273" i="107"/>
  <c r="D1210" i="107"/>
  <c r="D1139" i="107"/>
  <c r="D1552" i="107"/>
  <c r="D1520" i="107"/>
  <c r="D1484" i="107"/>
  <c r="D1463" i="107"/>
  <c r="D1438" i="107"/>
  <c r="D1396" i="107"/>
  <c r="D1352" i="107"/>
  <c r="D1309" i="107"/>
  <c r="D1261" i="107"/>
  <c r="D1200" i="107"/>
  <c r="D1125" i="107"/>
  <c r="D992" i="107"/>
  <c r="D919" i="107"/>
  <c r="D1540" i="107"/>
  <c r="D1500" i="107"/>
  <c r="D1460" i="107"/>
  <c r="D1390" i="107"/>
  <c r="D1298" i="107"/>
  <c r="D977" i="107"/>
  <c r="D1479" i="107"/>
  <c r="D1385" i="107"/>
  <c r="D1297" i="107"/>
  <c r="D968" i="107"/>
  <c r="D1548" i="107"/>
  <c r="D1476" i="107"/>
  <c r="D1424" i="107"/>
  <c r="D1342" i="107"/>
  <c r="D967" i="107"/>
  <c r="D1551" i="107"/>
  <c r="D1531" i="107"/>
  <c r="D1519" i="107"/>
  <c r="D1503" i="107"/>
  <c r="D1483" i="107"/>
  <c r="D1462" i="107"/>
  <c r="D1435" i="107"/>
  <c r="D1391" i="107"/>
  <c r="D1348" i="107"/>
  <c r="D1303" i="107"/>
  <c r="D1255" i="107"/>
  <c r="D1194" i="107"/>
  <c r="D1115" i="107"/>
  <c r="D1450" i="107"/>
  <c r="D1442" i="107"/>
  <c r="D1408" i="107"/>
  <c r="D1399" i="107"/>
  <c r="D1379" i="107"/>
  <c r="D1370" i="107"/>
  <c r="D1336" i="107"/>
  <c r="D1327" i="107"/>
  <c r="D1231" i="107"/>
  <c r="D1206" i="107"/>
  <c r="D1182" i="107"/>
  <c r="D1146" i="107"/>
  <c r="D941" i="107"/>
  <c r="D1549" i="107"/>
  <c r="D1537" i="107"/>
  <c r="D1525" i="107"/>
  <c r="D1513" i="107"/>
  <c r="D1501" i="107"/>
  <c r="D1489" i="107"/>
  <c r="D1477" i="107"/>
  <c r="D1465" i="107"/>
  <c r="D1453" i="107"/>
  <c r="D1426" i="107"/>
  <c r="D1417" i="107"/>
  <c r="D1397" i="107"/>
  <c r="D1388" i="107"/>
  <c r="D1354" i="107"/>
  <c r="D1345" i="107"/>
  <c r="D1325" i="107"/>
  <c r="D1316" i="107"/>
  <c r="D1228" i="107"/>
  <c r="D1221" i="107"/>
  <c r="D1169" i="107"/>
  <c r="D1156" i="107"/>
  <c r="D1132" i="107"/>
  <c r="D1107" i="107"/>
  <c r="D1083" i="107"/>
  <c r="D1059" i="107"/>
  <c r="D974" i="107"/>
  <c r="D950" i="107"/>
  <c r="D926" i="107"/>
  <c r="D1554" i="107"/>
  <c r="D1550" i="107"/>
  <c r="D1542" i="107"/>
  <c r="D1538" i="107"/>
  <c r="D1530" i="107"/>
  <c r="D1526" i="107"/>
  <c r="D1518" i="107"/>
  <c r="D1514" i="107"/>
  <c r="D1506" i="107"/>
  <c r="D1502" i="107"/>
  <c r="D1494" i="107"/>
  <c r="D1490" i="107"/>
  <c r="D1482" i="107"/>
  <c r="D1478" i="107"/>
  <c r="D1470" i="107"/>
  <c r="D1466" i="107"/>
  <c r="D1458" i="107"/>
  <c r="D1454" i="107"/>
  <c r="D1446" i="107"/>
  <c r="D1432" i="107"/>
  <c r="D1427" i="107"/>
  <c r="D1403" i="107"/>
  <c r="D1384" i="107"/>
  <c r="D1360" i="107"/>
  <c r="D1355" i="107"/>
  <c r="D1331" i="107"/>
  <c r="D1312" i="107"/>
  <c r="D1301" i="107"/>
  <c r="D1245" i="107"/>
  <c r="D1197" i="107"/>
  <c r="D1097" i="107"/>
  <c r="D1073" i="107"/>
  <c r="D1010" i="107"/>
  <c r="D986" i="107"/>
  <c r="D962" i="107"/>
  <c r="D1436" i="107"/>
  <c r="D1393" i="107"/>
  <c r="D1364" i="107"/>
  <c r="D1321" i="107"/>
  <c r="D1306" i="107"/>
  <c r="D1289" i="107"/>
  <c r="D1277" i="107"/>
  <c r="D1265" i="107"/>
  <c r="D1253" i="107"/>
  <c r="D1237" i="107"/>
  <c r="D1189" i="107"/>
  <c r="D1121" i="107"/>
  <c r="D1047" i="107"/>
  <c r="D1023" i="107"/>
  <c r="D999" i="107"/>
  <c r="D961" i="107"/>
  <c r="D937" i="107"/>
  <c r="D913" i="107"/>
  <c r="D1553" i="107"/>
  <c r="D1545" i="107"/>
  <c r="D1541" i="107"/>
  <c r="D1533" i="107"/>
  <c r="D1529" i="107"/>
  <c r="D1521" i="107"/>
  <c r="D1517" i="107"/>
  <c r="D1509" i="107"/>
  <c r="D1505" i="107"/>
  <c r="D1497" i="107"/>
  <c r="D1493" i="107"/>
  <c r="D1485" i="107"/>
  <c r="D1481" i="107"/>
  <c r="D1473" i="107"/>
  <c r="D1469" i="107"/>
  <c r="D1461" i="107"/>
  <c r="D1457" i="107"/>
  <c r="D1449" i="107"/>
  <c r="D1445" i="107"/>
  <c r="D1421" i="107"/>
  <c r="D1402" i="107"/>
  <c r="D1378" i="107"/>
  <c r="D1373" i="107"/>
  <c r="D1349" i="107"/>
  <c r="D1330" i="107"/>
  <c r="D1310" i="107"/>
  <c r="D1300" i="107"/>
  <c r="D1294" i="107"/>
  <c r="D1282" i="107"/>
  <c r="D1270" i="107"/>
  <c r="D1258" i="107"/>
  <c r="D1212" i="107"/>
  <c r="D1178" i="107"/>
  <c r="D1106" i="107"/>
  <c r="D1082" i="107"/>
  <c r="D1058" i="107"/>
  <c r="D924" i="107"/>
  <c r="E4" i="107" s="1"/>
  <c r="D921" i="107"/>
  <c r="D928" i="107"/>
  <c r="D952" i="107"/>
  <c r="D959" i="107"/>
  <c r="D969" i="107"/>
  <c r="D976" i="107"/>
  <c r="D983" i="107"/>
  <c r="D993" i="107"/>
  <c r="D1000" i="107"/>
  <c r="D1024" i="107"/>
  <c r="D1031" i="107"/>
  <c r="D1041" i="107"/>
  <c r="D1048" i="107"/>
  <c r="D1055" i="107"/>
  <c r="D1065" i="107"/>
  <c r="D1072" i="107"/>
  <c r="D1096" i="107"/>
  <c r="D1103" i="107"/>
  <c r="D1113" i="107"/>
  <c r="D1120" i="107"/>
  <c r="D1127" i="107"/>
  <c r="D1137" i="107"/>
  <c r="D1144" i="107"/>
  <c r="D918" i="107"/>
  <c r="D925" i="107"/>
  <c r="D935" i="107"/>
  <c r="D942" i="107"/>
  <c r="D949" i="107"/>
  <c r="D973" i="107"/>
  <c r="D990" i="107"/>
  <c r="D997" i="107"/>
  <c r="D1007" i="107"/>
  <c r="D1014" i="107"/>
  <c r="D1021" i="107"/>
  <c r="D1045" i="107"/>
  <c r="D1062" i="107"/>
  <c r="D1069" i="107"/>
  <c r="D1079" i="107"/>
  <c r="D1086" i="107"/>
  <c r="D1093" i="107"/>
  <c r="D1117" i="107"/>
  <c r="D1134" i="107"/>
  <c r="D1141" i="107"/>
  <c r="D1151" i="107"/>
  <c r="D1158" i="107"/>
  <c r="D1165" i="107"/>
  <c r="D1168" i="107"/>
  <c r="D1171" i="107"/>
  <c r="D1174" i="107"/>
  <c r="D1177" i="107"/>
  <c r="D1180" i="107"/>
  <c r="D1183" i="107"/>
  <c r="D932" i="107"/>
  <c r="D946" i="107"/>
  <c r="D956" i="107"/>
  <c r="D966" i="107"/>
  <c r="D980" i="107"/>
  <c r="D1004" i="107"/>
  <c r="D1018" i="107"/>
  <c r="D1028" i="107"/>
  <c r="D1038" i="107"/>
  <c r="D1052" i="107"/>
  <c r="D1076" i="107"/>
  <c r="D1090" i="107"/>
  <c r="D1100" i="107"/>
  <c r="D1110" i="107"/>
  <c r="D1124" i="107"/>
  <c r="D1148" i="107"/>
  <c r="D1162" i="107"/>
  <c r="D920" i="107"/>
  <c r="D938" i="107"/>
  <c r="D998" i="107"/>
  <c r="D1002" i="107"/>
  <c r="D1016" i="107"/>
  <c r="D1034" i="107"/>
  <c r="D1039" i="107"/>
  <c r="D1053" i="107"/>
  <c r="D1075" i="107"/>
  <c r="D1089" i="107"/>
  <c r="D1094" i="107"/>
  <c r="D1112" i="107"/>
  <c r="D1126" i="107"/>
  <c r="D1130" i="107"/>
  <c r="D1175" i="107"/>
  <c r="D916" i="107"/>
  <c r="D934" i="107"/>
  <c r="D939" i="107"/>
  <c r="D957" i="107"/>
  <c r="D975" i="107"/>
  <c r="D994" i="107"/>
  <c r="D1012" i="107"/>
  <c r="D1030" i="107"/>
  <c r="D1035" i="107"/>
  <c r="D1049" i="107"/>
  <c r="D1067" i="107"/>
  <c r="D1071" i="107"/>
  <c r="D1085" i="107"/>
  <c r="D1108" i="107"/>
  <c r="D1131" i="107"/>
  <c r="D1149" i="107"/>
  <c r="D1163" i="107"/>
  <c r="D1167" i="107"/>
  <c r="D1179" i="107"/>
  <c r="D912" i="107"/>
  <c r="D948" i="107"/>
  <c r="D953" i="107"/>
  <c r="D971" i="107"/>
  <c r="D985" i="107"/>
  <c r="D989" i="107"/>
  <c r="D1008" i="107"/>
  <c r="D1026" i="107"/>
  <c r="D1044" i="107"/>
  <c r="D1063" i="107"/>
  <c r="D1081" i="107"/>
  <c r="D1099" i="107"/>
  <c r="D1104" i="107"/>
  <c r="D1122" i="107"/>
  <c r="D1140" i="107"/>
  <c r="D1145" i="107"/>
  <c r="D1159" i="107"/>
  <c r="D1187" i="107"/>
  <c r="D1190" i="107"/>
  <c r="D1193" i="107"/>
  <c r="D1196" i="107"/>
  <c r="D1199" i="107"/>
  <c r="D1202" i="107"/>
  <c r="D1205" i="107"/>
  <c r="D1208" i="107"/>
  <c r="D1211" i="107"/>
  <c r="D1214" i="107"/>
  <c r="D1217" i="107"/>
  <c r="D1220" i="107"/>
  <c r="D1223" i="107"/>
  <c r="D1226" i="107"/>
  <c r="D1229" i="107"/>
  <c r="D1232" i="107"/>
  <c r="D1235" i="107"/>
  <c r="D1238" i="107"/>
  <c r="D1241" i="107"/>
  <c r="D1244" i="107"/>
  <c r="D1247" i="107"/>
  <c r="D1250" i="107"/>
  <c r="D1001" i="107"/>
  <c r="D1025" i="107"/>
  <c r="D1032" i="107"/>
  <c r="D1037" i="107"/>
  <c r="D1043" i="107"/>
  <c r="D1050" i="107"/>
  <c r="D1056" i="107"/>
  <c r="D1061" i="107"/>
  <c r="D1068" i="107"/>
  <c r="D1080" i="107"/>
  <c r="D1087" i="107"/>
  <c r="D1092" i="107"/>
  <c r="D1098" i="107"/>
  <c r="D1105" i="107"/>
  <c r="D1116" i="107"/>
  <c r="D1123" i="107"/>
  <c r="D1129" i="107"/>
  <c r="D1135" i="107"/>
  <c r="D1153" i="107"/>
  <c r="D1254" i="107"/>
  <c r="D1257" i="107"/>
  <c r="D1260" i="107"/>
  <c r="D1263" i="107"/>
  <c r="D1266" i="107"/>
  <c r="D1269" i="107"/>
  <c r="D1272" i="107"/>
  <c r="D1275" i="107"/>
  <c r="D1278" i="107"/>
  <c r="D1281" i="107"/>
  <c r="D1284" i="107"/>
  <c r="D1287" i="107"/>
  <c r="D1290" i="107"/>
  <c r="D1293" i="107"/>
  <c r="D1296" i="107"/>
  <c r="D1299" i="107"/>
  <c r="D1302" i="107"/>
  <c r="D1305" i="107"/>
  <c r="D1308" i="107"/>
  <c r="D1311" i="107"/>
  <c r="D1314" i="107"/>
  <c r="D1317" i="107"/>
  <c r="D1320" i="107"/>
  <c r="D1323" i="107"/>
  <c r="D1326" i="107"/>
  <c r="D1329" i="107"/>
  <c r="D1332" i="107"/>
  <c r="D1335" i="107"/>
  <c r="D1338" i="107"/>
  <c r="D1341" i="107"/>
  <c r="D1344" i="107"/>
  <c r="D1347" i="107"/>
  <c r="D1350" i="107"/>
  <c r="D1353" i="107"/>
  <c r="D1356" i="107"/>
  <c r="D1359" i="107"/>
  <c r="D1362" i="107"/>
  <c r="D1365" i="107"/>
  <c r="D1368" i="107"/>
  <c r="D1371" i="107"/>
  <c r="D1374" i="107"/>
  <c r="D1377" i="107"/>
  <c r="D1380" i="107"/>
  <c r="D1383" i="107"/>
  <c r="D1386" i="107"/>
  <c r="D1389" i="107"/>
  <c r="D1392" i="107"/>
  <c r="D1395" i="107"/>
  <c r="D1398" i="107"/>
  <c r="D1401" i="107"/>
  <c r="D1404" i="107"/>
  <c r="D1407" i="107"/>
  <c r="D1410" i="107"/>
  <c r="D1413" i="107"/>
  <c r="D1416" i="107"/>
  <c r="D1419" i="107"/>
  <c r="D1422" i="107"/>
  <c r="D1425" i="107"/>
  <c r="D1428" i="107"/>
  <c r="D1431" i="107"/>
  <c r="D1434" i="107"/>
  <c r="D1437" i="107"/>
  <c r="D1440" i="107"/>
  <c r="D1443" i="107"/>
  <c r="D1074" i="107"/>
  <c r="D1111" i="107"/>
  <c r="D1118" i="107"/>
  <c r="D1136" i="107"/>
  <c r="D1142" i="107"/>
  <c r="D1147" i="107"/>
  <c r="D1154" i="107"/>
  <c r="D1160" i="107"/>
  <c r="D1166" i="107"/>
  <c r="D1172" i="107"/>
  <c r="D1191" i="107"/>
  <c r="D1203" i="107"/>
  <c r="D1215" i="107"/>
  <c r="D1227" i="107"/>
  <c r="D1239" i="107"/>
  <c r="D1251" i="107"/>
  <c r="D917" i="107"/>
  <c r="D929" i="107"/>
  <c r="D936" i="107"/>
  <c r="D954" i="107"/>
  <c r="D960" i="107"/>
  <c r="D965" i="107"/>
  <c r="D972" i="107"/>
  <c r="D978" i="107"/>
  <c r="D984" i="107"/>
  <c r="D991" i="107"/>
  <c r="D996" i="107"/>
  <c r="D1009" i="107"/>
  <c r="D1015" i="107"/>
  <c r="D1020" i="107"/>
  <c r="D1027" i="107"/>
  <c r="D1033" i="107"/>
  <c r="D1051" i="107"/>
  <c r="D1057" i="107"/>
  <c r="D922" i="107"/>
  <c r="D963" i="107"/>
  <c r="D970" i="107"/>
  <c r="D987" i="107"/>
  <c r="D995" i="107"/>
  <c r="D1011" i="107"/>
  <c r="D1019" i="107"/>
  <c r="D1036" i="107"/>
  <c r="D1060" i="107"/>
  <c r="D1077" i="107"/>
  <c r="D1084" i="107"/>
  <c r="D1101" i="107"/>
  <c r="D1150" i="107"/>
  <c r="D1157" i="107"/>
  <c r="D1173" i="107"/>
  <c r="D1186" i="107"/>
  <c r="D1192" i="107"/>
  <c r="D1213" i="107"/>
  <c r="D1234" i="107"/>
  <c r="D1240" i="107"/>
  <c r="D1259" i="107"/>
  <c r="D1271" i="107"/>
  <c r="D1283" i="107"/>
  <c r="D1295" i="107"/>
  <c r="D1307" i="107"/>
  <c r="D1315" i="107"/>
  <c r="D1322" i="107"/>
  <c r="D1333" i="107"/>
  <c r="D1340" i="107"/>
  <c r="D1351" i="107"/>
  <c r="D1358" i="107"/>
  <c r="D1369" i="107"/>
  <c r="D1376" i="107"/>
  <c r="D1387" i="107"/>
  <c r="D1394" i="107"/>
  <c r="D1405" i="107"/>
  <c r="D1412" i="107"/>
  <c r="D1423" i="107"/>
  <c r="D1430" i="107"/>
  <c r="D1441" i="107"/>
  <c r="D931" i="107"/>
  <c r="D1022" i="107"/>
  <c r="D1054" i="107"/>
  <c r="D1070" i="107"/>
  <c r="D1181" i="107"/>
  <c r="D1209" i="107"/>
  <c r="D1230" i="107"/>
  <c r="D1288" i="107"/>
  <c r="D923" i="107"/>
  <c r="D947" i="107"/>
  <c r="D955" i="107"/>
  <c r="D979" i="107"/>
  <c r="D1109" i="107"/>
  <c r="D1133" i="107"/>
  <c r="D1219" i="107"/>
  <c r="D914" i="107"/>
  <c r="D981" i="107"/>
  <c r="D1046" i="107"/>
  <c r="D1188" i="107"/>
  <c r="D1236" i="107"/>
  <c r="D1264" i="107"/>
  <c r="D1276" i="107"/>
  <c r="D915" i="107"/>
  <c r="D940" i="107"/>
  <c r="D964" i="107"/>
  <c r="D988" i="107"/>
  <c r="D1005" i="107"/>
  <c r="D1013" i="107"/>
  <c r="D1029" i="107"/>
  <c r="D1078" i="107"/>
  <c r="D1095" i="107"/>
  <c r="D1102" i="107"/>
  <c r="D1119" i="107"/>
  <c r="D1143" i="107"/>
  <c r="D1198" i="107"/>
  <c r="D1204" i="107"/>
  <c r="D1225" i="107"/>
  <c r="D1246" i="107"/>
  <c r="D1252" i="107"/>
  <c r="D1256" i="107"/>
  <c r="D1268" i="107"/>
  <c r="D1280" i="107"/>
  <c r="D1292" i="107"/>
  <c r="D1304" i="107"/>
  <c r="D1411" i="107"/>
  <c r="D1382" i="107"/>
  <c r="D1339" i="107"/>
  <c r="D1243" i="107"/>
  <c r="D1218" i="107"/>
  <c r="D1195" i="107"/>
  <c r="D1155" i="107"/>
  <c r="D945" i="107"/>
  <c r="C5" i="95" l="1" a="1"/>
  <c r="C1083" i="107"/>
  <c r="F1085" i="107"/>
  <c r="G1085" i="107" s="1"/>
  <c r="F1088" i="107"/>
  <c r="G1088" i="107" s="1"/>
  <c r="F1172" i="107"/>
  <c r="G1172" i="107" s="1"/>
  <c r="F1076" i="107"/>
  <c r="G1076" i="107" s="1"/>
  <c r="F1071" i="107"/>
  <c r="G1071" i="107" s="1"/>
  <c r="F1081" i="107"/>
  <c r="G1081" i="107" s="1"/>
  <c r="C3" i="95" l="1"/>
  <c r="P22" i="5" s="1"/>
  <c r="F1091" i="107"/>
  <c r="G1091" i="107" s="1"/>
  <c r="F1087" i="107"/>
  <c r="G1087" i="107" s="1"/>
  <c r="F1075" i="107"/>
  <c r="G1075" i="107" s="1"/>
  <c r="F1080" i="107"/>
  <c r="G1080" i="107" s="1"/>
  <c r="F1090" i="107"/>
  <c r="G1090" i="107" s="1"/>
  <c r="F1082" i="107"/>
  <c r="G1082" i="107" s="1"/>
  <c r="F1096" i="107"/>
  <c r="G1096" i="107" s="1"/>
  <c r="F1095" i="107"/>
  <c r="G1095" i="107" s="1"/>
  <c r="F1093" i="107"/>
  <c r="G1093" i="107" s="1"/>
  <c r="F1078" i="107"/>
  <c r="G1078" i="107" s="1"/>
  <c r="F1092" i="107"/>
  <c r="G1092" i="107" s="1"/>
  <c r="F1094" i="107"/>
  <c r="G1094" i="107" s="1"/>
  <c r="F1089" i="107"/>
  <c r="G1089" i="107" s="1"/>
  <c r="F1069" i="107"/>
  <c r="G1069" i="107" s="1"/>
  <c r="F1086" i="107"/>
  <c r="G1086" i="107" s="1"/>
  <c r="F1083" i="107"/>
  <c r="G1083" i="107" s="1"/>
  <c r="F1079" i="107"/>
  <c r="G1079" i="107" s="1"/>
  <c r="F1084" i="107"/>
  <c r="G1084" i="107" s="1"/>
  <c r="F1077" i="107"/>
  <c r="G1077" i="107" s="1"/>
  <c r="F1073" i="107"/>
  <c r="G1073" i="107" s="1"/>
  <c r="F1070" i="107"/>
  <c r="G1070" i="107" s="1"/>
  <c r="F1072" i="107"/>
  <c r="G1072" i="107" s="1"/>
  <c r="F1074" i="107"/>
  <c r="G1074" i="107" s="1"/>
  <c r="C1082" i="107"/>
  <c r="C1069" i="107"/>
  <c r="C1090" i="107"/>
  <c r="C1084" i="107"/>
  <c r="C1094" i="107"/>
  <c r="C1068" i="107"/>
  <c r="D900" i="107"/>
  <c r="R65" i="81"/>
  <c r="AC25" i="4" s="1"/>
  <c r="AC28" i="4" s="1"/>
  <c r="C1086" i="107" l="1"/>
  <c r="F1022" i="107"/>
  <c r="G1022" i="107" s="1"/>
  <c r="F1032" i="107"/>
  <c r="G1032" i="107" s="1"/>
  <c r="F1067" i="107"/>
  <c r="G1067" i="107" s="1"/>
  <c r="F1026" i="107"/>
  <c r="G1026" i="107" s="1"/>
  <c r="C1096" i="107"/>
  <c r="C1093" i="107"/>
  <c r="C1089" i="107"/>
  <c r="C1092" i="107"/>
  <c r="C1072" i="107"/>
  <c r="F1025" i="107"/>
  <c r="G1025" i="107" s="1"/>
  <c r="F1027" i="107"/>
  <c r="G1027" i="107" s="1"/>
  <c r="C1088" i="107"/>
  <c r="C1076" i="107"/>
  <c r="C1070" i="107"/>
  <c r="C1087" i="107"/>
  <c r="C1059" i="107"/>
  <c r="C1081" i="107"/>
  <c r="C1036" i="107"/>
  <c r="C1085" i="107"/>
  <c r="C1077" i="107"/>
  <c r="C1061" i="107"/>
  <c r="C1091" i="107"/>
  <c r="F1023" i="107"/>
  <c r="G1023" i="107" s="1"/>
  <c r="C1060" i="107"/>
  <c r="C1057" i="107"/>
  <c r="C1079" i="107"/>
  <c r="F1033" i="107"/>
  <c r="G1033" i="107" s="1"/>
  <c r="C1056" i="107"/>
  <c r="C1049" i="107"/>
  <c r="C930" i="107"/>
  <c r="C1095" i="107"/>
  <c r="C1064" i="107"/>
  <c r="C1045" i="107"/>
  <c r="C924" i="107"/>
  <c r="C1067" i="107"/>
  <c r="C1040" i="107"/>
  <c r="C1066" i="107"/>
  <c r="C1039" i="107"/>
  <c r="C1054" i="107"/>
  <c r="C1041" i="107"/>
  <c r="C1073" i="107"/>
  <c r="C1080" i="107"/>
  <c r="C920" i="107"/>
  <c r="C923" i="107"/>
  <c r="C1065" i="107"/>
  <c r="C1029" i="107"/>
  <c r="C1051" i="107"/>
  <c r="C1050" i="107"/>
  <c r="C1058" i="107"/>
  <c r="C1075" i="107"/>
  <c r="C1042" i="107"/>
  <c r="C1078" i="107"/>
  <c r="C1062" i="107"/>
  <c r="C940" i="107"/>
  <c r="C1043" i="107"/>
  <c r="C1044" i="107"/>
  <c r="C1071" i="107"/>
  <c r="C1074" i="107"/>
  <c r="C1063" i="107"/>
  <c r="C1053" i="107"/>
  <c r="C1038" i="107"/>
  <c r="C1048" i="107"/>
  <c r="D908" i="107"/>
  <c r="D904" i="107"/>
  <c r="D897" i="107"/>
  <c r="D901" i="107"/>
  <c r="D905" i="107"/>
  <c r="D909" i="107"/>
  <c r="D898" i="107"/>
  <c r="D902" i="107"/>
  <c r="D906" i="107"/>
  <c r="D910" i="107"/>
  <c r="D899" i="107"/>
  <c r="D903" i="107"/>
  <c r="D907" i="107"/>
  <c r="D911" i="107"/>
  <c r="C958" i="107"/>
  <c r="C957" i="107"/>
  <c r="C950" i="107"/>
  <c r="C949" i="107"/>
  <c r="C942" i="107"/>
  <c r="C929" i="107"/>
  <c r="D543" i="107"/>
  <c r="D594" i="107"/>
  <c r="D702" i="107"/>
  <c r="D785" i="107"/>
  <c r="D870" i="107"/>
  <c r="D27" i="107"/>
  <c r="D75" i="107"/>
  <c r="D123" i="107"/>
  <c r="D164" i="107"/>
  <c r="D196" i="107"/>
  <c r="D220" i="107"/>
  <c r="D244" i="107"/>
  <c r="D268" i="107"/>
  <c r="D292" i="107"/>
  <c r="D316" i="107"/>
  <c r="D340" i="107"/>
  <c r="D364" i="107"/>
  <c r="D388" i="107"/>
  <c r="D412" i="107"/>
  <c r="D436" i="107"/>
  <c r="D460" i="107"/>
  <c r="D484" i="107"/>
  <c r="D508" i="107"/>
  <c r="D532" i="107"/>
  <c r="D92" i="107"/>
  <c r="D183" i="107"/>
  <c r="D279" i="107"/>
  <c r="D399" i="107"/>
  <c r="D495" i="107"/>
  <c r="D835" i="107"/>
  <c r="D147" i="107"/>
  <c r="D256" i="107"/>
  <c r="D352" i="107"/>
  <c r="D448" i="107"/>
  <c r="D520" i="107"/>
  <c r="D658" i="107"/>
  <c r="D185" i="107"/>
  <c r="D233" i="107"/>
  <c r="D305" i="107"/>
  <c r="D353" i="107"/>
  <c r="D425" i="107"/>
  <c r="D473" i="107"/>
  <c r="D521" i="107"/>
  <c r="D771" i="107"/>
  <c r="D258" i="107"/>
  <c r="D402" i="107"/>
  <c r="D450" i="107"/>
  <c r="D522" i="107"/>
  <c r="D775" i="107"/>
  <c r="D102" i="107"/>
  <c r="D187" i="107"/>
  <c r="D235" i="107"/>
  <c r="D259" i="107"/>
  <c r="D307" i="107"/>
  <c r="D355" i="107"/>
  <c r="D427" i="107"/>
  <c r="D499" i="107"/>
  <c r="D695" i="107"/>
  <c r="D599" i="107"/>
  <c r="D708" i="107"/>
  <c r="D805" i="107"/>
  <c r="D874" i="107"/>
  <c r="D28" i="107"/>
  <c r="D76" i="107"/>
  <c r="D124" i="107"/>
  <c r="D168" i="107"/>
  <c r="D197" i="107"/>
  <c r="D221" i="107"/>
  <c r="D245" i="107"/>
  <c r="D269" i="107"/>
  <c r="D293" i="107"/>
  <c r="D317" i="107"/>
  <c r="D341" i="107"/>
  <c r="D365" i="107"/>
  <c r="D389" i="107"/>
  <c r="D413" i="107"/>
  <c r="D437" i="107"/>
  <c r="D461" i="107"/>
  <c r="D485" i="107"/>
  <c r="D509" i="107"/>
  <c r="D533" i="107"/>
  <c r="D44" i="107"/>
  <c r="D140" i="107"/>
  <c r="D231" i="107"/>
  <c r="D303" i="107"/>
  <c r="D375" i="107"/>
  <c r="D447" i="107"/>
  <c r="D649" i="107"/>
  <c r="D184" i="107"/>
  <c r="D232" i="107"/>
  <c r="D328" i="107"/>
  <c r="D424" i="107"/>
  <c r="D744" i="107"/>
  <c r="D840" i="107"/>
  <c r="D282" i="107"/>
  <c r="D378" i="107"/>
  <c r="D474" i="107"/>
  <c r="D673" i="107"/>
  <c r="D54" i="107"/>
  <c r="D150" i="107"/>
  <c r="D211" i="107"/>
  <c r="D283" i="107"/>
  <c r="D331" i="107"/>
  <c r="D379" i="107"/>
  <c r="D451" i="107"/>
  <c r="D475" i="107"/>
  <c r="D523" i="107"/>
  <c r="D776" i="107"/>
  <c r="D67" i="107"/>
  <c r="D115" i="107"/>
  <c r="D162" i="107"/>
  <c r="D194" i="107"/>
  <c r="D242" i="107"/>
  <c r="D266" i="107"/>
  <c r="D314" i="107"/>
  <c r="D386" i="107"/>
  <c r="D458" i="107"/>
  <c r="D506" i="107"/>
  <c r="D530" i="107"/>
  <c r="D784" i="107"/>
  <c r="D20" i="107"/>
  <c r="D68" i="107"/>
  <c r="D163" i="107"/>
  <c r="D195" i="107"/>
  <c r="D243" i="107"/>
  <c r="D291" i="107"/>
  <c r="D339" i="107"/>
  <c r="D363" i="107"/>
  <c r="D411" i="107"/>
  <c r="D459" i="107"/>
  <c r="D531" i="107"/>
  <c r="D601" i="107"/>
  <c r="D709" i="107"/>
  <c r="D806" i="107"/>
  <c r="D879" i="107"/>
  <c r="D29" i="107"/>
  <c r="D77" i="107"/>
  <c r="D125" i="107"/>
  <c r="D171" i="107"/>
  <c r="D198" i="107"/>
  <c r="D222" i="107"/>
  <c r="D246" i="107"/>
  <c r="D270" i="107"/>
  <c r="D294" i="107"/>
  <c r="D318" i="107"/>
  <c r="D342" i="107"/>
  <c r="D366" i="107"/>
  <c r="D390" i="107"/>
  <c r="D414" i="107"/>
  <c r="D438" i="107"/>
  <c r="D462" i="107"/>
  <c r="D486" i="107"/>
  <c r="D510" i="107"/>
  <c r="D534" i="107"/>
  <c r="D732" i="107"/>
  <c r="D207" i="107"/>
  <c r="D327" i="107"/>
  <c r="D423" i="107"/>
  <c r="D519" i="107"/>
  <c r="D894" i="107"/>
  <c r="D51" i="107"/>
  <c r="D208" i="107"/>
  <c r="D304" i="107"/>
  <c r="D400" i="107"/>
  <c r="D472" i="107"/>
  <c r="D836" i="107"/>
  <c r="D100" i="107"/>
  <c r="D148" i="107"/>
  <c r="D209" i="107"/>
  <c r="D257" i="107"/>
  <c r="D281" i="107"/>
  <c r="D329" i="107"/>
  <c r="D377" i="107"/>
  <c r="D401" i="107"/>
  <c r="D449" i="107"/>
  <c r="D497" i="107"/>
  <c r="D671" i="107"/>
  <c r="D53" i="107"/>
  <c r="D101" i="107"/>
  <c r="D149" i="107"/>
  <c r="D186" i="107"/>
  <c r="D210" i="107"/>
  <c r="D234" i="107"/>
  <c r="D306" i="107"/>
  <c r="D330" i="107"/>
  <c r="D354" i="107"/>
  <c r="D426" i="107"/>
  <c r="D498" i="107"/>
  <c r="D845" i="107"/>
  <c r="D19" i="107"/>
  <c r="D869" i="107"/>
  <c r="D615" i="107"/>
  <c r="D725" i="107"/>
  <c r="D810" i="107"/>
  <c r="D880" i="107"/>
  <c r="D30" i="107"/>
  <c r="D78" i="107"/>
  <c r="D126" i="107"/>
  <c r="D172" i="107"/>
  <c r="D199" i="107"/>
  <c r="D223" i="107"/>
  <c r="D247" i="107"/>
  <c r="D271" i="107"/>
  <c r="D295" i="107"/>
  <c r="D319" i="107"/>
  <c r="D343" i="107"/>
  <c r="D367" i="107"/>
  <c r="D391" i="107"/>
  <c r="D415" i="107"/>
  <c r="D439" i="107"/>
  <c r="D463" i="107"/>
  <c r="D487" i="107"/>
  <c r="D511" i="107"/>
  <c r="D535" i="107"/>
  <c r="D816" i="107"/>
  <c r="D52" i="107"/>
  <c r="D5" i="107"/>
  <c r="D6" i="107"/>
  <c r="D403" i="107"/>
  <c r="D846" i="107"/>
  <c r="D218" i="107"/>
  <c r="D290" i="107"/>
  <c r="D338" i="107"/>
  <c r="D362" i="107"/>
  <c r="D410" i="107"/>
  <c r="D434" i="107"/>
  <c r="D482" i="107"/>
  <c r="D700" i="107"/>
  <c r="D116" i="107"/>
  <c r="D219" i="107"/>
  <c r="D267" i="107"/>
  <c r="D315" i="107"/>
  <c r="D387" i="107"/>
  <c r="D435" i="107"/>
  <c r="D483" i="107"/>
  <c r="D618" i="107"/>
  <c r="D730" i="107"/>
  <c r="D815" i="107"/>
  <c r="D893" i="107"/>
  <c r="D43" i="107"/>
  <c r="D91" i="107"/>
  <c r="D139" i="107"/>
  <c r="D182" i="107"/>
  <c r="D206" i="107"/>
  <c r="D230" i="107"/>
  <c r="D254" i="107"/>
  <c r="D278" i="107"/>
  <c r="D302" i="107"/>
  <c r="D326" i="107"/>
  <c r="D350" i="107"/>
  <c r="D374" i="107"/>
  <c r="D398" i="107"/>
  <c r="D422" i="107"/>
  <c r="D446" i="107"/>
  <c r="D470" i="107"/>
  <c r="D494" i="107"/>
  <c r="D518" i="107"/>
  <c r="D648" i="107"/>
  <c r="D255" i="107"/>
  <c r="D351" i="107"/>
  <c r="D471" i="107"/>
  <c r="D739" i="107"/>
  <c r="D99" i="107"/>
  <c r="D280" i="107"/>
  <c r="D376" i="107"/>
  <c r="D496" i="107"/>
  <c r="D507" i="107"/>
  <c r="D878" i="107"/>
  <c r="D844" i="107"/>
  <c r="D811" i="107"/>
  <c r="D780" i="107"/>
  <c r="D736" i="107"/>
  <c r="D703" i="107"/>
  <c r="D665" i="107"/>
  <c r="D609" i="107"/>
  <c r="D539" i="107"/>
  <c r="D527" i="107"/>
  <c r="D515" i="107"/>
  <c r="D503" i="107"/>
  <c r="D491" i="107"/>
  <c r="D479" i="107"/>
  <c r="D467" i="107"/>
  <c r="D455" i="107"/>
  <c r="D443" i="107"/>
  <c r="D431" i="107"/>
  <c r="D419" i="107"/>
  <c r="D407" i="107"/>
  <c r="D395" i="107"/>
  <c r="D383" i="107"/>
  <c r="D371" i="107"/>
  <c r="D359" i="107"/>
  <c r="D347" i="107"/>
  <c r="D335" i="107"/>
  <c r="D323" i="107"/>
  <c r="D311" i="107"/>
  <c r="D299" i="107"/>
  <c r="D287" i="107"/>
  <c r="D275" i="107"/>
  <c r="D263" i="107"/>
  <c r="D251" i="107"/>
  <c r="D239" i="107"/>
  <c r="D227" i="107"/>
  <c r="D215" i="107"/>
  <c r="D203" i="107"/>
  <c r="D191" i="107"/>
  <c r="D176" i="107"/>
  <c r="D159" i="107"/>
  <c r="D136" i="107"/>
  <c r="D112" i="107"/>
  <c r="D88" i="107"/>
  <c r="D64" i="107"/>
  <c r="D40" i="107"/>
  <c r="D16" i="107"/>
  <c r="D888" i="107"/>
  <c r="D860" i="107"/>
  <c r="D830" i="107"/>
  <c r="D795" i="107"/>
  <c r="D758" i="107"/>
  <c r="D718" i="107"/>
  <c r="D687" i="107"/>
  <c r="D640" i="107"/>
  <c r="D577" i="107"/>
  <c r="D517" i="107"/>
  <c r="D481" i="107"/>
  <c r="D445" i="107"/>
  <c r="D361" i="107"/>
  <c r="D694" i="107"/>
  <c r="D528" i="107"/>
  <c r="D516" i="107"/>
  <c r="D468" i="107"/>
  <c r="D420" i="107"/>
  <c r="D408" i="107"/>
  <c r="D372" i="107"/>
  <c r="D336" i="107"/>
  <c r="D300" i="107"/>
  <c r="D264" i="107"/>
  <c r="D228" i="107"/>
  <c r="D192" i="107"/>
  <c r="D160" i="107"/>
  <c r="D89" i="107"/>
  <c r="D41" i="107"/>
  <c r="D889" i="107"/>
  <c r="D759" i="107"/>
  <c r="D642" i="107"/>
  <c r="D538" i="107"/>
  <c r="D526" i="107"/>
  <c r="D514" i="107"/>
  <c r="D502" i="107"/>
  <c r="D490" i="107"/>
  <c r="D478" i="107"/>
  <c r="D466" i="107"/>
  <c r="D454" i="107"/>
  <c r="D442" i="107"/>
  <c r="D430" i="107"/>
  <c r="D418" i="107"/>
  <c r="D406" i="107"/>
  <c r="D394" i="107"/>
  <c r="D382" i="107"/>
  <c r="D370" i="107"/>
  <c r="D358" i="107"/>
  <c r="D346" i="107"/>
  <c r="D334" i="107"/>
  <c r="D322" i="107"/>
  <c r="D310" i="107"/>
  <c r="D298" i="107"/>
  <c r="D286" i="107"/>
  <c r="D274" i="107"/>
  <c r="D262" i="107"/>
  <c r="D250" i="107"/>
  <c r="D238" i="107"/>
  <c r="D226" i="107"/>
  <c r="D214" i="107"/>
  <c r="D202" i="107"/>
  <c r="D190" i="107"/>
  <c r="D175" i="107"/>
  <c r="D156" i="107"/>
  <c r="D135" i="107"/>
  <c r="D111" i="107"/>
  <c r="D87" i="107"/>
  <c r="D63" i="107"/>
  <c r="D39" i="107"/>
  <c r="D15" i="107"/>
  <c r="D885" i="107"/>
  <c r="D859" i="107"/>
  <c r="D826" i="107"/>
  <c r="D794" i="107"/>
  <c r="D757" i="107"/>
  <c r="D717" i="107"/>
  <c r="D680" i="107"/>
  <c r="D634" i="107"/>
  <c r="D572" i="107"/>
  <c r="D541" i="107"/>
  <c r="D505" i="107"/>
  <c r="D469" i="107"/>
  <c r="D433" i="107"/>
  <c r="D409" i="107"/>
  <c r="D373" i="107"/>
  <c r="D337" i="107"/>
  <c r="D313" i="107"/>
  <c r="D289" i="107"/>
  <c r="D265" i="107"/>
  <c r="D241" i="107"/>
  <c r="D217" i="107"/>
  <c r="D193" i="107"/>
  <c r="D161" i="107"/>
  <c r="D114" i="107"/>
  <c r="D66" i="107"/>
  <c r="D18" i="107"/>
  <c r="D868" i="107"/>
  <c r="D801" i="107"/>
  <c r="D724" i="107"/>
  <c r="D643" i="107"/>
  <c r="D492" i="107"/>
  <c r="D456" i="107"/>
  <c r="D432" i="107"/>
  <c r="D396" i="107"/>
  <c r="D360" i="107"/>
  <c r="D324" i="107"/>
  <c r="D288" i="107"/>
  <c r="D252" i="107"/>
  <c r="D216" i="107"/>
  <c r="D180" i="107"/>
  <c r="D137" i="107"/>
  <c r="D65" i="107"/>
  <c r="D864" i="107"/>
  <c r="D796" i="107"/>
  <c r="D689" i="107"/>
  <c r="C880" i="107"/>
  <c r="D537" i="107"/>
  <c r="D525" i="107"/>
  <c r="D513" i="107"/>
  <c r="D501" i="107"/>
  <c r="D489" i="107"/>
  <c r="D477" i="107"/>
  <c r="D465" i="107"/>
  <c r="D453" i="107"/>
  <c r="D441" i="107"/>
  <c r="D429" i="107"/>
  <c r="D417" i="107"/>
  <c r="D405" i="107"/>
  <c r="D393" i="107"/>
  <c r="D381" i="107"/>
  <c r="D369" i="107"/>
  <c r="D357" i="107"/>
  <c r="D345" i="107"/>
  <c r="D333" i="107"/>
  <c r="D321" i="107"/>
  <c r="D309" i="107"/>
  <c r="D297" i="107"/>
  <c r="D285" i="107"/>
  <c r="D273" i="107"/>
  <c r="D261" i="107"/>
  <c r="D249" i="107"/>
  <c r="D237" i="107"/>
  <c r="D225" i="107"/>
  <c r="D213" i="107"/>
  <c r="D201" i="107"/>
  <c r="D189" i="107"/>
  <c r="D174" i="107"/>
  <c r="D152" i="107"/>
  <c r="D128" i="107"/>
  <c r="D104" i="107"/>
  <c r="D80" i="107"/>
  <c r="D56" i="107"/>
  <c r="D32" i="107"/>
  <c r="D8" i="107"/>
  <c r="D884" i="107"/>
  <c r="D855" i="107"/>
  <c r="D825" i="107"/>
  <c r="D790" i="107"/>
  <c r="D752" i="107"/>
  <c r="D715" i="107"/>
  <c r="D679" i="107"/>
  <c r="D628" i="107"/>
  <c r="D561" i="107"/>
  <c r="D529" i="107"/>
  <c r="D493" i="107"/>
  <c r="D457" i="107"/>
  <c r="D421" i="107"/>
  <c r="D397" i="107"/>
  <c r="D385" i="107"/>
  <c r="D349" i="107"/>
  <c r="D325" i="107"/>
  <c r="D301" i="107"/>
  <c r="D277" i="107"/>
  <c r="D253" i="107"/>
  <c r="D229" i="107"/>
  <c r="D205" i="107"/>
  <c r="D181" i="107"/>
  <c r="D138" i="107"/>
  <c r="D90" i="107"/>
  <c r="D42" i="107"/>
  <c r="D834" i="107"/>
  <c r="D765" i="107"/>
  <c r="D592" i="107"/>
  <c r="D540" i="107"/>
  <c r="D504" i="107"/>
  <c r="D480" i="107"/>
  <c r="D444" i="107"/>
  <c r="D384" i="107"/>
  <c r="D348" i="107"/>
  <c r="D312" i="107"/>
  <c r="D276" i="107"/>
  <c r="D240" i="107"/>
  <c r="D204" i="107"/>
  <c r="D113" i="107"/>
  <c r="D17" i="107"/>
  <c r="D831" i="107"/>
  <c r="D723" i="107"/>
  <c r="D587" i="107"/>
  <c r="D536" i="107"/>
  <c r="D524" i="107"/>
  <c r="D512" i="107"/>
  <c r="D500" i="107"/>
  <c r="D488" i="107"/>
  <c r="D476" i="107"/>
  <c r="D464" i="107"/>
  <c r="D452" i="107"/>
  <c r="D440" i="107"/>
  <c r="D428" i="107"/>
  <c r="D416" i="107"/>
  <c r="D404" i="107"/>
  <c r="D392" i="107"/>
  <c r="D380" i="107"/>
  <c r="D368" i="107"/>
  <c r="D356" i="107"/>
  <c r="D344" i="107"/>
  <c r="D332" i="107"/>
  <c r="D320" i="107"/>
  <c r="D308" i="107"/>
  <c r="D296" i="107"/>
  <c r="D284" i="107"/>
  <c r="D272" i="107"/>
  <c r="D260" i="107"/>
  <c r="D248" i="107"/>
  <c r="D236" i="107"/>
  <c r="D224" i="107"/>
  <c r="D212" i="107"/>
  <c r="D200" i="107"/>
  <c r="D188" i="107"/>
  <c r="D173" i="107"/>
  <c r="D151" i="107"/>
  <c r="D127" i="107"/>
  <c r="D103" i="107"/>
  <c r="D79" i="107"/>
  <c r="D55" i="107"/>
  <c r="D31" i="107"/>
  <c r="D7" i="107"/>
  <c r="D883" i="107"/>
  <c r="D850" i="107"/>
  <c r="D821" i="107"/>
  <c r="D786" i="107"/>
  <c r="D745" i="107"/>
  <c r="D710" i="107"/>
  <c r="D678" i="107"/>
  <c r="D619" i="107"/>
  <c r="D4" i="107"/>
  <c r="D544" i="107"/>
  <c r="D549" i="107"/>
  <c r="D554" i="107"/>
  <c r="D559" i="107"/>
  <c r="D569" i="107"/>
  <c r="D578" i="107"/>
  <c r="D588" i="107"/>
  <c r="D564" i="107"/>
  <c r="D584" i="107"/>
  <c r="D545" i="107"/>
  <c r="D555" i="107"/>
  <c r="D560" i="107"/>
  <c r="D574" i="107"/>
  <c r="D579" i="107"/>
  <c r="D589" i="107"/>
  <c r="D550" i="107"/>
  <c r="D565" i="107"/>
  <c r="D570" i="107"/>
  <c r="D556" i="107"/>
  <c r="D580" i="107"/>
  <c r="D585" i="107"/>
  <c r="D590" i="107"/>
  <c r="D557" i="107"/>
  <c r="D563" i="107"/>
  <c r="D625" i="107"/>
  <c r="D635" i="107"/>
  <c r="D641" i="107"/>
  <c r="D650" i="107"/>
  <c r="D666" i="107"/>
  <c r="D691" i="107"/>
  <c r="D701" i="107"/>
  <c r="D711" i="107"/>
  <c r="D716" i="107"/>
  <c r="D726" i="107"/>
  <c r="D731" i="107"/>
  <c r="D741" i="107"/>
  <c r="D746" i="107"/>
  <c r="D751" i="107"/>
  <c r="D766" i="107"/>
  <c r="D548" i="107"/>
  <c r="D566" i="107"/>
  <c r="D591" i="107"/>
  <c r="D596" i="107"/>
  <c r="D600" i="107"/>
  <c r="D610" i="107"/>
  <c r="D616" i="107"/>
  <c r="D621" i="107"/>
  <c r="D656" i="107"/>
  <c r="D661" i="107"/>
  <c r="D676" i="107"/>
  <c r="D686" i="107"/>
  <c r="D721" i="107"/>
  <c r="D737" i="107"/>
  <c r="D756" i="107"/>
  <c r="D573" i="107"/>
  <c r="D582" i="107"/>
  <c r="D606" i="107"/>
  <c r="D626" i="107"/>
  <c r="D558" i="107"/>
  <c r="D567" i="107"/>
  <c r="D575" i="107"/>
  <c r="D542" i="107"/>
  <c r="D551" i="107"/>
  <c r="D583" i="107"/>
  <c r="D597" i="107"/>
  <c r="D622" i="107"/>
  <c r="D627" i="107"/>
  <c r="D632" i="107"/>
  <c r="D637" i="107"/>
  <c r="D652" i="107"/>
  <c r="D657" i="107"/>
  <c r="D697" i="107"/>
  <c r="D707" i="107"/>
  <c r="D713" i="107"/>
  <c r="D728" i="107"/>
  <c r="D738" i="107"/>
  <c r="D748" i="107"/>
  <c r="D763" i="107"/>
  <c r="D593" i="107"/>
  <c r="D602" i="107"/>
  <c r="D607" i="107"/>
  <c r="D612" i="107"/>
  <c r="D647" i="107"/>
  <c r="D663" i="107"/>
  <c r="D668" i="107"/>
  <c r="D672" i="107"/>
  <c r="D682" i="107"/>
  <c r="D688" i="107"/>
  <c r="D693" i="107"/>
  <c r="D546" i="107"/>
  <c r="D553" i="107"/>
  <c r="D562" i="107"/>
  <c r="D571" i="107"/>
  <c r="D873" i="107"/>
  <c r="D863" i="107"/>
  <c r="D854" i="107"/>
  <c r="D849" i="107"/>
  <c r="D839" i="107"/>
  <c r="D829" i="107"/>
  <c r="D820" i="107"/>
  <c r="D814" i="107"/>
  <c r="D804" i="107"/>
  <c r="D800" i="107"/>
  <c r="D789" i="107"/>
  <c r="D779" i="107"/>
  <c r="D770" i="107"/>
  <c r="D764" i="107"/>
  <c r="D750" i="107"/>
  <c r="D743" i="107"/>
  <c r="D685" i="107"/>
  <c r="D670" i="107"/>
  <c r="D664" i="107"/>
  <c r="D655" i="107"/>
  <c r="D633" i="107"/>
  <c r="D624" i="107"/>
  <c r="D617" i="107"/>
  <c r="D608" i="107"/>
  <c r="D576" i="107"/>
  <c r="D170" i="107"/>
  <c r="D158" i="107"/>
  <c r="D146" i="107"/>
  <c r="D134" i="107"/>
  <c r="D122" i="107"/>
  <c r="D110" i="107"/>
  <c r="D98" i="107"/>
  <c r="D86" i="107"/>
  <c r="D74" i="107"/>
  <c r="D62" i="107"/>
  <c r="D50" i="107"/>
  <c r="D38" i="107"/>
  <c r="D26" i="107"/>
  <c r="D14" i="107"/>
  <c r="D887" i="107"/>
  <c r="C868" i="107"/>
  <c r="D858" i="107"/>
  <c r="D853" i="107"/>
  <c r="D838" i="107"/>
  <c r="D828" i="107"/>
  <c r="D824" i="107"/>
  <c r="D819" i="107"/>
  <c r="D809" i="107"/>
  <c r="D799" i="107"/>
  <c r="D774" i="107"/>
  <c r="D769" i="107"/>
  <c r="D755" i="107"/>
  <c r="D742" i="107"/>
  <c r="D729" i="107"/>
  <c r="D722" i="107"/>
  <c r="D684" i="107"/>
  <c r="D677" i="107"/>
  <c r="D662" i="107"/>
  <c r="D654" i="107"/>
  <c r="D598" i="107"/>
  <c r="D552" i="107"/>
  <c r="D169" i="107"/>
  <c r="D157" i="107"/>
  <c r="D145" i="107"/>
  <c r="D133" i="107"/>
  <c r="D121" i="107"/>
  <c r="D109" i="107"/>
  <c r="D97" i="107"/>
  <c r="D85" i="107"/>
  <c r="D73" i="107"/>
  <c r="D61" i="107"/>
  <c r="D49" i="107"/>
  <c r="D37" i="107"/>
  <c r="D25" i="107"/>
  <c r="D13" i="107"/>
  <c r="D892" i="107"/>
  <c r="D877" i="107"/>
  <c r="D872" i="107"/>
  <c r="D867" i="107"/>
  <c r="D862" i="107"/>
  <c r="D848" i="107"/>
  <c r="D843" i="107"/>
  <c r="D813" i="107"/>
  <c r="D803" i="107"/>
  <c r="D793" i="107"/>
  <c r="D788" i="107"/>
  <c r="D783" i="107"/>
  <c r="D778" i="107"/>
  <c r="D762" i="107"/>
  <c r="D749" i="107"/>
  <c r="D735" i="107"/>
  <c r="D706" i="107"/>
  <c r="D699" i="107"/>
  <c r="D692" i="107"/>
  <c r="D669" i="107"/>
  <c r="D646" i="107"/>
  <c r="D639" i="107"/>
  <c r="D631" i="107"/>
  <c r="D623" i="107"/>
  <c r="D614" i="107"/>
  <c r="D605" i="107"/>
  <c r="D144" i="107"/>
  <c r="D132" i="107"/>
  <c r="D120" i="107"/>
  <c r="D108" i="107"/>
  <c r="D96" i="107"/>
  <c r="D84" i="107"/>
  <c r="D72" i="107"/>
  <c r="D60" i="107"/>
  <c r="D48" i="107"/>
  <c r="D36" i="107"/>
  <c r="D24" i="107"/>
  <c r="D12" i="107"/>
  <c r="D882" i="107"/>
  <c r="D852" i="107"/>
  <c r="D833" i="107"/>
  <c r="D823" i="107"/>
  <c r="D818" i="107"/>
  <c r="D808" i="107"/>
  <c r="D798" i="107"/>
  <c r="D768" i="107"/>
  <c r="D761" i="107"/>
  <c r="D754" i="107"/>
  <c r="D720" i="107"/>
  <c r="D714" i="107"/>
  <c r="D705" i="107"/>
  <c r="D683" i="107"/>
  <c r="D675" i="107"/>
  <c r="D660" i="107"/>
  <c r="D645" i="107"/>
  <c r="D630" i="107"/>
  <c r="D586" i="107"/>
  <c r="D547" i="107"/>
  <c r="D179" i="107"/>
  <c r="D167" i="107"/>
  <c r="D155" i="107"/>
  <c r="D143" i="107"/>
  <c r="D131" i="107"/>
  <c r="D119" i="107"/>
  <c r="D107" i="107"/>
  <c r="D95" i="107"/>
  <c r="D83" i="107"/>
  <c r="D71" i="107"/>
  <c r="D59" i="107"/>
  <c r="D47" i="107"/>
  <c r="D35" i="107"/>
  <c r="D23" i="107"/>
  <c r="D11" i="107"/>
  <c r="D896" i="107"/>
  <c r="D891" i="107"/>
  <c r="D886" i="107"/>
  <c r="D876" i="107"/>
  <c r="D871" i="107"/>
  <c r="D866" i="107"/>
  <c r="D857" i="107"/>
  <c r="D847" i="107"/>
  <c r="D842" i="107"/>
  <c r="D837" i="107"/>
  <c r="D827" i="107"/>
  <c r="D792" i="107"/>
  <c r="D787" i="107"/>
  <c r="D782" i="107"/>
  <c r="D773" i="107"/>
  <c r="D767" i="107"/>
  <c r="D734" i="107"/>
  <c r="D698" i="107"/>
  <c r="D690" i="107"/>
  <c r="D653" i="107"/>
  <c r="D638" i="107"/>
  <c r="D613" i="107"/>
  <c r="D604" i="107"/>
  <c r="D595" i="107"/>
  <c r="D568" i="107"/>
  <c r="D178" i="107"/>
  <c r="D166" i="107"/>
  <c r="D154" i="107"/>
  <c r="D142" i="107"/>
  <c r="D130" i="107"/>
  <c r="D118" i="107"/>
  <c r="D106" i="107"/>
  <c r="D94" i="107"/>
  <c r="D82" i="107"/>
  <c r="D70" i="107"/>
  <c r="D58" i="107"/>
  <c r="D46" i="107"/>
  <c r="D34" i="107"/>
  <c r="D22" i="107"/>
  <c r="D10" i="107"/>
  <c r="C871" i="107"/>
  <c r="D861" i="107"/>
  <c r="D851" i="107"/>
  <c r="D832" i="107"/>
  <c r="D817" i="107"/>
  <c r="D812" i="107"/>
  <c r="D807" i="107"/>
  <c r="D802" i="107"/>
  <c r="D777" i="107"/>
  <c r="D760" i="107"/>
  <c r="D747" i="107"/>
  <c r="D740" i="107"/>
  <c r="D727" i="107"/>
  <c r="D719" i="107"/>
  <c r="D674" i="107"/>
  <c r="D667" i="107"/>
  <c r="D659" i="107"/>
  <c r="D177" i="107"/>
  <c r="D165" i="107"/>
  <c r="D153" i="107"/>
  <c r="D141" i="107"/>
  <c r="D129" i="107"/>
  <c r="D117" i="107"/>
  <c r="D105" i="107"/>
  <c r="D93" i="107"/>
  <c r="D81" i="107"/>
  <c r="D69" i="107"/>
  <c r="D57" i="107"/>
  <c r="D45" i="107"/>
  <c r="D33" i="107"/>
  <c r="D21" i="107"/>
  <c r="D9" i="107"/>
  <c r="D895" i="107"/>
  <c r="D890" i="107"/>
  <c r="D881" i="107"/>
  <c r="D875" i="107"/>
  <c r="D865" i="107"/>
  <c r="D856" i="107"/>
  <c r="D841" i="107"/>
  <c r="D822" i="107"/>
  <c r="D797" i="107"/>
  <c r="D791" i="107"/>
  <c r="D781" i="107"/>
  <c r="D772" i="107"/>
  <c r="D753" i="107"/>
  <c r="D733" i="107"/>
  <c r="D712" i="107"/>
  <c r="D704" i="107"/>
  <c r="D696" i="107"/>
  <c r="D681" i="107"/>
  <c r="D651" i="107"/>
  <c r="D644" i="107"/>
  <c r="D636" i="107"/>
  <c r="D629" i="107"/>
  <c r="D620" i="107"/>
  <c r="D611" i="107"/>
  <c r="D603" i="107"/>
  <c r="D581" i="107"/>
  <c r="C1982" i="107"/>
  <c r="F1982" i="107" l="1"/>
  <c r="G1982" i="107" s="1"/>
  <c r="F1983" i="107"/>
  <c r="G1983" i="107" s="1"/>
  <c r="F1986" i="107"/>
  <c r="G1986" i="107" s="1"/>
  <c r="F1984" i="107"/>
  <c r="G1984" i="107" s="1"/>
  <c r="F1987" i="107"/>
  <c r="G1987" i="107" s="1"/>
  <c r="C1984" i="107"/>
  <c r="C1987" i="107"/>
  <c r="C1983" i="107"/>
  <c r="C1985" i="107"/>
  <c r="C864" i="107"/>
  <c r="C870" i="107"/>
  <c r="C893" i="107"/>
  <c r="C1981" i="107"/>
  <c r="C922" i="107"/>
  <c r="C1986" i="107"/>
  <c r="C888" i="107"/>
  <c r="C863" i="107"/>
  <c r="C939" i="107"/>
  <c r="F976" i="107"/>
  <c r="G976" i="107" s="1"/>
  <c r="F959" i="107"/>
  <c r="G959" i="107" s="1"/>
  <c r="F1056" i="107"/>
  <c r="G1056" i="107" s="1"/>
  <c r="F1034" i="107"/>
  <c r="G1034" i="107" s="1"/>
  <c r="F1041" i="107"/>
  <c r="G1041" i="107" s="1"/>
  <c r="F1028" i="107"/>
  <c r="G1028" i="107" s="1"/>
  <c r="F929" i="107"/>
  <c r="G929" i="107" s="1"/>
  <c r="F1036" i="107"/>
  <c r="G1036" i="107" s="1"/>
  <c r="F956" i="107"/>
  <c r="G956" i="107" s="1"/>
  <c r="F1054" i="107"/>
  <c r="G1054" i="107" s="1"/>
  <c r="F1039" i="107"/>
  <c r="G1039" i="107" s="1"/>
  <c r="F893" i="107"/>
  <c r="G893" i="107" s="1"/>
  <c r="F987" i="107"/>
  <c r="G987" i="107" s="1"/>
  <c r="F999" i="107"/>
  <c r="G999" i="107" s="1"/>
  <c r="F881" i="107"/>
  <c r="G881" i="107" s="1"/>
  <c r="F1037" i="107"/>
  <c r="G1037" i="107" s="1"/>
  <c r="F1057" i="107"/>
  <c r="G1057" i="107" s="1"/>
  <c r="F985" i="107"/>
  <c r="G985" i="107" s="1"/>
  <c r="F892" i="107"/>
  <c r="G892" i="107" s="1"/>
  <c r="F1043" i="107"/>
  <c r="G1043" i="107" s="1"/>
  <c r="F1044" i="107"/>
  <c r="G1044" i="107" s="1"/>
  <c r="F916" i="107"/>
  <c r="G916" i="107" s="1"/>
  <c r="F978" i="107"/>
  <c r="G978" i="107" s="1"/>
  <c r="F979" i="107"/>
  <c r="G979" i="107" s="1"/>
  <c r="F994" i="107"/>
  <c r="G994" i="107" s="1"/>
  <c r="F902" i="107"/>
  <c r="G902" i="107" s="1"/>
  <c r="F1062" i="107"/>
  <c r="G1062" i="107" s="1"/>
  <c r="F1048" i="107"/>
  <c r="G1048" i="107" s="1"/>
  <c r="C933" i="107"/>
  <c r="C861" i="107"/>
  <c r="F1030" i="107"/>
  <c r="G1030" i="107" s="1"/>
  <c r="C1046" i="107"/>
  <c r="F1031" i="107"/>
  <c r="G1031" i="107" s="1"/>
  <c r="F1066" i="107"/>
  <c r="G1066" i="107" s="1"/>
  <c r="F1068" i="107"/>
  <c r="G1068" i="107" s="1"/>
  <c r="F981" i="107"/>
  <c r="G981" i="107" s="1"/>
  <c r="F983" i="107"/>
  <c r="G983" i="107" s="1"/>
  <c r="F1052" i="107"/>
  <c r="G1052" i="107" s="1"/>
  <c r="C1055" i="107"/>
  <c r="F1053" i="107"/>
  <c r="G1053" i="107" s="1"/>
  <c r="C945" i="107"/>
  <c r="F1051" i="107"/>
  <c r="G1051" i="107" s="1"/>
  <c r="F1059" i="107"/>
  <c r="G1059" i="107" s="1"/>
  <c r="C946" i="107"/>
  <c r="C997" i="107"/>
  <c r="F988" i="107"/>
  <c r="G988" i="107" s="1"/>
  <c r="F982" i="107"/>
  <c r="G982" i="107" s="1"/>
  <c r="C921" i="107"/>
  <c r="C999" i="107"/>
  <c r="F977" i="107"/>
  <c r="G977" i="107" s="1"/>
  <c r="F971" i="107"/>
  <c r="G971" i="107" s="1"/>
  <c r="F984" i="107"/>
  <c r="G984" i="107" s="1"/>
  <c r="C1052" i="107"/>
  <c r="F1065" i="107"/>
  <c r="G1065" i="107" s="1"/>
  <c r="F1047" i="107"/>
  <c r="G1047" i="107" s="1"/>
  <c r="F1050" i="107"/>
  <c r="G1050" i="107" s="1"/>
  <c r="F986" i="107"/>
  <c r="G986" i="107" s="1"/>
  <c r="C862" i="107"/>
  <c r="F912" i="107"/>
  <c r="G912" i="107" s="1"/>
  <c r="C943" i="107"/>
  <c r="C1047" i="107"/>
  <c r="F1040" i="107"/>
  <c r="G1040" i="107" s="1"/>
  <c r="F1064" i="107"/>
  <c r="G1064" i="107" s="1"/>
  <c r="F1063" i="107"/>
  <c r="G1063" i="107" s="1"/>
  <c r="C938" i="107"/>
  <c r="C941" i="107"/>
  <c r="F1042" i="107"/>
  <c r="G1042" i="107" s="1"/>
  <c r="F962" i="107"/>
  <c r="G962" i="107" s="1"/>
  <c r="F1058" i="107"/>
  <c r="G1058" i="107" s="1"/>
  <c r="F939" i="107"/>
  <c r="G939" i="107" s="1"/>
  <c r="C935" i="107"/>
  <c r="F1055" i="107"/>
  <c r="G1055" i="107" s="1"/>
  <c r="C1037" i="107"/>
  <c r="F993" i="107"/>
  <c r="G993" i="107" s="1"/>
  <c r="F945" i="107"/>
  <c r="G945" i="107" s="1"/>
  <c r="F998" i="107"/>
  <c r="G998" i="107" s="1"/>
  <c r="F1038" i="107"/>
  <c r="G1038" i="107" s="1"/>
  <c r="F1007" i="107"/>
  <c r="G1007" i="107" s="1"/>
  <c r="F1049" i="107"/>
  <c r="G1049" i="107" s="1"/>
  <c r="C874" i="107"/>
  <c r="F1004" i="107"/>
  <c r="G1004" i="107" s="1"/>
  <c r="F1046" i="107"/>
  <c r="G1046" i="107" s="1"/>
  <c r="C990" i="107"/>
  <c r="F980" i="107"/>
  <c r="G980" i="107" s="1"/>
  <c r="F1003" i="107"/>
  <c r="G1003" i="107" s="1"/>
  <c r="F1045" i="107"/>
  <c r="G1045" i="107" s="1"/>
  <c r="C912" i="107"/>
  <c r="C878" i="107"/>
  <c r="F973" i="107"/>
  <c r="G973" i="107" s="1"/>
  <c r="F991" i="107"/>
  <c r="G991" i="107" s="1"/>
  <c r="F1035" i="107"/>
  <c r="G1035" i="107" s="1"/>
  <c r="F989" i="107"/>
  <c r="G989" i="107" s="1"/>
  <c r="F1029" i="107"/>
  <c r="G1029" i="107" s="1"/>
  <c r="F928" i="107"/>
  <c r="G928" i="107" s="1"/>
  <c r="F974" i="107"/>
  <c r="G974" i="107" s="1"/>
  <c r="F1016" i="107"/>
  <c r="G1016" i="107" s="1"/>
  <c r="F1061" i="107"/>
  <c r="G1061" i="107" s="1"/>
  <c r="F1018" i="107"/>
  <c r="G1018" i="107" s="1"/>
  <c r="F1060" i="107"/>
  <c r="G1060" i="107" s="1"/>
  <c r="C915" i="107"/>
  <c r="F915" i="107"/>
  <c r="G915" i="107" s="1"/>
  <c r="F966" i="107"/>
  <c r="G966" i="107" s="1"/>
  <c r="F970" i="107"/>
  <c r="G970" i="107" s="1"/>
  <c r="F944" i="107"/>
  <c r="G944" i="107" s="1"/>
  <c r="C944" i="107"/>
  <c r="F972" i="107"/>
  <c r="G972" i="107" s="1"/>
  <c r="F1024" i="107"/>
  <c r="G1024" i="107" s="1"/>
  <c r="F1021" i="107"/>
  <c r="G1021" i="107" s="1"/>
  <c r="C916" i="107"/>
  <c r="C913" i="107"/>
  <c r="F975" i="107"/>
  <c r="G975" i="107" s="1"/>
  <c r="C998" i="107"/>
  <c r="C961" i="107"/>
  <c r="C914" i="107"/>
  <c r="C951" i="107"/>
  <c r="C948" i="107"/>
  <c r="C960" i="107"/>
  <c r="C917" i="107"/>
  <c r="C889" i="107"/>
  <c r="C918" i="107"/>
  <c r="C919" i="107"/>
  <c r="C947" i="107"/>
  <c r="C879" i="107"/>
  <c r="F921" i="107"/>
  <c r="G921" i="107" s="1"/>
  <c r="F925" i="107"/>
  <c r="G925" i="107" s="1"/>
  <c r="F889" i="107"/>
  <c r="G889" i="107" s="1"/>
  <c r="F1005" i="107"/>
  <c r="G1005" i="107" s="1"/>
  <c r="F923" i="107"/>
  <c r="G923" i="107" s="1"/>
  <c r="F926" i="107"/>
  <c r="G926" i="107" s="1"/>
  <c r="F927" i="107"/>
  <c r="G927" i="107" s="1"/>
  <c r="F954" i="107"/>
  <c r="G954" i="107" s="1"/>
  <c r="F969" i="107"/>
  <c r="G969" i="107" s="1"/>
  <c r="F932" i="107"/>
  <c r="G932" i="107" s="1"/>
  <c r="F967" i="107"/>
  <c r="G967" i="107" s="1"/>
  <c r="F1000" i="107"/>
  <c r="G1000" i="107" s="1"/>
  <c r="F1010" i="107"/>
  <c r="G1010" i="107" s="1"/>
  <c r="F920" i="107"/>
  <c r="G920" i="107" s="1"/>
  <c r="F934" i="107"/>
  <c r="G934" i="107" s="1"/>
  <c r="F960" i="107"/>
  <c r="G960" i="107" s="1"/>
  <c r="F949" i="107"/>
  <c r="G949" i="107" s="1"/>
  <c r="F957" i="107"/>
  <c r="G957" i="107" s="1"/>
  <c r="F951" i="107"/>
  <c r="G951" i="107" s="1"/>
  <c r="F997" i="107"/>
  <c r="G997" i="107" s="1"/>
  <c r="F1012" i="107"/>
  <c r="G1012" i="107" s="1"/>
  <c r="F990" i="107"/>
  <c r="G990" i="107" s="1"/>
  <c r="F886" i="107"/>
  <c r="G886" i="107" s="1"/>
  <c r="F913" i="107"/>
  <c r="G913" i="107" s="1"/>
  <c r="F908" i="107"/>
  <c r="G908" i="107" s="1"/>
  <c r="F917" i="107"/>
  <c r="G917" i="107" s="1"/>
  <c r="F938" i="107"/>
  <c r="G938" i="107" s="1"/>
  <c r="F937" i="107"/>
  <c r="G937" i="107" s="1"/>
  <c r="F948" i="107"/>
  <c r="G948" i="107" s="1"/>
  <c r="F943" i="107"/>
  <c r="G943" i="107" s="1"/>
  <c r="F955" i="107"/>
  <c r="G955" i="107" s="1"/>
  <c r="F958" i="107"/>
  <c r="G958" i="107" s="1"/>
  <c r="F1001" i="107"/>
  <c r="G1001" i="107" s="1"/>
  <c r="F942" i="107"/>
  <c r="G942" i="107" s="1"/>
  <c r="F935" i="107"/>
  <c r="G935" i="107" s="1"/>
  <c r="F931" i="107"/>
  <c r="G931" i="107" s="1"/>
  <c r="F933" i="107"/>
  <c r="G933" i="107" s="1"/>
  <c r="F968" i="107"/>
  <c r="G968" i="107" s="1"/>
  <c r="F1009" i="107"/>
  <c r="G1009" i="107" s="1"/>
  <c r="F953" i="107"/>
  <c r="G953" i="107" s="1"/>
  <c r="F963" i="107"/>
  <c r="G963" i="107" s="1"/>
  <c r="F995" i="107"/>
  <c r="G995" i="107" s="1"/>
  <c r="F919" i="107"/>
  <c r="G919" i="107" s="1"/>
  <c r="F941" i="107"/>
  <c r="G941" i="107" s="1"/>
  <c r="F946" i="107"/>
  <c r="G946" i="107" s="1"/>
  <c r="F947" i="107"/>
  <c r="G947" i="107" s="1"/>
  <c r="F950" i="107"/>
  <c r="G950" i="107" s="1"/>
  <c r="F1008" i="107"/>
  <c r="G1008" i="107" s="1"/>
  <c r="F1020" i="107"/>
  <c r="G1020" i="107" s="1"/>
  <c r="F905" i="107"/>
  <c r="G905" i="107" s="1"/>
  <c r="F924" i="107"/>
  <c r="G924" i="107" s="1"/>
  <c r="F940" i="107"/>
  <c r="G940" i="107" s="1"/>
  <c r="F961" i="107"/>
  <c r="G961" i="107" s="1"/>
  <c r="F918" i="107"/>
  <c r="G918" i="107" s="1"/>
  <c r="C954" i="107"/>
  <c r="F1019" i="107"/>
  <c r="G1019" i="107" s="1"/>
  <c r="F1006" i="107"/>
  <c r="G1006" i="107" s="1"/>
  <c r="C867" i="107"/>
  <c r="F922" i="107"/>
  <c r="G922" i="107" s="1"/>
  <c r="F1002" i="107"/>
  <c r="G1002" i="107" s="1"/>
  <c r="F914" i="107"/>
  <c r="G914" i="107" s="1"/>
  <c r="C905" i="107"/>
  <c r="C959" i="107"/>
  <c r="C910" i="107"/>
  <c r="C964" i="107"/>
  <c r="F898" i="107"/>
  <c r="G898" i="107" s="1"/>
  <c r="F952" i="107"/>
  <c r="G952" i="107" s="1"/>
  <c r="F1014" i="107"/>
  <c r="G1014" i="107" s="1"/>
  <c r="F936" i="107"/>
  <c r="G936" i="107" s="1"/>
  <c r="F910" i="107"/>
  <c r="G910" i="107" s="1"/>
  <c r="F964" i="107"/>
  <c r="G964" i="107" s="1"/>
  <c r="C901" i="107"/>
  <c r="C955" i="107"/>
  <c r="C952" i="107"/>
  <c r="F930" i="107"/>
  <c r="G930" i="107" s="1"/>
  <c r="F1013" i="107"/>
  <c r="G1013" i="107" s="1"/>
  <c r="F965" i="107"/>
  <c r="G965" i="107" s="1"/>
  <c r="C909" i="107"/>
  <c r="F1015" i="107"/>
  <c r="G1015" i="107" s="1"/>
  <c r="F1017" i="107"/>
  <c r="G1017" i="107" s="1"/>
  <c r="C899" i="107"/>
  <c r="C953" i="107"/>
  <c r="C902" i="107"/>
  <c r="C956" i="107"/>
  <c r="F992" i="107"/>
  <c r="G992" i="107" s="1"/>
  <c r="F1011" i="107"/>
  <c r="G1011" i="107" s="1"/>
  <c r="C911" i="107"/>
  <c r="C859" i="107"/>
  <c r="F996" i="107"/>
  <c r="G996" i="107" s="1"/>
  <c r="F897" i="107"/>
  <c r="G897" i="107" s="1"/>
  <c r="C907" i="107"/>
  <c r="F899" i="107"/>
  <c r="G899" i="107" s="1"/>
  <c r="C904" i="107"/>
  <c r="C848" i="107"/>
  <c r="C858" i="107"/>
  <c r="C849" i="107"/>
  <c r="F911" i="107"/>
  <c r="G911" i="107" s="1"/>
  <c r="C1030" i="107"/>
  <c r="C1013" i="107"/>
  <c r="C1022" i="107"/>
  <c r="C1017" i="107"/>
  <c r="C1005" i="107"/>
  <c r="C1034" i="107"/>
  <c r="C1035" i="107"/>
  <c r="C1010" i="107"/>
  <c r="C1001" i="107"/>
  <c r="C1019" i="107"/>
  <c r="F891" i="107"/>
  <c r="G891" i="107" s="1"/>
  <c r="F880" i="107"/>
  <c r="G880" i="107" s="1"/>
  <c r="F890" i="107"/>
  <c r="G890" i="107" s="1"/>
  <c r="F909" i="107"/>
  <c r="G909" i="107" s="1"/>
  <c r="F907" i="107"/>
  <c r="G907" i="107" s="1"/>
  <c r="F906" i="107"/>
  <c r="G906" i="107" s="1"/>
  <c r="F904" i="107"/>
  <c r="G904" i="107" s="1"/>
  <c r="F903" i="107"/>
  <c r="G903" i="107" s="1"/>
  <c r="F901" i="107"/>
  <c r="G901" i="107" s="1"/>
  <c r="F900" i="107"/>
  <c r="G900" i="107" s="1"/>
  <c r="F888" i="107"/>
  <c r="G888" i="107" s="1"/>
  <c r="F894" i="107"/>
  <c r="G894" i="107" s="1"/>
  <c r="C850" i="107"/>
  <c r="C840" i="107"/>
  <c r="C886" i="107"/>
  <c r="C876" i="107"/>
  <c r="F882" i="107"/>
  <c r="G882" i="107" s="1"/>
  <c r="C881" i="107"/>
  <c r="F850" i="107"/>
  <c r="G850" i="107" s="1"/>
  <c r="C842" i="107"/>
  <c r="F896" i="107"/>
  <c r="G896" i="107" s="1"/>
  <c r="C890" i="107"/>
  <c r="F851" i="107"/>
  <c r="G851" i="107" s="1"/>
  <c r="C839" i="107"/>
  <c r="C866" i="107"/>
  <c r="F895" i="107"/>
  <c r="G895" i="107" s="1"/>
  <c r="C883" i="107"/>
  <c r="C843" i="107"/>
  <c r="F885" i="107"/>
  <c r="G885" i="107" s="1"/>
  <c r="F876" i="107"/>
  <c r="G876" i="107" s="1"/>
  <c r="C865" i="107"/>
  <c r="F877" i="107"/>
  <c r="G877" i="107" s="1"/>
  <c r="F868" i="107"/>
  <c r="G868" i="107" s="1"/>
  <c r="C877" i="107"/>
  <c r="C892" i="107"/>
  <c r="C884" i="107"/>
  <c r="F867" i="107"/>
  <c r="G867" i="107" s="1"/>
  <c r="C852" i="107"/>
  <c r="C872" i="107"/>
  <c r="F878" i="107"/>
  <c r="G878" i="107" s="1"/>
  <c r="F883" i="107"/>
  <c r="G883" i="107" s="1"/>
  <c r="F873" i="107"/>
  <c r="G873" i="107" s="1"/>
  <c r="F874" i="107"/>
  <c r="G874" i="107" s="1"/>
  <c r="C860" i="107"/>
  <c r="F869" i="107"/>
  <c r="G869" i="107" s="1"/>
  <c r="C962" i="107"/>
  <c r="F872" i="107"/>
  <c r="G872" i="107" s="1"/>
  <c r="C934" i="107"/>
  <c r="C936" i="107"/>
  <c r="C811" i="107"/>
  <c r="C831" i="107"/>
  <c r="C882" i="107"/>
  <c r="C815" i="107"/>
  <c r="F846" i="107"/>
  <c r="G846" i="107" s="1"/>
  <c r="C809" i="107"/>
  <c r="F807" i="107"/>
  <c r="G807" i="107" s="1"/>
  <c r="F865" i="107"/>
  <c r="G865" i="107" s="1"/>
  <c r="F863" i="107"/>
  <c r="G863" i="107" s="1"/>
  <c r="C885" i="107"/>
  <c r="C869" i="107"/>
  <c r="F866" i="107"/>
  <c r="G866" i="107" s="1"/>
  <c r="C891" i="107"/>
  <c r="C846" i="107"/>
  <c r="C847" i="107"/>
  <c r="F864" i="107"/>
  <c r="G864" i="107" s="1"/>
  <c r="C875" i="107"/>
  <c r="C857" i="107"/>
  <c r="C856" i="107"/>
  <c r="F860" i="107"/>
  <c r="G860" i="107" s="1"/>
  <c r="F879" i="107"/>
  <c r="G879" i="107" s="1"/>
  <c r="C887" i="107"/>
  <c r="F887" i="107"/>
  <c r="G887" i="107" s="1"/>
  <c r="C816" i="107"/>
  <c r="F862" i="107"/>
  <c r="G862" i="107" s="1"/>
  <c r="F875" i="107"/>
  <c r="G875" i="107" s="1"/>
  <c r="C873" i="107"/>
  <c r="F884" i="107"/>
  <c r="G884" i="107" s="1"/>
  <c r="F870" i="107"/>
  <c r="G870" i="107" s="1"/>
  <c r="C851" i="107"/>
  <c r="F852" i="107"/>
  <c r="G852" i="107" s="1"/>
  <c r="F855" i="107"/>
  <c r="G855" i="107" s="1"/>
  <c r="F871" i="107"/>
  <c r="G871" i="107" s="1"/>
  <c r="J3" i="107" a="1"/>
  <c r="C926" i="107"/>
  <c r="C1976" i="107"/>
  <c r="C1977" i="107"/>
  <c r="C1920" i="107"/>
  <c r="C1931" i="107"/>
  <c r="C1924" i="107"/>
  <c r="C1930" i="107"/>
  <c r="C1934" i="107"/>
  <c r="C1916" i="107"/>
  <c r="F1929" i="107" l="1"/>
  <c r="G1929" i="107" s="1"/>
  <c r="F1924" i="107"/>
  <c r="G1924" i="107" s="1"/>
  <c r="F1958" i="107"/>
  <c r="G1958" i="107" s="1"/>
  <c r="F1970" i="107"/>
  <c r="G1970" i="107" s="1"/>
  <c r="F1975" i="107"/>
  <c r="G1975" i="107" s="1"/>
  <c r="F1935" i="107"/>
  <c r="G1935" i="107" s="1"/>
  <c r="F1954" i="107"/>
  <c r="G1954" i="107" s="1"/>
  <c r="F1943" i="107"/>
  <c r="G1943" i="107" s="1"/>
  <c r="F1947" i="107"/>
  <c r="G1947" i="107" s="1"/>
  <c r="F1961" i="107"/>
  <c r="G1961" i="107" s="1"/>
  <c r="F1985" i="107"/>
  <c r="G1985" i="107" s="1"/>
  <c r="F1952" i="107"/>
  <c r="G1952" i="107" s="1"/>
  <c r="F1944" i="107"/>
  <c r="G1944" i="107" s="1"/>
  <c r="F1932" i="107"/>
  <c r="G1932" i="107" s="1"/>
  <c r="F1951" i="107"/>
  <c r="G1951" i="107" s="1"/>
  <c r="F1979" i="107"/>
  <c r="G1979" i="107" s="1"/>
  <c r="F1960" i="107"/>
  <c r="G1960" i="107" s="1"/>
  <c r="F1965" i="107"/>
  <c r="G1965" i="107" s="1"/>
  <c r="F1946" i="107"/>
  <c r="G1946" i="107" s="1"/>
  <c r="F1981" i="107"/>
  <c r="G1981" i="107" s="1"/>
  <c r="F1948" i="107"/>
  <c r="G1948" i="107" s="1"/>
  <c r="F1937" i="107"/>
  <c r="G1937" i="107" s="1"/>
  <c r="F1969" i="107"/>
  <c r="G1969" i="107" s="1"/>
  <c r="F1980" i="107"/>
  <c r="G1980" i="107" s="1"/>
  <c r="F1939" i="107"/>
  <c r="G1939" i="107" s="1"/>
  <c r="F1920" i="107"/>
  <c r="G1920" i="107" s="1"/>
  <c r="F1988" i="107"/>
  <c r="G1988" i="107" s="1"/>
  <c r="F1974" i="107"/>
  <c r="G1974" i="107" s="1"/>
  <c r="F1964" i="107"/>
  <c r="G1964" i="107" s="1"/>
  <c r="F1976" i="107"/>
  <c r="G1976" i="107" s="1"/>
  <c r="F1936" i="107"/>
  <c r="G1936" i="107" s="1"/>
  <c r="F1940" i="107"/>
  <c r="G1940" i="107" s="1"/>
  <c r="F1972" i="107"/>
  <c r="G1972" i="107" s="1"/>
  <c r="F1957" i="107"/>
  <c r="G1957" i="107" s="1"/>
  <c r="F1962" i="107"/>
  <c r="G1962" i="107" s="1"/>
  <c r="O23" i="5" a="1"/>
  <c r="C1932" i="107"/>
  <c r="C1951" i="107"/>
  <c r="C1946" i="107"/>
  <c r="C1960" i="107"/>
  <c r="C1969" i="107"/>
  <c r="C1980" i="107"/>
  <c r="C1974" i="107"/>
  <c r="C1929" i="107"/>
  <c r="C1954" i="107"/>
  <c r="C1970" i="107"/>
  <c r="C1963" i="107"/>
  <c r="C1952" i="107"/>
  <c r="C1965" i="107"/>
  <c r="C1968" i="107"/>
  <c r="C1962" i="107"/>
  <c r="C1956" i="107"/>
  <c r="C1938" i="107"/>
  <c r="C1939" i="107"/>
  <c r="C1961" i="107"/>
  <c r="C1975" i="107"/>
  <c r="C1945" i="107"/>
  <c r="C1935" i="107"/>
  <c r="C1943" i="107"/>
  <c r="C1972" i="107"/>
  <c r="C1988" i="107"/>
  <c r="C1948" i="107"/>
  <c r="C1947" i="107"/>
  <c r="C1979" i="107"/>
  <c r="C1971" i="107"/>
  <c r="C1944" i="107"/>
  <c r="C1964" i="107"/>
  <c r="C1923" i="107"/>
  <c r="C1937" i="107"/>
  <c r="C1922" i="107"/>
  <c r="F1931" i="107"/>
  <c r="G1931" i="107" s="1"/>
  <c r="F1923" i="107"/>
  <c r="G1923" i="107" s="1"/>
  <c r="F1910" i="107"/>
  <c r="G1910" i="107" s="1"/>
  <c r="F1922" i="107"/>
  <c r="G1922" i="107" s="1"/>
  <c r="F1927" i="107"/>
  <c r="G1927" i="107" s="1"/>
  <c r="C807" i="107"/>
  <c r="C836" i="107"/>
  <c r="C1928" i="107"/>
  <c r="C814" i="107"/>
  <c r="C1910" i="107"/>
  <c r="C828" i="107"/>
  <c r="C838" i="107"/>
  <c r="C1927" i="107"/>
  <c r="C790" i="107"/>
  <c r="C820" i="107"/>
  <c r="AH4" i="95" a="1"/>
  <c r="AU4" i="95" a="1"/>
  <c r="C1012" i="107"/>
  <c r="N53" i="5"/>
  <c r="J57" i="5"/>
  <c r="O62" i="5"/>
  <c r="L53" i="5"/>
  <c r="L54" i="5"/>
  <c r="J53" i="5"/>
  <c r="J54" i="5"/>
  <c r="M53" i="5"/>
  <c r="J60" i="5"/>
  <c r="J29" i="5"/>
  <c r="M57" i="5"/>
  <c r="K61" i="5"/>
  <c r="K60" i="5"/>
  <c r="O54" i="5"/>
  <c r="J61" i="5"/>
  <c r="O60" i="5"/>
  <c r="M60" i="5"/>
  <c r="N60" i="5"/>
  <c r="O53" i="5"/>
  <c r="L61" i="5"/>
  <c r="N54" i="5"/>
  <c r="K57" i="5"/>
  <c r="M54" i="5"/>
  <c r="N57" i="5"/>
  <c r="O61" i="5"/>
  <c r="J12" i="5"/>
  <c r="M61" i="5"/>
  <c r="J7" i="5"/>
  <c r="J25" i="5" s="1"/>
  <c r="L57" i="5"/>
  <c r="N62" i="5"/>
  <c r="N61" i="5"/>
  <c r="J11" i="5"/>
  <c r="K53" i="5"/>
  <c r="K54" i="5"/>
  <c r="O57" i="5"/>
  <c r="L60" i="5"/>
  <c r="C1015" i="107"/>
  <c r="F861" i="107"/>
  <c r="G861" i="107" s="1"/>
  <c r="F859" i="107"/>
  <c r="G859" i="107" s="1"/>
  <c r="F845" i="107"/>
  <c r="G845" i="107" s="1"/>
  <c r="F849" i="107"/>
  <c r="G849" i="107" s="1"/>
  <c r="F857" i="107"/>
  <c r="G857" i="107" s="1"/>
  <c r="F809" i="107"/>
  <c r="G809" i="107" s="1"/>
  <c r="F847" i="107"/>
  <c r="G847" i="107" s="1"/>
  <c r="C1002" i="107"/>
  <c r="F843" i="107"/>
  <c r="G843" i="107" s="1"/>
  <c r="C821" i="107"/>
  <c r="C928" i="107"/>
  <c r="C1007" i="107"/>
  <c r="C1000" i="107"/>
  <c r="C925" i="107"/>
  <c r="C1026" i="107"/>
  <c r="C819" i="107"/>
  <c r="C822" i="107"/>
  <c r="F844" i="107"/>
  <c r="G844" i="107" s="1"/>
  <c r="F848" i="107"/>
  <c r="G848" i="107" s="1"/>
  <c r="F854" i="107"/>
  <c r="G854" i="107" s="1"/>
  <c r="F858" i="107"/>
  <c r="G858" i="107" s="1"/>
  <c r="C1016" i="107"/>
  <c r="C829" i="107"/>
  <c r="F853" i="107"/>
  <c r="G853" i="107" s="1"/>
  <c r="C853" i="107"/>
  <c r="C1006" i="107"/>
  <c r="C801" i="107"/>
  <c r="F856" i="107"/>
  <c r="G856" i="107" s="1"/>
  <c r="C1009" i="107"/>
  <c r="C1008" i="107"/>
  <c r="C903" i="107"/>
  <c r="C931" i="107"/>
  <c r="C844" i="107"/>
  <c r="C1021" i="107"/>
  <c r="C1020" i="107"/>
  <c r="C1024" i="107"/>
  <c r="C1023" i="107"/>
  <c r="C1014" i="107"/>
  <c r="C1011" i="107"/>
  <c r="C1027" i="107"/>
  <c r="C1025" i="107"/>
  <c r="C1018" i="107"/>
  <c r="C854" i="107"/>
  <c r="C993" i="107"/>
  <c r="C1033" i="107"/>
  <c r="C855" i="107"/>
  <c r="C908" i="107"/>
  <c r="C937" i="107"/>
  <c r="C992" i="107"/>
  <c r="C1032" i="107"/>
  <c r="C897" i="107"/>
  <c r="C927" i="107"/>
  <c r="C823" i="107"/>
  <c r="F842" i="107"/>
  <c r="G842" i="107" s="1"/>
  <c r="C845" i="107"/>
  <c r="C830" i="107"/>
  <c r="C932" i="107"/>
  <c r="C985" i="107"/>
  <c r="C1028" i="107"/>
  <c r="C975" i="107"/>
  <c r="C1003" i="107"/>
  <c r="C793" i="107"/>
  <c r="C800" i="107"/>
  <c r="C968" i="107"/>
  <c r="C1004" i="107"/>
  <c r="F793" i="107"/>
  <c r="G793" i="107" s="1"/>
  <c r="C963" i="107"/>
  <c r="C991" i="107"/>
  <c r="C1031" i="107"/>
  <c r="C984" i="107"/>
  <c r="C974" i="107"/>
  <c r="C986" i="107"/>
  <c r="F840" i="107"/>
  <c r="G840" i="107" s="1"/>
  <c r="C973" i="107"/>
  <c r="C978" i="107"/>
  <c r="C979" i="107"/>
  <c r="C965" i="107"/>
  <c r="C900" i="107"/>
  <c r="C818" i="107"/>
  <c r="C898" i="107"/>
  <c r="C972" i="107"/>
  <c r="C966" i="107"/>
  <c r="C971" i="107"/>
  <c r="C976" i="107"/>
  <c r="C977" i="107"/>
  <c r="C969" i="107"/>
  <c r="C981" i="107"/>
  <c r="C995" i="107"/>
  <c r="C982" i="107"/>
  <c r="C996" i="107"/>
  <c r="C987" i="107"/>
  <c r="C988" i="107"/>
  <c r="C906" i="107"/>
  <c r="C970" i="107"/>
  <c r="C967" i="107"/>
  <c r="C983" i="107"/>
  <c r="C980" i="107"/>
  <c r="C994" i="107"/>
  <c r="C989" i="107"/>
  <c r="C827" i="107"/>
  <c r="C832" i="107"/>
  <c r="H29" i="5"/>
  <c r="Z4" i="95" a="1"/>
  <c r="G54" i="5"/>
  <c r="F808" i="107"/>
  <c r="G808" i="107" s="1"/>
  <c r="F839" i="107"/>
  <c r="G839" i="107" s="1"/>
  <c r="F811" i="107"/>
  <c r="G811" i="107" s="1"/>
  <c r="F827" i="107"/>
  <c r="G827" i="107" s="1"/>
  <c r="K34" i="107"/>
  <c r="L34" i="107" s="1"/>
  <c r="F814" i="107"/>
  <c r="G814" i="107" s="1"/>
  <c r="F836" i="107"/>
  <c r="G836" i="107" s="1"/>
  <c r="F801" i="107"/>
  <c r="G801" i="107" s="1"/>
  <c r="C895" i="107"/>
  <c r="C894" i="107"/>
  <c r="F812" i="107"/>
  <c r="G812" i="107" s="1"/>
  <c r="C805" i="107"/>
  <c r="F800" i="107"/>
  <c r="G800" i="107" s="1"/>
  <c r="C812" i="107"/>
  <c r="C826" i="107"/>
  <c r="F822" i="107"/>
  <c r="G822" i="107" s="1"/>
  <c r="C834" i="107"/>
  <c r="F835" i="107"/>
  <c r="G835" i="107" s="1"/>
  <c r="F823" i="107"/>
  <c r="G823" i="107" s="1"/>
  <c r="F810" i="107"/>
  <c r="G810" i="107" s="1"/>
  <c r="C835" i="107"/>
  <c r="F838" i="107"/>
  <c r="G838" i="107" s="1"/>
  <c r="C773" i="107"/>
  <c r="F792" i="107"/>
  <c r="G792" i="107" s="1"/>
  <c r="C792" i="107"/>
  <c r="F803" i="107"/>
  <c r="G803" i="107" s="1"/>
  <c r="F829" i="107"/>
  <c r="G829" i="107" s="1"/>
  <c r="C841" i="107"/>
  <c r="F790" i="107"/>
  <c r="G790" i="107" s="1"/>
  <c r="F796" i="107"/>
  <c r="G796" i="107" s="1"/>
  <c r="C817" i="107"/>
  <c r="F834" i="107"/>
  <c r="G834" i="107" s="1"/>
  <c r="C810" i="107"/>
  <c r="C779" i="107"/>
  <c r="F805" i="107"/>
  <c r="G805" i="107" s="1"/>
  <c r="F821" i="107"/>
  <c r="G821" i="107" s="1"/>
  <c r="C808" i="107"/>
  <c r="C803" i="107"/>
  <c r="F806" i="107"/>
  <c r="G806" i="107" s="1"/>
  <c r="F841" i="107"/>
  <c r="G841" i="107" s="1"/>
  <c r="F799" i="107"/>
  <c r="G799" i="107" s="1"/>
  <c r="F818" i="107"/>
  <c r="G818" i="107" s="1"/>
  <c r="C765" i="107"/>
  <c r="F816" i="107"/>
  <c r="G816" i="107" s="1"/>
  <c r="F831" i="107"/>
  <c r="G831" i="107" s="1"/>
  <c r="C799" i="107"/>
  <c r="F830" i="107"/>
  <c r="G830" i="107" s="1"/>
  <c r="F815" i="107"/>
  <c r="G815" i="107" s="1"/>
  <c r="F837" i="107"/>
  <c r="G837" i="107" s="1"/>
  <c r="C813" i="107"/>
  <c r="F791" i="107"/>
  <c r="G791" i="107" s="1"/>
  <c r="F820" i="107"/>
  <c r="G820" i="107" s="1"/>
  <c r="F833" i="107"/>
  <c r="G833" i="107" s="1"/>
  <c r="F813" i="107"/>
  <c r="G813" i="107" s="1"/>
  <c r="F804" i="107"/>
  <c r="G804" i="107" s="1"/>
  <c r="C896" i="107"/>
  <c r="C837" i="107"/>
  <c r="F819" i="107"/>
  <c r="G819" i="107" s="1"/>
  <c r="F817" i="107"/>
  <c r="G817" i="107" s="1"/>
  <c r="C804" i="107"/>
  <c r="C806" i="107"/>
  <c r="C728" i="107"/>
  <c r="F832" i="107"/>
  <c r="G832" i="107" s="1"/>
  <c r="C791" i="107"/>
  <c r="C833" i="107"/>
  <c r="F825" i="107"/>
  <c r="G825" i="107" s="1"/>
  <c r="F824" i="107"/>
  <c r="G824" i="107" s="1"/>
  <c r="F802" i="107"/>
  <c r="G802" i="107" s="1"/>
  <c r="F826" i="107"/>
  <c r="G826" i="107" s="1"/>
  <c r="C825" i="107"/>
  <c r="C824" i="107"/>
  <c r="F828" i="107"/>
  <c r="G828" i="107" s="1"/>
  <c r="C802" i="107"/>
  <c r="K35" i="107"/>
  <c r="L35" i="107" s="1"/>
  <c r="K39" i="107"/>
  <c r="L39" i="107" s="1"/>
  <c r="K36" i="107"/>
  <c r="L36" i="107" s="1"/>
  <c r="K38" i="107"/>
  <c r="L38" i="107" s="1"/>
  <c r="K37" i="107"/>
  <c r="L37" i="107" s="1"/>
  <c r="D12" i="5"/>
  <c r="O8" i="5"/>
  <c r="O27" i="5" s="1"/>
  <c r="N8" i="5"/>
  <c r="C789" i="107"/>
  <c r="C1966" i="107"/>
  <c r="C1955" i="107"/>
  <c r="C1941" i="107"/>
  <c r="C1933" i="107"/>
  <c r="C1925" i="107"/>
  <c r="B3" i="106"/>
  <c r="T2" i="5"/>
  <c r="C1874" i="107"/>
  <c r="C1891" i="107"/>
  <c r="C1895" i="107"/>
  <c r="C1892" i="107"/>
  <c r="F1934" i="107" l="1"/>
  <c r="G1934" i="107" s="1"/>
  <c r="F1912" i="107"/>
  <c r="G1912" i="107" s="1"/>
  <c r="F1916" i="107"/>
  <c r="G1916" i="107" s="1"/>
  <c r="F1955" i="107"/>
  <c r="G1955" i="107" s="1"/>
  <c r="F1956" i="107"/>
  <c r="G1956" i="107" s="1"/>
  <c r="F1950" i="107"/>
  <c r="G1950" i="107" s="1"/>
  <c r="F1953" i="107"/>
  <c r="G1953" i="107" s="1"/>
  <c r="F1899" i="107"/>
  <c r="G1899" i="107" s="1"/>
  <c r="F1966" i="107"/>
  <c r="G1966" i="107" s="1"/>
  <c r="F1913" i="107"/>
  <c r="G1913" i="107" s="1"/>
  <c r="F1971" i="107"/>
  <c r="G1971" i="107" s="1"/>
  <c r="F1896" i="107"/>
  <c r="G1896" i="107" s="1"/>
  <c r="F1928" i="107"/>
  <c r="G1928" i="107" s="1"/>
  <c r="F1949" i="107"/>
  <c r="G1949" i="107" s="1"/>
  <c r="F1942" i="107"/>
  <c r="G1942" i="107" s="1"/>
  <c r="F1941" i="107"/>
  <c r="G1941" i="107" s="1"/>
  <c r="F1945" i="107"/>
  <c r="G1945" i="107" s="1"/>
  <c r="F1973" i="107"/>
  <c r="G1973" i="107" s="1"/>
  <c r="F1938" i="107"/>
  <c r="G1938" i="107" s="1"/>
  <c r="F1977" i="107"/>
  <c r="G1977" i="107" s="1"/>
  <c r="F1930" i="107"/>
  <c r="G1930" i="107" s="1"/>
  <c r="F1914" i="107"/>
  <c r="G1914" i="107" s="1"/>
  <c r="F1892" i="107"/>
  <c r="G1892" i="107" s="1"/>
  <c r="F1933" i="107"/>
  <c r="G1933" i="107" s="1"/>
  <c r="F1919" i="107"/>
  <c r="G1919" i="107" s="1"/>
  <c r="F1874" i="107"/>
  <c r="G1874" i="107" s="1"/>
  <c r="F1901" i="107"/>
  <c r="G1901" i="107" s="1"/>
  <c r="F1968" i="107"/>
  <c r="G1968" i="107" s="1"/>
  <c r="F1959" i="107"/>
  <c r="G1959" i="107" s="1"/>
  <c r="F1900" i="107"/>
  <c r="G1900" i="107" s="1"/>
  <c r="F1921" i="107"/>
  <c r="G1921" i="107" s="1"/>
  <c r="F1917" i="107"/>
  <c r="G1917" i="107" s="1"/>
  <c r="F1967" i="107"/>
  <c r="G1967" i="107" s="1"/>
  <c r="F1963" i="107"/>
  <c r="G1963" i="107" s="1"/>
  <c r="F1978" i="107"/>
  <c r="G1978" i="107" s="1"/>
  <c r="C1921" i="107"/>
  <c r="C1919" i="107"/>
  <c r="C1898" i="107"/>
  <c r="C1936" i="107"/>
  <c r="C1942" i="107"/>
  <c r="C1973" i="107"/>
  <c r="C1958" i="107"/>
  <c r="C1902" i="107"/>
  <c r="C1897" i="107"/>
  <c r="C1894" i="107"/>
  <c r="C1890" i="107"/>
  <c r="C1912" i="107"/>
  <c r="C1908" i="107"/>
  <c r="C1967" i="107"/>
  <c r="C1911" i="107"/>
  <c r="C1950" i="107"/>
  <c r="C1957" i="107"/>
  <c r="C1959" i="107"/>
  <c r="C1978" i="107"/>
  <c r="C1918" i="107"/>
  <c r="C1907" i="107"/>
  <c r="C1917" i="107"/>
  <c r="C1904" i="107"/>
  <c r="C1893" i="107"/>
  <c r="C1901" i="107"/>
  <c r="C1905" i="107"/>
  <c r="C1906" i="107"/>
  <c r="C1953" i="107"/>
  <c r="C1909" i="107"/>
  <c r="C1889" i="107"/>
  <c r="C1888" i="107"/>
  <c r="C1949" i="107"/>
  <c r="C1940" i="107"/>
  <c r="C1914" i="107"/>
  <c r="C1926" i="107"/>
  <c r="C1903" i="107"/>
  <c r="C764" i="107"/>
  <c r="C749" i="107"/>
  <c r="C797" i="107"/>
  <c r="C721" i="107"/>
  <c r="C727" i="107"/>
  <c r="C741" i="107"/>
  <c r="C785" i="107"/>
  <c r="C742" i="107"/>
  <c r="J17" i="5"/>
  <c r="J30" i="5"/>
  <c r="J35" i="5"/>
  <c r="J19" i="5"/>
  <c r="J16" i="5"/>
  <c r="C754" i="107"/>
  <c r="F778" i="107"/>
  <c r="G778" i="107" s="1"/>
  <c r="F744" i="107"/>
  <c r="G744" i="107" s="1"/>
  <c r="F789" i="107"/>
  <c r="G789" i="107" s="1"/>
  <c r="F730" i="107"/>
  <c r="G730" i="107" s="1"/>
  <c r="F794" i="107"/>
  <c r="G794" i="107" s="1"/>
  <c r="F785" i="107"/>
  <c r="G785" i="107" s="1"/>
  <c r="F798" i="107"/>
  <c r="G798" i="107" s="1"/>
  <c r="C798" i="107"/>
  <c r="F797" i="107"/>
  <c r="G797" i="107" s="1"/>
  <c r="C787" i="107"/>
  <c r="F787" i="107"/>
  <c r="G787" i="107" s="1"/>
  <c r="C730" i="107"/>
  <c r="C756" i="107"/>
  <c r="C745" i="107"/>
  <c r="C795" i="107"/>
  <c r="C794" i="107"/>
  <c r="F795" i="107"/>
  <c r="G795" i="107" s="1"/>
  <c r="F788" i="107"/>
  <c r="G788" i="107" s="1"/>
  <c r="C788" i="107"/>
  <c r="C766" i="107"/>
  <c r="C778" i="107"/>
  <c r="C796" i="107"/>
  <c r="C725" i="107"/>
  <c r="C744" i="107"/>
  <c r="C761" i="107"/>
  <c r="C784" i="107"/>
  <c r="C720" i="107"/>
  <c r="F765" i="107"/>
  <c r="G765" i="107" s="1"/>
  <c r="F777" i="107"/>
  <c r="G777" i="107" s="1"/>
  <c r="C770" i="107"/>
  <c r="C757" i="107"/>
  <c r="C777" i="107"/>
  <c r="F745" i="107"/>
  <c r="G745" i="107" s="1"/>
  <c r="C762" i="107"/>
  <c r="C723" i="107"/>
  <c r="F748" i="107"/>
  <c r="G748" i="107" s="1"/>
  <c r="F776" i="107"/>
  <c r="G776" i="107" s="1"/>
  <c r="F782" i="107"/>
  <c r="G782" i="107" s="1"/>
  <c r="F772" i="107"/>
  <c r="G772" i="107" s="1"/>
  <c r="F764" i="107"/>
  <c r="G764" i="107" s="1"/>
  <c r="F727" i="107"/>
  <c r="G727" i="107" s="1"/>
  <c r="F779" i="107"/>
  <c r="G779" i="107" s="1"/>
  <c r="F773" i="107"/>
  <c r="G773" i="107" s="1"/>
  <c r="F753" i="107"/>
  <c r="G753" i="107" s="1"/>
  <c r="F741" i="107"/>
  <c r="G741" i="107" s="1"/>
  <c r="F749" i="107"/>
  <c r="G749" i="107" s="1"/>
  <c r="F737" i="107"/>
  <c r="G737" i="107" s="1"/>
  <c r="C739" i="107"/>
  <c r="C733" i="107"/>
  <c r="C771" i="107"/>
  <c r="C759" i="107"/>
  <c r="C726" i="107"/>
  <c r="F766" i="107"/>
  <c r="G766" i="107" s="1"/>
  <c r="F759" i="107"/>
  <c r="G759" i="107" s="1"/>
  <c r="F770" i="107"/>
  <c r="G770" i="107" s="1"/>
  <c r="F756" i="107"/>
  <c r="G756" i="107" s="1"/>
  <c r="F771" i="107"/>
  <c r="G771" i="107" s="1"/>
  <c r="C786" i="107"/>
  <c r="C783" i="107"/>
  <c r="F783" i="107"/>
  <c r="G783" i="107" s="1"/>
  <c r="F761" i="107"/>
  <c r="G761" i="107" s="1"/>
  <c r="F784" i="107"/>
  <c r="G784" i="107" s="1"/>
  <c r="C768" i="107"/>
  <c r="F739" i="107"/>
  <c r="G739" i="107" s="1"/>
  <c r="F736" i="107"/>
  <c r="G736" i="107" s="1"/>
  <c r="C736" i="107"/>
  <c r="C760" i="107"/>
  <c r="C734" i="107"/>
  <c r="F729" i="107"/>
  <c r="G729" i="107" s="1"/>
  <c r="F731" i="107"/>
  <c r="G731" i="107" s="1"/>
  <c r="F760" i="107"/>
  <c r="G760" i="107" s="1"/>
  <c r="C748" i="107"/>
  <c r="F780" i="107"/>
  <c r="G780" i="107" s="1"/>
  <c r="F757" i="107"/>
  <c r="G757" i="107" s="1"/>
  <c r="F754" i="107"/>
  <c r="G754" i="107" s="1"/>
  <c r="C752" i="107"/>
  <c r="F740" i="107"/>
  <c r="G740" i="107" s="1"/>
  <c r="C737" i="107"/>
  <c r="F786" i="107"/>
  <c r="G786" i="107" s="1"/>
  <c r="C772" i="107"/>
  <c r="C740" i="107"/>
  <c r="C724" i="107"/>
  <c r="C776" i="107"/>
  <c r="C780" i="107"/>
  <c r="F751" i="107"/>
  <c r="G751" i="107" s="1"/>
  <c r="F743" i="107"/>
  <c r="G743" i="107" s="1"/>
  <c r="F747" i="107"/>
  <c r="G747" i="107" s="1"/>
  <c r="F733" i="107"/>
  <c r="G733" i="107" s="1"/>
  <c r="C751" i="107"/>
  <c r="C718" i="107"/>
  <c r="C774" i="107"/>
  <c r="C701" i="107"/>
  <c r="F735" i="107"/>
  <c r="G735" i="107" s="1"/>
  <c r="C688" i="107"/>
  <c r="C732" i="107"/>
  <c r="F775" i="107"/>
  <c r="G775" i="107" s="1"/>
  <c r="C711" i="107"/>
  <c r="C743" i="107"/>
  <c r="C702" i="107"/>
  <c r="F781" i="107"/>
  <c r="G781" i="107" s="1"/>
  <c r="C738" i="107"/>
  <c r="C735" i="107"/>
  <c r="F763" i="107"/>
  <c r="G763" i="107" s="1"/>
  <c r="F746" i="107"/>
  <c r="G746" i="107" s="1"/>
  <c r="C750" i="107"/>
  <c r="C753" i="107"/>
  <c r="F762" i="107"/>
  <c r="G762" i="107" s="1"/>
  <c r="C755" i="107"/>
  <c r="C729" i="107"/>
  <c r="C763" i="107"/>
  <c r="F732" i="107"/>
  <c r="G732" i="107" s="1"/>
  <c r="F768" i="107"/>
  <c r="G768" i="107" s="1"/>
  <c r="F738" i="107"/>
  <c r="G738" i="107" s="1"/>
  <c r="C719" i="107"/>
  <c r="F734" i="107"/>
  <c r="G734" i="107" s="1"/>
  <c r="C767" i="107"/>
  <c r="C687" i="107"/>
  <c r="F728" i="107"/>
  <c r="G728" i="107" s="1"/>
  <c r="C747" i="107"/>
  <c r="F750" i="107"/>
  <c r="G750" i="107" s="1"/>
  <c r="F769" i="107"/>
  <c r="G769" i="107" s="1"/>
  <c r="F767" i="107"/>
  <c r="G767" i="107" s="1"/>
  <c r="F742" i="107"/>
  <c r="G742" i="107" s="1"/>
  <c r="C769" i="107"/>
  <c r="C758" i="107"/>
  <c r="C746" i="107"/>
  <c r="C775" i="107"/>
  <c r="C731" i="107"/>
  <c r="C700" i="107"/>
  <c r="F755" i="107"/>
  <c r="G755" i="107" s="1"/>
  <c r="C703" i="107"/>
  <c r="C782" i="107"/>
  <c r="C781" i="107"/>
  <c r="F752" i="107"/>
  <c r="G752" i="107" s="1"/>
  <c r="F774" i="107"/>
  <c r="G774" i="107" s="1"/>
  <c r="F758" i="107"/>
  <c r="G758" i="107" s="1"/>
  <c r="F726" i="107"/>
  <c r="G726" i="107" s="1"/>
  <c r="C1913" i="107"/>
  <c r="C1915" i="107"/>
  <c r="C1900" i="107"/>
  <c r="C1896" i="107"/>
  <c r="F1904" i="107" l="1"/>
  <c r="G1904" i="107" s="1"/>
  <c r="F1895" i="107"/>
  <c r="G1895" i="107" s="1"/>
  <c r="F1898" i="107"/>
  <c r="G1898" i="107" s="1"/>
  <c r="F1925" i="107"/>
  <c r="G1925" i="107" s="1"/>
  <c r="F1888" i="107"/>
  <c r="G1888" i="107" s="1"/>
  <c r="F1906" i="107"/>
  <c r="G1906" i="107" s="1"/>
  <c r="F1915" i="107"/>
  <c r="G1915" i="107" s="1"/>
  <c r="F1893" i="107"/>
  <c r="G1893" i="107" s="1"/>
  <c r="F1897" i="107"/>
  <c r="G1897" i="107" s="1"/>
  <c r="F1894" i="107"/>
  <c r="G1894" i="107" s="1"/>
  <c r="F1905" i="107"/>
  <c r="G1905" i="107" s="1"/>
  <c r="F1918" i="107"/>
  <c r="G1918" i="107" s="1"/>
  <c r="F1911" i="107"/>
  <c r="G1911" i="107" s="1"/>
  <c r="F1902" i="107"/>
  <c r="G1902" i="107" s="1"/>
  <c r="F1907" i="107"/>
  <c r="G1907" i="107" s="1"/>
  <c r="F1891" i="107"/>
  <c r="G1891" i="107" s="1"/>
  <c r="F1890" i="107"/>
  <c r="G1890" i="107" s="1"/>
  <c r="F1889" i="107"/>
  <c r="G1889" i="107" s="1"/>
  <c r="F1908" i="107"/>
  <c r="G1908" i="107" s="1"/>
  <c r="F1926" i="107"/>
  <c r="G1926" i="107" s="1"/>
  <c r="F1903" i="107"/>
  <c r="G1903" i="107" s="1"/>
  <c r="F1909" i="107"/>
  <c r="G1909" i="107" s="1"/>
  <c r="C1899" i="107"/>
  <c r="C705" i="107"/>
  <c r="C695" i="107"/>
  <c r="C696" i="107"/>
  <c r="C710" i="107"/>
  <c r="F725" i="107"/>
  <c r="G725" i="107" s="1"/>
  <c r="C694" i="107"/>
  <c r="F721" i="107"/>
  <c r="G721" i="107" s="1"/>
  <c r="F720" i="107"/>
  <c r="G720" i="107" s="1"/>
  <c r="C698" i="107"/>
  <c r="C699" i="107"/>
  <c r="F724" i="107"/>
  <c r="G724" i="107" s="1"/>
  <c r="C715" i="107"/>
  <c r="F723" i="107"/>
  <c r="G723" i="107" s="1"/>
  <c r="C716" i="107"/>
  <c r="C714" i="107"/>
  <c r="C693" i="107"/>
  <c r="C708" i="107"/>
  <c r="F719" i="107"/>
  <c r="G719" i="107" s="1"/>
  <c r="F692" i="107"/>
  <c r="G692" i="107" s="1"/>
  <c r="F718" i="107"/>
  <c r="G718" i="107" s="1"/>
  <c r="F714" i="107"/>
  <c r="G714" i="107" s="1"/>
  <c r="F693" i="107"/>
  <c r="G693" i="107" s="1"/>
  <c r="F705" i="107"/>
  <c r="G705" i="107" s="1"/>
  <c r="C707" i="107"/>
  <c r="F716" i="107"/>
  <c r="G716" i="107" s="1"/>
  <c r="F703" i="107"/>
  <c r="G703" i="107" s="1"/>
  <c r="F704" i="107"/>
  <c r="G704" i="107" s="1"/>
  <c r="F691" i="107"/>
  <c r="G691" i="107" s="1"/>
  <c r="C706" i="107"/>
  <c r="C689" i="107"/>
  <c r="AC8" i="95"/>
  <c r="C697" i="107"/>
  <c r="F706" i="107"/>
  <c r="G706" i="107" s="1"/>
  <c r="C713" i="107"/>
  <c r="C717" i="107"/>
  <c r="F711" i="107"/>
  <c r="G711" i="107" s="1"/>
  <c r="F715" i="107"/>
  <c r="G715" i="107" s="1"/>
  <c r="F702" i="107"/>
  <c r="G702" i="107" s="1"/>
  <c r="C709" i="107"/>
  <c r="F713" i="107"/>
  <c r="G713" i="107" s="1"/>
  <c r="F717" i="107"/>
  <c r="G717" i="107" s="1"/>
  <c r="F709" i="107"/>
  <c r="G709" i="107" s="1"/>
  <c r="F710" i="107"/>
  <c r="G710" i="107" s="1"/>
  <c r="F695" i="107"/>
  <c r="G695" i="107" s="1"/>
  <c r="F700" i="107"/>
  <c r="G700" i="107" s="1"/>
  <c r="F698" i="107"/>
  <c r="G698" i="107" s="1"/>
  <c r="F712" i="107"/>
  <c r="G712" i="107" s="1"/>
  <c r="F694" i="107"/>
  <c r="G694" i="107" s="1"/>
  <c r="C692" i="107"/>
  <c r="F689" i="107"/>
  <c r="G689" i="107" s="1"/>
  <c r="C712" i="107"/>
  <c r="F701" i="107"/>
  <c r="G701" i="107" s="1"/>
  <c r="F697" i="107"/>
  <c r="G697" i="107" s="1"/>
  <c r="F708" i="107"/>
  <c r="G708" i="107" s="1"/>
  <c r="F699" i="107"/>
  <c r="G699" i="107" s="1"/>
  <c r="F707" i="107"/>
  <c r="G707" i="107" s="1"/>
  <c r="F688" i="107"/>
  <c r="G688" i="107" s="1"/>
  <c r="F687" i="107"/>
  <c r="G687" i="107" s="1"/>
  <c r="C691" i="107"/>
  <c r="C690" i="107"/>
  <c r="F696" i="107"/>
  <c r="G696" i="107" s="1"/>
  <c r="C704" i="107"/>
  <c r="F690" i="107"/>
  <c r="G690" i="107" s="1"/>
  <c r="C1842" i="107"/>
  <c r="F1876" i="107" l="1"/>
  <c r="G1876" i="107" s="1"/>
  <c r="F1852" i="107"/>
  <c r="G1852" i="107" s="1"/>
  <c r="F1848" i="107"/>
  <c r="G1848" i="107" s="1"/>
  <c r="F1837" i="107"/>
  <c r="G1837" i="107" s="1"/>
  <c r="F1844" i="107"/>
  <c r="G1844" i="107" s="1"/>
  <c r="F1868" i="107"/>
  <c r="G1868" i="107" s="1"/>
  <c r="F1866" i="107"/>
  <c r="G1866" i="107" s="1"/>
  <c r="F1873" i="107"/>
  <c r="G1873" i="107" s="1"/>
  <c r="F1861" i="107"/>
  <c r="G1861" i="107" s="1"/>
  <c r="F1860" i="107"/>
  <c r="G1860" i="107" s="1"/>
  <c r="F1834" i="107"/>
  <c r="G1834" i="107" s="1"/>
  <c r="F1870" i="107"/>
  <c r="G1870" i="107" s="1"/>
  <c r="F1840" i="107"/>
  <c r="G1840" i="107" s="1"/>
  <c r="F1835" i="107"/>
  <c r="G1835" i="107" s="1"/>
  <c r="F1878" i="107"/>
  <c r="G1878" i="107" s="1"/>
  <c r="F1858" i="107"/>
  <c r="G1858" i="107" s="1"/>
  <c r="F1885" i="107"/>
  <c r="G1885" i="107" s="1"/>
  <c r="F1880" i="107"/>
  <c r="G1880" i="107" s="1"/>
  <c r="F1845" i="107"/>
  <c r="G1845" i="107" s="1"/>
  <c r="F1877" i="107"/>
  <c r="G1877" i="107" s="1"/>
  <c r="F1857" i="107"/>
  <c r="G1857" i="107" s="1"/>
  <c r="F1854" i="107"/>
  <c r="G1854" i="107" s="1"/>
  <c r="F1836" i="107"/>
  <c r="G1836" i="107" s="1"/>
  <c r="F1846" i="107"/>
  <c r="G1846" i="107" s="1"/>
  <c r="F1859" i="107"/>
  <c r="G1859" i="107" s="1"/>
  <c r="F1833" i="107"/>
  <c r="G1833" i="107" s="1"/>
  <c r="F1884" i="107"/>
  <c r="G1884" i="107" s="1"/>
  <c r="F1816" i="107"/>
  <c r="G1816" i="107" s="1"/>
  <c r="F1881" i="107"/>
  <c r="G1881" i="107" s="1"/>
  <c r="F1862" i="107"/>
  <c r="G1862" i="107" s="1"/>
  <c r="F1856" i="107"/>
  <c r="G1856" i="107" s="1"/>
  <c r="F1850" i="107"/>
  <c r="G1850" i="107" s="1"/>
  <c r="C1868" i="107"/>
  <c r="C1873" i="107"/>
  <c r="C1879" i="107"/>
  <c r="C1875" i="107"/>
  <c r="C1859" i="107"/>
  <c r="C1841" i="107"/>
  <c r="C1857" i="107"/>
  <c r="C1836" i="107"/>
  <c r="C1823" i="107"/>
  <c r="C1846" i="107"/>
  <c r="C1848" i="107"/>
  <c r="C1833" i="107"/>
  <c r="C1838" i="107"/>
  <c r="C1876" i="107"/>
  <c r="C1862" i="107"/>
  <c r="C1849" i="107"/>
  <c r="C1840" i="107"/>
  <c r="C1832" i="107"/>
  <c r="C1886" i="107"/>
  <c r="C1837" i="107"/>
  <c r="C1856" i="107"/>
  <c r="C1867" i="107"/>
  <c r="C1870" i="107"/>
  <c r="C1844" i="107"/>
  <c r="C1877" i="107"/>
  <c r="C1855" i="107"/>
  <c r="C1850" i="107"/>
  <c r="C1845" i="107"/>
  <c r="C1884" i="107"/>
  <c r="C1887" i="107"/>
  <c r="C1834" i="107"/>
  <c r="C1839" i="107"/>
  <c r="C1827" i="107"/>
  <c r="C1885" i="107"/>
  <c r="C1880" i="107"/>
  <c r="C1878" i="107"/>
  <c r="C1854" i="107"/>
  <c r="C1858" i="107"/>
  <c r="C1816" i="107"/>
  <c r="C1881" i="107"/>
  <c r="C1866" i="107"/>
  <c r="C1853" i="107"/>
  <c r="C1871" i="107"/>
  <c r="C1865" i="107"/>
  <c r="C1860" i="107"/>
  <c r="C722" i="107"/>
  <c r="C684" i="107"/>
  <c r="C683" i="107"/>
  <c r="C686" i="107"/>
  <c r="AC5" i="95"/>
  <c r="C685" i="107"/>
  <c r="C630" i="107"/>
  <c r="C651" i="107"/>
  <c r="C672" i="107"/>
  <c r="C678" i="107"/>
  <c r="C638" i="107"/>
  <c r="C1883" i="107"/>
  <c r="C1863" i="107"/>
  <c r="C1872" i="107"/>
  <c r="C1861" i="107"/>
  <c r="C1843" i="107"/>
  <c r="C1852" i="107"/>
  <c r="C1835" i="107"/>
  <c r="C1804" i="107"/>
  <c r="F1886" i="107" l="1"/>
  <c r="G1886" i="107" s="1"/>
  <c r="F1853" i="107"/>
  <c r="G1853" i="107" s="1"/>
  <c r="F1863" i="107"/>
  <c r="G1863" i="107" s="1"/>
  <c r="F1808" i="107"/>
  <c r="G1808" i="107" s="1"/>
  <c r="F1839" i="107"/>
  <c r="G1839" i="107" s="1"/>
  <c r="F1832" i="107"/>
  <c r="G1832" i="107" s="1"/>
  <c r="F1883" i="107"/>
  <c r="G1883" i="107" s="1"/>
  <c r="F1801" i="107"/>
  <c r="G1801" i="107" s="1"/>
  <c r="F1810" i="107"/>
  <c r="G1810" i="107" s="1"/>
  <c r="F1828" i="107"/>
  <c r="G1828" i="107" s="1"/>
  <c r="F1827" i="107"/>
  <c r="G1827" i="107" s="1"/>
  <c r="F1841" i="107"/>
  <c r="G1841" i="107" s="1"/>
  <c r="F1843" i="107"/>
  <c r="G1843" i="107" s="1"/>
  <c r="F1882" i="107"/>
  <c r="G1882" i="107" s="1"/>
  <c r="F1864" i="107"/>
  <c r="G1864" i="107" s="1"/>
  <c r="F1875" i="107"/>
  <c r="G1875" i="107" s="1"/>
  <c r="F1851" i="107"/>
  <c r="G1851" i="107" s="1"/>
  <c r="F1831" i="107"/>
  <c r="G1831" i="107" s="1"/>
  <c r="F1867" i="107"/>
  <c r="G1867" i="107" s="1"/>
  <c r="F1823" i="107"/>
  <c r="G1823" i="107" s="1"/>
  <c r="F1849" i="107"/>
  <c r="G1849" i="107" s="1"/>
  <c r="F1871" i="107"/>
  <c r="G1871" i="107" s="1"/>
  <c r="F1872" i="107"/>
  <c r="G1872" i="107" s="1"/>
  <c r="F1824" i="107"/>
  <c r="G1824" i="107" s="1"/>
  <c r="F1838" i="107"/>
  <c r="G1838" i="107" s="1"/>
  <c r="F1879" i="107"/>
  <c r="G1879" i="107" s="1"/>
  <c r="F1865" i="107"/>
  <c r="G1865" i="107" s="1"/>
  <c r="F1869" i="107"/>
  <c r="G1869" i="107" s="1"/>
  <c r="F1887" i="107"/>
  <c r="G1887" i="107" s="1"/>
  <c r="F1847" i="107"/>
  <c r="G1847" i="107" s="1"/>
  <c r="F1842" i="107"/>
  <c r="G1842" i="107" s="1"/>
  <c r="F1855" i="107"/>
  <c r="G1855" i="107" s="1"/>
  <c r="C1851" i="107"/>
  <c r="C1819" i="107"/>
  <c r="C1809" i="107"/>
  <c r="C1806" i="107"/>
  <c r="C1882" i="107"/>
  <c r="C1869" i="107"/>
  <c r="C1808" i="107"/>
  <c r="C1812" i="107"/>
  <c r="C1807" i="107"/>
  <c r="C1847" i="107"/>
  <c r="C1826" i="107"/>
  <c r="C1810" i="107"/>
  <c r="C1828" i="107"/>
  <c r="C1820" i="107"/>
  <c r="C1802" i="107"/>
  <c r="C1864" i="107"/>
  <c r="C1801" i="107"/>
  <c r="C1829" i="107"/>
  <c r="C1813" i="107"/>
  <c r="C1821" i="107"/>
  <c r="C1811" i="107"/>
  <c r="C1817" i="107"/>
  <c r="C1824" i="107"/>
  <c r="C1818" i="107"/>
  <c r="C1814" i="107"/>
  <c r="C1822" i="107"/>
  <c r="C670" i="107"/>
  <c r="C682" i="107"/>
  <c r="C636" i="107"/>
  <c r="C659" i="107"/>
  <c r="C632" i="107"/>
  <c r="C634" i="107"/>
  <c r="C649" i="107"/>
  <c r="C664" i="107"/>
  <c r="F686" i="107"/>
  <c r="G686" i="107" s="1"/>
  <c r="C640" i="107"/>
  <c r="F652" i="107"/>
  <c r="G652" i="107" s="1"/>
  <c r="C671" i="107"/>
  <c r="F685" i="107"/>
  <c r="G685" i="107" s="1"/>
  <c r="C681" i="107"/>
  <c r="F684" i="107"/>
  <c r="G684" i="107" s="1"/>
  <c r="C633" i="107"/>
  <c r="C655" i="107"/>
  <c r="C644" i="107"/>
  <c r="C676" i="107"/>
  <c r="C677" i="107"/>
  <c r="F649" i="107"/>
  <c r="G649" i="107" s="1"/>
  <c r="F681" i="107"/>
  <c r="G681" i="107" s="1"/>
  <c r="C667" i="107"/>
  <c r="C647" i="107"/>
  <c r="C662" i="107"/>
  <c r="F672" i="107"/>
  <c r="G672" i="107" s="1"/>
  <c r="F682" i="107"/>
  <c r="G682" i="107" s="1"/>
  <c r="F632" i="107"/>
  <c r="G632" i="107" s="1"/>
  <c r="F676" i="107"/>
  <c r="G676" i="107" s="1"/>
  <c r="F629" i="107"/>
  <c r="G629" i="107" s="1"/>
  <c r="F647" i="107"/>
  <c r="G647" i="107" s="1"/>
  <c r="F636" i="107"/>
  <c r="G636" i="107" s="1"/>
  <c r="F673" i="107"/>
  <c r="G673" i="107" s="1"/>
  <c r="F722" i="107"/>
  <c r="G722" i="107" s="1"/>
  <c r="F650" i="107"/>
  <c r="G650" i="107" s="1"/>
  <c r="F660" i="107"/>
  <c r="G660" i="107" s="1"/>
  <c r="F655" i="107"/>
  <c r="G655" i="107" s="1"/>
  <c r="F671" i="107"/>
  <c r="G671" i="107" s="1"/>
  <c r="C639" i="107"/>
  <c r="F630" i="107"/>
  <c r="G630" i="107" s="1"/>
  <c r="F644" i="107"/>
  <c r="G644" i="107" s="1"/>
  <c r="C660" i="107"/>
  <c r="C657" i="107"/>
  <c r="C642" i="107"/>
  <c r="C666" i="107"/>
  <c r="F666" i="107"/>
  <c r="G666" i="107" s="1"/>
  <c r="C661" i="107"/>
  <c r="F642" i="107"/>
  <c r="G642" i="107" s="1"/>
  <c r="F662" i="107"/>
  <c r="G662" i="107" s="1"/>
  <c r="F657" i="107"/>
  <c r="G657" i="107" s="1"/>
  <c r="F640" i="107"/>
  <c r="G640" i="107" s="1"/>
  <c r="F631" i="107"/>
  <c r="G631" i="107" s="1"/>
  <c r="F658" i="107"/>
  <c r="G658" i="107" s="1"/>
  <c r="C656" i="107"/>
  <c r="C665" i="107"/>
  <c r="C654" i="107"/>
  <c r="C668" i="107"/>
  <c r="C680" i="107"/>
  <c r="F639" i="107"/>
  <c r="G639" i="107" s="1"/>
  <c r="F680" i="107"/>
  <c r="G680" i="107" s="1"/>
  <c r="F670" i="107"/>
  <c r="G670" i="107" s="1"/>
  <c r="C674" i="107"/>
  <c r="C637" i="107"/>
  <c r="F628" i="107"/>
  <c r="G628" i="107" s="1"/>
  <c r="F667" i="107"/>
  <c r="G667" i="107" s="1"/>
  <c r="F641" i="107"/>
  <c r="G641" i="107" s="1"/>
  <c r="C648" i="107"/>
  <c r="F679" i="107"/>
  <c r="G679" i="107" s="1"/>
  <c r="F683" i="107"/>
  <c r="G683" i="107" s="1"/>
  <c r="C673" i="107"/>
  <c r="C646" i="107"/>
  <c r="C650" i="107"/>
  <c r="F661" i="107"/>
  <c r="G661" i="107" s="1"/>
  <c r="F648" i="107"/>
  <c r="G648" i="107" s="1"/>
  <c r="F651" i="107"/>
  <c r="G651" i="107" s="1"/>
  <c r="C658" i="107"/>
  <c r="C679" i="107"/>
  <c r="F665" i="107"/>
  <c r="G665" i="107" s="1"/>
  <c r="F675" i="107"/>
  <c r="G675" i="107" s="1"/>
  <c r="F638" i="107"/>
  <c r="G638" i="107" s="1"/>
  <c r="C614" i="107"/>
  <c r="C604" i="107"/>
  <c r="F654" i="107"/>
  <c r="G654" i="107" s="1"/>
  <c r="C653" i="107"/>
  <c r="F674" i="107"/>
  <c r="G674" i="107" s="1"/>
  <c r="F646" i="107"/>
  <c r="G646" i="107" s="1"/>
  <c r="C641" i="107"/>
  <c r="F643" i="107"/>
  <c r="G643" i="107" s="1"/>
  <c r="F645" i="107"/>
  <c r="G645" i="107" s="1"/>
  <c r="F664" i="107"/>
  <c r="G664" i="107" s="1"/>
  <c r="F653" i="107"/>
  <c r="G653" i="107" s="1"/>
  <c r="C605" i="107"/>
  <c r="F669" i="107"/>
  <c r="G669" i="107" s="1"/>
  <c r="C652" i="107"/>
  <c r="C631" i="107"/>
  <c r="F633" i="107"/>
  <c r="G633" i="107" s="1"/>
  <c r="C669" i="107"/>
  <c r="F659" i="107"/>
  <c r="G659" i="107" s="1"/>
  <c r="F656" i="107"/>
  <c r="G656" i="107" s="1"/>
  <c r="C643" i="107"/>
  <c r="F663" i="107"/>
  <c r="G663" i="107" s="1"/>
  <c r="C606" i="107"/>
  <c r="C663" i="107"/>
  <c r="C635" i="107"/>
  <c r="F637" i="107"/>
  <c r="G637" i="107" s="1"/>
  <c r="C675" i="107"/>
  <c r="F678" i="107"/>
  <c r="G678" i="107" s="1"/>
  <c r="F677" i="107"/>
  <c r="G677" i="107" s="1"/>
  <c r="F668" i="107"/>
  <c r="G668" i="107" s="1"/>
  <c r="F635" i="107"/>
  <c r="G635" i="107" s="1"/>
  <c r="C645" i="107"/>
  <c r="C1815" i="107"/>
  <c r="C1825" i="107"/>
  <c r="C1831" i="107"/>
  <c r="AC9" i="95"/>
  <c r="F1807" i="107" l="1"/>
  <c r="G1807" i="107" s="1"/>
  <c r="F1818" i="107"/>
  <c r="G1818" i="107" s="1"/>
  <c r="F1820" i="107"/>
  <c r="G1820" i="107" s="1"/>
  <c r="F1830" i="107"/>
  <c r="G1830" i="107" s="1"/>
  <c r="F1809" i="107"/>
  <c r="G1809" i="107" s="1"/>
  <c r="F1821" i="107"/>
  <c r="G1821" i="107" s="1"/>
  <c r="F1806" i="107"/>
  <c r="G1806" i="107" s="1"/>
  <c r="F1804" i="107"/>
  <c r="G1804" i="107" s="1"/>
  <c r="F1802" i="107"/>
  <c r="G1802" i="107" s="1"/>
  <c r="F1815" i="107"/>
  <c r="G1815" i="107" s="1"/>
  <c r="F1817" i="107"/>
  <c r="G1817" i="107" s="1"/>
  <c r="F1811" i="107"/>
  <c r="G1811" i="107" s="1"/>
  <c r="F1813" i="107"/>
  <c r="G1813" i="107" s="1"/>
  <c r="F1826" i="107"/>
  <c r="G1826" i="107" s="1"/>
  <c r="F1829" i="107"/>
  <c r="G1829" i="107" s="1"/>
  <c r="F1812" i="107"/>
  <c r="G1812" i="107" s="1"/>
  <c r="F1825" i="107"/>
  <c r="G1825" i="107" s="1"/>
  <c r="F1819" i="107"/>
  <c r="G1819" i="107" s="1"/>
  <c r="F1814" i="107"/>
  <c r="G1814" i="107" s="1"/>
  <c r="F1822" i="107"/>
  <c r="G1822" i="107" s="1"/>
  <c r="C1830" i="107"/>
  <c r="C615" i="107"/>
  <c r="C618" i="107"/>
  <c r="C629" i="107"/>
  <c r="F625" i="107"/>
  <c r="G625" i="107" s="1"/>
  <c r="C611" i="107"/>
  <c r="C627" i="107"/>
  <c r="C612" i="107"/>
  <c r="C628" i="107"/>
  <c r="C613" i="107"/>
  <c r="C619" i="107"/>
  <c r="C625" i="107"/>
  <c r="C607" i="107"/>
  <c r="AC10" i="95"/>
  <c r="F634" i="107"/>
  <c r="G634" i="107" s="1"/>
  <c r="C622" i="107"/>
  <c r="C616" i="107"/>
  <c r="F622" i="107"/>
  <c r="G622" i="107" s="1"/>
  <c r="C608" i="107"/>
  <c r="F623" i="107"/>
  <c r="G623" i="107" s="1"/>
  <c r="F619" i="107"/>
  <c r="G619" i="107" s="1"/>
  <c r="F608" i="107"/>
  <c r="G608" i="107" s="1"/>
  <c r="F620" i="107"/>
  <c r="G620" i="107" s="1"/>
  <c r="C621" i="107"/>
  <c r="C626" i="107"/>
  <c r="F624" i="107"/>
  <c r="G624" i="107" s="1"/>
  <c r="F616" i="107"/>
  <c r="G616" i="107" s="1"/>
  <c r="F627" i="107"/>
  <c r="G627" i="107" s="1"/>
  <c r="F626" i="107"/>
  <c r="G626" i="107" s="1"/>
  <c r="F614" i="107"/>
  <c r="G614" i="107" s="1"/>
  <c r="F607" i="107"/>
  <c r="G607" i="107" s="1"/>
  <c r="F605" i="107"/>
  <c r="G605" i="107" s="1"/>
  <c r="F613" i="107"/>
  <c r="G613" i="107" s="1"/>
  <c r="F611" i="107"/>
  <c r="G611" i="107" s="1"/>
  <c r="F618" i="107"/>
  <c r="G618" i="107" s="1"/>
  <c r="F606" i="107"/>
  <c r="G606" i="107" s="1"/>
  <c r="F617" i="107"/>
  <c r="G617" i="107" s="1"/>
  <c r="F612" i="107"/>
  <c r="G612" i="107" s="1"/>
  <c r="F604" i="107"/>
  <c r="G604" i="107" s="1"/>
  <c r="F610" i="107"/>
  <c r="G610" i="107" s="1"/>
  <c r="F609" i="107"/>
  <c r="G609" i="107" s="1"/>
  <c r="F615" i="107"/>
  <c r="G615" i="107" s="1"/>
  <c r="C610" i="107"/>
  <c r="C609" i="107"/>
  <c r="C620" i="107"/>
  <c r="F621" i="107"/>
  <c r="G621" i="107" s="1"/>
  <c r="C617" i="107"/>
  <c r="C624" i="107"/>
  <c r="C623" i="107"/>
  <c r="C1805" i="107"/>
  <c r="C1803" i="107"/>
  <c r="F1740" i="107" l="1"/>
  <c r="G1740" i="107" s="1"/>
  <c r="F1724" i="107"/>
  <c r="G1724" i="107" s="1"/>
  <c r="F1747" i="107"/>
  <c r="G1747" i="107" s="1"/>
  <c r="F1742" i="107"/>
  <c r="G1742" i="107" s="1"/>
  <c r="F1744" i="107"/>
  <c r="G1744" i="107" s="1"/>
  <c r="F1749" i="107"/>
  <c r="G1749" i="107" s="1"/>
  <c r="F1773" i="107"/>
  <c r="G1773" i="107" s="1"/>
  <c r="F1778" i="107"/>
  <c r="G1778" i="107" s="1"/>
  <c r="F1750" i="107"/>
  <c r="G1750" i="107" s="1"/>
  <c r="F1748" i="107"/>
  <c r="G1748" i="107" s="1"/>
  <c r="F1769" i="107"/>
  <c r="G1769" i="107" s="1"/>
  <c r="F1759" i="107"/>
  <c r="G1759" i="107" s="1"/>
  <c r="F1794" i="107"/>
  <c r="G1794" i="107" s="1"/>
  <c r="F1793" i="107"/>
  <c r="G1793" i="107" s="1"/>
  <c r="F1766" i="107"/>
  <c r="G1766" i="107" s="1"/>
  <c r="F1787" i="107"/>
  <c r="G1787" i="107" s="1"/>
  <c r="F1758" i="107"/>
  <c r="G1758" i="107" s="1"/>
  <c r="F1726" i="107"/>
  <c r="G1726" i="107" s="1"/>
  <c r="F1767" i="107"/>
  <c r="G1767" i="107" s="1"/>
  <c r="F1788" i="107"/>
  <c r="G1788" i="107" s="1"/>
  <c r="F1791" i="107"/>
  <c r="G1791" i="107" s="1"/>
  <c r="F1753" i="107"/>
  <c r="G1753" i="107" s="1"/>
  <c r="F1768" i="107"/>
  <c r="G1768" i="107" s="1"/>
  <c r="F1730" i="107"/>
  <c r="G1730" i="107" s="1"/>
  <c r="F1800" i="107"/>
  <c r="G1800" i="107" s="1"/>
  <c r="F1798" i="107"/>
  <c r="G1798" i="107" s="1"/>
  <c r="F1781" i="107"/>
  <c r="G1781" i="107" s="1"/>
  <c r="F1734" i="107"/>
  <c r="G1734" i="107" s="1"/>
  <c r="F1772" i="107"/>
  <c r="G1772" i="107" s="1"/>
  <c r="F1760" i="107"/>
  <c r="G1760" i="107" s="1"/>
  <c r="F1764" i="107"/>
  <c r="G1764" i="107" s="1"/>
  <c r="F1803" i="107"/>
  <c r="G1803" i="107" s="1"/>
  <c r="F1799" i="107"/>
  <c r="G1799" i="107" s="1"/>
  <c r="F1761" i="107"/>
  <c r="G1761" i="107" s="1"/>
  <c r="F1751" i="107"/>
  <c r="G1751" i="107" s="1"/>
  <c r="F1784" i="107"/>
  <c r="G1784" i="107" s="1"/>
  <c r="F1762" i="107"/>
  <c r="G1762" i="107" s="1"/>
  <c r="F1739" i="107"/>
  <c r="G1739" i="107" s="1"/>
  <c r="F1736" i="107"/>
  <c r="G1736" i="107" s="1"/>
  <c r="F1733" i="107"/>
  <c r="G1733" i="107" s="1"/>
  <c r="F1757" i="107"/>
  <c r="G1757" i="107" s="1"/>
  <c r="F1729" i="107"/>
  <c r="G1729" i="107" s="1"/>
  <c r="F1756" i="107"/>
  <c r="G1756" i="107" s="1"/>
  <c r="F1782" i="107"/>
  <c r="G1782" i="107" s="1"/>
  <c r="C1759" i="107"/>
  <c r="C1730" i="107"/>
  <c r="C1726" i="107"/>
  <c r="C1738" i="107"/>
  <c r="C1734" i="107"/>
  <c r="C1753" i="107"/>
  <c r="C1763" i="107"/>
  <c r="C1784" i="107"/>
  <c r="C1777" i="107"/>
  <c r="C1769" i="107"/>
  <c r="C1740" i="107"/>
  <c r="C1750" i="107"/>
  <c r="C1744" i="107"/>
  <c r="C1736" i="107"/>
  <c r="C1732" i="107"/>
  <c r="C1731" i="107"/>
  <c r="C1733" i="107"/>
  <c r="C1766" i="107"/>
  <c r="C1780" i="107"/>
  <c r="C1792" i="107"/>
  <c r="C1787" i="107"/>
  <c r="C1754" i="107"/>
  <c r="C1794" i="107"/>
  <c r="C1729" i="107"/>
  <c r="C1758" i="107"/>
  <c r="C1786" i="107"/>
  <c r="C1785" i="107"/>
  <c r="C1782" i="107"/>
  <c r="C1751" i="107"/>
  <c r="C1770" i="107"/>
  <c r="C1742" i="107"/>
  <c r="C1773" i="107"/>
  <c r="C1774" i="107"/>
  <c r="C1798" i="107"/>
  <c r="C1764" i="107"/>
  <c r="C1762" i="107"/>
  <c r="C1745" i="107"/>
  <c r="C1790" i="107"/>
  <c r="C1781" i="107"/>
  <c r="C1778" i="107"/>
  <c r="C1776" i="107"/>
  <c r="C1799" i="107"/>
  <c r="C1796" i="107"/>
  <c r="C1775" i="107"/>
  <c r="C1771" i="107"/>
  <c r="C1793" i="107"/>
  <c r="C1737" i="107"/>
  <c r="C1768" i="107"/>
  <c r="C1757" i="107"/>
  <c r="C1789" i="107"/>
  <c r="C1748" i="107"/>
  <c r="C1760" i="107"/>
  <c r="C1756" i="107"/>
  <c r="C1767" i="107"/>
  <c r="C1788" i="107"/>
  <c r="C1791" i="107"/>
  <c r="C1724" i="107"/>
  <c r="C1747" i="107"/>
  <c r="C1749" i="107"/>
  <c r="C1761" i="107"/>
  <c r="C1783" i="107"/>
  <c r="C1779" i="107"/>
  <c r="C1800" i="107"/>
  <c r="C601" i="107"/>
  <c r="C602" i="107"/>
  <c r="AC6" i="95"/>
  <c r="AC7" i="95" s="1"/>
  <c r="C598" i="107"/>
  <c r="C599" i="107"/>
  <c r="C530" i="107"/>
  <c r="C551" i="107"/>
  <c r="C531" i="107"/>
  <c r="C541" i="107"/>
  <c r="C553" i="107"/>
  <c r="C550" i="107"/>
  <c r="C556" i="107"/>
  <c r="C544" i="107"/>
  <c r="C524" i="107"/>
  <c r="C526" i="107"/>
  <c r="C594" i="107"/>
  <c r="C600" i="107"/>
  <c r="F551" i="107"/>
  <c r="G551" i="107" s="1"/>
  <c r="C554" i="107"/>
  <c r="C547" i="107"/>
  <c r="C597" i="107"/>
  <c r="C603" i="107"/>
  <c r="F602" i="107"/>
  <c r="G602" i="107" s="1"/>
  <c r="C580" i="107"/>
  <c r="C572" i="107"/>
  <c r="C585" i="107"/>
  <c r="C577" i="107"/>
  <c r="C569" i="107"/>
  <c r="C576" i="107"/>
  <c r="C584" i="107"/>
  <c r="C575" i="107"/>
  <c r="C568" i="107"/>
  <c r="C582" i="107"/>
  <c r="C581" i="107"/>
  <c r="C561" i="107"/>
  <c r="C574" i="107"/>
  <c r="C578" i="107"/>
  <c r="C570" i="107"/>
  <c r="C579" i="107"/>
  <c r="F560" i="107"/>
  <c r="G560" i="107" s="1"/>
  <c r="C567" i="107"/>
  <c r="C595" i="107"/>
  <c r="C583" i="107"/>
  <c r="C560" i="107"/>
  <c r="C573" i="107"/>
  <c r="F561" i="107"/>
  <c r="G561" i="107" s="1"/>
  <c r="F544" i="107"/>
  <c r="G544" i="107" s="1"/>
  <c r="F542" i="107"/>
  <c r="G542" i="107" s="1"/>
  <c r="F541" i="107"/>
  <c r="C1797" i="107"/>
  <c r="C1795" i="107"/>
  <c r="AB8" i="95"/>
  <c r="C1765" i="107"/>
  <c r="C1752" i="107"/>
  <c r="C1772" i="107"/>
  <c r="C1755" i="107"/>
  <c r="C1735" i="107"/>
  <c r="C1739" i="107"/>
  <c r="C1746" i="107"/>
  <c r="C1743" i="107"/>
  <c r="F1785" i="107" l="1"/>
  <c r="G1785" i="107" s="1"/>
  <c r="F1795" i="107"/>
  <c r="G1795" i="107" s="1"/>
  <c r="F1752" i="107"/>
  <c r="G1752" i="107" s="1"/>
  <c r="F1783" i="107"/>
  <c r="G1783" i="107" s="1"/>
  <c r="F1786" i="107"/>
  <c r="G1786" i="107" s="1"/>
  <c r="F1805" i="107"/>
  <c r="G1805" i="107" s="1"/>
  <c r="F1796" i="107"/>
  <c r="G1796" i="107" s="1"/>
  <c r="F1746" i="107"/>
  <c r="G1746" i="107" s="1"/>
  <c r="F1779" i="107"/>
  <c r="G1779" i="107" s="1"/>
  <c r="F1792" i="107"/>
  <c r="G1792" i="107" s="1"/>
  <c r="F1754" i="107"/>
  <c r="G1754" i="107" s="1"/>
  <c r="F1732" i="107"/>
  <c r="G1732" i="107" s="1"/>
  <c r="F1741" i="107"/>
  <c r="G1741" i="107" s="1"/>
  <c r="F1771" i="107"/>
  <c r="G1771" i="107" s="1"/>
  <c r="F1789" i="107"/>
  <c r="G1789" i="107" s="1"/>
  <c r="F1735" i="107"/>
  <c r="G1735" i="107" s="1"/>
  <c r="F1790" i="107"/>
  <c r="G1790" i="107" s="1"/>
  <c r="F1777" i="107"/>
  <c r="G1777" i="107" s="1"/>
  <c r="F1765" i="107"/>
  <c r="G1765" i="107" s="1"/>
  <c r="F1770" i="107"/>
  <c r="G1770" i="107" s="1"/>
  <c r="F1737" i="107"/>
  <c r="G1737" i="107" s="1"/>
  <c r="F1780" i="107"/>
  <c r="G1780" i="107" s="1"/>
  <c r="F1776" i="107"/>
  <c r="G1776" i="107" s="1"/>
  <c r="F1727" i="107"/>
  <c r="G1727" i="107" s="1"/>
  <c r="F1728" i="107"/>
  <c r="G1728" i="107" s="1"/>
  <c r="F1763" i="107"/>
  <c r="G1763" i="107" s="1"/>
  <c r="F1797" i="107"/>
  <c r="G1797" i="107" s="1"/>
  <c r="F1731" i="107"/>
  <c r="G1731" i="107" s="1"/>
  <c r="F1738" i="107"/>
  <c r="G1738" i="107" s="1"/>
  <c r="F1745" i="107"/>
  <c r="G1745" i="107" s="1"/>
  <c r="F1774" i="107"/>
  <c r="G1774" i="107" s="1"/>
  <c r="F1743" i="107"/>
  <c r="G1743" i="107" s="1"/>
  <c r="F1755" i="107"/>
  <c r="G1755" i="107" s="1"/>
  <c r="F1775" i="107"/>
  <c r="G1775" i="107" s="1"/>
  <c r="C1741" i="107"/>
  <c r="C1728" i="107"/>
  <c r="C1727" i="107"/>
  <c r="C552" i="107"/>
  <c r="C529" i="107"/>
  <c r="C542" i="107"/>
  <c r="C533" i="107"/>
  <c r="C538" i="107"/>
  <c r="C565" i="107"/>
  <c r="C557" i="107"/>
  <c r="C548" i="107"/>
  <c r="C587" i="107"/>
  <c r="C590" i="107"/>
  <c r="F546" i="107"/>
  <c r="G546" i="107" s="1"/>
  <c r="F559" i="107"/>
  <c r="G559" i="107" s="1"/>
  <c r="F591" i="107"/>
  <c r="G591" i="107" s="1"/>
  <c r="F549" i="107"/>
  <c r="G549" i="107" s="1"/>
  <c r="F526" i="107"/>
  <c r="G526" i="107" s="1"/>
  <c r="F529" i="107"/>
  <c r="G529" i="107" s="1"/>
  <c r="F599" i="107"/>
  <c r="G599" i="107" s="1"/>
  <c r="F601" i="107"/>
  <c r="G601" i="107" s="1"/>
  <c r="F592" i="107"/>
  <c r="G592" i="107" s="1"/>
  <c r="C592" i="107"/>
  <c r="F600" i="107"/>
  <c r="G600" i="107" s="1"/>
  <c r="C546" i="107"/>
  <c r="C537" i="107"/>
  <c r="C591" i="107"/>
  <c r="C566" i="107"/>
  <c r="C559" i="107"/>
  <c r="C549" i="107"/>
  <c r="F553" i="107"/>
  <c r="G553" i="107" s="1"/>
  <c r="C563" i="107"/>
  <c r="C562" i="107"/>
  <c r="F565" i="107"/>
  <c r="G565" i="107" s="1"/>
  <c r="F595" i="107"/>
  <c r="G595" i="107" s="1"/>
  <c r="F539" i="107"/>
  <c r="G539" i="107" s="1"/>
  <c r="F571" i="107"/>
  <c r="G571" i="107" s="1"/>
  <c r="F535" i="107"/>
  <c r="G535" i="107" s="1"/>
  <c r="F533" i="107"/>
  <c r="G533" i="107" s="1"/>
  <c r="F527" i="107"/>
  <c r="G527" i="107" s="1"/>
  <c r="F534" i="107"/>
  <c r="G534" i="107" s="1"/>
  <c r="F550" i="107"/>
  <c r="G550" i="107" s="1"/>
  <c r="F562" i="107"/>
  <c r="G562" i="107" s="1"/>
  <c r="F554" i="107"/>
  <c r="G554" i="107" s="1"/>
  <c r="F552" i="107"/>
  <c r="G552" i="107" s="1"/>
  <c r="F576" i="107"/>
  <c r="G576" i="107" s="1"/>
  <c r="F578" i="107"/>
  <c r="G578" i="107" s="1"/>
  <c r="F584" i="107"/>
  <c r="G584" i="107" s="1"/>
  <c r="F594" i="107"/>
  <c r="G594" i="107" s="1"/>
  <c r="F598" i="107"/>
  <c r="G598" i="107" s="1"/>
  <c r="F537" i="107"/>
  <c r="G537" i="107" s="1"/>
  <c r="C539" i="107"/>
  <c r="C558" i="107"/>
  <c r="F556" i="107"/>
  <c r="G556" i="107" s="1"/>
  <c r="C536" i="107"/>
  <c r="C534" i="107"/>
  <c r="C532" i="107"/>
  <c r="C588" i="107"/>
  <c r="F574" i="107"/>
  <c r="G574" i="107" s="1"/>
  <c r="F590" i="107"/>
  <c r="G590" i="107" s="1"/>
  <c r="C528" i="107"/>
  <c r="C571" i="107"/>
  <c r="F564" i="107"/>
  <c r="G564" i="107" s="1"/>
  <c r="F531" i="107"/>
  <c r="G531" i="107" s="1"/>
  <c r="C545" i="107"/>
  <c r="F585" i="107"/>
  <c r="G585" i="107" s="1"/>
  <c r="C596" i="107"/>
  <c r="C543" i="107"/>
  <c r="F540" i="107"/>
  <c r="G540" i="107" s="1"/>
  <c r="F573" i="107"/>
  <c r="G573" i="107" s="1"/>
  <c r="F532" i="107"/>
  <c r="G532" i="107" s="1"/>
  <c r="C540" i="107"/>
  <c r="F586" i="107"/>
  <c r="G586" i="107" s="1"/>
  <c r="F593" i="107"/>
  <c r="G593" i="107" s="1"/>
  <c r="C555" i="107"/>
  <c r="F597" i="107"/>
  <c r="G597" i="107" s="1"/>
  <c r="F603" i="107"/>
  <c r="G603" i="107" s="1"/>
  <c r="F581" i="107"/>
  <c r="G581" i="107" s="1"/>
  <c r="C593" i="107"/>
  <c r="C535" i="107"/>
  <c r="C527" i="107"/>
  <c r="F583" i="107"/>
  <c r="G583" i="107" s="1"/>
  <c r="F567" i="107"/>
  <c r="G567" i="107" s="1"/>
  <c r="C589" i="107"/>
  <c r="C564" i="107"/>
  <c r="F563" i="107"/>
  <c r="G563" i="107" s="1"/>
  <c r="C586" i="107"/>
  <c r="F566" i="107"/>
  <c r="G566" i="107" s="1"/>
  <c r="F568" i="107"/>
  <c r="G568" i="107" s="1"/>
  <c r="F589" i="107"/>
  <c r="G589" i="107" s="1"/>
  <c r="F596" i="107"/>
  <c r="G596" i="107" s="1"/>
  <c r="F530" i="107"/>
  <c r="G530" i="107" s="1"/>
  <c r="F524" i="107"/>
  <c r="G524" i="107" s="1"/>
  <c r="F538" i="107"/>
  <c r="G538" i="107" s="1"/>
  <c r="F536" i="107"/>
  <c r="G536" i="107" s="1"/>
  <c r="F528" i="107"/>
  <c r="G528" i="107" s="1"/>
  <c r="F543" i="107"/>
  <c r="G543" i="107" s="1"/>
  <c r="F555" i="107"/>
  <c r="G555" i="107" s="1"/>
  <c r="F548" i="107"/>
  <c r="G548" i="107" s="1"/>
  <c r="F547" i="107"/>
  <c r="G547" i="107" s="1"/>
  <c r="F545" i="107"/>
  <c r="G545" i="107" s="1"/>
  <c r="F557" i="107"/>
  <c r="G557" i="107" s="1"/>
  <c r="F575" i="107"/>
  <c r="G575" i="107" s="1"/>
  <c r="F577" i="107"/>
  <c r="G577" i="107" s="1"/>
  <c r="F579" i="107"/>
  <c r="G579" i="107" s="1"/>
  <c r="F569" i="107"/>
  <c r="G569" i="107" s="1"/>
  <c r="F582" i="107"/>
  <c r="G582" i="107" s="1"/>
  <c r="F572" i="107"/>
  <c r="G572" i="107" s="1"/>
  <c r="F580" i="107"/>
  <c r="G580" i="107" s="1"/>
  <c r="F570" i="107"/>
  <c r="G570" i="107" s="1"/>
  <c r="F587" i="107"/>
  <c r="G587" i="107" s="1"/>
  <c r="F588" i="107"/>
  <c r="G588" i="107" s="1"/>
  <c r="G541" i="107"/>
  <c r="AB5" i="95"/>
  <c r="C1721" i="107"/>
  <c r="F1723" i="107" l="1"/>
  <c r="G1723" i="107" s="1"/>
  <c r="C1722" i="107"/>
  <c r="C1713" i="107"/>
  <c r="C1674" i="107"/>
  <c r="C1710" i="107"/>
  <c r="C1717" i="107"/>
  <c r="C1720" i="107"/>
  <c r="C1714" i="107"/>
  <c r="C1709" i="107"/>
  <c r="C1708" i="107"/>
  <c r="C1725" i="107"/>
  <c r="C1716" i="107"/>
  <c r="C1715" i="107"/>
  <c r="C521" i="107"/>
  <c r="C507" i="107"/>
  <c r="C525" i="107"/>
  <c r="C520" i="107"/>
  <c r="C514" i="107"/>
  <c r="C515" i="107"/>
  <c r="C522" i="107"/>
  <c r="F523" i="107"/>
  <c r="G523" i="107" s="1"/>
  <c r="C510" i="107"/>
  <c r="E5" i="95"/>
  <c r="C1719" i="107"/>
  <c r="C1723" i="107"/>
  <c r="C1718" i="107"/>
  <c r="F1709" i="107" l="1"/>
  <c r="G1709" i="107" s="1"/>
  <c r="F1714" i="107"/>
  <c r="G1714" i="107" s="1"/>
  <c r="F1717" i="107"/>
  <c r="G1717" i="107" s="1"/>
  <c r="F1718" i="107"/>
  <c r="G1718" i="107" s="1"/>
  <c r="F1719" i="107"/>
  <c r="G1719" i="107" s="1"/>
  <c r="F1722" i="107"/>
  <c r="G1722" i="107" s="1"/>
  <c r="F1725" i="107"/>
  <c r="G1725" i="107" s="1"/>
  <c r="F1716" i="107"/>
  <c r="G1716" i="107" s="1"/>
  <c r="F1715" i="107"/>
  <c r="G1715" i="107" s="1"/>
  <c r="F1721" i="107"/>
  <c r="G1721" i="107" s="1"/>
  <c r="F1713" i="107"/>
  <c r="G1713" i="107" s="1"/>
  <c r="F1708" i="107"/>
  <c r="G1708" i="107" s="1"/>
  <c r="F1710" i="107"/>
  <c r="G1710" i="107" s="1"/>
  <c r="F1720" i="107"/>
  <c r="G1720" i="107" s="1"/>
  <c r="F1674" i="107"/>
  <c r="G1674" i="107" s="1"/>
  <c r="C511" i="107"/>
  <c r="C517" i="107"/>
  <c r="C513" i="107"/>
  <c r="M3" i="95"/>
  <c r="F517" i="107"/>
  <c r="G517" i="107" s="1"/>
  <c r="F516" i="107"/>
  <c r="G516" i="107" s="1"/>
  <c r="F520" i="107"/>
  <c r="G520" i="107" s="1"/>
  <c r="F521" i="107"/>
  <c r="G521" i="107" s="1"/>
  <c r="F519" i="107"/>
  <c r="G519" i="107" s="1"/>
  <c r="F507" i="107"/>
  <c r="G507" i="107" s="1"/>
  <c r="F511" i="107"/>
  <c r="G511" i="107" s="1"/>
  <c r="C518" i="107"/>
  <c r="F515" i="107"/>
  <c r="G515" i="107" s="1"/>
  <c r="F522" i="107"/>
  <c r="G522" i="107" s="1"/>
  <c r="F518" i="107"/>
  <c r="G518" i="107" s="1"/>
  <c r="F525" i="107"/>
  <c r="G525" i="107" s="1"/>
  <c r="C516" i="107"/>
  <c r="C523" i="107"/>
  <c r="C512" i="107"/>
  <c r="C519" i="107"/>
  <c r="F513" i="107"/>
  <c r="G513" i="107" s="1"/>
  <c r="F510" i="107"/>
  <c r="G510" i="107" s="1"/>
  <c r="F514" i="107"/>
  <c r="G514" i="107" s="1"/>
  <c r="F512" i="107"/>
  <c r="G512" i="107" s="1"/>
  <c r="K12" i="107"/>
  <c r="L12" i="107" s="1"/>
  <c r="K24" i="107"/>
  <c r="L24" i="107" s="1"/>
  <c r="K14" i="107"/>
  <c r="L14" i="107" s="1"/>
  <c r="K7" i="107"/>
  <c r="L7" i="107" s="1"/>
  <c r="K32" i="107"/>
  <c r="L32" i="107" s="1"/>
  <c r="K21" i="107"/>
  <c r="L21" i="107" s="1"/>
  <c r="K4" i="107"/>
  <c r="L4" i="107" s="1"/>
  <c r="K13" i="107"/>
  <c r="L13" i="107" s="1"/>
  <c r="K25" i="107"/>
  <c r="L25" i="107" s="1"/>
  <c r="K26" i="107"/>
  <c r="L26" i="107" s="1"/>
  <c r="K30" i="107"/>
  <c r="L30" i="107" s="1"/>
  <c r="K31" i="107"/>
  <c r="L31" i="107" s="1"/>
  <c r="K8" i="107"/>
  <c r="L8" i="107" s="1"/>
  <c r="K22" i="107"/>
  <c r="L22" i="107" s="1"/>
  <c r="K11" i="107"/>
  <c r="L11" i="107" s="1"/>
  <c r="K15" i="107"/>
  <c r="L15" i="107" s="1"/>
  <c r="K27" i="107"/>
  <c r="L27" i="107" s="1"/>
  <c r="K17" i="107"/>
  <c r="L17" i="107" s="1"/>
  <c r="K29" i="107"/>
  <c r="L29" i="107" s="1"/>
  <c r="K18" i="107"/>
  <c r="L18" i="107" s="1"/>
  <c r="K20" i="107"/>
  <c r="L20" i="107" s="1"/>
  <c r="K33" i="107"/>
  <c r="L33" i="107" s="1"/>
  <c r="K10" i="107"/>
  <c r="L10" i="107" s="1"/>
  <c r="K23" i="107"/>
  <c r="L23" i="107" s="1"/>
  <c r="K16" i="107"/>
  <c r="L16" i="107" s="1"/>
  <c r="K28" i="107"/>
  <c r="L28" i="107" s="1"/>
  <c r="K5" i="107"/>
  <c r="L5" i="107" s="1"/>
  <c r="K6" i="107"/>
  <c r="L6" i="107" s="1"/>
  <c r="K19" i="107"/>
  <c r="L19" i="107" s="1"/>
  <c r="K9" i="107"/>
  <c r="L9" i="107" s="1"/>
  <c r="P50" i="5"/>
  <c r="P48" i="5"/>
  <c r="P47" i="5"/>
  <c r="P46" i="5"/>
  <c r="J4" i="97" a="1"/>
  <c r="D3" i="104"/>
  <c r="F1678" i="107"/>
  <c r="G1678" i="107" s="1"/>
  <c r="F1677" i="107"/>
  <c r="G1677" i="107" s="1"/>
  <c r="F1685" i="107"/>
  <c r="G1685" i="107" s="1"/>
  <c r="F1681" i="107"/>
  <c r="G1681" i="107" s="1"/>
  <c r="F1676" i="107"/>
  <c r="G1676" i="107" s="1"/>
  <c r="F1672" i="107"/>
  <c r="G1672" i="107" s="1"/>
  <c r="F1664" i="107"/>
  <c r="G1664" i="107" s="1"/>
  <c r="F1707" i="107"/>
  <c r="G1707" i="107" s="1"/>
  <c r="F1692" i="107"/>
  <c r="G1692" i="107" s="1"/>
  <c r="F1679" i="107"/>
  <c r="G1679" i="107" s="1"/>
  <c r="F1669" i="107"/>
  <c r="G1669" i="107" s="1"/>
  <c r="F1689" i="107"/>
  <c r="G1689" i="107" s="1"/>
  <c r="F1680" i="107"/>
  <c r="G1680" i="107" s="1"/>
  <c r="F1712" i="107"/>
  <c r="G1712" i="107" s="1"/>
  <c r="F1665" i="107"/>
  <c r="G1665" i="107" s="1"/>
  <c r="F1658" i="107"/>
  <c r="G1658" i="107" s="1"/>
  <c r="F1701" i="107"/>
  <c r="G1701" i="107" s="1"/>
  <c r="F1653" i="107"/>
  <c r="G1653" i="107" s="1"/>
  <c r="F1686" i="107"/>
  <c r="G1686" i="107" s="1"/>
  <c r="F1673" i="107"/>
  <c r="G1673" i="107" s="1"/>
  <c r="F1687" i="107"/>
  <c r="G1687" i="107" s="1"/>
  <c r="F1706" i="107"/>
  <c r="G1706" i="107" s="1"/>
  <c r="F1705" i="107"/>
  <c r="G1705" i="107" s="1"/>
  <c r="F1661" i="107"/>
  <c r="G1661" i="107" s="1"/>
  <c r="F1682" i="107"/>
  <c r="G1682" i="107" s="1"/>
  <c r="F1691" i="107"/>
  <c r="G1691" i="107" s="1"/>
  <c r="F1667" i="107"/>
  <c r="G1667" i="107" s="1"/>
  <c r="F1671" i="107"/>
  <c r="G1671" i="107" s="1"/>
  <c r="F1663" i="107"/>
  <c r="G1663" i="107" s="1"/>
  <c r="F1666" i="107"/>
  <c r="G1666" i="107" s="1"/>
  <c r="F1662" i="107"/>
  <c r="G1662" i="107" s="1"/>
  <c r="F1703" i="107"/>
  <c r="G1703" i="107" s="1"/>
  <c r="F1683" i="107"/>
  <c r="G1683" i="107" s="1"/>
  <c r="F1699" i="107"/>
  <c r="G1699" i="107" s="1"/>
  <c r="F1711" i="107"/>
  <c r="G1711" i="107" s="1"/>
  <c r="F1670" i="107"/>
  <c r="G1670" i="107" s="1"/>
  <c r="F1684" i="107"/>
  <c r="G1684" i="107" s="1"/>
  <c r="F1675" i="107"/>
  <c r="G1675" i="107" s="1"/>
  <c r="C1684" i="107"/>
  <c r="C1689" i="107"/>
  <c r="C1691" i="107"/>
  <c r="C1686" i="107"/>
  <c r="C1692" i="107"/>
  <c r="C1685" i="107"/>
  <c r="C1678" i="107"/>
  <c r="C1680" i="107"/>
  <c r="C1667" i="107"/>
  <c r="C1682" i="107"/>
  <c r="C1677" i="107"/>
  <c r="C1681" i="107"/>
  <c r="C1675" i="107"/>
  <c r="C1671" i="107"/>
  <c r="C1673" i="107"/>
  <c r="C1683" i="107"/>
  <c r="C1676" i="107"/>
  <c r="C1679" i="107"/>
  <c r="C1672" i="107"/>
  <c r="C1663" i="107"/>
  <c r="C1665" i="107"/>
  <c r="C1669" i="107"/>
  <c r="C1664" i="107"/>
  <c r="C1666" i="107"/>
  <c r="C1670" i="107"/>
  <c r="C1662" i="107"/>
  <c r="C1658" i="107"/>
  <c r="C1653" i="107"/>
  <c r="C1660" i="107"/>
  <c r="C1659" i="107"/>
  <c r="C1655" i="107"/>
  <c r="C1668" i="107"/>
  <c r="C1661" i="107"/>
  <c r="C1687" i="107"/>
  <c r="C1711" i="107"/>
  <c r="C1706" i="107"/>
  <c r="C1690" i="107"/>
  <c r="C1705" i="107"/>
  <c r="C1712" i="107"/>
  <c r="C1697" i="107"/>
  <c r="C1700" i="107"/>
  <c r="C1693" i="107"/>
  <c r="C1703" i="107"/>
  <c r="C1694" i="107"/>
  <c r="C1695" i="107"/>
  <c r="C1702" i="107"/>
  <c r="C1701" i="107"/>
  <c r="C1699" i="107"/>
  <c r="C1688" i="107"/>
  <c r="C1698" i="107"/>
  <c r="C1704" i="107"/>
  <c r="F1598" i="107"/>
  <c r="G1598" i="107" s="1"/>
  <c r="C471" i="107"/>
  <c r="C482" i="107"/>
  <c r="C462" i="107"/>
  <c r="F508" i="107"/>
  <c r="G508" i="107" s="1"/>
  <c r="F505" i="107"/>
  <c r="G505" i="107" s="1"/>
  <c r="F504" i="107"/>
  <c r="G504" i="107" s="1"/>
  <c r="F499" i="107"/>
  <c r="C472" i="107"/>
  <c r="C468" i="107"/>
  <c r="C464" i="107"/>
  <c r="C467" i="107"/>
  <c r="C463" i="107"/>
  <c r="C477" i="107"/>
  <c r="C473" i="107"/>
  <c r="F471" i="107"/>
  <c r="G471" i="107" s="1"/>
  <c r="C478" i="107"/>
  <c r="C491" i="107"/>
  <c r="C469" i="107"/>
  <c r="C485" i="107"/>
  <c r="C494" i="107"/>
  <c r="C481" i="107"/>
  <c r="C466" i="107"/>
  <c r="C457" i="107"/>
  <c r="C480" i="107"/>
  <c r="C483" i="107"/>
  <c r="C496" i="107"/>
  <c r="C503" i="107"/>
  <c r="F475" i="107"/>
  <c r="G475" i="107" s="1"/>
  <c r="C488" i="107"/>
  <c r="C493" i="107"/>
  <c r="C470" i="107"/>
  <c r="F474" i="107"/>
  <c r="G474" i="107" s="1"/>
  <c r="C509" i="107"/>
  <c r="C484" i="107"/>
  <c r="F509" i="107"/>
  <c r="G509" i="107" s="1"/>
  <c r="C479" i="107"/>
  <c r="C474" i="107"/>
  <c r="C455" i="107"/>
  <c r="F464" i="107"/>
  <c r="G464" i="107" s="1"/>
  <c r="C492" i="107"/>
  <c r="C476" i="107"/>
  <c r="C498" i="107"/>
  <c r="C505" i="107"/>
  <c r="C497" i="107"/>
  <c r="C504" i="107"/>
  <c r="C486" i="107"/>
  <c r="C461" i="107"/>
  <c r="C465" i="107"/>
  <c r="C460" i="107"/>
  <c r="C475" i="107"/>
  <c r="F480" i="107"/>
  <c r="G480" i="107" s="1"/>
  <c r="C508" i="107"/>
  <c r="C487" i="107"/>
  <c r="F506" i="107"/>
  <c r="G506" i="107" s="1"/>
  <c r="F477" i="107"/>
  <c r="G477" i="107" s="1"/>
  <c r="F479" i="107"/>
  <c r="G479" i="107" s="1"/>
  <c r="F478" i="107"/>
  <c r="G478" i="107" s="1"/>
  <c r="F476" i="107"/>
  <c r="G476" i="107" s="1"/>
  <c r="F472" i="107"/>
  <c r="G472" i="107" s="1"/>
  <c r="F465" i="107"/>
  <c r="G465" i="107" s="1"/>
  <c r="F470" i="107"/>
  <c r="G470" i="107" s="1"/>
  <c r="F473" i="107"/>
  <c r="G473" i="107" s="1"/>
  <c r="F468" i="107"/>
  <c r="G468" i="107" s="1"/>
  <c r="F466" i="107"/>
  <c r="G466" i="107" s="1"/>
  <c r="F467" i="107"/>
  <c r="G467" i="107" s="1"/>
  <c r="F469" i="107"/>
  <c r="G469" i="107" s="1"/>
  <c r="F463" i="107"/>
  <c r="G463" i="107" s="1"/>
  <c r="F460" i="107"/>
  <c r="G460" i="107" s="1"/>
  <c r="F455" i="107"/>
  <c r="C1696" i="107"/>
  <c r="C1707" i="107"/>
  <c r="C1656" i="107"/>
  <c r="C1654" i="107"/>
  <c r="AK4" i="5"/>
  <c r="AL4" i="5"/>
  <c r="AM4" i="5"/>
  <c r="AN4" i="5"/>
  <c r="AO4" i="5"/>
  <c r="AP4" i="5"/>
  <c r="AQ4" i="5"/>
  <c r="AR4" i="5"/>
  <c r="AS4" i="5"/>
  <c r="AT4" i="5"/>
  <c r="AU4" i="5"/>
  <c r="AJ4" i="5"/>
  <c r="AZ4" i="5"/>
  <c r="BA4" i="5"/>
  <c r="BB4" i="5"/>
  <c r="BC4" i="5"/>
  <c r="BD4" i="5"/>
  <c r="BE4" i="5"/>
  <c r="BF4" i="5"/>
  <c r="BG4" i="5"/>
  <c r="BH4" i="5"/>
  <c r="BI4" i="5"/>
  <c r="BJ4" i="5"/>
  <c r="AY4" i="5"/>
  <c r="E59" i="5"/>
  <c r="F59" i="5"/>
  <c r="G59" i="5"/>
  <c r="H59" i="5"/>
  <c r="I59" i="5"/>
  <c r="J59" i="5"/>
  <c r="K59" i="5"/>
  <c r="L59" i="5"/>
  <c r="M59" i="5"/>
  <c r="N59" i="5"/>
  <c r="O59" i="5"/>
  <c r="P59" i="5"/>
  <c r="D59" i="5"/>
  <c r="E56" i="5"/>
  <c r="F56" i="5"/>
  <c r="G56" i="5"/>
  <c r="H56" i="5"/>
  <c r="I56" i="5"/>
  <c r="J56" i="5"/>
  <c r="K56" i="5"/>
  <c r="L56" i="5"/>
  <c r="M56" i="5"/>
  <c r="N56" i="5"/>
  <c r="O56" i="5"/>
  <c r="P56" i="5"/>
  <c r="D56" i="5"/>
  <c r="E52" i="5"/>
  <c r="F52" i="5"/>
  <c r="G52" i="5"/>
  <c r="H52" i="5"/>
  <c r="I52" i="5"/>
  <c r="J52" i="5"/>
  <c r="K52" i="5"/>
  <c r="L52" i="5"/>
  <c r="M52" i="5"/>
  <c r="N52" i="5"/>
  <c r="O52" i="5"/>
  <c r="P52" i="5"/>
  <c r="D52" i="5"/>
  <c r="E45" i="5"/>
  <c r="F45" i="5"/>
  <c r="G45" i="5"/>
  <c r="H45" i="5"/>
  <c r="I45" i="5"/>
  <c r="J45" i="5"/>
  <c r="K45" i="5"/>
  <c r="L45" i="5"/>
  <c r="M45" i="5"/>
  <c r="N45" i="5"/>
  <c r="O45" i="5"/>
  <c r="P45" i="5"/>
  <c r="D45" i="5"/>
  <c r="E40" i="5"/>
  <c r="F40" i="5"/>
  <c r="G40" i="5"/>
  <c r="H40" i="5"/>
  <c r="I40" i="5"/>
  <c r="J40" i="5"/>
  <c r="K40" i="5"/>
  <c r="L40" i="5"/>
  <c r="M40" i="5"/>
  <c r="N40" i="5"/>
  <c r="O40" i="5"/>
  <c r="P40" i="5"/>
  <c r="D40" i="5"/>
  <c r="E34" i="5"/>
  <c r="F34" i="5"/>
  <c r="G34" i="5"/>
  <c r="H34" i="5"/>
  <c r="I34" i="5"/>
  <c r="J34" i="5"/>
  <c r="K34" i="5"/>
  <c r="L34" i="5"/>
  <c r="M34" i="5"/>
  <c r="N34" i="5"/>
  <c r="O34" i="5"/>
  <c r="P34" i="5"/>
  <c r="D34" i="5"/>
  <c r="V5" i="5"/>
  <c r="V15" i="5" s="1"/>
  <c r="W5" i="5"/>
  <c r="W15" i="5" s="1"/>
  <c r="X5" i="5"/>
  <c r="X15" i="5" s="1"/>
  <c r="Y5" i="5"/>
  <c r="Y15" i="5" s="1"/>
  <c r="Z5" i="5"/>
  <c r="Z15" i="5" s="1"/>
  <c r="AA5" i="5"/>
  <c r="AA15" i="5" s="1"/>
  <c r="AB5" i="5"/>
  <c r="AB15" i="5" s="1"/>
  <c r="AC5" i="5"/>
  <c r="AC15" i="5" s="1"/>
  <c r="AD5" i="5"/>
  <c r="AD15" i="5" s="1"/>
  <c r="AE5" i="5"/>
  <c r="AE15" i="5" s="1"/>
  <c r="AF5" i="5"/>
  <c r="AF15" i="5" s="1"/>
  <c r="AG5" i="5"/>
  <c r="AG50" i="5" s="1"/>
  <c r="V4" i="5"/>
  <c r="W4" i="5"/>
  <c r="X4" i="5"/>
  <c r="Y4" i="5"/>
  <c r="Z4" i="5"/>
  <c r="AA4" i="5"/>
  <c r="AB4" i="5"/>
  <c r="AC4" i="5"/>
  <c r="AD4" i="5"/>
  <c r="AE4" i="5"/>
  <c r="AF4" i="5"/>
  <c r="U4" i="5"/>
  <c r="C1578" i="107"/>
  <c r="C1580" i="107"/>
  <c r="C1581" i="107"/>
  <c r="C1577" i="107"/>
  <c r="C1591" i="107"/>
  <c r="C1590" i="107"/>
  <c r="J2" i="97" l="1"/>
  <c r="P21" i="5" s="1"/>
  <c r="F1640" i="107"/>
  <c r="G1640" i="107" s="1"/>
  <c r="F1595" i="107"/>
  <c r="G1595" i="107" s="1"/>
  <c r="F1578" i="107"/>
  <c r="G1578" i="107" s="1"/>
  <c r="F1628" i="107"/>
  <c r="G1628" i="107" s="1"/>
  <c r="F1642" i="107"/>
  <c r="G1642" i="107" s="1"/>
  <c r="F1704" i="107"/>
  <c r="G1704" i="107" s="1"/>
  <c r="F1657" i="107"/>
  <c r="G1657" i="107" s="1"/>
  <c r="F1697" i="107"/>
  <c r="G1697" i="107" s="1"/>
  <c r="F1606" i="107"/>
  <c r="G1606" i="107" s="1"/>
  <c r="F1614" i="107"/>
  <c r="G1614" i="107" s="1"/>
  <c r="F1695" i="107"/>
  <c r="G1695" i="107" s="1"/>
  <c r="F1693" i="107"/>
  <c r="G1693" i="107" s="1"/>
  <c r="F1659" i="107"/>
  <c r="G1659" i="107" s="1"/>
  <c r="F1702" i="107"/>
  <c r="G1702" i="107" s="1"/>
  <c r="F1698" i="107"/>
  <c r="G1698" i="107" s="1"/>
  <c r="F1603" i="107"/>
  <c r="G1603" i="107" s="1"/>
  <c r="F1593" i="107"/>
  <c r="G1593" i="107" s="1"/>
  <c r="F1609" i="107"/>
  <c r="G1609" i="107" s="1"/>
  <c r="F1690" i="107"/>
  <c r="G1690" i="107" s="1"/>
  <c r="F1696" i="107"/>
  <c r="G1696" i="107" s="1"/>
  <c r="F1585" i="107"/>
  <c r="G1585" i="107" s="1"/>
  <c r="F1602" i="107"/>
  <c r="G1602" i="107" s="1"/>
  <c r="F1577" i="107"/>
  <c r="G1577" i="107" s="1"/>
  <c r="F1589" i="107"/>
  <c r="G1589" i="107" s="1"/>
  <c r="F1571" i="107"/>
  <c r="G1571" i="107" s="1"/>
  <c r="F1660" i="107"/>
  <c r="G1660" i="107" s="1"/>
  <c r="F1700" i="107"/>
  <c r="G1700" i="107" s="1"/>
  <c r="F1591" i="107"/>
  <c r="G1591" i="107" s="1"/>
  <c r="F1597" i="107"/>
  <c r="G1597" i="107" s="1"/>
  <c r="F1612" i="107"/>
  <c r="G1612" i="107" s="1"/>
  <c r="F1668" i="107"/>
  <c r="G1668" i="107" s="1"/>
  <c r="F1621" i="107"/>
  <c r="G1621" i="107" s="1"/>
  <c r="F1694" i="107"/>
  <c r="G1694" i="107" s="1"/>
  <c r="F1619" i="107"/>
  <c r="G1619" i="107" s="1"/>
  <c r="F1655" i="107"/>
  <c r="G1655" i="107" s="1"/>
  <c r="F1688" i="107"/>
  <c r="G1688" i="107" s="1"/>
  <c r="C1608" i="107"/>
  <c r="C1603" i="107"/>
  <c r="C1609" i="107"/>
  <c r="C1605" i="107"/>
  <c r="C1584" i="107"/>
  <c r="C1589" i="107"/>
  <c r="C1602" i="107"/>
  <c r="C1606" i="107"/>
  <c r="C1601" i="107"/>
  <c r="C1604" i="107"/>
  <c r="C1579" i="107"/>
  <c r="C1592" i="107"/>
  <c r="C1565" i="107"/>
  <c r="C1571" i="107"/>
  <c r="C1596" i="107"/>
  <c r="C1607" i="107"/>
  <c r="C1587" i="107"/>
  <c r="C1586" i="107"/>
  <c r="C1597" i="107"/>
  <c r="C1595" i="107"/>
  <c r="C1599" i="107"/>
  <c r="C1588" i="107"/>
  <c r="C1583" i="107"/>
  <c r="C1615" i="107"/>
  <c r="C1620" i="107"/>
  <c r="C1624" i="107"/>
  <c r="C1623" i="107"/>
  <c r="C1614" i="107"/>
  <c r="C1612" i="107"/>
  <c r="C1610" i="107"/>
  <c r="C1613" i="107"/>
  <c r="C1621" i="107"/>
  <c r="C1633" i="107"/>
  <c r="C1632" i="107"/>
  <c r="C1630" i="107"/>
  <c r="C1631" i="107"/>
  <c r="C1637" i="107"/>
  <c r="C1636" i="107"/>
  <c r="C1628" i="107"/>
  <c r="C1619" i="107"/>
  <c r="C1629" i="107"/>
  <c r="C1626" i="107"/>
  <c r="C1618" i="107"/>
  <c r="C1627" i="107"/>
  <c r="C1622" i="107"/>
  <c r="C1616" i="107"/>
  <c r="C1617" i="107"/>
  <c r="C1625" i="107"/>
  <c r="C1634" i="107"/>
  <c r="C1647" i="107"/>
  <c r="C1649" i="107"/>
  <c r="C1657" i="107"/>
  <c r="C1640" i="107"/>
  <c r="C1652" i="107"/>
  <c r="C1650" i="107"/>
  <c r="C1651" i="107"/>
  <c r="C1648" i="107"/>
  <c r="C1642" i="107"/>
  <c r="C1643" i="107"/>
  <c r="C1641" i="107"/>
  <c r="C1645" i="107"/>
  <c r="C1646" i="107"/>
  <c r="C1644" i="107"/>
  <c r="C1638" i="107"/>
  <c r="C1639" i="107"/>
  <c r="C1635" i="107"/>
  <c r="F1590" i="107"/>
  <c r="G1590" i="107" s="1"/>
  <c r="F1579" i="107"/>
  <c r="G1579" i="107" s="1"/>
  <c r="F1584" i="107"/>
  <c r="G1584" i="107" s="1"/>
  <c r="C456" i="107"/>
  <c r="C458" i="107"/>
  <c r="C500" i="107"/>
  <c r="C495" i="107"/>
  <c r="C409" i="107"/>
  <c r="C411" i="107"/>
  <c r="U46" i="5"/>
  <c r="U15" i="5"/>
  <c r="AG15" i="5" s="1"/>
  <c r="F462" i="107"/>
  <c r="G462" i="107" s="1"/>
  <c r="F482" i="107"/>
  <c r="G482" i="107" s="1"/>
  <c r="C401" i="107"/>
  <c r="C407" i="107"/>
  <c r="C426" i="107"/>
  <c r="C501" i="107"/>
  <c r="C490" i="107"/>
  <c r="C425" i="107"/>
  <c r="AC46" i="5"/>
  <c r="AC50" i="5"/>
  <c r="AC53" i="5"/>
  <c r="AC55" i="5"/>
  <c r="AC48" i="5"/>
  <c r="AC12" i="5"/>
  <c r="AC54" i="5"/>
  <c r="AC51" i="5"/>
  <c r="AC47" i="5"/>
  <c r="AC11" i="5"/>
  <c r="AC29" i="5"/>
  <c r="AC6" i="5"/>
  <c r="AC7" i="5"/>
  <c r="AB50" i="5"/>
  <c r="AB46" i="5"/>
  <c r="AB53" i="5"/>
  <c r="AB54" i="5"/>
  <c r="AB55" i="5"/>
  <c r="AB47" i="5"/>
  <c r="AB51" i="5"/>
  <c r="AB12" i="5"/>
  <c r="AB29" i="5"/>
  <c r="AB48" i="5"/>
  <c r="AB7" i="5"/>
  <c r="AB6" i="5"/>
  <c r="AB11" i="5"/>
  <c r="AA46" i="5"/>
  <c r="AA53" i="5"/>
  <c r="AA50" i="5"/>
  <c r="AA6" i="5"/>
  <c r="AA54" i="5"/>
  <c r="AA12" i="5"/>
  <c r="AA48" i="5"/>
  <c r="AA11" i="5"/>
  <c r="AA7" i="5"/>
  <c r="AA51" i="5"/>
  <c r="AA55" i="5"/>
  <c r="AA29" i="5"/>
  <c r="AA47" i="5"/>
  <c r="Z53" i="5"/>
  <c r="Z50" i="5"/>
  <c r="Z46" i="5"/>
  <c r="Z47" i="5"/>
  <c r="Z51" i="5"/>
  <c r="Z55" i="5"/>
  <c r="Z6" i="5"/>
  <c r="Z11" i="5"/>
  <c r="Z54" i="5"/>
  <c r="Z29" i="5"/>
  <c r="Z48" i="5"/>
  <c r="Z7" i="5"/>
  <c r="Z12" i="5"/>
  <c r="Y53" i="5"/>
  <c r="Y50" i="5"/>
  <c r="Y46" i="5"/>
  <c r="Y48" i="5"/>
  <c r="Y31" i="5"/>
  <c r="Y11" i="5"/>
  <c r="Y54" i="5"/>
  <c r="Y29" i="5"/>
  <c r="Y8" i="5"/>
  <c r="Y6" i="5"/>
  <c r="Y51" i="5"/>
  <c r="Y47" i="5"/>
  <c r="Y55" i="5"/>
  <c r="Y56" i="5"/>
  <c r="Y12" i="5"/>
  <c r="Y7" i="5"/>
  <c r="X53" i="5"/>
  <c r="X50" i="5"/>
  <c r="X46" i="5"/>
  <c r="X6" i="5"/>
  <c r="X12" i="5"/>
  <c r="X54" i="5"/>
  <c r="X51" i="5"/>
  <c r="X48" i="5"/>
  <c r="X11" i="5"/>
  <c r="X55" i="5"/>
  <c r="X47" i="5"/>
  <c r="X29" i="5"/>
  <c r="X7" i="5"/>
  <c r="W53" i="5"/>
  <c r="W50" i="5"/>
  <c r="W46" i="5"/>
  <c r="W11" i="5"/>
  <c r="W12" i="5"/>
  <c r="W47" i="5"/>
  <c r="W51" i="5"/>
  <c r="W48" i="5"/>
  <c r="W6" i="5"/>
  <c r="W7" i="5"/>
  <c r="W25" i="5" s="1"/>
  <c r="W54" i="5"/>
  <c r="W55" i="5"/>
  <c r="W29" i="5"/>
  <c r="V53" i="5"/>
  <c r="V50" i="5"/>
  <c r="V46" i="5"/>
  <c r="AF53" i="5"/>
  <c r="AF50" i="5"/>
  <c r="AF46" i="5"/>
  <c r="AF12" i="5"/>
  <c r="AF31" i="5"/>
  <c r="AF54" i="5"/>
  <c r="AF55" i="5"/>
  <c r="AF48" i="5"/>
  <c r="AF51" i="5"/>
  <c r="AF47" i="5"/>
  <c r="AF7" i="5"/>
  <c r="AF25" i="5" s="1"/>
  <c r="AF6" i="5"/>
  <c r="AF29" i="5"/>
  <c r="AF56" i="5"/>
  <c r="AF11" i="5"/>
  <c r="AF8" i="5"/>
  <c r="AD50" i="5"/>
  <c r="AD46" i="5"/>
  <c r="AD53" i="5"/>
  <c r="AD6" i="5"/>
  <c r="AD47" i="5"/>
  <c r="AD55" i="5"/>
  <c r="AD29" i="5"/>
  <c r="AD12" i="5"/>
  <c r="AD51" i="5"/>
  <c r="AD7" i="5"/>
  <c r="AD54" i="5"/>
  <c r="AD48" i="5"/>
  <c r="AD11" i="5"/>
  <c r="AE53" i="5"/>
  <c r="AE50" i="5"/>
  <c r="AE46" i="5"/>
  <c r="AE56" i="5"/>
  <c r="AE12" i="5"/>
  <c r="AE8" i="5"/>
  <c r="AE55" i="5"/>
  <c r="AE47" i="5"/>
  <c r="AE51" i="5"/>
  <c r="AE6" i="5"/>
  <c r="AE31" i="5"/>
  <c r="AE48" i="5"/>
  <c r="AE29" i="5"/>
  <c r="AE11" i="5"/>
  <c r="AE7" i="5"/>
  <c r="AE54" i="5"/>
  <c r="F501" i="107"/>
  <c r="G501" i="107" s="1"/>
  <c r="F461" i="107"/>
  <c r="G461" i="107" s="1"/>
  <c r="F457" i="107"/>
  <c r="G457" i="107" s="1"/>
  <c r="F488" i="107"/>
  <c r="G488" i="107" s="1"/>
  <c r="F492" i="107"/>
  <c r="G492" i="107" s="1"/>
  <c r="F503" i="107"/>
  <c r="G503" i="107" s="1"/>
  <c r="F497" i="107"/>
  <c r="G497" i="107" s="1"/>
  <c r="C454" i="107"/>
  <c r="F490" i="107"/>
  <c r="G490" i="107" s="1"/>
  <c r="F495" i="107"/>
  <c r="G495" i="107" s="1"/>
  <c r="C410" i="107"/>
  <c r="C489" i="107"/>
  <c r="C397" i="107"/>
  <c r="C380" i="107"/>
  <c r="C439" i="107"/>
  <c r="F489" i="107"/>
  <c r="G489" i="107" s="1"/>
  <c r="C416" i="107"/>
  <c r="C438" i="107"/>
  <c r="F481" i="107"/>
  <c r="G481" i="107" s="1"/>
  <c r="C443" i="107"/>
  <c r="C429" i="107"/>
  <c r="C445" i="107"/>
  <c r="C412" i="107"/>
  <c r="C381" i="107"/>
  <c r="C442" i="107"/>
  <c r="F491" i="107"/>
  <c r="G491" i="107" s="1"/>
  <c r="C382" i="107"/>
  <c r="C400" i="107"/>
  <c r="C422" i="107"/>
  <c r="C420" i="107"/>
  <c r="C441" i="107"/>
  <c r="C446" i="107"/>
  <c r="C399" i="107"/>
  <c r="C452" i="107"/>
  <c r="C440" i="107"/>
  <c r="C450" i="107"/>
  <c r="C502" i="107"/>
  <c r="C428" i="107"/>
  <c r="C430" i="107"/>
  <c r="C444" i="107"/>
  <c r="C414" i="107"/>
  <c r="C418" i="107"/>
  <c r="C434" i="107"/>
  <c r="C459" i="107"/>
  <c r="C448" i="107"/>
  <c r="C406" i="107"/>
  <c r="C435" i="107"/>
  <c r="F493" i="107"/>
  <c r="G493" i="107" s="1"/>
  <c r="F500" i="107"/>
  <c r="G500" i="107" s="1"/>
  <c r="C423" i="107"/>
  <c r="C421" i="107"/>
  <c r="C417" i="107"/>
  <c r="C449" i="107"/>
  <c r="C499" i="107"/>
  <c r="C506" i="107"/>
  <c r="F498" i="107"/>
  <c r="G498" i="107" s="1"/>
  <c r="C453" i="107"/>
  <c r="C395" i="107"/>
  <c r="C408" i="107"/>
  <c r="C403" i="107"/>
  <c r="C431" i="107"/>
  <c r="C436" i="107"/>
  <c r="C447" i="107"/>
  <c r="C451" i="107"/>
  <c r="F459" i="107"/>
  <c r="G459" i="107" s="1"/>
  <c r="F502" i="107"/>
  <c r="G502" i="107" s="1"/>
  <c r="C415" i="107"/>
  <c r="C419" i="107"/>
  <c r="C437" i="107"/>
  <c r="C433" i="107"/>
  <c r="C424" i="107"/>
  <c r="C427" i="107"/>
  <c r="C432" i="107"/>
  <c r="AA34" i="5"/>
  <c r="AT5" i="5"/>
  <c r="AT15" i="5" s="1"/>
  <c r="AS5" i="5"/>
  <c r="AR5" i="5"/>
  <c r="AR15" i="5" s="1"/>
  <c r="F494" i="107"/>
  <c r="G494" i="107" s="1"/>
  <c r="F486" i="107"/>
  <c r="G486" i="107" s="1"/>
  <c r="F485" i="107"/>
  <c r="G485" i="107" s="1"/>
  <c r="F484" i="107"/>
  <c r="G484" i="107" s="1"/>
  <c r="F487" i="107"/>
  <c r="G487" i="107" s="1"/>
  <c r="F483" i="107"/>
  <c r="G483" i="107" s="1"/>
  <c r="F496" i="107"/>
  <c r="G496" i="107" s="1"/>
  <c r="AD40" i="5"/>
  <c r="AC40" i="5"/>
  <c r="AG53" i="5"/>
  <c r="AV5" i="5"/>
  <c r="AV46" i="5" s="1"/>
  <c r="AM5" i="5"/>
  <c r="AM15" i="5" s="1"/>
  <c r="AD34" i="5"/>
  <c r="AL5" i="5"/>
  <c r="AL15" i="5" s="1"/>
  <c r="AC34" i="5"/>
  <c r="AK5" i="5"/>
  <c r="AK15" i="5" s="1"/>
  <c r="G499" i="107"/>
  <c r="G455" i="107"/>
  <c r="AB34" i="5"/>
  <c r="AB40" i="5"/>
  <c r="AQ5" i="5"/>
  <c r="AQ15" i="5" s="1"/>
  <c r="U50" i="5"/>
  <c r="AJ5" i="5"/>
  <c r="AP5" i="5"/>
  <c r="AP15" i="5" s="1"/>
  <c r="AO5" i="5"/>
  <c r="AO15" i="5" s="1"/>
  <c r="Z40" i="5"/>
  <c r="AN5" i="5"/>
  <c r="AN15" i="5" s="1"/>
  <c r="U53" i="5"/>
  <c r="AU5" i="5"/>
  <c r="AU15" i="5" s="1"/>
  <c r="Z34" i="5"/>
  <c r="Y34" i="5"/>
  <c r="AA40" i="5"/>
  <c r="X34" i="5"/>
  <c r="Y40" i="5"/>
  <c r="W34" i="5"/>
  <c r="X40" i="5"/>
  <c r="U34" i="5"/>
  <c r="V34" i="5"/>
  <c r="W40" i="5"/>
  <c r="AG34" i="5"/>
  <c r="U40" i="5"/>
  <c r="V40" i="5"/>
  <c r="AF34" i="5"/>
  <c r="AG40" i="5"/>
  <c r="AE34" i="5"/>
  <c r="AF40" i="5"/>
  <c r="AE40" i="5"/>
  <c r="AG46" i="5"/>
  <c r="C1611" i="107"/>
  <c r="C1594" i="107"/>
  <c r="C1582" i="107"/>
  <c r="C1585" i="107"/>
  <c r="C1598" i="107"/>
  <c r="C1569" i="107"/>
  <c r="C1573" i="107"/>
  <c r="C1493" i="107"/>
  <c r="C1528" i="107"/>
  <c r="C1522" i="107"/>
  <c r="C1535" i="107"/>
  <c r="C1537" i="107"/>
  <c r="C1536" i="107"/>
  <c r="C1534" i="107"/>
  <c r="C1540" i="107"/>
  <c r="C1500" i="107"/>
  <c r="C1492" i="107"/>
  <c r="C1496" i="107"/>
  <c r="C1502" i="107"/>
  <c r="C1505" i="107"/>
  <c r="C1524" i="107"/>
  <c r="C1512" i="107"/>
  <c r="C1506" i="107"/>
  <c r="C1521" i="107"/>
  <c r="F1547" i="107" l="1"/>
  <c r="G1547" i="107" s="1"/>
  <c r="F1561" i="107"/>
  <c r="G1561" i="107" s="1"/>
  <c r="F1575" i="107"/>
  <c r="G1575" i="107" s="1"/>
  <c r="F1555" i="107"/>
  <c r="G1555" i="107" s="1"/>
  <c r="F1587" i="107"/>
  <c r="G1587" i="107" s="1"/>
  <c r="F1582" i="107"/>
  <c r="G1582" i="107" s="1"/>
  <c r="F1594" i="107"/>
  <c r="G1594" i="107" s="1"/>
  <c r="F1604" i="107"/>
  <c r="G1604" i="107" s="1"/>
  <c r="F1592" i="107"/>
  <c r="G1592" i="107" s="1"/>
  <c r="F1607" i="107"/>
  <c r="G1607" i="107" s="1"/>
  <c r="F1631" i="107"/>
  <c r="G1631" i="107" s="1"/>
  <c r="F1638" i="107"/>
  <c r="G1638" i="107" s="1"/>
  <c r="F1492" i="107"/>
  <c r="G1492" i="107" s="1"/>
  <c r="F1526" i="107"/>
  <c r="G1526" i="107" s="1"/>
  <c r="F1557" i="107"/>
  <c r="G1557" i="107" s="1"/>
  <c r="F1576" i="107"/>
  <c r="G1576" i="107" s="1"/>
  <c r="F1613" i="107"/>
  <c r="G1613" i="107" s="1"/>
  <c r="F1647" i="107"/>
  <c r="G1647" i="107" s="1"/>
  <c r="F1566" i="107"/>
  <c r="G1566" i="107" s="1"/>
  <c r="F1623" i="107"/>
  <c r="G1623" i="107" s="1"/>
  <c r="F1622" i="107"/>
  <c r="G1622" i="107" s="1"/>
  <c r="F1635" i="107"/>
  <c r="G1635" i="107" s="1"/>
  <c r="F1639" i="107"/>
  <c r="G1639" i="107" s="1"/>
  <c r="F1651" i="107"/>
  <c r="G1651" i="107" s="1"/>
  <c r="F1573" i="107"/>
  <c r="G1573" i="107" s="1"/>
  <c r="F1560" i="107"/>
  <c r="G1560" i="107" s="1"/>
  <c r="F1559" i="107"/>
  <c r="G1559" i="107" s="1"/>
  <c r="F1583" i="107"/>
  <c r="G1583" i="107" s="1"/>
  <c r="F1624" i="107"/>
  <c r="G1624" i="107" s="1"/>
  <c r="F1611" i="107"/>
  <c r="G1611" i="107" s="1"/>
  <c r="F1625" i="107"/>
  <c r="G1625" i="107" s="1"/>
  <c r="F1618" i="107"/>
  <c r="G1618" i="107" s="1"/>
  <c r="F1633" i="107"/>
  <c r="G1633" i="107" s="1"/>
  <c r="F1643" i="107"/>
  <c r="G1643" i="107" s="1"/>
  <c r="F1645" i="107"/>
  <c r="G1645" i="107" s="1"/>
  <c r="F1580" i="107"/>
  <c r="G1580" i="107" s="1"/>
  <c r="F1629" i="107"/>
  <c r="G1629" i="107" s="1"/>
  <c r="F1632" i="107"/>
  <c r="G1632" i="107" s="1"/>
  <c r="F1500" i="107"/>
  <c r="G1500" i="107" s="1"/>
  <c r="F1541" i="107"/>
  <c r="G1541" i="107" s="1"/>
  <c r="F1567" i="107"/>
  <c r="G1567" i="107" s="1"/>
  <c r="F1556" i="107"/>
  <c r="G1556" i="107" s="1"/>
  <c r="F1588" i="107"/>
  <c r="G1588" i="107" s="1"/>
  <c r="F1608" i="107"/>
  <c r="G1608" i="107" s="1"/>
  <c r="F1644" i="107"/>
  <c r="G1644" i="107" s="1"/>
  <c r="F1641" i="107"/>
  <c r="G1641" i="107" s="1"/>
  <c r="F1601" i="107"/>
  <c r="G1601" i="107" s="1"/>
  <c r="F1581" i="107"/>
  <c r="G1581" i="107" s="1"/>
  <c r="F1617" i="107"/>
  <c r="G1617" i="107" s="1"/>
  <c r="F1627" i="107"/>
  <c r="G1627" i="107" s="1"/>
  <c r="F1652" i="107"/>
  <c r="G1652" i="107" s="1"/>
  <c r="F1528" i="107"/>
  <c r="G1528" i="107" s="1"/>
  <c r="F1548" i="107"/>
  <c r="G1548" i="107" s="1"/>
  <c r="F1570" i="107"/>
  <c r="G1570" i="107" s="1"/>
  <c r="F1626" i="107"/>
  <c r="G1626" i="107" s="1"/>
  <c r="F1546" i="107"/>
  <c r="G1546" i="107" s="1"/>
  <c r="F1551" i="107"/>
  <c r="G1551" i="107" s="1"/>
  <c r="F1539" i="107"/>
  <c r="G1539" i="107" s="1"/>
  <c r="F1563" i="107"/>
  <c r="G1563" i="107" s="1"/>
  <c r="F1599" i="107"/>
  <c r="G1599" i="107" s="1"/>
  <c r="F1605" i="107"/>
  <c r="G1605" i="107" s="1"/>
  <c r="F1637" i="107"/>
  <c r="G1637" i="107" s="1"/>
  <c r="F1616" i="107"/>
  <c r="G1616" i="107" s="1"/>
  <c r="F1656" i="107"/>
  <c r="G1656" i="107" s="1"/>
  <c r="F1654" i="107"/>
  <c r="G1654" i="107" s="1"/>
  <c r="F1620" i="107"/>
  <c r="G1620" i="107" s="1"/>
  <c r="F1549" i="107"/>
  <c r="G1549" i="107" s="1"/>
  <c r="F1552" i="107"/>
  <c r="G1552" i="107" s="1"/>
  <c r="F1545" i="107"/>
  <c r="G1545" i="107" s="1"/>
  <c r="F1600" i="107"/>
  <c r="G1600" i="107" s="1"/>
  <c r="F1636" i="107"/>
  <c r="G1636" i="107" s="1"/>
  <c r="F1646" i="107"/>
  <c r="G1646" i="107" s="1"/>
  <c r="F1507" i="107"/>
  <c r="G1507" i="107" s="1"/>
  <c r="F1568" i="107"/>
  <c r="G1568" i="107" s="1"/>
  <c r="F1554" i="107"/>
  <c r="G1554" i="107" s="1"/>
  <c r="F1586" i="107"/>
  <c r="G1586" i="107" s="1"/>
  <c r="F1634" i="107"/>
  <c r="G1634" i="107" s="1"/>
  <c r="F1648" i="107"/>
  <c r="G1648" i="107" s="1"/>
  <c r="F1615" i="107"/>
  <c r="G1615" i="107" s="1"/>
  <c r="F1574" i="107"/>
  <c r="G1574" i="107" s="1"/>
  <c r="F1564" i="107"/>
  <c r="G1564" i="107" s="1"/>
  <c r="F1569" i="107"/>
  <c r="G1569" i="107" s="1"/>
  <c r="F1572" i="107"/>
  <c r="G1572" i="107" s="1"/>
  <c r="F1610" i="107"/>
  <c r="G1610" i="107" s="1"/>
  <c r="F1565" i="107"/>
  <c r="G1565" i="107" s="1"/>
  <c r="F1495" i="107"/>
  <c r="G1495" i="107" s="1"/>
  <c r="F1596" i="107"/>
  <c r="G1596" i="107" s="1"/>
  <c r="F1630" i="107"/>
  <c r="G1630" i="107" s="1"/>
  <c r="F1649" i="107"/>
  <c r="G1649" i="107" s="1"/>
  <c r="F1650" i="107"/>
  <c r="G1650" i="107" s="1"/>
  <c r="C1553" i="107"/>
  <c r="C1558" i="107"/>
  <c r="C1555" i="107"/>
  <c r="C1563" i="107"/>
  <c r="C1513" i="107"/>
  <c r="C1510" i="107"/>
  <c r="C1567" i="107"/>
  <c r="C1556" i="107"/>
  <c r="C1539" i="107"/>
  <c r="C1523" i="107"/>
  <c r="C1495" i="107"/>
  <c r="C1576" i="107"/>
  <c r="C1548" i="107"/>
  <c r="C1547" i="107"/>
  <c r="C1572" i="107"/>
  <c r="C1562" i="107"/>
  <c r="C1559" i="107"/>
  <c r="C1600" i="107"/>
  <c r="C1490" i="107"/>
  <c r="C1574" i="107"/>
  <c r="C1551" i="107"/>
  <c r="C1570" i="107"/>
  <c r="C1593" i="107"/>
  <c r="C1527" i="107"/>
  <c r="C1538" i="107"/>
  <c r="C1517" i="107"/>
  <c r="C1557" i="107"/>
  <c r="C1554" i="107"/>
  <c r="C1566" i="107"/>
  <c r="C1564" i="107"/>
  <c r="C1549" i="107"/>
  <c r="C1552" i="107"/>
  <c r="C1546" i="107"/>
  <c r="C1568" i="107"/>
  <c r="C1575" i="107"/>
  <c r="C1550" i="107"/>
  <c r="C1561" i="107"/>
  <c r="C1560" i="107"/>
  <c r="C1542" i="107"/>
  <c r="C1525" i="107"/>
  <c r="C1529" i="107"/>
  <c r="C1526" i="107"/>
  <c r="C1515" i="107"/>
  <c r="C1516" i="107"/>
  <c r="F1496" i="107"/>
  <c r="G1496" i="107" s="1"/>
  <c r="F1535" i="107"/>
  <c r="G1535" i="107" s="1"/>
  <c r="F1536" i="107"/>
  <c r="G1536" i="107" s="1"/>
  <c r="F1515" i="107"/>
  <c r="G1515" i="107" s="1"/>
  <c r="F1525" i="107"/>
  <c r="G1525" i="107" s="1"/>
  <c r="F1517" i="107"/>
  <c r="G1517" i="107" s="1"/>
  <c r="F1524" i="107"/>
  <c r="G1524" i="107" s="1"/>
  <c r="F1518" i="107"/>
  <c r="G1518" i="107" s="1"/>
  <c r="F1510" i="107"/>
  <c r="G1510" i="107" s="1"/>
  <c r="F1529" i="107"/>
  <c r="G1529" i="107" s="1"/>
  <c r="F1527" i="107"/>
  <c r="G1527" i="107" s="1"/>
  <c r="F1502" i="107"/>
  <c r="G1502" i="107" s="1"/>
  <c r="F1542" i="107"/>
  <c r="G1542" i="107" s="1"/>
  <c r="F1540" i="107"/>
  <c r="G1540" i="107" s="1"/>
  <c r="F1534" i="107"/>
  <c r="G1534" i="107" s="1"/>
  <c r="F1513" i="107"/>
  <c r="G1513" i="107" s="1"/>
  <c r="C396" i="107"/>
  <c r="C371" i="107"/>
  <c r="C390" i="107"/>
  <c r="C378" i="107"/>
  <c r="C376" i="107"/>
  <c r="C387" i="107"/>
  <c r="C405" i="107"/>
  <c r="AD25" i="5"/>
  <c r="BH5" i="5"/>
  <c r="BH53" i="5" s="1"/>
  <c r="AS15" i="5"/>
  <c r="AY5" i="5"/>
  <c r="AY3" i="5" s="1"/>
  <c r="AJ15" i="5"/>
  <c r="C379" i="107"/>
  <c r="C392" i="107"/>
  <c r="C388" i="107"/>
  <c r="AD42" i="5"/>
  <c r="AB42" i="5"/>
  <c r="X42" i="5"/>
  <c r="W30" i="5"/>
  <c r="X30" i="5"/>
  <c r="AF42" i="5"/>
  <c r="Y30" i="5"/>
  <c r="Z30" i="5"/>
  <c r="BH34" i="5"/>
  <c r="AF36" i="5"/>
  <c r="AF18" i="5"/>
  <c r="AB19" i="5"/>
  <c r="AB16" i="5"/>
  <c r="AF16" i="5"/>
  <c r="AF19" i="5"/>
  <c r="X19" i="5"/>
  <c r="X16" i="5"/>
  <c r="AA41" i="5"/>
  <c r="AA17" i="5"/>
  <c r="AA35" i="5"/>
  <c r="AE36" i="5"/>
  <c r="AE18" i="5"/>
  <c r="AF30" i="5"/>
  <c r="AA16" i="5"/>
  <c r="AA19" i="5"/>
  <c r="AB41" i="5"/>
  <c r="AB35" i="5"/>
  <c r="AB17" i="5"/>
  <c r="AQ53" i="5"/>
  <c r="AQ50" i="5"/>
  <c r="AQ46" i="5"/>
  <c r="AQ40" i="5"/>
  <c r="AQ34" i="5"/>
  <c r="AQ47" i="5"/>
  <c r="AQ6" i="5"/>
  <c r="AQ11" i="5"/>
  <c r="AQ51" i="5"/>
  <c r="AQ12" i="5"/>
  <c r="AQ55" i="5"/>
  <c r="AQ54" i="5"/>
  <c r="AQ7" i="5"/>
  <c r="AQ48" i="5"/>
  <c r="AQ29" i="5"/>
  <c r="AE9" i="5"/>
  <c r="AE35" i="5"/>
  <c r="AE17" i="5"/>
  <c r="AE41" i="5"/>
  <c r="AD30" i="5"/>
  <c r="AE19" i="5"/>
  <c r="AE16" i="5"/>
  <c r="AF17" i="5"/>
  <c r="AF35" i="5"/>
  <c r="AF41" i="5"/>
  <c r="AF9" i="5"/>
  <c r="W19" i="5"/>
  <c r="W16" i="5"/>
  <c r="Y42" i="5"/>
  <c r="Z17" i="5"/>
  <c r="Z41" i="5"/>
  <c r="Z35" i="5"/>
  <c r="AP50" i="5"/>
  <c r="AP46" i="5"/>
  <c r="AP40" i="5"/>
  <c r="AP34" i="5"/>
  <c r="AP53" i="5"/>
  <c r="AP54" i="5"/>
  <c r="AP48" i="5"/>
  <c r="AP29" i="5"/>
  <c r="AP6" i="5"/>
  <c r="AP11" i="5"/>
  <c r="AP12" i="5"/>
  <c r="AP55" i="5"/>
  <c r="AP47" i="5"/>
  <c r="AP51" i="5"/>
  <c r="AP7" i="5"/>
  <c r="AT53" i="5"/>
  <c r="AT50" i="5"/>
  <c r="AT46" i="5"/>
  <c r="AT40" i="5"/>
  <c r="AT34" i="5"/>
  <c r="AT48" i="5"/>
  <c r="AT6" i="5"/>
  <c r="AT54" i="5"/>
  <c r="AT29" i="5"/>
  <c r="AT31" i="5"/>
  <c r="AT8" i="5"/>
  <c r="AT47" i="5"/>
  <c r="AT11" i="5"/>
  <c r="AT7" i="5"/>
  <c r="AT51" i="5"/>
  <c r="AT56" i="5"/>
  <c r="AT12" i="5"/>
  <c r="AT55" i="5"/>
  <c r="AE30" i="5"/>
  <c r="Y18" i="5"/>
  <c r="Y36" i="5"/>
  <c r="AB30" i="5"/>
  <c r="AD35" i="5"/>
  <c r="AD41" i="5"/>
  <c r="AD17" i="5"/>
  <c r="AM34" i="5"/>
  <c r="AM40" i="5"/>
  <c r="AM53" i="5"/>
  <c r="AM50" i="5"/>
  <c r="AM46" i="5"/>
  <c r="AM55" i="5"/>
  <c r="AM12" i="5"/>
  <c r="AM6" i="5"/>
  <c r="AM51" i="5"/>
  <c r="AM54" i="5"/>
  <c r="AM48" i="5"/>
  <c r="AM11" i="5"/>
  <c r="AM47" i="5"/>
  <c r="AM29" i="5"/>
  <c r="AM7" i="5"/>
  <c r="AC41" i="5"/>
  <c r="AC17" i="5"/>
  <c r="AC35" i="5"/>
  <c r="AA42" i="5"/>
  <c r="AC42" i="5"/>
  <c r="AE32" i="5"/>
  <c r="AE42" i="5"/>
  <c r="Y19" i="5"/>
  <c r="Y16" i="5"/>
  <c r="Z16" i="5"/>
  <c r="Z19" i="5"/>
  <c r="AA30" i="5"/>
  <c r="AC30" i="5"/>
  <c r="AU53" i="5"/>
  <c r="AU50" i="5"/>
  <c r="AU46" i="5"/>
  <c r="AU40" i="5"/>
  <c r="AU34" i="5"/>
  <c r="AU12" i="5"/>
  <c r="AU47" i="5"/>
  <c r="AU6" i="5"/>
  <c r="AU51" i="5"/>
  <c r="AU56" i="5"/>
  <c r="AU29" i="5"/>
  <c r="AU31" i="5"/>
  <c r="AU8" i="5"/>
  <c r="AU54" i="5"/>
  <c r="AU55" i="5"/>
  <c r="AU48" i="5"/>
  <c r="AU11" i="5"/>
  <c r="AU7" i="5"/>
  <c r="AN40" i="5"/>
  <c r="AN34" i="5"/>
  <c r="AN46" i="5"/>
  <c r="AN53" i="5"/>
  <c r="AN50" i="5"/>
  <c r="AN7" i="5"/>
  <c r="AN12" i="5"/>
  <c r="AN6" i="5"/>
  <c r="AN51" i="5"/>
  <c r="AN55" i="5"/>
  <c r="AN11" i="5"/>
  <c r="AN48" i="5"/>
  <c r="AN29" i="5"/>
  <c r="AN47" i="5"/>
  <c r="AN54" i="5"/>
  <c r="AK53" i="5"/>
  <c r="AK50" i="5"/>
  <c r="AK46" i="5"/>
  <c r="AK40" i="5"/>
  <c r="AK34" i="5"/>
  <c r="AD19" i="5"/>
  <c r="AD16" i="5"/>
  <c r="X35" i="5"/>
  <c r="X17" i="5"/>
  <c r="X41" i="5"/>
  <c r="Y32" i="5"/>
  <c r="Z42" i="5"/>
  <c r="AC19" i="5"/>
  <c r="AC16" i="5"/>
  <c r="AO46" i="5"/>
  <c r="AO40" i="5"/>
  <c r="AO34" i="5"/>
  <c r="AO50" i="5"/>
  <c r="AO53" i="5"/>
  <c r="AO6" i="5"/>
  <c r="AO11" i="5"/>
  <c r="AO48" i="5"/>
  <c r="AO51" i="5"/>
  <c r="AO54" i="5"/>
  <c r="AO12" i="5"/>
  <c r="AO29" i="5"/>
  <c r="AO47" i="5"/>
  <c r="AO55" i="5"/>
  <c r="AO7" i="5"/>
  <c r="AL53" i="5"/>
  <c r="AL50" i="5"/>
  <c r="AL46" i="5"/>
  <c r="AL40" i="5"/>
  <c r="AL34" i="5"/>
  <c r="AL51" i="5"/>
  <c r="AL12" i="5"/>
  <c r="AL11" i="5"/>
  <c r="AL6" i="5"/>
  <c r="AL48" i="5"/>
  <c r="AL54" i="5"/>
  <c r="AL55" i="5"/>
  <c r="AL47" i="5"/>
  <c r="AL29" i="5"/>
  <c r="AL7" i="5"/>
  <c r="AS53" i="5"/>
  <c r="AS50" i="5"/>
  <c r="AS46" i="5"/>
  <c r="AS40" i="5"/>
  <c r="AS34" i="5"/>
  <c r="AS48" i="5"/>
  <c r="AS54" i="5"/>
  <c r="AS6" i="5"/>
  <c r="AS47" i="5"/>
  <c r="AS55" i="5"/>
  <c r="AS12" i="5"/>
  <c r="AS11" i="5"/>
  <c r="AS7" i="5"/>
  <c r="AS51" i="5"/>
  <c r="AS29" i="5"/>
  <c r="BG5" i="5"/>
  <c r="BG3" i="5" s="1"/>
  <c r="AR53" i="5"/>
  <c r="AR50" i="5"/>
  <c r="AR46" i="5"/>
  <c r="AR40" i="5"/>
  <c r="AR34" i="5"/>
  <c r="AR48" i="5"/>
  <c r="AR12" i="5"/>
  <c r="AR55" i="5"/>
  <c r="AR7" i="5"/>
  <c r="AR47" i="5"/>
  <c r="AR29" i="5"/>
  <c r="AR11" i="5"/>
  <c r="AR51" i="5"/>
  <c r="AR54" i="5"/>
  <c r="AR6" i="5"/>
  <c r="AF32" i="5"/>
  <c r="W35" i="5"/>
  <c r="W17" i="5"/>
  <c r="Y9" i="5"/>
  <c r="Y17" i="5"/>
  <c r="Y35" i="5"/>
  <c r="Y41" i="5"/>
  <c r="BI5" i="5"/>
  <c r="F384" i="107"/>
  <c r="G384" i="107" s="1"/>
  <c r="F371" i="107"/>
  <c r="G371" i="107" s="1"/>
  <c r="F370" i="107"/>
  <c r="G370" i="107" s="1"/>
  <c r="F378" i="107"/>
  <c r="G378" i="107" s="1"/>
  <c r="F391" i="107"/>
  <c r="G391" i="107" s="1"/>
  <c r="F377" i="107"/>
  <c r="G377" i="107" s="1"/>
  <c r="F402" i="107"/>
  <c r="G402" i="107" s="1"/>
  <c r="F386" i="107"/>
  <c r="G386" i="107" s="1"/>
  <c r="F397" i="107"/>
  <c r="G397" i="107" s="1"/>
  <c r="F407" i="107"/>
  <c r="G407" i="107" s="1"/>
  <c r="F392" i="107"/>
  <c r="G392" i="107" s="1"/>
  <c r="F436" i="107"/>
  <c r="G436" i="107" s="1"/>
  <c r="F430" i="107"/>
  <c r="G430" i="107" s="1"/>
  <c r="F424" i="107"/>
  <c r="G424" i="107" s="1"/>
  <c r="F415" i="107"/>
  <c r="G415" i="107" s="1"/>
  <c r="F452" i="107"/>
  <c r="G452" i="107" s="1"/>
  <c r="F450" i="107"/>
  <c r="G450" i="107" s="1"/>
  <c r="F396" i="107"/>
  <c r="G396" i="107" s="1"/>
  <c r="C385" i="107"/>
  <c r="C345" i="107"/>
  <c r="F454" i="107"/>
  <c r="G454" i="107" s="1"/>
  <c r="F372" i="107"/>
  <c r="G372" i="107" s="1"/>
  <c r="F448" i="107"/>
  <c r="G448" i="107" s="1"/>
  <c r="C374" i="107"/>
  <c r="C384" i="107"/>
  <c r="F385" i="107"/>
  <c r="G385" i="107" s="1"/>
  <c r="C389" i="107"/>
  <c r="F431" i="107"/>
  <c r="G431" i="107" s="1"/>
  <c r="F368" i="107"/>
  <c r="G368" i="107" s="1"/>
  <c r="C404" i="107"/>
  <c r="C330" i="107"/>
  <c r="C367" i="107"/>
  <c r="F379" i="107"/>
  <c r="G379" i="107" s="1"/>
  <c r="C391" i="107"/>
  <c r="F398" i="107"/>
  <c r="G398" i="107" s="1"/>
  <c r="F393" i="107"/>
  <c r="G393" i="107" s="1"/>
  <c r="F422" i="107"/>
  <c r="G422" i="107" s="1"/>
  <c r="F438" i="107"/>
  <c r="G438" i="107" s="1"/>
  <c r="F416" i="107"/>
  <c r="G416" i="107" s="1"/>
  <c r="F389" i="107"/>
  <c r="G389" i="107" s="1"/>
  <c r="F381" i="107"/>
  <c r="G381" i="107" s="1"/>
  <c r="C358" i="107"/>
  <c r="C356" i="107"/>
  <c r="F445" i="107"/>
  <c r="G445" i="107" s="1"/>
  <c r="C364" i="107"/>
  <c r="C328" i="107"/>
  <c r="F443" i="107"/>
  <c r="G443" i="107" s="1"/>
  <c r="C317" i="107"/>
  <c r="C357" i="107"/>
  <c r="C369" i="107"/>
  <c r="F406" i="107"/>
  <c r="G406" i="107" s="1"/>
  <c r="C333" i="107"/>
  <c r="F357" i="107"/>
  <c r="G357" i="107" s="1"/>
  <c r="C361" i="107"/>
  <c r="C331" i="107"/>
  <c r="C386" i="107"/>
  <c r="C359" i="107"/>
  <c r="F433" i="107"/>
  <c r="G433" i="107" s="1"/>
  <c r="F441" i="107"/>
  <c r="G441" i="107" s="1"/>
  <c r="C353" i="107"/>
  <c r="C368" i="107"/>
  <c r="C398" i="107"/>
  <c r="C344" i="107"/>
  <c r="C363" i="107"/>
  <c r="F383" i="107"/>
  <c r="G383" i="107" s="1"/>
  <c r="F425" i="107"/>
  <c r="G425" i="107" s="1"/>
  <c r="F446" i="107"/>
  <c r="G446" i="107" s="1"/>
  <c r="F453" i="107"/>
  <c r="G453" i="107" s="1"/>
  <c r="C377" i="107"/>
  <c r="C329" i="107"/>
  <c r="C347" i="107"/>
  <c r="C350" i="107"/>
  <c r="C394" i="107"/>
  <c r="C375" i="107"/>
  <c r="C365" i="107"/>
  <c r="C343" i="107"/>
  <c r="C321" i="107"/>
  <c r="F366" i="107"/>
  <c r="G366" i="107" s="1"/>
  <c r="C362" i="107"/>
  <c r="C355" i="107"/>
  <c r="C373" i="107"/>
  <c r="F429" i="107"/>
  <c r="G429" i="107" s="1"/>
  <c r="F437" i="107"/>
  <c r="G437" i="107" s="1"/>
  <c r="F387" i="107"/>
  <c r="G387" i="107" s="1"/>
  <c r="C383" i="107"/>
  <c r="C393" i="107"/>
  <c r="C402" i="107"/>
  <c r="C360" i="107"/>
  <c r="F369" i="107"/>
  <c r="G369" i="107" s="1"/>
  <c r="F451" i="107"/>
  <c r="G451" i="107" s="1"/>
  <c r="F458" i="107"/>
  <c r="G458" i="107" s="1"/>
  <c r="F417" i="107"/>
  <c r="G417" i="107" s="1"/>
  <c r="C319" i="107"/>
  <c r="F388" i="107"/>
  <c r="G388" i="107" s="1"/>
  <c r="F408" i="107"/>
  <c r="G408" i="107" s="1"/>
  <c r="F420" i="107"/>
  <c r="G420" i="107" s="1"/>
  <c r="F449" i="107"/>
  <c r="G449" i="107" s="1"/>
  <c r="F456" i="107"/>
  <c r="G456" i="107" s="1"/>
  <c r="C413" i="107"/>
  <c r="C372" i="107"/>
  <c r="C370" i="107"/>
  <c r="C366" i="107"/>
  <c r="C351" i="107"/>
  <c r="F373" i="107"/>
  <c r="G373" i="107" s="1"/>
  <c r="F382" i="107"/>
  <c r="G382" i="107" s="1"/>
  <c r="F390" i="107"/>
  <c r="G390" i="107" s="1"/>
  <c r="F333" i="107"/>
  <c r="G333" i="107" s="1"/>
  <c r="F359" i="107"/>
  <c r="G359" i="107" s="1"/>
  <c r="F362" i="107"/>
  <c r="G362" i="107" s="1"/>
  <c r="F360" i="107"/>
  <c r="G360" i="107" s="1"/>
  <c r="F361" i="107"/>
  <c r="G361" i="107" s="1"/>
  <c r="F367" i="107"/>
  <c r="G367" i="107" s="1"/>
  <c r="F364" i="107"/>
  <c r="G364" i="107" s="1"/>
  <c r="F350" i="107"/>
  <c r="G350" i="107" s="1"/>
  <c r="F358" i="107"/>
  <c r="G358" i="107" s="1"/>
  <c r="F376" i="107"/>
  <c r="G376" i="107" s="1"/>
  <c r="F380" i="107"/>
  <c r="G380" i="107" s="1"/>
  <c r="F395" i="107"/>
  <c r="G395" i="107" s="1"/>
  <c r="F394" i="107"/>
  <c r="G394" i="107" s="1"/>
  <c r="F374" i="107"/>
  <c r="G374" i="107" s="1"/>
  <c r="F375" i="107"/>
  <c r="G375" i="107" s="1"/>
  <c r="F410" i="107"/>
  <c r="G410" i="107" s="1"/>
  <c r="F411" i="107"/>
  <c r="G411" i="107" s="1"/>
  <c r="F399" i="107"/>
  <c r="G399" i="107" s="1"/>
  <c r="F409" i="107"/>
  <c r="G409" i="107" s="1"/>
  <c r="F404" i="107"/>
  <c r="G404" i="107" s="1"/>
  <c r="F401" i="107"/>
  <c r="G401" i="107" s="1"/>
  <c r="F403" i="107"/>
  <c r="G403" i="107" s="1"/>
  <c r="F400" i="107"/>
  <c r="G400" i="107" s="1"/>
  <c r="F405" i="107"/>
  <c r="G405" i="107" s="1"/>
  <c r="F428" i="107"/>
  <c r="G428" i="107" s="1"/>
  <c r="F418" i="107"/>
  <c r="G418" i="107" s="1"/>
  <c r="F413" i="107"/>
  <c r="G413" i="107" s="1"/>
  <c r="F412" i="107"/>
  <c r="G412" i="107" s="1"/>
  <c r="F414" i="107"/>
  <c r="G414" i="107" s="1"/>
  <c r="F423" i="107"/>
  <c r="G423" i="107" s="1"/>
  <c r="F419" i="107"/>
  <c r="G419" i="107" s="1"/>
  <c r="F421" i="107"/>
  <c r="G421" i="107" s="1"/>
  <c r="F426" i="107"/>
  <c r="G426" i="107" s="1"/>
  <c r="F427" i="107"/>
  <c r="G427" i="107" s="1"/>
  <c r="F432" i="107"/>
  <c r="G432" i="107" s="1"/>
  <c r="F444" i="107"/>
  <c r="G444" i="107" s="1"/>
  <c r="F434" i="107"/>
  <c r="G434" i="107" s="1"/>
  <c r="F442" i="107"/>
  <c r="G442" i="107" s="1"/>
  <c r="F440" i="107"/>
  <c r="G440" i="107" s="1"/>
  <c r="F439" i="107"/>
  <c r="G439" i="107" s="1"/>
  <c r="F435" i="107"/>
  <c r="G435" i="107" s="1"/>
  <c r="F447" i="107"/>
  <c r="G447" i="107" s="1"/>
  <c r="AV40" i="5"/>
  <c r="AV50" i="5"/>
  <c r="AV34" i="5"/>
  <c r="BB5" i="5"/>
  <c r="AZ5" i="5"/>
  <c r="AJ34" i="5"/>
  <c r="AV53" i="5"/>
  <c r="BK5" i="5"/>
  <c r="BA5" i="5"/>
  <c r="AJ53" i="5"/>
  <c r="AK11" i="5"/>
  <c r="BF5" i="5"/>
  <c r="BD5" i="5"/>
  <c r="BE5" i="5"/>
  <c r="AJ50" i="5"/>
  <c r="BJ5" i="5"/>
  <c r="AJ46" i="5"/>
  <c r="AJ40" i="5"/>
  <c r="BC5" i="5"/>
  <c r="C1545" i="107"/>
  <c r="AB9" i="95"/>
  <c r="AB10" i="95" s="1"/>
  <c r="C1543" i="107"/>
  <c r="C1530" i="107"/>
  <c r="C1509" i="107"/>
  <c r="C1518" i="107"/>
  <c r="C1511" i="107"/>
  <c r="C65" i="5"/>
  <c r="C66" i="5" s="1"/>
  <c r="C1447" i="107"/>
  <c r="C1459" i="107"/>
  <c r="C1471" i="107"/>
  <c r="C1484" i="107"/>
  <c r="C1486" i="107"/>
  <c r="C1480" i="107"/>
  <c r="C1421" i="107"/>
  <c r="C1424" i="107"/>
  <c r="C1432" i="107"/>
  <c r="F1482" i="107" l="1"/>
  <c r="G1482" i="107" s="1"/>
  <c r="F1499" i="107"/>
  <c r="G1499" i="107" s="1"/>
  <c r="F1478" i="107"/>
  <c r="G1478" i="107" s="1"/>
  <c r="F1511" i="107"/>
  <c r="G1511" i="107" s="1"/>
  <c r="F1479" i="107"/>
  <c r="G1479" i="107" s="1"/>
  <c r="F1498" i="107"/>
  <c r="G1498" i="107" s="1"/>
  <c r="F1512" i="107"/>
  <c r="G1512" i="107" s="1"/>
  <c r="F1521" i="107"/>
  <c r="G1521" i="107" s="1"/>
  <c r="F1504" i="107"/>
  <c r="G1504" i="107" s="1"/>
  <c r="F1522" i="107"/>
  <c r="G1522" i="107" s="1"/>
  <c r="F1508" i="107"/>
  <c r="G1508" i="107" s="1"/>
  <c r="F1537" i="107"/>
  <c r="G1537" i="107" s="1"/>
  <c r="F1466" i="107"/>
  <c r="G1466" i="107" s="1"/>
  <c r="F1523" i="107"/>
  <c r="G1523" i="107" s="1"/>
  <c r="F1533" i="107"/>
  <c r="G1533" i="107" s="1"/>
  <c r="F1470" i="107"/>
  <c r="G1470" i="107" s="1"/>
  <c r="F1443" i="107"/>
  <c r="G1443" i="107" s="1"/>
  <c r="F1531" i="107"/>
  <c r="G1531" i="107" s="1"/>
  <c r="F1543" i="107"/>
  <c r="G1543" i="107" s="1"/>
  <c r="F1425" i="107"/>
  <c r="G1425" i="107" s="1"/>
  <c r="F1483" i="107"/>
  <c r="G1483" i="107" s="1"/>
  <c r="F1462" i="107"/>
  <c r="G1462" i="107" s="1"/>
  <c r="F1457" i="107"/>
  <c r="G1457" i="107" s="1"/>
  <c r="F1445" i="107"/>
  <c r="G1445" i="107" s="1"/>
  <c r="F1494" i="107"/>
  <c r="G1494" i="107" s="1"/>
  <c r="F1544" i="107"/>
  <c r="G1544" i="107" s="1"/>
  <c r="F1471" i="107"/>
  <c r="G1471" i="107" s="1"/>
  <c r="F1454" i="107"/>
  <c r="G1454" i="107" s="1"/>
  <c r="F1437" i="107"/>
  <c r="G1437" i="107" s="1"/>
  <c r="F1476" i="107"/>
  <c r="G1476" i="107" s="1"/>
  <c r="F1447" i="107"/>
  <c r="G1447" i="107" s="1"/>
  <c r="F1509" i="107"/>
  <c r="G1509" i="107" s="1"/>
  <c r="F1562" i="107"/>
  <c r="G1562" i="107" s="1"/>
  <c r="F1480" i="107"/>
  <c r="G1480" i="107" s="1"/>
  <c r="F1532" i="107"/>
  <c r="G1532" i="107" s="1"/>
  <c r="F1477" i="107"/>
  <c r="G1477" i="107" s="1"/>
  <c r="F1468" i="107"/>
  <c r="G1468" i="107" s="1"/>
  <c r="F1530" i="107"/>
  <c r="G1530" i="107" s="1"/>
  <c r="F1449" i="107"/>
  <c r="G1449" i="107" s="1"/>
  <c r="F1505" i="107"/>
  <c r="G1505" i="107" s="1"/>
  <c r="F1519" i="107"/>
  <c r="G1519" i="107" s="1"/>
  <c r="F1486" i="107"/>
  <c r="G1486" i="107" s="1"/>
  <c r="F1558" i="107"/>
  <c r="G1558" i="107" s="1"/>
  <c r="F1503" i="107"/>
  <c r="G1503" i="107" s="1"/>
  <c r="F1516" i="107"/>
  <c r="G1516" i="107" s="1"/>
  <c r="F1469" i="107"/>
  <c r="G1469" i="107" s="1"/>
  <c r="F1514" i="107"/>
  <c r="G1514" i="107" s="1"/>
  <c r="F1520" i="107"/>
  <c r="G1520" i="107" s="1"/>
  <c r="F1553" i="107"/>
  <c r="G1553" i="107" s="1"/>
  <c r="F1550" i="107"/>
  <c r="G1550" i="107" s="1"/>
  <c r="F1490" i="107"/>
  <c r="G1490" i="107" s="1"/>
  <c r="F1432" i="107"/>
  <c r="G1432" i="107" s="1"/>
  <c r="F1491" i="107"/>
  <c r="G1491" i="107" s="1"/>
  <c r="F1481" i="107"/>
  <c r="G1481" i="107" s="1"/>
  <c r="F1485" i="107"/>
  <c r="G1485" i="107" s="1"/>
  <c r="F1460" i="107"/>
  <c r="G1460" i="107" s="1"/>
  <c r="F1465" i="107"/>
  <c r="G1465" i="107" s="1"/>
  <c r="F1493" i="107"/>
  <c r="G1493" i="107" s="1"/>
  <c r="F1538" i="107"/>
  <c r="G1538" i="107" s="1"/>
  <c r="C1481" i="107"/>
  <c r="C1469" i="107"/>
  <c r="C1482" i="107"/>
  <c r="C1491" i="107"/>
  <c r="C1498" i="107"/>
  <c r="C1467" i="107"/>
  <c r="C1465" i="107"/>
  <c r="C1520" i="107"/>
  <c r="C1499" i="107"/>
  <c r="C1466" i="107"/>
  <c r="C1507" i="107"/>
  <c r="C1419" i="107"/>
  <c r="C1533" i="107"/>
  <c r="C1479" i="107"/>
  <c r="C1504" i="107"/>
  <c r="C1417" i="107"/>
  <c r="C1531" i="107"/>
  <c r="C1427" i="107"/>
  <c r="C1541" i="107"/>
  <c r="C1475" i="107"/>
  <c r="C1457" i="107"/>
  <c r="C1494" i="107"/>
  <c r="C1544" i="107"/>
  <c r="C1455" i="107"/>
  <c r="C1425" i="107"/>
  <c r="C1476" i="107"/>
  <c r="C1503" i="107"/>
  <c r="C1445" i="107"/>
  <c r="C1488" i="107"/>
  <c r="C1477" i="107"/>
  <c r="C1428" i="107"/>
  <c r="C1485" i="107"/>
  <c r="C1508" i="107"/>
  <c r="C1519" i="107"/>
  <c r="C1483" i="107"/>
  <c r="C1514" i="107"/>
  <c r="C1449" i="107"/>
  <c r="C1418" i="107"/>
  <c r="C1532" i="107"/>
  <c r="F1506" i="107"/>
  <c r="G1506" i="107" s="1"/>
  <c r="C1450" i="107"/>
  <c r="C1437" i="107"/>
  <c r="C1468" i="107"/>
  <c r="C1462" i="107"/>
  <c r="C1451" i="107"/>
  <c r="C1472" i="107"/>
  <c r="C1426" i="107"/>
  <c r="C1443" i="107"/>
  <c r="C1460" i="107"/>
  <c r="F1436" i="107"/>
  <c r="G1436" i="107" s="1"/>
  <c r="F1377" i="107"/>
  <c r="G1377" i="107" s="1"/>
  <c r="F1424" i="107"/>
  <c r="G1424" i="107" s="1"/>
  <c r="C318" i="107"/>
  <c r="C309" i="107"/>
  <c r="C316" i="107"/>
  <c r="C322" i="107"/>
  <c r="C349" i="107"/>
  <c r="C341" i="107"/>
  <c r="AY40" i="5"/>
  <c r="BH48" i="5"/>
  <c r="BH11" i="5"/>
  <c r="BH8" i="5"/>
  <c r="AY46" i="5"/>
  <c r="BH55" i="5"/>
  <c r="AY53" i="5"/>
  <c r="AY50" i="5"/>
  <c r="AY34" i="5"/>
  <c r="BH29" i="5"/>
  <c r="BH12" i="5"/>
  <c r="BH47" i="5"/>
  <c r="BH6" i="5"/>
  <c r="BH54" i="5"/>
  <c r="BH31" i="5"/>
  <c r="BH50" i="5"/>
  <c r="BH7" i="5"/>
  <c r="AZ15" i="5"/>
  <c r="AZ3" i="5"/>
  <c r="BJ15" i="5"/>
  <c r="BJ3" i="5"/>
  <c r="BA15" i="5"/>
  <c r="BA3" i="5"/>
  <c r="BH15" i="5"/>
  <c r="BH3" i="5"/>
  <c r="BD15" i="5"/>
  <c r="BD3" i="5"/>
  <c r="BE15" i="5"/>
  <c r="BE3" i="5"/>
  <c r="BB15" i="5"/>
  <c r="BB3" i="5"/>
  <c r="BC15" i="5"/>
  <c r="BC3" i="5"/>
  <c r="BF15" i="5"/>
  <c r="BF3" i="5"/>
  <c r="BI15" i="5"/>
  <c r="BI3" i="5"/>
  <c r="BH56" i="5"/>
  <c r="BH51" i="5"/>
  <c r="BH40" i="5"/>
  <c r="BH46" i="5"/>
  <c r="AB25" i="5"/>
  <c r="AV15" i="5"/>
  <c r="BG15" i="5"/>
  <c r="AY15" i="5"/>
  <c r="AA25" i="5"/>
  <c r="Z25" i="5"/>
  <c r="F347" i="107"/>
  <c r="G347" i="107" s="1"/>
  <c r="C312" i="107"/>
  <c r="F308" i="107"/>
  <c r="G308" i="107" s="1"/>
  <c r="F349" i="107"/>
  <c r="G349" i="107" s="1"/>
  <c r="F345" i="107"/>
  <c r="G345" i="107" s="1"/>
  <c r="F342" i="107"/>
  <c r="G342" i="107" s="1"/>
  <c r="C308" i="107"/>
  <c r="F352" i="107"/>
  <c r="G352" i="107" s="1"/>
  <c r="C326" i="107"/>
  <c r="AE37" i="5"/>
  <c r="AE38" i="5" s="1"/>
  <c r="AN42" i="5"/>
  <c r="AU42" i="5"/>
  <c r="AO30" i="5"/>
  <c r="AR42" i="5"/>
  <c r="AR30" i="5"/>
  <c r="AS42" i="5"/>
  <c r="AO16" i="5"/>
  <c r="AT30" i="5"/>
  <c r="AM42" i="5"/>
  <c r="AU30" i="5"/>
  <c r="AQ30" i="5"/>
  <c r="AF37" i="5"/>
  <c r="AF38" i="5" s="1"/>
  <c r="AS30" i="5"/>
  <c r="BF53" i="5"/>
  <c r="BF50" i="5"/>
  <c r="BF46" i="5"/>
  <c r="BF40" i="5"/>
  <c r="BF34" i="5"/>
  <c r="BF55" i="5"/>
  <c r="BF7" i="5"/>
  <c r="BF54" i="5"/>
  <c r="BF51" i="5"/>
  <c r="BF47" i="5"/>
  <c r="BF6" i="5"/>
  <c r="BF48" i="5"/>
  <c r="BF29" i="5"/>
  <c r="BF12" i="5"/>
  <c r="BF11" i="5"/>
  <c r="Y37" i="5"/>
  <c r="Y38" i="5" s="1"/>
  <c r="BG53" i="5"/>
  <c r="BG50" i="5"/>
  <c r="BG46" i="5"/>
  <c r="BG40" i="5"/>
  <c r="BG34" i="5"/>
  <c r="BG48" i="5"/>
  <c r="BG6" i="5"/>
  <c r="BG29" i="5"/>
  <c r="BG11" i="5"/>
  <c r="BG12" i="5"/>
  <c r="BG51" i="5"/>
  <c r="BG7" i="5"/>
  <c r="BG54" i="5"/>
  <c r="BG55" i="5"/>
  <c r="BG47" i="5"/>
  <c r="AO35" i="5"/>
  <c r="AO17" i="5"/>
  <c r="AO41" i="5"/>
  <c r="AO19" i="5"/>
  <c r="AO42" i="5"/>
  <c r="AN30" i="5"/>
  <c r="AF13" i="5"/>
  <c r="AF14" i="5" s="1"/>
  <c r="AF10" i="5"/>
  <c r="AE13" i="5"/>
  <c r="AE14" i="5" s="1"/>
  <c r="AE10" i="5"/>
  <c r="AQ42" i="5"/>
  <c r="AR17" i="5"/>
  <c r="AR35" i="5"/>
  <c r="AR41" i="5"/>
  <c r="AN41" i="5"/>
  <c r="AM17" i="5"/>
  <c r="AM35" i="5"/>
  <c r="AM41" i="5"/>
  <c r="AT42" i="5"/>
  <c r="Y13" i="5"/>
  <c r="Y14" i="5" s="1"/>
  <c r="Y10" i="5"/>
  <c r="AN19" i="5"/>
  <c r="AN16" i="5"/>
  <c r="AM30" i="5"/>
  <c r="AP16" i="5"/>
  <c r="AP19" i="5"/>
  <c r="AQ35" i="5"/>
  <c r="AQ41" i="5"/>
  <c r="AQ17" i="5"/>
  <c r="BJ40" i="5"/>
  <c r="BJ34" i="5"/>
  <c r="BJ46" i="5"/>
  <c r="BJ53" i="5"/>
  <c r="BJ50" i="5"/>
  <c r="BJ12" i="5"/>
  <c r="BJ29" i="5"/>
  <c r="BJ6" i="5"/>
  <c r="BJ54" i="5"/>
  <c r="BJ8" i="5"/>
  <c r="BJ31" i="5"/>
  <c r="BJ51" i="5"/>
  <c r="BJ56" i="5"/>
  <c r="BJ48" i="5"/>
  <c r="BJ47" i="5"/>
  <c r="BJ55" i="5"/>
  <c r="BJ11" i="5"/>
  <c r="BJ7" i="5"/>
  <c r="BB53" i="5"/>
  <c r="BB50" i="5"/>
  <c r="BB46" i="5"/>
  <c r="BB40" i="5"/>
  <c r="BB34" i="5"/>
  <c r="BB48" i="5"/>
  <c r="BB12" i="5"/>
  <c r="BB55" i="5"/>
  <c r="BB6" i="5"/>
  <c r="BB51" i="5"/>
  <c r="BB54" i="5"/>
  <c r="BB11" i="5"/>
  <c r="BB7" i="5"/>
  <c r="BB29" i="5"/>
  <c r="BB47" i="5"/>
  <c r="BB31" i="5"/>
  <c r="BB8" i="5"/>
  <c r="BB56" i="5"/>
  <c r="AL19" i="5"/>
  <c r="AL16" i="5"/>
  <c r="AU17" i="5"/>
  <c r="AU41" i="5"/>
  <c r="AU9" i="5"/>
  <c r="AU35" i="5"/>
  <c r="AM19" i="5"/>
  <c r="AM16" i="5"/>
  <c r="AP42" i="5"/>
  <c r="AS41" i="5"/>
  <c r="AS35" i="5"/>
  <c r="AS17" i="5"/>
  <c r="AU19" i="5"/>
  <c r="AU16" i="5"/>
  <c r="AP30" i="5"/>
  <c r="AS19" i="5"/>
  <c r="AS16" i="5"/>
  <c r="AT35" i="5"/>
  <c r="AT41" i="5"/>
  <c r="AT9" i="5"/>
  <c r="AT17" i="5"/>
  <c r="BE53" i="5"/>
  <c r="BE50" i="5"/>
  <c r="BE46" i="5"/>
  <c r="BE40" i="5"/>
  <c r="BE34" i="5"/>
  <c r="BE8" i="5"/>
  <c r="BE48" i="5"/>
  <c r="BE6" i="5"/>
  <c r="BE47" i="5"/>
  <c r="BE11" i="5"/>
  <c r="BE29" i="5"/>
  <c r="BE54" i="5"/>
  <c r="BE55" i="5"/>
  <c r="BE51" i="5"/>
  <c r="BE31" i="5"/>
  <c r="BE56" i="5"/>
  <c r="BE7" i="5"/>
  <c r="BE12" i="5"/>
  <c r="AZ50" i="5"/>
  <c r="AZ46" i="5"/>
  <c r="AZ53" i="5"/>
  <c r="AZ40" i="5"/>
  <c r="AZ34" i="5"/>
  <c r="BI34" i="5"/>
  <c r="BI40" i="5"/>
  <c r="BI53" i="5"/>
  <c r="BI50" i="5"/>
  <c r="BI46" i="5"/>
  <c r="BI56" i="5"/>
  <c r="BI31" i="5"/>
  <c r="BI29" i="5"/>
  <c r="BI6" i="5"/>
  <c r="BI55" i="5"/>
  <c r="BI47" i="5"/>
  <c r="BI11" i="5"/>
  <c r="BI8" i="5"/>
  <c r="BI54" i="5"/>
  <c r="BI51" i="5"/>
  <c r="BI48" i="5"/>
  <c r="BI7" i="5"/>
  <c r="BI12" i="5"/>
  <c r="AT16" i="5"/>
  <c r="AT19" i="5"/>
  <c r="BD53" i="5"/>
  <c r="BD50" i="5"/>
  <c r="BD46" i="5"/>
  <c r="BD40" i="5"/>
  <c r="BD34" i="5"/>
  <c r="BD12" i="5"/>
  <c r="BD56" i="5"/>
  <c r="BD11" i="5"/>
  <c r="BD55" i="5"/>
  <c r="BD48" i="5"/>
  <c r="BD8" i="5"/>
  <c r="BD51" i="5"/>
  <c r="BD6" i="5"/>
  <c r="BD7" i="5"/>
  <c r="BD31" i="5"/>
  <c r="BD29" i="5"/>
  <c r="BD47" i="5"/>
  <c r="BD54" i="5"/>
  <c r="AP35" i="5"/>
  <c r="AP41" i="5"/>
  <c r="AP17" i="5"/>
  <c r="BC53" i="5"/>
  <c r="BC50" i="5"/>
  <c r="BC46" i="5"/>
  <c r="BC40" i="5"/>
  <c r="BC34" i="5"/>
  <c r="BC31" i="5"/>
  <c r="BC8" i="5"/>
  <c r="BC12" i="5"/>
  <c r="BC11" i="5"/>
  <c r="BC48" i="5"/>
  <c r="BC56" i="5"/>
  <c r="BC29" i="5"/>
  <c r="BC47" i="5"/>
  <c r="BC54" i="5"/>
  <c r="BC6" i="5"/>
  <c r="BC7" i="5"/>
  <c r="BC51" i="5"/>
  <c r="BC55" i="5"/>
  <c r="BA53" i="5"/>
  <c r="BA50" i="5"/>
  <c r="BA46" i="5"/>
  <c r="BA40" i="5"/>
  <c r="BA34" i="5"/>
  <c r="BA11" i="5"/>
  <c r="BA6" i="5"/>
  <c r="BA48" i="5"/>
  <c r="BA12" i="5"/>
  <c r="BA51" i="5"/>
  <c r="BA47" i="5"/>
  <c r="BA7" i="5"/>
  <c r="BA54" i="5"/>
  <c r="BA55" i="5"/>
  <c r="BA29" i="5"/>
  <c r="BA31" i="5"/>
  <c r="BA8" i="5"/>
  <c r="BA56" i="5"/>
  <c r="AL35" i="5"/>
  <c r="AL17" i="5"/>
  <c r="AN17" i="5"/>
  <c r="AN35" i="5"/>
  <c r="AU36" i="5"/>
  <c r="AU18" i="5"/>
  <c r="AT36" i="5"/>
  <c r="AT18" i="5"/>
  <c r="AR16" i="5"/>
  <c r="AR19" i="5"/>
  <c r="AL30" i="5"/>
  <c r="AU32" i="5"/>
  <c r="AT32" i="5"/>
  <c r="AQ16" i="5"/>
  <c r="AQ19" i="5"/>
  <c r="V51" i="5"/>
  <c r="AK12" i="5"/>
  <c r="AZ51" i="5"/>
  <c r="AK51" i="5"/>
  <c r="AZ12" i="5"/>
  <c r="V48" i="5"/>
  <c r="V12" i="5"/>
  <c r="AZ6" i="5"/>
  <c r="V11" i="5"/>
  <c r="AZ11" i="5"/>
  <c r="V6" i="5"/>
  <c r="W42" i="5" s="1"/>
  <c r="AK6" i="5"/>
  <c r="AL42" i="5" s="1"/>
  <c r="AZ48" i="5"/>
  <c r="AK48" i="5"/>
  <c r="C336" i="107"/>
  <c r="C340" i="107"/>
  <c r="F336" i="107"/>
  <c r="G336" i="107" s="1"/>
  <c r="F346" i="107"/>
  <c r="G346" i="107" s="1"/>
  <c r="F318" i="107"/>
  <c r="G318" i="107" s="1"/>
  <c r="F309" i="107"/>
  <c r="G309" i="107" s="1"/>
  <c r="F310" i="107"/>
  <c r="G310" i="107" s="1"/>
  <c r="F317" i="107"/>
  <c r="G317" i="107" s="1"/>
  <c r="F322" i="107"/>
  <c r="G322" i="107" s="1"/>
  <c r="F326" i="107"/>
  <c r="G326" i="107" s="1"/>
  <c r="F321" i="107"/>
  <c r="G321" i="107" s="1"/>
  <c r="F330" i="107"/>
  <c r="G330" i="107" s="1"/>
  <c r="F348" i="107"/>
  <c r="G348" i="107" s="1"/>
  <c r="F341" i="107"/>
  <c r="G341" i="107" s="1"/>
  <c r="F355" i="107"/>
  <c r="G355" i="107" s="1"/>
  <c r="F296" i="107"/>
  <c r="G296" i="107" s="1"/>
  <c r="C335" i="107"/>
  <c r="F311" i="107"/>
  <c r="G311" i="107" s="1"/>
  <c r="C292" i="107"/>
  <c r="F313" i="107"/>
  <c r="G313" i="107" s="1"/>
  <c r="F292" i="107"/>
  <c r="G292" i="107" s="1"/>
  <c r="F344" i="107"/>
  <c r="G344" i="107" s="1"/>
  <c r="F354" i="107"/>
  <c r="G354" i="107" s="1"/>
  <c r="C310" i="107"/>
  <c r="C354" i="107"/>
  <c r="F340" i="107"/>
  <c r="G340" i="107" s="1"/>
  <c r="C320" i="107"/>
  <c r="F320" i="107"/>
  <c r="G320" i="107" s="1"/>
  <c r="F323" i="107"/>
  <c r="G323" i="107" s="1"/>
  <c r="C307" i="107"/>
  <c r="F331" i="107"/>
  <c r="G331" i="107" s="1"/>
  <c r="F351" i="107"/>
  <c r="G351" i="107" s="1"/>
  <c r="C325" i="107"/>
  <c r="C323" i="107"/>
  <c r="C302" i="107"/>
  <c r="F307" i="107"/>
  <c r="G307" i="107" s="1"/>
  <c r="F332" i="107"/>
  <c r="G332" i="107" s="1"/>
  <c r="F306" i="107"/>
  <c r="G306" i="107" s="1"/>
  <c r="C332" i="107"/>
  <c r="C342" i="107"/>
  <c r="C306" i="107"/>
  <c r="C334" i="107"/>
  <c r="F343" i="107"/>
  <c r="G343" i="107" s="1"/>
  <c r="F327" i="107"/>
  <c r="G327" i="107" s="1"/>
  <c r="F356" i="107"/>
  <c r="G356" i="107" s="1"/>
  <c r="F363" i="107"/>
  <c r="G363" i="107" s="1"/>
  <c r="C274" i="107"/>
  <c r="F325" i="107"/>
  <c r="G325" i="107" s="1"/>
  <c r="C327" i="107"/>
  <c r="C301" i="107"/>
  <c r="C338" i="107"/>
  <c r="C262" i="107"/>
  <c r="F301" i="107"/>
  <c r="G301" i="107" s="1"/>
  <c r="C296" i="107"/>
  <c r="F335" i="107"/>
  <c r="G335" i="107" s="1"/>
  <c r="F353" i="107"/>
  <c r="G353" i="107" s="1"/>
  <c r="F329" i="107"/>
  <c r="G329" i="107" s="1"/>
  <c r="F305" i="107"/>
  <c r="G305" i="107" s="1"/>
  <c r="C337" i="107"/>
  <c r="C305" i="107"/>
  <c r="F312" i="107"/>
  <c r="G312" i="107" s="1"/>
  <c r="F302" i="107"/>
  <c r="G302" i="107" s="1"/>
  <c r="F339" i="107"/>
  <c r="G339" i="107" s="1"/>
  <c r="C315" i="107"/>
  <c r="C299" i="107"/>
  <c r="F319" i="107"/>
  <c r="G319" i="107" s="1"/>
  <c r="F314" i="107"/>
  <c r="G314" i="107" s="1"/>
  <c r="C311" i="107"/>
  <c r="C348" i="107"/>
  <c r="C297" i="107"/>
  <c r="F324" i="107"/>
  <c r="G324" i="107" s="1"/>
  <c r="C314" i="107"/>
  <c r="C287" i="107"/>
  <c r="C313" i="107"/>
  <c r="C346" i="107"/>
  <c r="C298" i="107"/>
  <c r="C324" i="107"/>
  <c r="F303" i="107"/>
  <c r="G303" i="107" s="1"/>
  <c r="F316" i="107"/>
  <c r="G316" i="107" s="1"/>
  <c r="F328" i="107"/>
  <c r="G328" i="107" s="1"/>
  <c r="F338" i="107"/>
  <c r="G338" i="107" s="1"/>
  <c r="C339" i="107"/>
  <c r="C352" i="107"/>
  <c r="F298" i="107"/>
  <c r="G298" i="107" s="1"/>
  <c r="C303" i="107"/>
  <c r="F334" i="107"/>
  <c r="G334" i="107" s="1"/>
  <c r="F365" i="107"/>
  <c r="G365" i="107" s="1"/>
  <c r="F297" i="107"/>
  <c r="G297" i="107" s="1"/>
  <c r="F287" i="107"/>
  <c r="G287" i="107" s="1"/>
  <c r="F315" i="107"/>
  <c r="G315" i="107" s="1"/>
  <c r="F337" i="107"/>
  <c r="G337" i="107" s="1"/>
  <c r="BK53" i="5"/>
  <c r="BK50" i="5"/>
  <c r="BK34" i="5"/>
  <c r="BK40" i="5"/>
  <c r="BK46" i="5"/>
  <c r="C1489" i="107"/>
  <c r="C1497" i="107"/>
  <c r="C1473" i="107"/>
  <c r="C1501" i="107"/>
  <c r="C1470" i="107"/>
  <c r="C1478" i="107"/>
  <c r="C1444" i="107"/>
  <c r="C1464" i="107"/>
  <c r="C1454" i="107"/>
  <c r="C1442" i="107"/>
  <c r="C1430" i="107"/>
  <c r="F1455" i="107" l="1"/>
  <c r="G1455" i="107" s="1"/>
  <c r="F1433" i="107"/>
  <c r="G1433" i="107" s="1"/>
  <c r="F1439" i="107"/>
  <c r="G1439" i="107" s="1"/>
  <c r="F1426" i="107"/>
  <c r="G1426" i="107" s="1"/>
  <c r="F1441" i="107"/>
  <c r="G1441" i="107" s="1"/>
  <c r="F1435" i="107"/>
  <c r="G1435" i="107" s="1"/>
  <c r="F1438" i="107"/>
  <c r="G1438" i="107" s="1"/>
  <c r="F1448" i="107"/>
  <c r="G1448" i="107" s="1"/>
  <c r="F1427" i="107"/>
  <c r="G1427" i="107" s="1"/>
  <c r="F1456" i="107"/>
  <c r="G1456" i="107" s="1"/>
  <c r="F1458" i="107"/>
  <c r="G1458" i="107" s="1"/>
  <c r="F1484" i="107"/>
  <c r="G1484" i="107" s="1"/>
  <c r="F1451" i="107"/>
  <c r="G1451" i="107" s="1"/>
  <c r="F1501" i="107"/>
  <c r="G1501" i="107" s="1"/>
  <c r="F1430" i="107"/>
  <c r="G1430" i="107" s="1"/>
  <c r="F1461" i="107"/>
  <c r="G1461" i="107" s="1"/>
  <c r="F1488" i="107"/>
  <c r="G1488" i="107" s="1"/>
  <c r="F1431" i="107"/>
  <c r="G1431" i="107" s="1"/>
  <c r="F1459" i="107"/>
  <c r="G1459" i="107" s="1"/>
  <c r="F1446" i="107"/>
  <c r="G1446" i="107" s="1"/>
  <c r="F1464" i="107"/>
  <c r="G1464" i="107" s="1"/>
  <c r="F1434" i="107"/>
  <c r="G1434" i="107" s="1"/>
  <c r="F1467" i="107"/>
  <c r="G1467" i="107" s="1"/>
  <c r="F1497" i="107"/>
  <c r="G1497" i="107" s="1"/>
  <c r="F1420" i="107"/>
  <c r="G1420" i="107" s="1"/>
  <c r="F1429" i="107"/>
  <c r="G1429" i="107" s="1"/>
  <c r="F1440" i="107"/>
  <c r="G1440" i="107" s="1"/>
  <c r="F1450" i="107"/>
  <c r="G1450" i="107" s="1"/>
  <c r="F1444" i="107"/>
  <c r="G1444" i="107" s="1"/>
  <c r="F1472" i="107"/>
  <c r="G1472" i="107" s="1"/>
  <c r="F1473" i="107"/>
  <c r="G1473" i="107" s="1"/>
  <c r="F1419" i="107"/>
  <c r="G1419" i="107" s="1"/>
  <c r="F1453" i="107"/>
  <c r="G1453" i="107" s="1"/>
  <c r="F1489" i="107"/>
  <c r="G1489" i="107" s="1"/>
  <c r="F1452" i="107"/>
  <c r="G1452" i="107" s="1"/>
  <c r="F1474" i="107"/>
  <c r="G1474" i="107" s="1"/>
  <c r="F1487" i="107"/>
  <c r="G1487" i="107" s="1"/>
  <c r="F1421" i="107"/>
  <c r="G1421" i="107" s="1"/>
  <c r="F1428" i="107"/>
  <c r="G1428" i="107" s="1"/>
  <c r="F1418" i="107"/>
  <c r="G1418" i="107" s="1"/>
  <c r="F1463" i="107"/>
  <c r="G1463" i="107" s="1"/>
  <c r="F1442" i="107"/>
  <c r="G1442" i="107" s="1"/>
  <c r="F1417" i="107"/>
  <c r="G1417" i="107" s="1"/>
  <c r="F1475" i="107"/>
  <c r="G1475" i="107" s="1"/>
  <c r="F1414" i="107"/>
  <c r="G1414" i="107" s="1"/>
  <c r="C1474" i="107"/>
  <c r="C1435" i="107"/>
  <c r="C1463" i="107"/>
  <c r="C1436" i="107"/>
  <c r="C1438" i="107"/>
  <c r="C1414" i="107"/>
  <c r="C1448" i="107"/>
  <c r="C1453" i="107"/>
  <c r="C1456" i="107"/>
  <c r="C1458" i="107"/>
  <c r="C1441" i="107"/>
  <c r="C1461" i="107"/>
  <c r="C1433" i="107"/>
  <c r="C1440" i="107"/>
  <c r="C1452" i="107"/>
  <c r="C1439" i="107"/>
  <c r="C1446" i="107"/>
  <c r="C1431" i="107"/>
  <c r="C1434" i="107"/>
  <c r="C1487" i="107"/>
  <c r="C1429" i="107"/>
  <c r="C1420" i="107"/>
  <c r="AB6" i="95"/>
  <c r="AB7" i="95" s="1"/>
  <c r="C236" i="107"/>
  <c r="C265" i="107"/>
  <c r="C253" i="107"/>
  <c r="C244" i="107"/>
  <c r="C272" i="107"/>
  <c r="C260" i="107"/>
  <c r="C294" i="107"/>
  <c r="C284" i="107"/>
  <c r="C278" i="107"/>
  <c r="C285" i="107"/>
  <c r="BI42" i="5"/>
  <c r="BH17" i="5"/>
  <c r="BH41" i="5"/>
  <c r="BH35" i="5"/>
  <c r="AC25" i="5"/>
  <c r="AR25" i="5"/>
  <c r="BH16" i="5"/>
  <c r="BH9" i="5"/>
  <c r="BH13" i="5" s="1"/>
  <c r="BH14" i="5" s="1"/>
  <c r="BH18" i="5"/>
  <c r="BH30" i="5"/>
  <c r="BH36" i="5"/>
  <c r="BH32" i="5"/>
  <c r="BH19" i="5"/>
  <c r="C281" i="107"/>
  <c r="BK15" i="5"/>
  <c r="BM15" i="5" s="1"/>
  <c r="C291" i="107"/>
  <c r="AZ7" i="5"/>
  <c r="AZ35" i="5" s="1"/>
  <c r="C258" i="107"/>
  <c r="C247" i="107"/>
  <c r="F272" i="107"/>
  <c r="G272" i="107" s="1"/>
  <c r="F283" i="107"/>
  <c r="G283" i="107" s="1"/>
  <c r="F275" i="107"/>
  <c r="G275" i="107" s="1"/>
  <c r="C277" i="107"/>
  <c r="C275" i="107"/>
  <c r="C227" i="107"/>
  <c r="C283" i="107"/>
  <c r="BG42" i="5"/>
  <c r="BB42" i="5"/>
  <c r="BE32" i="5"/>
  <c r="BC42" i="5"/>
  <c r="BD30" i="5"/>
  <c r="BD42" i="5"/>
  <c r="BA42" i="5"/>
  <c r="BE30" i="5"/>
  <c r="BB30" i="5"/>
  <c r="BE42" i="5"/>
  <c r="AT37" i="5"/>
  <c r="AT38" i="5" s="1"/>
  <c r="BI32" i="5"/>
  <c r="BD32" i="5"/>
  <c r="BI30" i="5"/>
  <c r="BE36" i="5"/>
  <c r="BE18" i="5"/>
  <c r="BE17" i="5"/>
  <c r="BE35" i="5"/>
  <c r="BE41" i="5"/>
  <c r="BE9" i="5"/>
  <c r="BG41" i="5"/>
  <c r="BG35" i="5"/>
  <c r="BG17" i="5"/>
  <c r="BF41" i="5"/>
  <c r="BF17" i="5"/>
  <c r="BF35" i="5"/>
  <c r="BA19" i="5"/>
  <c r="BA16" i="5"/>
  <c r="BC30" i="5"/>
  <c r="BD9" i="5"/>
  <c r="BD41" i="5"/>
  <c r="BD17" i="5"/>
  <c r="BD35" i="5"/>
  <c r="BI35" i="5"/>
  <c r="BI41" i="5"/>
  <c r="BI9" i="5"/>
  <c r="BI17" i="5"/>
  <c r="AU10" i="5"/>
  <c r="AU13" i="5"/>
  <c r="AU14" i="5" s="1"/>
  <c r="BA18" i="5"/>
  <c r="BA36" i="5"/>
  <c r="BF19" i="5"/>
  <c r="BF16" i="5"/>
  <c r="BJ19" i="5"/>
  <c r="BJ16" i="5"/>
  <c r="BA32" i="5"/>
  <c r="BB18" i="5"/>
  <c r="BB36" i="5"/>
  <c r="BJ32" i="5"/>
  <c r="BG19" i="5"/>
  <c r="BG16" i="5"/>
  <c r="BA30" i="5"/>
  <c r="BC19" i="5"/>
  <c r="BC16" i="5"/>
  <c r="BD18" i="5"/>
  <c r="BD36" i="5"/>
  <c r="BB32" i="5"/>
  <c r="BJ36" i="5"/>
  <c r="BJ18" i="5"/>
  <c r="BF30" i="5"/>
  <c r="BC41" i="5"/>
  <c r="BC17" i="5"/>
  <c r="BC35" i="5"/>
  <c r="BC9" i="5"/>
  <c r="BI36" i="5"/>
  <c r="BI18" i="5"/>
  <c r="BG30" i="5"/>
  <c r="BC18" i="5"/>
  <c r="BC36" i="5"/>
  <c r="BI16" i="5"/>
  <c r="BI19" i="5"/>
  <c r="BJ42" i="5"/>
  <c r="BF42" i="5"/>
  <c r="BA35" i="5"/>
  <c r="BA17" i="5"/>
  <c r="BA9" i="5"/>
  <c r="BC32" i="5"/>
  <c r="BD19" i="5"/>
  <c r="BD16" i="5"/>
  <c r="BE16" i="5"/>
  <c r="BE19" i="5"/>
  <c r="AT13" i="5"/>
  <c r="AT14" i="5" s="1"/>
  <c r="AT10" i="5"/>
  <c r="BB35" i="5"/>
  <c r="BB17" i="5"/>
  <c r="BB9" i="5"/>
  <c r="BB41" i="5"/>
  <c r="BJ30" i="5"/>
  <c r="AU37" i="5"/>
  <c r="AU38" i="5" s="1"/>
  <c r="BB19" i="5"/>
  <c r="BB16" i="5"/>
  <c r="BJ35" i="5"/>
  <c r="BJ17" i="5"/>
  <c r="BJ41" i="5"/>
  <c r="BJ9" i="5"/>
  <c r="BH42" i="5"/>
  <c r="AZ19" i="5"/>
  <c r="AK47" i="5"/>
  <c r="V19" i="5"/>
  <c r="AK19" i="5"/>
  <c r="AZ47" i="5"/>
  <c r="AK55" i="5"/>
  <c r="AK54" i="5"/>
  <c r="AZ54" i="5"/>
  <c r="V55" i="5"/>
  <c r="V54" i="5"/>
  <c r="AZ55" i="5"/>
  <c r="AK7" i="5"/>
  <c r="X25" i="5"/>
  <c r="Y25" i="5"/>
  <c r="F262" i="107"/>
  <c r="G262" i="107" s="1"/>
  <c r="C288" i="107"/>
  <c r="C268" i="107"/>
  <c r="F260" i="107"/>
  <c r="G260" i="107" s="1"/>
  <c r="F294" i="107"/>
  <c r="G294" i="107" s="1"/>
  <c r="F240" i="107"/>
  <c r="G240" i="107" s="1"/>
  <c r="F247" i="107"/>
  <c r="G247" i="107" s="1"/>
  <c r="F265" i="107"/>
  <c r="G265" i="107" s="1"/>
  <c r="F261" i="107"/>
  <c r="G261" i="107" s="1"/>
  <c r="F277" i="107"/>
  <c r="G277" i="107" s="1"/>
  <c r="F267" i="107"/>
  <c r="G267" i="107" s="1"/>
  <c r="F291" i="107"/>
  <c r="G291" i="107" s="1"/>
  <c r="F281" i="107"/>
  <c r="G281" i="107" s="1"/>
  <c r="F286" i="107"/>
  <c r="G286" i="107" s="1"/>
  <c r="F257" i="107"/>
  <c r="G257" i="107" s="1"/>
  <c r="F228" i="107"/>
  <c r="G228" i="107" s="1"/>
  <c r="C234" i="107"/>
  <c r="F258" i="107"/>
  <c r="G258" i="107" s="1"/>
  <c r="F253" i="107"/>
  <c r="G253" i="107" s="1"/>
  <c r="C228" i="107"/>
  <c r="C289" i="107"/>
  <c r="F289" i="107"/>
  <c r="G289" i="107" s="1"/>
  <c r="C267" i="107"/>
  <c r="C254" i="107"/>
  <c r="F252" i="107"/>
  <c r="G252" i="107" s="1"/>
  <c r="F268" i="107"/>
  <c r="G268" i="107" s="1"/>
  <c r="C237" i="107"/>
  <c r="C233" i="107"/>
  <c r="C266" i="107"/>
  <c r="F256" i="107"/>
  <c r="G256" i="107" s="1"/>
  <c r="C246" i="107"/>
  <c r="C235" i="107"/>
  <c r="C256" i="107"/>
  <c r="F243" i="107"/>
  <c r="G243" i="107" s="1"/>
  <c r="C271" i="107"/>
  <c r="F282" i="107"/>
  <c r="G282" i="107" s="1"/>
  <c r="F227" i="107"/>
  <c r="G227" i="107" s="1"/>
  <c r="F241" i="107"/>
  <c r="G241" i="107" s="1"/>
  <c r="C232" i="107"/>
  <c r="C257" i="107"/>
  <c r="F244" i="107"/>
  <c r="G244" i="107" s="1"/>
  <c r="F246" i="107"/>
  <c r="G246" i="107" s="1"/>
  <c r="C286" i="107"/>
  <c r="F242" i="107"/>
  <c r="G242" i="107" s="1"/>
  <c r="F285" i="107"/>
  <c r="G285" i="107" s="1"/>
  <c r="F263" i="107"/>
  <c r="G263" i="107" s="1"/>
  <c r="F251" i="107"/>
  <c r="G251" i="107" s="1"/>
  <c r="F255" i="107"/>
  <c r="G255" i="107" s="1"/>
  <c r="C229" i="107"/>
  <c r="F254" i="107"/>
  <c r="G254" i="107" s="1"/>
  <c r="F259" i="107"/>
  <c r="G259" i="107" s="1"/>
  <c r="C224" i="107"/>
  <c r="F250" i="107"/>
  <c r="G250" i="107" s="1"/>
  <c r="F248" i="107"/>
  <c r="G248" i="107" s="1"/>
  <c r="C263" i="107"/>
  <c r="F300" i="107"/>
  <c r="G300" i="107" s="1"/>
  <c r="C239" i="107"/>
  <c r="C251" i="107"/>
  <c r="C255" i="107"/>
  <c r="F280" i="107"/>
  <c r="G280" i="107" s="1"/>
  <c r="F295" i="107"/>
  <c r="G295" i="107" s="1"/>
  <c r="F290" i="107"/>
  <c r="G290" i="107" s="1"/>
  <c r="F304" i="107"/>
  <c r="G304" i="107" s="1"/>
  <c r="C293" i="107"/>
  <c r="C280" i="107"/>
  <c r="C295" i="107"/>
  <c r="C290" i="107"/>
  <c r="C304" i="107"/>
  <c r="F284" i="107"/>
  <c r="G284" i="107" s="1"/>
  <c r="F299" i="107"/>
  <c r="G299" i="107" s="1"/>
  <c r="C252" i="107"/>
  <c r="C300" i="107"/>
  <c r="C249" i="107"/>
  <c r="C261" i="107"/>
  <c r="C276" i="107"/>
  <c r="F269" i="107"/>
  <c r="G269" i="107" s="1"/>
  <c r="F278" i="107"/>
  <c r="G278" i="107" s="1"/>
  <c r="C250" i="107"/>
  <c r="F274" i="107"/>
  <c r="G274" i="107" s="1"/>
  <c r="C245" i="107"/>
  <c r="C243" i="107"/>
  <c r="C248" i="107"/>
  <c r="C264" i="107"/>
  <c r="C279" i="107"/>
  <c r="C269" i="107"/>
  <c r="C270" i="107"/>
  <c r="C259" i="107"/>
  <c r="C282" i="107"/>
  <c r="F239" i="107"/>
  <c r="G239" i="107" s="1"/>
  <c r="F264" i="107"/>
  <c r="G264" i="107" s="1"/>
  <c r="F279" i="107"/>
  <c r="G279" i="107" s="1"/>
  <c r="F293" i="107"/>
  <c r="G293" i="107" s="1"/>
  <c r="F271" i="107"/>
  <c r="G271" i="107" s="1"/>
  <c r="C238" i="107"/>
  <c r="C240" i="107"/>
  <c r="F273" i="107"/>
  <c r="G273" i="107" s="1"/>
  <c r="F266" i="107"/>
  <c r="G266" i="107" s="1"/>
  <c r="C242" i="107"/>
  <c r="F233" i="107"/>
  <c r="G233" i="107" s="1"/>
  <c r="C273" i="107"/>
  <c r="C241" i="107"/>
  <c r="F249" i="107"/>
  <c r="G249" i="107" s="1"/>
  <c r="F270" i="107"/>
  <c r="G270" i="107" s="1"/>
  <c r="F288" i="107"/>
  <c r="G288" i="107" s="1"/>
  <c r="F229" i="107"/>
  <c r="G229" i="107" s="1"/>
  <c r="F224" i="107"/>
  <c r="G224" i="107" s="1"/>
  <c r="F235" i="107"/>
  <c r="G235" i="107" s="1"/>
  <c r="F232" i="107"/>
  <c r="G232" i="107" s="1"/>
  <c r="F238" i="107"/>
  <c r="G238" i="107" s="1"/>
  <c r="F234" i="107"/>
  <c r="G234" i="107" s="1"/>
  <c r="F237" i="107"/>
  <c r="G237" i="107" s="1"/>
  <c r="F236" i="107"/>
  <c r="G236" i="107" s="1"/>
  <c r="F245" i="107"/>
  <c r="G245" i="107" s="1"/>
  <c r="F276" i="107"/>
  <c r="G276" i="107" s="1"/>
  <c r="AZ29" i="5"/>
  <c r="D65" i="5"/>
  <c r="C4" i="97" a="1"/>
  <c r="B3" i="103" a="1"/>
  <c r="F8" i="97" l="1"/>
  <c r="H8" i="97"/>
  <c r="I8" i="97"/>
  <c r="B8" i="97"/>
  <c r="D8" i="97"/>
  <c r="E8" i="97"/>
  <c r="E7" i="97"/>
  <c r="D5" i="97"/>
  <c r="F7" i="97"/>
  <c r="E5" i="97"/>
  <c r="H7" i="97"/>
  <c r="F5" i="97"/>
  <c r="I7" i="97"/>
  <c r="H5" i="97"/>
  <c r="B5" i="97"/>
  <c r="I5" i="97"/>
  <c r="B6" i="97"/>
  <c r="D6" i="97"/>
  <c r="B7" i="97"/>
  <c r="E6" i="97"/>
  <c r="F6" i="97"/>
  <c r="H6" i="97"/>
  <c r="I6" i="97"/>
  <c r="D7" i="97"/>
  <c r="F1423" i="107"/>
  <c r="G1423" i="107" s="1"/>
  <c r="F1413" i="107"/>
  <c r="G1413" i="107" s="1"/>
  <c r="F1397" i="107"/>
  <c r="G1397" i="107" s="1"/>
  <c r="F1400" i="107"/>
  <c r="G1400" i="107" s="1"/>
  <c r="F1393" i="107"/>
  <c r="G1393" i="107" s="1"/>
  <c r="F1411" i="107"/>
  <c r="G1411" i="107" s="1"/>
  <c r="F1401" i="107"/>
  <c r="G1401" i="107" s="1"/>
  <c r="F1405" i="107"/>
  <c r="G1405" i="107" s="1"/>
  <c r="F1403" i="107"/>
  <c r="G1403" i="107" s="1"/>
  <c r="F1402" i="107"/>
  <c r="G1402" i="107" s="1"/>
  <c r="F1412" i="107"/>
  <c r="G1412" i="107" s="1"/>
  <c r="F1407" i="107"/>
  <c r="G1407" i="107" s="1"/>
  <c r="F1408" i="107"/>
  <c r="G1408" i="107" s="1"/>
  <c r="C1423" i="107"/>
  <c r="C1413" i="107"/>
  <c r="C1406" i="107"/>
  <c r="C1400" i="107"/>
  <c r="C1415" i="107"/>
  <c r="C1411" i="107"/>
  <c r="C1401" i="107"/>
  <c r="C1405" i="107"/>
  <c r="C1403" i="107"/>
  <c r="C1422" i="107"/>
  <c r="C1408" i="107"/>
  <c r="C1393" i="107"/>
  <c r="C1412" i="107"/>
  <c r="C1416" i="107"/>
  <c r="C1397" i="107"/>
  <c r="F1286" i="107"/>
  <c r="G1286" i="107" s="1"/>
  <c r="BH10" i="5"/>
  <c r="BH37" i="5"/>
  <c r="BH38" i="5" s="1"/>
  <c r="AZ16" i="5"/>
  <c r="AZ30" i="5"/>
  <c r="BA41" i="5"/>
  <c r="AZ17" i="5"/>
  <c r="BC37" i="5"/>
  <c r="BC38" i="5" s="1"/>
  <c r="BA37" i="5"/>
  <c r="BA38" i="5" s="1"/>
  <c r="BE37" i="5"/>
  <c r="BE38" i="5" s="1"/>
  <c r="BB37" i="5"/>
  <c r="BB38" i="5" s="1"/>
  <c r="BE13" i="5"/>
  <c r="BE14" i="5" s="1"/>
  <c r="BE10" i="5"/>
  <c r="BJ10" i="5"/>
  <c r="BJ13" i="5"/>
  <c r="BJ14" i="5" s="1"/>
  <c r="BB13" i="5"/>
  <c r="BB14" i="5" s="1"/>
  <c r="BB10" i="5"/>
  <c r="BA13" i="5"/>
  <c r="BA14" i="5" s="1"/>
  <c r="BA10" i="5"/>
  <c r="BD13" i="5"/>
  <c r="BD14" i="5" s="1"/>
  <c r="BD10" i="5"/>
  <c r="BJ37" i="5"/>
  <c r="BJ38" i="5" s="1"/>
  <c r="BC13" i="5"/>
  <c r="BC14" i="5" s="1"/>
  <c r="BC10" i="5"/>
  <c r="BI10" i="5"/>
  <c r="BI13" i="5"/>
  <c r="BI14" i="5" s="1"/>
  <c r="BI37" i="5"/>
  <c r="BI38" i="5" s="1"/>
  <c r="BD37" i="5"/>
  <c r="BD38" i="5" s="1"/>
  <c r="V29" i="5"/>
  <c r="AK17" i="5"/>
  <c r="AL41" i="5"/>
  <c r="AK16" i="5"/>
  <c r="AK35" i="5"/>
  <c r="V47" i="5"/>
  <c r="AK29" i="5"/>
  <c r="AK30" i="5" s="1"/>
  <c r="V7" i="5"/>
  <c r="F223" i="107"/>
  <c r="G223" i="107" s="1"/>
  <c r="F220" i="107"/>
  <c r="G220" i="107" s="1"/>
  <c r="F221" i="107"/>
  <c r="G221" i="107" s="1"/>
  <c r="F212" i="107"/>
  <c r="G212" i="107" s="1"/>
  <c r="F211" i="107"/>
  <c r="G211" i="107" s="1"/>
  <c r="F218" i="107"/>
  <c r="G218" i="107" s="1"/>
  <c r="F217" i="107"/>
  <c r="G217" i="107" s="1"/>
  <c r="C208" i="107"/>
  <c r="C210" i="107"/>
  <c r="C215" i="107"/>
  <c r="F231" i="107"/>
  <c r="G231" i="107" s="1"/>
  <c r="C221" i="107"/>
  <c r="C213" i="107"/>
  <c r="C230" i="107"/>
  <c r="C226" i="107"/>
  <c r="C225" i="107"/>
  <c r="C217" i="107"/>
  <c r="C211" i="107"/>
  <c r="C223" i="107"/>
  <c r="C231" i="107"/>
  <c r="C219" i="107"/>
  <c r="C218" i="107"/>
  <c r="C1404" i="107"/>
  <c r="F1333" i="107" l="1"/>
  <c r="G1333" i="107" s="1"/>
  <c r="F1406" i="107"/>
  <c r="G1406" i="107" s="1"/>
  <c r="F1409" i="107"/>
  <c r="G1409" i="107" s="1"/>
  <c r="F1415" i="107"/>
  <c r="G1415" i="107" s="1"/>
  <c r="F1404" i="107"/>
  <c r="G1404" i="107" s="1"/>
  <c r="F1422" i="107"/>
  <c r="G1422" i="107" s="1"/>
  <c r="F1410" i="107"/>
  <c r="G1410" i="107" s="1"/>
  <c r="F1416" i="107"/>
  <c r="G1416" i="107" s="1"/>
  <c r="C1407" i="107"/>
  <c r="C1409" i="107"/>
  <c r="C1410" i="107"/>
  <c r="C1333" i="107"/>
  <c r="C1402" i="107"/>
  <c r="F1139" i="107"/>
  <c r="G1139" i="107" s="1"/>
  <c r="F1146" i="107"/>
  <c r="G1146" i="107" s="1"/>
  <c r="C214" i="107"/>
  <c r="H4" i="97"/>
  <c r="F4" i="97"/>
  <c r="F210" i="107"/>
  <c r="G210" i="107" s="1"/>
  <c r="V30" i="5"/>
  <c r="AZ8" i="5"/>
  <c r="AZ36" i="5" s="1"/>
  <c r="AZ37" i="5" s="1"/>
  <c r="AZ38" i="5" s="1"/>
  <c r="AZ31" i="5"/>
  <c r="V17" i="5"/>
  <c r="V25" i="5"/>
  <c r="V35" i="5"/>
  <c r="W41" i="5"/>
  <c r="V16" i="5"/>
  <c r="V8" i="5"/>
  <c r="V31" i="5"/>
  <c r="F226" i="107"/>
  <c r="G226" i="107" s="1"/>
  <c r="F214" i="107"/>
  <c r="G214" i="107" s="1"/>
  <c r="F215" i="107"/>
  <c r="G215" i="107" s="1"/>
  <c r="F213" i="107"/>
  <c r="G213" i="107" s="1"/>
  <c r="F230" i="107"/>
  <c r="G230" i="107" s="1"/>
  <c r="F216" i="107"/>
  <c r="G216" i="107" s="1"/>
  <c r="C222" i="107"/>
  <c r="C220" i="107"/>
  <c r="C216" i="107"/>
  <c r="C212" i="107"/>
  <c r="F219" i="107"/>
  <c r="G219" i="107" s="1"/>
  <c r="F222" i="107"/>
  <c r="G222" i="107" s="1"/>
  <c r="F208" i="107"/>
  <c r="G208" i="107" s="1"/>
  <c r="F225" i="107"/>
  <c r="G225" i="107" s="1"/>
  <c r="AZ56" i="5"/>
  <c r="B4" i="97"/>
  <c r="CF7" i="4" l="1"/>
  <c r="CF8" i="4"/>
  <c r="CF5" i="4"/>
  <c r="CF6" i="4"/>
  <c r="AZ18" i="5"/>
  <c r="V56" i="5"/>
  <c r="AZ9" i="5"/>
  <c r="AZ10" i="5" s="1"/>
  <c r="AZ32" i="5"/>
  <c r="V18" i="5"/>
  <c r="V36" i="5"/>
  <c r="V37" i="5" s="1"/>
  <c r="V38" i="5" s="1"/>
  <c r="V9" i="5"/>
  <c r="V32" i="5"/>
  <c r="AZ13" i="5" l="1"/>
  <c r="AZ14" i="5" s="1"/>
  <c r="V13" i="5"/>
  <c r="V14" i="5" s="1"/>
  <c r="V10" i="5"/>
  <c r="P4" i="5" l="1"/>
  <c r="F1386" i="107" l="1"/>
  <c r="G1386" i="107" s="1"/>
  <c r="F1379" i="107"/>
  <c r="G1379" i="107" s="1"/>
  <c r="F1374" i="107"/>
  <c r="G1374" i="107" s="1"/>
  <c r="F1370" i="107"/>
  <c r="G1370" i="107" s="1"/>
  <c r="F1387" i="107"/>
  <c r="G1387" i="107" s="1"/>
  <c r="F1399" i="107"/>
  <c r="G1399" i="107" s="1"/>
  <c r="F1392" i="107"/>
  <c r="G1392" i="107" s="1"/>
  <c r="F1390" i="107"/>
  <c r="G1390" i="107" s="1"/>
  <c r="F1394" i="107"/>
  <c r="G1394" i="107" s="1"/>
  <c r="F1354" i="107"/>
  <c r="G1354" i="107" s="1"/>
  <c r="F1389" i="107"/>
  <c r="G1389" i="107" s="1"/>
  <c r="F1396" i="107"/>
  <c r="G1396" i="107" s="1"/>
  <c r="F1360" i="107"/>
  <c r="G1360" i="107" s="1"/>
  <c r="F1367" i="107"/>
  <c r="G1367" i="107" s="1"/>
  <c r="F1376" i="107"/>
  <c r="G1376" i="107" s="1"/>
  <c r="F1347" i="107"/>
  <c r="G1347" i="107" s="1"/>
  <c r="F1384" i="107"/>
  <c r="G1384" i="107" s="1"/>
  <c r="F1368" i="107"/>
  <c r="G1368" i="107" s="1"/>
  <c r="F1372" i="107"/>
  <c r="G1372" i="107" s="1"/>
  <c r="F1398" i="107"/>
  <c r="G1398" i="107" s="1"/>
  <c r="F1388" i="107"/>
  <c r="G1388" i="107" s="1"/>
  <c r="F1373" i="107"/>
  <c r="G1373" i="107" s="1"/>
  <c r="F1366" i="107"/>
  <c r="G1366" i="107" s="1"/>
  <c r="F1361" i="107"/>
  <c r="G1361" i="107" s="1"/>
  <c r="F1391" i="107"/>
  <c r="G1391" i="107" s="1"/>
  <c r="F1362" i="107"/>
  <c r="G1362" i="107" s="1"/>
  <c r="F1369" i="107"/>
  <c r="G1369" i="107" s="1"/>
  <c r="C1369" i="107"/>
  <c r="C1386" i="107"/>
  <c r="C1379" i="107"/>
  <c r="C1382" i="107"/>
  <c r="C1387" i="107"/>
  <c r="C1398" i="107"/>
  <c r="C1368" i="107"/>
  <c r="C1371" i="107"/>
  <c r="C1370" i="107"/>
  <c r="C1355" i="107"/>
  <c r="C1399" i="107"/>
  <c r="C1392" i="107"/>
  <c r="C1381" i="107"/>
  <c r="C1390" i="107"/>
  <c r="C1383" i="107"/>
  <c r="C1362" i="107"/>
  <c r="C1394" i="107"/>
  <c r="C1380" i="107"/>
  <c r="C1354" i="107"/>
  <c r="C1396" i="107"/>
  <c r="C1389" i="107"/>
  <c r="C1360" i="107"/>
  <c r="C1367" i="107"/>
  <c r="C1376" i="107"/>
  <c r="C1347" i="107"/>
  <c r="C1384" i="107"/>
  <c r="C1372" i="107"/>
  <c r="C1388" i="107"/>
  <c r="C1373" i="107"/>
  <c r="C1366" i="107"/>
  <c r="C1349" i="107"/>
  <c r="C1361" i="107"/>
  <c r="C1395" i="107"/>
  <c r="F1260" i="107"/>
  <c r="G1260" i="107" s="1"/>
  <c r="F1253" i="107"/>
  <c r="G1253" i="107" s="1"/>
  <c r="J23" i="5" a="1"/>
  <c r="J22" i="5" a="1"/>
  <c r="J20" i="5" a="1"/>
  <c r="J49" i="5" s="1"/>
  <c r="J21" i="5" a="1"/>
  <c r="F20" i="5" a="1"/>
  <c r="F21" i="5" a="1"/>
  <c r="K20" i="5" a="1"/>
  <c r="K21" i="5" a="1"/>
  <c r="K23" i="5" a="1"/>
  <c r="K22" i="5" a="1"/>
  <c r="I23" i="5" a="1"/>
  <c r="I21" i="5" a="1"/>
  <c r="I22" i="5" a="1"/>
  <c r="I20" i="5" a="1"/>
  <c r="H22" i="5" a="1"/>
  <c r="H20" i="5" a="1"/>
  <c r="H23" i="5" a="1"/>
  <c r="H21" i="5" a="1"/>
  <c r="L21" i="5" a="1"/>
  <c r="L20" i="5" a="1"/>
  <c r="L23" i="5" a="1"/>
  <c r="L22" i="5" a="1"/>
  <c r="G22" i="5" a="1"/>
  <c r="G21" i="5" a="1"/>
  <c r="G20" i="5" a="1"/>
  <c r="G23" i="5" a="1"/>
  <c r="F22" i="5" a="1"/>
  <c r="F23" i="5" a="1"/>
  <c r="E21" i="5" a="1"/>
  <c r="E23" i="5" a="1"/>
  <c r="E20" i="5" a="1"/>
  <c r="E22" i="5" a="1"/>
  <c r="O21" i="5" a="1"/>
  <c r="O22" i="5" a="1"/>
  <c r="O20" i="5" a="1"/>
  <c r="N23" i="5" a="1"/>
  <c r="N20" i="5" a="1"/>
  <c r="N22" i="5" a="1"/>
  <c r="N21" i="5" a="1"/>
  <c r="M20" i="5" a="1"/>
  <c r="M23" i="5" a="1"/>
  <c r="M21" i="5" a="1"/>
  <c r="M22" i="5" a="1"/>
  <c r="F207" i="107"/>
  <c r="G207" i="107" s="1"/>
  <c r="F201" i="107"/>
  <c r="G201" i="107" s="1"/>
  <c r="F198" i="107"/>
  <c r="G198" i="107" s="1"/>
  <c r="F197" i="107"/>
  <c r="G197" i="107" s="1"/>
  <c r="F195" i="107"/>
  <c r="G195" i="107" s="1"/>
  <c r="F192" i="107"/>
  <c r="G192" i="107" s="1"/>
  <c r="F199" i="107"/>
  <c r="G199" i="107" s="1"/>
  <c r="C165" i="107"/>
  <c r="F184" i="107"/>
  <c r="G184" i="107" s="1"/>
  <c r="F202" i="107"/>
  <c r="G202" i="107" s="1"/>
  <c r="C174" i="107"/>
  <c r="C192" i="107"/>
  <c r="F209" i="107"/>
  <c r="G209" i="107" s="1"/>
  <c r="C202" i="107"/>
  <c r="F186" i="107"/>
  <c r="G186" i="107" s="1"/>
  <c r="F204" i="107"/>
  <c r="G204" i="107" s="1"/>
  <c r="C183" i="107"/>
  <c r="C201" i="107"/>
  <c r="C190" i="107"/>
  <c r="C191" i="107"/>
  <c r="C209" i="107"/>
  <c r="F205" i="107"/>
  <c r="G205" i="107" s="1"/>
  <c r="C204" i="107"/>
  <c r="C194" i="107"/>
  <c r="C199" i="107"/>
  <c r="C205" i="107"/>
  <c r="C193" i="107"/>
  <c r="C207" i="107"/>
  <c r="C203" i="107"/>
  <c r="C197" i="107"/>
  <c r="F185" i="107"/>
  <c r="G185" i="107" s="1"/>
  <c r="F203" i="107"/>
  <c r="G203" i="107" s="1"/>
  <c r="C195" i="107"/>
  <c r="C198" i="107"/>
  <c r="F200" i="107"/>
  <c r="G200" i="107" s="1"/>
  <c r="C188" i="107"/>
  <c r="C206" i="107"/>
  <c r="F183" i="107"/>
  <c r="G183" i="107" s="1"/>
  <c r="AG4" i="5"/>
  <c r="AV4" i="5"/>
  <c r="BK4" i="5"/>
  <c r="D217" i="103"/>
  <c r="D205" i="103"/>
  <c r="D202" i="103"/>
  <c r="C236" i="103"/>
  <c r="C218" i="103"/>
  <c r="D249" i="103"/>
  <c r="D253" i="103"/>
  <c r="D232" i="103"/>
  <c r="C1385" i="107"/>
  <c r="D246" i="103"/>
  <c r="D251" i="103"/>
  <c r="D233" i="103"/>
  <c r="D236" i="103"/>
  <c r="D241" i="103"/>
  <c r="D235" i="103"/>
  <c r="D229" i="103"/>
  <c r="D220" i="103"/>
  <c r="D214" i="103"/>
  <c r="C1391" i="107"/>
  <c r="D200" i="103"/>
  <c r="D225" i="103"/>
  <c r="C1374" i="107"/>
  <c r="D211" i="103"/>
  <c r="C1363" i="107"/>
  <c r="C1365" i="107"/>
  <c r="D212" i="103"/>
  <c r="D192" i="103"/>
  <c r="F1364" i="107" l="1"/>
  <c r="G1364" i="107" s="1"/>
  <c r="F1358" i="107"/>
  <c r="G1358" i="107" s="1"/>
  <c r="F1381" i="107"/>
  <c r="G1381" i="107" s="1"/>
  <c r="F1382" i="107"/>
  <c r="G1382" i="107" s="1"/>
  <c r="F1385" i="107"/>
  <c r="G1385" i="107" s="1"/>
  <c r="F1349" i="107"/>
  <c r="G1349" i="107" s="1"/>
  <c r="F1353" i="107"/>
  <c r="G1353" i="107" s="1"/>
  <c r="F1359" i="107"/>
  <c r="G1359" i="107" s="1"/>
  <c r="F1395" i="107"/>
  <c r="G1395" i="107" s="1"/>
  <c r="F1371" i="107"/>
  <c r="G1371" i="107" s="1"/>
  <c r="F1365" i="107"/>
  <c r="G1365" i="107" s="1"/>
  <c r="F1375" i="107"/>
  <c r="G1375" i="107" s="1"/>
  <c r="F1363" i="107"/>
  <c r="G1363" i="107" s="1"/>
  <c r="F1355" i="107"/>
  <c r="G1355" i="107" s="1"/>
  <c r="F1380" i="107"/>
  <c r="G1380" i="107" s="1"/>
  <c r="F1350" i="107"/>
  <c r="G1350" i="107" s="1"/>
  <c r="F1378" i="107"/>
  <c r="G1378" i="107" s="1"/>
  <c r="F1383" i="107"/>
  <c r="G1383" i="107" s="1"/>
  <c r="C1353" i="107"/>
  <c r="C1364" i="107"/>
  <c r="C1358" i="107"/>
  <c r="C1377" i="107"/>
  <c r="C1359" i="107"/>
  <c r="C1375" i="107"/>
  <c r="C1350" i="107"/>
  <c r="C1378" i="107"/>
  <c r="C164" i="107"/>
  <c r="C175" i="107"/>
  <c r="C186" i="107"/>
  <c r="C184" i="107"/>
  <c r="C177" i="107"/>
  <c r="J43" i="5"/>
  <c r="F179" i="107"/>
  <c r="G179" i="107" s="1"/>
  <c r="C185" i="107"/>
  <c r="C179" i="107"/>
  <c r="F181" i="107"/>
  <c r="G181" i="107" s="1"/>
  <c r="C181" i="107"/>
  <c r="C180" i="107"/>
  <c r="C172" i="107"/>
  <c r="C173" i="107"/>
  <c r="F165" i="107"/>
  <c r="G165" i="107" s="1"/>
  <c r="F189" i="107"/>
  <c r="G189" i="107" s="1"/>
  <c r="F169" i="107"/>
  <c r="G169" i="107" s="1"/>
  <c r="F180" i="107"/>
  <c r="G180" i="107" s="1"/>
  <c r="F164" i="107"/>
  <c r="G164" i="107" s="1"/>
  <c r="F168" i="107"/>
  <c r="G168" i="107" s="1"/>
  <c r="F174" i="107"/>
  <c r="G174" i="107" s="1"/>
  <c r="F191" i="107"/>
  <c r="G191" i="107" s="1"/>
  <c r="F194" i="107"/>
  <c r="G194" i="107" s="1"/>
  <c r="F177" i="107"/>
  <c r="G177" i="107" s="1"/>
  <c r="F170" i="107"/>
  <c r="G170" i="107" s="1"/>
  <c r="C168" i="107"/>
  <c r="C169" i="107"/>
  <c r="C171" i="107"/>
  <c r="F172" i="107"/>
  <c r="G172" i="107" s="1"/>
  <c r="F190" i="107"/>
  <c r="G190" i="107" s="1"/>
  <c r="C189" i="107"/>
  <c r="F188" i="107"/>
  <c r="G188" i="107" s="1"/>
  <c r="F206" i="107"/>
  <c r="G206" i="107" s="1"/>
  <c r="F187" i="107"/>
  <c r="G187" i="107" s="1"/>
  <c r="C166" i="107"/>
  <c r="C178" i="107"/>
  <c r="C196" i="107"/>
  <c r="C170" i="107"/>
  <c r="C167" i="107"/>
  <c r="F182" i="107"/>
  <c r="G182" i="107" s="1"/>
  <c r="C187" i="107"/>
  <c r="F178" i="107"/>
  <c r="G178" i="107" s="1"/>
  <c r="F196" i="107"/>
  <c r="G196" i="107" s="1"/>
  <c r="F175" i="107"/>
  <c r="G175" i="107" s="1"/>
  <c r="F193" i="107"/>
  <c r="G193" i="107" s="1"/>
  <c r="F171" i="107"/>
  <c r="G171" i="107" s="1"/>
  <c r="F166" i="107"/>
  <c r="G166" i="107" s="1"/>
  <c r="F167" i="107"/>
  <c r="G167" i="107" s="1"/>
  <c r="C176" i="107"/>
  <c r="C182" i="107"/>
  <c r="C200" i="107"/>
  <c r="F173" i="107"/>
  <c r="G173" i="107" s="1"/>
  <c r="F176" i="107"/>
  <c r="G176" i="107" s="1"/>
  <c r="D219" i="103"/>
  <c r="D231" i="103"/>
  <c r="D223" i="103"/>
  <c r="D244" i="103"/>
  <c r="D254" i="103"/>
  <c r="D210" i="103"/>
  <c r="D250" i="103"/>
  <c r="D201" i="103"/>
  <c r="D209" i="103"/>
  <c r="D222" i="103"/>
  <c r="D221" i="103"/>
  <c r="D218" i="103"/>
  <c r="E218" i="103" s="1"/>
  <c r="D230" i="103"/>
  <c r="D207" i="103"/>
  <c r="D247" i="103"/>
  <c r="D234" i="103"/>
  <c r="E236" i="103"/>
  <c r="D199" i="103"/>
  <c r="D204" i="103"/>
  <c r="D243" i="103"/>
  <c r="D238" i="103"/>
  <c r="D237" i="103"/>
  <c r="D226" i="103"/>
  <c r="D240" i="103"/>
  <c r="D208" i="103"/>
  <c r="D213" i="103"/>
  <c r="D203" i="103"/>
  <c r="D248" i="103"/>
  <c r="D227" i="103"/>
  <c r="D216" i="103"/>
  <c r="D245" i="103"/>
  <c r="D252" i="103"/>
  <c r="D224" i="103"/>
  <c r="D239" i="103"/>
  <c r="D242" i="103"/>
  <c r="D228" i="103"/>
  <c r="D215" i="103"/>
  <c r="D197" i="103"/>
  <c r="C1345" i="107"/>
  <c r="C1344" i="107"/>
  <c r="C217" i="103"/>
  <c r="E217" i="103" s="1"/>
  <c r="C222" i="103"/>
  <c r="C223" i="103"/>
  <c r="C219" i="103"/>
  <c r="C220" i="103"/>
  <c r="E220" i="103" s="1"/>
  <c r="C230" i="103"/>
  <c r="C224" i="103"/>
  <c r="C221" i="103"/>
  <c r="C226" i="103"/>
  <c r="C227" i="103"/>
  <c r="C229" i="103"/>
  <c r="E229" i="103" s="1"/>
  <c r="C228" i="103"/>
  <c r="C232" i="103"/>
  <c r="E232" i="103" s="1"/>
  <c r="C233" i="103"/>
  <c r="E233" i="103" s="1"/>
  <c r="C239" i="103"/>
  <c r="C238" i="103"/>
  <c r="C237" i="103"/>
  <c r="C242" i="103"/>
  <c r="C241" i="103"/>
  <c r="E241" i="103" s="1"/>
  <c r="C234" i="103"/>
  <c r="C240" i="103"/>
  <c r="C249" i="103"/>
  <c r="E249" i="103" s="1"/>
  <c r="C246" i="103"/>
  <c r="E246" i="103" s="1"/>
  <c r="C248" i="103"/>
  <c r="C253" i="103"/>
  <c r="E253" i="103" s="1"/>
  <c r="C244" i="103"/>
  <c r="C245" i="103"/>
  <c r="C247" i="103"/>
  <c r="C251" i="103"/>
  <c r="E251" i="103" s="1"/>
  <c r="C252" i="103"/>
  <c r="C254" i="103"/>
  <c r="C250" i="103"/>
  <c r="C1149" i="107"/>
  <c r="C1147" i="107"/>
  <c r="C1157" i="107"/>
  <c r="C1163" i="107"/>
  <c r="C207" i="103"/>
  <c r="C202" i="103"/>
  <c r="E202" i="103" s="1"/>
  <c r="C199" i="103"/>
  <c r="C203" i="103"/>
  <c r="C204" i="103"/>
  <c r="C208" i="103"/>
  <c r="C201" i="103"/>
  <c r="C205" i="103"/>
  <c r="E205" i="103" s="1"/>
  <c r="C213" i="103"/>
  <c r="C216" i="103"/>
  <c r="C212" i="103"/>
  <c r="E212" i="103" s="1"/>
  <c r="C209" i="103"/>
  <c r="C210" i="103"/>
  <c r="C211" i="103"/>
  <c r="E211" i="103" s="1"/>
  <c r="F1335" i="107" l="1"/>
  <c r="G1335" i="107" s="1"/>
  <c r="F1314" i="107"/>
  <c r="G1314" i="107" s="1"/>
  <c r="F1268" i="107"/>
  <c r="G1268" i="107" s="1"/>
  <c r="F1257" i="107"/>
  <c r="G1257" i="107" s="1"/>
  <c r="F1352" i="107"/>
  <c r="G1352" i="107" s="1"/>
  <c r="F1289" i="107"/>
  <c r="G1289" i="107" s="1"/>
  <c r="F1282" i="107"/>
  <c r="G1282" i="107" s="1"/>
  <c r="F1297" i="107"/>
  <c r="G1297" i="107" s="1"/>
  <c r="F1261" i="107"/>
  <c r="G1261" i="107" s="1"/>
  <c r="F1267" i="107"/>
  <c r="G1267" i="107" s="1"/>
  <c r="F1345" i="107"/>
  <c r="G1345" i="107" s="1"/>
  <c r="F1322" i="107"/>
  <c r="G1322" i="107" s="1"/>
  <c r="F1308" i="107"/>
  <c r="G1308" i="107" s="1"/>
  <c r="F1294" i="107"/>
  <c r="G1294" i="107" s="1"/>
  <c r="F1287" i="107"/>
  <c r="G1287" i="107" s="1"/>
  <c r="F1276" i="107"/>
  <c r="G1276" i="107" s="1"/>
  <c r="F1334" i="107"/>
  <c r="G1334" i="107" s="1"/>
  <c r="F1290" i="107"/>
  <c r="G1290" i="107" s="1"/>
  <c r="F1283" i="107"/>
  <c r="G1283" i="107" s="1"/>
  <c r="F1258" i="107"/>
  <c r="G1258" i="107" s="1"/>
  <c r="F1336" i="107"/>
  <c r="G1336" i="107" s="1"/>
  <c r="F1256" i="107"/>
  <c r="G1256" i="107" s="1"/>
  <c r="F1293" i="107"/>
  <c r="G1293" i="107" s="1"/>
  <c r="F1292" i="107"/>
  <c r="G1292" i="107" s="1"/>
  <c r="F1301" i="107"/>
  <c r="G1301" i="107" s="1"/>
  <c r="F1270" i="107"/>
  <c r="G1270" i="107" s="1"/>
  <c r="F1263" i="107"/>
  <c r="G1263" i="107" s="1"/>
  <c r="F1327" i="107"/>
  <c r="G1327" i="107" s="1"/>
  <c r="F1326" i="107"/>
  <c r="G1326" i="107" s="1"/>
  <c r="F1317" i="107"/>
  <c r="G1317" i="107" s="1"/>
  <c r="F1295" i="107"/>
  <c r="G1295" i="107" s="1"/>
  <c r="F1346" i="107"/>
  <c r="G1346" i="107" s="1"/>
  <c r="F1340" i="107"/>
  <c r="G1340" i="107" s="1"/>
  <c r="F1331" i="107"/>
  <c r="G1331" i="107" s="1"/>
  <c r="F1325" i="107"/>
  <c r="G1325" i="107" s="1"/>
  <c r="F1320" i="107"/>
  <c r="G1320" i="107" s="1"/>
  <c r="F1307" i="107"/>
  <c r="G1307" i="107" s="1"/>
  <c r="F1288" i="107"/>
  <c r="G1288" i="107" s="1"/>
  <c r="F1278" i="107"/>
  <c r="G1278" i="107" s="1"/>
  <c r="F1265" i="107"/>
  <c r="G1265" i="107" s="1"/>
  <c r="F1356" i="107"/>
  <c r="G1356" i="107" s="1"/>
  <c r="F1315" i="107"/>
  <c r="G1315" i="107" s="1"/>
  <c r="F1304" i="107"/>
  <c r="G1304" i="107" s="1"/>
  <c r="F1279" i="107"/>
  <c r="G1279" i="107" s="1"/>
  <c r="F1339" i="107"/>
  <c r="G1339" i="107" s="1"/>
  <c r="F1313" i="107"/>
  <c r="G1313" i="107" s="1"/>
  <c r="F1299" i="107"/>
  <c r="G1299" i="107" s="1"/>
  <c r="F1284" i="107"/>
  <c r="G1284" i="107" s="1"/>
  <c r="F1296" i="107"/>
  <c r="G1296" i="107" s="1"/>
  <c r="F1305" i="107"/>
  <c r="G1305" i="107" s="1"/>
  <c r="F1351" i="107"/>
  <c r="G1351" i="107" s="1"/>
  <c r="F1343" i="107"/>
  <c r="G1343" i="107" s="1"/>
  <c r="F1342" i="107"/>
  <c r="G1342" i="107" s="1"/>
  <c r="F1328" i="107"/>
  <c r="G1328" i="107" s="1"/>
  <c r="F1312" i="107"/>
  <c r="G1312" i="107" s="1"/>
  <c r="F1311" i="107"/>
  <c r="G1311" i="107" s="1"/>
  <c r="F1318" i="107"/>
  <c r="G1318" i="107" s="1"/>
  <c r="F1291" i="107"/>
  <c r="G1291" i="107" s="1"/>
  <c r="F1332" i="107"/>
  <c r="G1332" i="107" s="1"/>
  <c r="C1193" i="107"/>
  <c r="C1307" i="107"/>
  <c r="C1182" i="107"/>
  <c r="C1296" i="107"/>
  <c r="C1191" i="107"/>
  <c r="C1305" i="107"/>
  <c r="C1164" i="107"/>
  <c r="C1278" i="107"/>
  <c r="C1169" i="107"/>
  <c r="C1283" i="107"/>
  <c r="C1351" i="107"/>
  <c r="C1356" i="107"/>
  <c r="C1165" i="107"/>
  <c r="C1279" i="107"/>
  <c r="C1138" i="107"/>
  <c r="C1252" i="107"/>
  <c r="C1199" i="107"/>
  <c r="C1313" i="107"/>
  <c r="C1346" i="107"/>
  <c r="C1339" i="107"/>
  <c r="C1174" i="107"/>
  <c r="C1288" i="107"/>
  <c r="C1195" i="107"/>
  <c r="C1309" i="107"/>
  <c r="C1201" i="107"/>
  <c r="C1315" i="107"/>
  <c r="C1190" i="107"/>
  <c r="C1304" i="107"/>
  <c r="C1142" i="107"/>
  <c r="C1256" i="107"/>
  <c r="C1202" i="107"/>
  <c r="C1316" i="107"/>
  <c r="C1160" i="107"/>
  <c r="C1274" i="107"/>
  <c r="C1337" i="107"/>
  <c r="C1198" i="107"/>
  <c r="C1312" i="107"/>
  <c r="C1197" i="107"/>
  <c r="C1311" i="107"/>
  <c r="C1181" i="107"/>
  <c r="C1295" i="107"/>
  <c r="C1338" i="107"/>
  <c r="C1332" i="107"/>
  <c r="C1200" i="107"/>
  <c r="C1314" i="107"/>
  <c r="C1168" i="107"/>
  <c r="C1282" i="107"/>
  <c r="C1154" i="107"/>
  <c r="C1268" i="107"/>
  <c r="C1143" i="107"/>
  <c r="C1257" i="107"/>
  <c r="C1352" i="107"/>
  <c r="C1341" i="107"/>
  <c r="C1334" i="107"/>
  <c r="C1329" i="107"/>
  <c r="C1263" i="107"/>
  <c r="C1175" i="107"/>
  <c r="C1289" i="107"/>
  <c r="C1153" i="107"/>
  <c r="C1267" i="107"/>
  <c r="C1208" i="107"/>
  <c r="C1322" i="107"/>
  <c r="C1187" i="107"/>
  <c r="C1301" i="107"/>
  <c r="C1183" i="107"/>
  <c r="C1297" i="107"/>
  <c r="C1177" i="107"/>
  <c r="C1291" i="107"/>
  <c r="C1176" i="107"/>
  <c r="C1290" i="107"/>
  <c r="C1152" i="107"/>
  <c r="C1266" i="107"/>
  <c r="C1151" i="107"/>
  <c r="C1265" i="107"/>
  <c r="C1144" i="107"/>
  <c r="C1258" i="107"/>
  <c r="C1330" i="107"/>
  <c r="C1336" i="107"/>
  <c r="C1203" i="107"/>
  <c r="C1317" i="107"/>
  <c r="C1207" i="107"/>
  <c r="C1321" i="107"/>
  <c r="C1162" i="107"/>
  <c r="C1276" i="107"/>
  <c r="C1204" i="107"/>
  <c r="C1318" i="107"/>
  <c r="C1156" i="107"/>
  <c r="C1270" i="107"/>
  <c r="C1148" i="107"/>
  <c r="C1262" i="107"/>
  <c r="C1357" i="107"/>
  <c r="C1327" i="107"/>
  <c r="C1206" i="107"/>
  <c r="C1320" i="107"/>
  <c r="C1326" i="107"/>
  <c r="C1194" i="107"/>
  <c r="C1308" i="107"/>
  <c r="C1179" i="107"/>
  <c r="C1293" i="107"/>
  <c r="C1343" i="107"/>
  <c r="C1210" i="107"/>
  <c r="C1324" i="107"/>
  <c r="C1271" i="107"/>
  <c r="C1261" i="107"/>
  <c r="C1173" i="107"/>
  <c r="C1287" i="107"/>
  <c r="C1335" i="107"/>
  <c r="C1328" i="107"/>
  <c r="C1166" i="107"/>
  <c r="C1280" i="107"/>
  <c r="C1170" i="107"/>
  <c r="C1284" i="107"/>
  <c r="C1340" i="107"/>
  <c r="C1331" i="107"/>
  <c r="C1325" i="107"/>
  <c r="C1277" i="107"/>
  <c r="F1162" i="107"/>
  <c r="G1162" i="107" s="1"/>
  <c r="F1170" i="107"/>
  <c r="G1170" i="107" s="1"/>
  <c r="F1193" i="107"/>
  <c r="G1193" i="107" s="1"/>
  <c r="F1174" i="107"/>
  <c r="G1174" i="107" s="1"/>
  <c r="F1164" i="107"/>
  <c r="G1164" i="107" s="1"/>
  <c r="F1151" i="107"/>
  <c r="G1151" i="107" s="1"/>
  <c r="F1201" i="107"/>
  <c r="G1201" i="107" s="1"/>
  <c r="F1190" i="107"/>
  <c r="G1190" i="107" s="1"/>
  <c r="F1165" i="107"/>
  <c r="G1165" i="107" s="1"/>
  <c r="F1199" i="107"/>
  <c r="G1199" i="107" s="1"/>
  <c r="F1185" i="107"/>
  <c r="G1185" i="107" s="1"/>
  <c r="F1187" i="107"/>
  <c r="G1187" i="107" s="1"/>
  <c r="F1182" i="107"/>
  <c r="G1182" i="107" s="1"/>
  <c r="F1191" i="107"/>
  <c r="G1191" i="107" s="1"/>
  <c r="F1198" i="107"/>
  <c r="G1198" i="107" s="1"/>
  <c r="F1197" i="107"/>
  <c r="G1197" i="107" s="1"/>
  <c r="F1204" i="107"/>
  <c r="G1204" i="107" s="1"/>
  <c r="F1177" i="107"/>
  <c r="G1177" i="107" s="1"/>
  <c r="F1173" i="107"/>
  <c r="G1173" i="107" s="1"/>
  <c r="F1175" i="107"/>
  <c r="G1175" i="107" s="1"/>
  <c r="F1168" i="107"/>
  <c r="G1168" i="107" s="1"/>
  <c r="F1154" i="107"/>
  <c r="G1154" i="107" s="1"/>
  <c r="F1143" i="107"/>
  <c r="G1143" i="107" s="1"/>
  <c r="F1183" i="107"/>
  <c r="G1183" i="107" s="1"/>
  <c r="F1147" i="107"/>
  <c r="G1147" i="107" s="1"/>
  <c r="F1153" i="107"/>
  <c r="G1153" i="107" s="1"/>
  <c r="F1208" i="107"/>
  <c r="G1208" i="107" s="1"/>
  <c r="F1206" i="107"/>
  <c r="G1206" i="107" s="1"/>
  <c r="F1176" i="107"/>
  <c r="G1176" i="107" s="1"/>
  <c r="F1169" i="107"/>
  <c r="G1169" i="107" s="1"/>
  <c r="F1144" i="107"/>
  <c r="G1144" i="107" s="1"/>
  <c r="F1200" i="107"/>
  <c r="G1200" i="107" s="1"/>
  <c r="F1156" i="107"/>
  <c r="G1156" i="107" s="1"/>
  <c r="F1149" i="107"/>
  <c r="G1149" i="107" s="1"/>
  <c r="F1142" i="107"/>
  <c r="G1142" i="107" s="1"/>
  <c r="F1194" i="107"/>
  <c r="G1194" i="107" s="1"/>
  <c r="F1179" i="107"/>
  <c r="G1179" i="107" s="1"/>
  <c r="F1178" i="107"/>
  <c r="G1178" i="107" s="1"/>
  <c r="F1180" i="107"/>
  <c r="G1180" i="107" s="1"/>
  <c r="F1203" i="107"/>
  <c r="G1203" i="107" s="1"/>
  <c r="F1181" i="107"/>
  <c r="G1181" i="107" s="1"/>
  <c r="C156" i="107"/>
  <c r="C157" i="107"/>
  <c r="C151" i="107"/>
  <c r="C145" i="107"/>
  <c r="F158" i="107"/>
  <c r="G158" i="107" s="1"/>
  <c r="F126" i="107"/>
  <c r="G126" i="107" s="1"/>
  <c r="F160" i="107"/>
  <c r="G160" i="107" s="1"/>
  <c r="F157" i="107"/>
  <c r="G157" i="107" s="1"/>
  <c r="F153" i="107"/>
  <c r="G153" i="107" s="1"/>
  <c r="F154" i="107"/>
  <c r="G154" i="107" s="1"/>
  <c r="F146" i="107"/>
  <c r="G146" i="107" s="1"/>
  <c r="F147" i="107"/>
  <c r="G147" i="107" s="1"/>
  <c r="F148" i="107"/>
  <c r="G148" i="107" s="1"/>
  <c r="C200" i="103"/>
  <c r="E200" i="103" s="1"/>
  <c r="C102" i="107"/>
  <c r="F161" i="107"/>
  <c r="G161" i="107" s="1"/>
  <c r="F145" i="107"/>
  <c r="G145" i="107" s="1"/>
  <c r="C89" i="103"/>
  <c r="F107" i="107"/>
  <c r="G107" i="107" s="1"/>
  <c r="F84" i="107"/>
  <c r="G84" i="107" s="1"/>
  <c r="C192" i="103"/>
  <c r="E192" i="103" s="1"/>
  <c r="C133" i="107"/>
  <c r="C144" i="107"/>
  <c r="E228" i="103"/>
  <c r="E208" i="103"/>
  <c r="E242" i="103"/>
  <c r="E237" i="103"/>
  <c r="C128" i="107"/>
  <c r="C106" i="107"/>
  <c r="C108" i="107"/>
  <c r="F81" i="107"/>
  <c r="G81" i="107" s="1"/>
  <c r="C82" i="107"/>
  <c r="E207" i="103"/>
  <c r="E254" i="103"/>
  <c r="E230" i="103"/>
  <c r="E213" i="103"/>
  <c r="C152" i="107"/>
  <c r="E210" i="103"/>
  <c r="C195" i="103"/>
  <c r="C235" i="103"/>
  <c r="E235" i="103" s="1"/>
  <c r="C231" i="103"/>
  <c r="E231" i="103" s="1"/>
  <c r="C158" i="107"/>
  <c r="C134" i="107"/>
  <c r="C153" i="107"/>
  <c r="C115" i="107"/>
  <c r="E239" i="103"/>
  <c r="E238" i="103"/>
  <c r="E219" i="103"/>
  <c r="F82" i="107"/>
  <c r="G82" i="107" s="1"/>
  <c r="C131" i="107"/>
  <c r="C150" i="107"/>
  <c r="C122" i="107"/>
  <c r="F121" i="107"/>
  <c r="G121" i="107" s="1"/>
  <c r="E224" i="103"/>
  <c r="E240" i="103"/>
  <c r="E221" i="103"/>
  <c r="E244" i="103"/>
  <c r="C194" i="103"/>
  <c r="C243" i="103"/>
  <c r="E243" i="103" s="1"/>
  <c r="C214" i="103"/>
  <c r="E214" i="103" s="1"/>
  <c r="C98" i="107"/>
  <c r="C154" i="107"/>
  <c r="C124" i="107"/>
  <c r="C121" i="107"/>
  <c r="E252" i="103"/>
  <c r="E222" i="103"/>
  <c r="C160" i="107"/>
  <c r="C143" i="107"/>
  <c r="E245" i="103"/>
  <c r="E209" i="103"/>
  <c r="C105" i="107"/>
  <c r="F149" i="107"/>
  <c r="G149" i="107" s="1"/>
  <c r="E204" i="103"/>
  <c r="E201" i="103"/>
  <c r="C107" i="107"/>
  <c r="E216" i="103"/>
  <c r="E226" i="103"/>
  <c r="E199" i="103"/>
  <c r="E250" i="103"/>
  <c r="E223" i="103"/>
  <c r="E203" i="103"/>
  <c r="C225" i="103"/>
  <c r="E225" i="103" s="1"/>
  <c r="C163" i="107"/>
  <c r="C149" i="107"/>
  <c r="C137" i="107"/>
  <c r="C161" i="107"/>
  <c r="C155" i="107"/>
  <c r="C146" i="107"/>
  <c r="E227" i="103"/>
  <c r="E234" i="103"/>
  <c r="C138" i="107"/>
  <c r="E248" i="103"/>
  <c r="E247" i="103"/>
  <c r="C147" i="107"/>
  <c r="F80" i="107"/>
  <c r="G80" i="107" s="1"/>
  <c r="F98" i="107"/>
  <c r="G98" i="107" s="1"/>
  <c r="F127" i="107"/>
  <c r="G127" i="107" s="1"/>
  <c r="F111" i="107"/>
  <c r="G111" i="107" s="1"/>
  <c r="D88" i="103"/>
  <c r="C197" i="103"/>
  <c r="E197" i="103" s="1"/>
  <c r="C198" i="103"/>
  <c r="C196" i="103"/>
  <c r="C90" i="103"/>
  <c r="D196" i="103"/>
  <c r="D198" i="103"/>
  <c r="C88" i="103"/>
  <c r="C84" i="103"/>
  <c r="D90" i="103"/>
  <c r="D117" i="103"/>
  <c r="D85" i="103"/>
  <c r="C176" i="103"/>
  <c r="C85" i="103"/>
  <c r="C77" i="103"/>
  <c r="C78" i="103"/>
  <c r="C87" i="103"/>
  <c r="C83" i="103"/>
  <c r="C79" i="103"/>
  <c r="D108" i="103"/>
  <c r="D86" i="103"/>
  <c r="D195" i="103"/>
  <c r="C86" i="103"/>
  <c r="C80" i="103"/>
  <c r="D120" i="103"/>
  <c r="D114" i="103"/>
  <c r="C159" i="103"/>
  <c r="C153" i="103"/>
  <c r="D166" i="103"/>
  <c r="D112" i="103"/>
  <c r="D111" i="103"/>
  <c r="C82" i="103"/>
  <c r="D154" i="103"/>
  <c r="D124" i="103"/>
  <c r="D126" i="103"/>
  <c r="D121" i="103"/>
  <c r="C147" i="103"/>
  <c r="D127" i="103"/>
  <c r="D103" i="103"/>
  <c r="D100" i="103"/>
  <c r="D102" i="103"/>
  <c r="D125" i="103"/>
  <c r="D122" i="103"/>
  <c r="D96" i="103"/>
  <c r="C215" i="103"/>
  <c r="E215" i="103" s="1"/>
  <c r="C193" i="103"/>
  <c r="D193" i="103"/>
  <c r="D123" i="103"/>
  <c r="C91" i="103"/>
  <c r="C206" i="103"/>
  <c r="D113" i="103"/>
  <c r="D165" i="103"/>
  <c r="D131" i="103"/>
  <c r="C167" i="103"/>
  <c r="C169" i="103"/>
  <c r="C187" i="103"/>
  <c r="C183" i="103"/>
  <c r="C179" i="103"/>
  <c r="C170" i="103"/>
  <c r="C164" i="103"/>
  <c r="C160" i="103"/>
  <c r="C173" i="103"/>
  <c r="C163" i="103"/>
  <c r="C184" i="103"/>
  <c r="C180" i="103"/>
  <c r="C171" i="103"/>
  <c r="C165" i="103"/>
  <c r="C161" i="103"/>
  <c r="C158" i="103"/>
  <c r="C186" i="103"/>
  <c r="C182" i="103"/>
  <c r="C178" i="103"/>
  <c r="C157" i="103"/>
  <c r="D98" i="103"/>
  <c r="C175" i="103"/>
  <c r="C188" i="103"/>
  <c r="C190" i="103"/>
  <c r="D164" i="103"/>
  <c r="C189" i="103"/>
  <c r="C191" i="103"/>
  <c r="C185" i="103"/>
  <c r="C181" i="103"/>
  <c r="C177" i="103"/>
  <c r="C172" i="103"/>
  <c r="C168" i="103"/>
  <c r="C166" i="103"/>
  <c r="C162" i="103"/>
  <c r="C174" i="103"/>
  <c r="C1348" i="107"/>
  <c r="D190" i="103"/>
  <c r="D179" i="103"/>
  <c r="D181" i="103"/>
  <c r="F1152" i="107"/>
  <c r="G1152" i="107" s="1"/>
  <c r="AA8" i="95"/>
  <c r="C1323" i="107"/>
  <c r="C1342" i="107"/>
  <c r="D170" i="103"/>
  <c r="D160" i="103"/>
  <c r="D159" i="103"/>
  <c r="C1319" i="107"/>
  <c r="C1310" i="107"/>
  <c r="D133" i="103"/>
  <c r="D129" i="103"/>
  <c r="C1298" i="107"/>
  <c r="D109" i="103"/>
  <c r="C1299" i="107"/>
  <c r="C1292" i="107"/>
  <c r="C1286" i="107"/>
  <c r="D84" i="103"/>
  <c r="D110" i="103"/>
  <c r="D83" i="103"/>
  <c r="C1246" i="107"/>
  <c r="D73" i="103"/>
  <c r="C1254" i="107"/>
  <c r="C141" i="103"/>
  <c r="C140" i="103"/>
  <c r="C142" i="103"/>
  <c r="C143" i="103"/>
  <c r="C146" i="103"/>
  <c r="C144" i="103"/>
  <c r="C154" i="103"/>
  <c r="C76" i="103"/>
  <c r="C155" i="103"/>
  <c r="C148" i="103"/>
  <c r="C152" i="103"/>
  <c r="C71" i="103"/>
  <c r="C149" i="103"/>
  <c r="C151" i="103"/>
  <c r="C114" i="103"/>
  <c r="F1246" i="107" l="1"/>
  <c r="G1246" i="107" s="1"/>
  <c r="F1274" i="107"/>
  <c r="G1274" i="107" s="1"/>
  <c r="F1273" i="107"/>
  <c r="G1273" i="107" s="1"/>
  <c r="F1280" i="107"/>
  <c r="G1280" i="107" s="1"/>
  <c r="F1321" i="107"/>
  <c r="G1321" i="107" s="1"/>
  <c r="F1272" i="107"/>
  <c r="G1272" i="107" s="1"/>
  <c r="F1300" i="107"/>
  <c r="G1300" i="107" s="1"/>
  <c r="F1269" i="107"/>
  <c r="G1269" i="107" s="1"/>
  <c r="F1251" i="107"/>
  <c r="G1251" i="107" s="1"/>
  <c r="F1303" i="107"/>
  <c r="G1303" i="107" s="1"/>
  <c r="F1264" i="107"/>
  <c r="G1264" i="107" s="1"/>
  <c r="F1310" i="107"/>
  <c r="G1310" i="107" s="1"/>
  <c r="F1309" i="107"/>
  <c r="G1309" i="107" s="1"/>
  <c r="F1337" i="107"/>
  <c r="G1337" i="107" s="1"/>
  <c r="F1262" i="107"/>
  <c r="G1262" i="107" s="1"/>
  <c r="F1302" i="107"/>
  <c r="G1302" i="107" s="1"/>
  <c r="F1338" i="107"/>
  <c r="G1338" i="107" s="1"/>
  <c r="F1250" i="107"/>
  <c r="G1250" i="107" s="1"/>
  <c r="F1348" i="107"/>
  <c r="G1348" i="107" s="1"/>
  <c r="F1277" i="107"/>
  <c r="G1277" i="107" s="1"/>
  <c r="F1344" i="107"/>
  <c r="G1344" i="107" s="1"/>
  <c r="F1281" i="107"/>
  <c r="G1281" i="107" s="1"/>
  <c r="F1259" i="107"/>
  <c r="G1259" i="107" s="1"/>
  <c r="F1316" i="107"/>
  <c r="G1316" i="107" s="1"/>
  <c r="F1323" i="107"/>
  <c r="G1323" i="107" s="1"/>
  <c r="F1306" i="107"/>
  <c r="G1306" i="107" s="1"/>
  <c r="F1329" i="107"/>
  <c r="G1329" i="107" s="1"/>
  <c r="F1254" i="107"/>
  <c r="G1254" i="107" s="1"/>
  <c r="F1271" i="107"/>
  <c r="G1271" i="107" s="1"/>
  <c r="F1319" i="107"/>
  <c r="G1319" i="107" s="1"/>
  <c r="F1330" i="107"/>
  <c r="G1330" i="107" s="1"/>
  <c r="F1341" i="107"/>
  <c r="G1341" i="107" s="1"/>
  <c r="F1324" i="107"/>
  <c r="G1324" i="107" s="1"/>
  <c r="F1357" i="107"/>
  <c r="G1357" i="107" s="1"/>
  <c r="F1252" i="107"/>
  <c r="G1252" i="107" s="1"/>
  <c r="F1298" i="107"/>
  <c r="G1298" i="107" s="1"/>
  <c r="F1285" i="107"/>
  <c r="G1285" i="107" s="1"/>
  <c r="F1275" i="107"/>
  <c r="G1275" i="107" s="1"/>
  <c r="C1139" i="107"/>
  <c r="C1253" i="107"/>
  <c r="C1171" i="107"/>
  <c r="C1285" i="107"/>
  <c r="C1180" i="107"/>
  <c r="C1294" i="107"/>
  <c r="C1137" i="107"/>
  <c r="C1251" i="107"/>
  <c r="C1159" i="107"/>
  <c r="C1273" i="107"/>
  <c r="C1192" i="107"/>
  <c r="C1306" i="107"/>
  <c r="C1136" i="107"/>
  <c r="C1250" i="107"/>
  <c r="C1158" i="107"/>
  <c r="C1272" i="107"/>
  <c r="C1167" i="107"/>
  <c r="C1281" i="107"/>
  <c r="C1189" i="107"/>
  <c r="C1303" i="107"/>
  <c r="C1145" i="107"/>
  <c r="C1259" i="107"/>
  <c r="C1161" i="107"/>
  <c r="C1275" i="107"/>
  <c r="C1150" i="107"/>
  <c r="C1264" i="107"/>
  <c r="C1186" i="107"/>
  <c r="C1300" i="107"/>
  <c r="C1141" i="107"/>
  <c r="C1255" i="107"/>
  <c r="C1155" i="107"/>
  <c r="C1269" i="107"/>
  <c r="F1241" i="107"/>
  <c r="G1241" i="107" s="1"/>
  <c r="C1188" i="107"/>
  <c r="C1302" i="107"/>
  <c r="F1266" i="107"/>
  <c r="G1266" i="107" s="1"/>
  <c r="F1161" i="107"/>
  <c r="G1161" i="107" s="1"/>
  <c r="F1196" i="107"/>
  <c r="G1196" i="107" s="1"/>
  <c r="F1209" i="107"/>
  <c r="G1209" i="107" s="1"/>
  <c r="F1192" i="107"/>
  <c r="G1192" i="107" s="1"/>
  <c r="F1186" i="107"/>
  <c r="G1186" i="107" s="1"/>
  <c r="F1155" i="107"/>
  <c r="G1155" i="107" s="1"/>
  <c r="F1150" i="107"/>
  <c r="G1150" i="107" s="1"/>
  <c r="F1140" i="107"/>
  <c r="G1140" i="107" s="1"/>
  <c r="F1157" i="107"/>
  <c r="G1157" i="107" s="1"/>
  <c r="F1195" i="107"/>
  <c r="G1195" i="107" s="1"/>
  <c r="F1205" i="107"/>
  <c r="G1205" i="107" s="1"/>
  <c r="F1148" i="107"/>
  <c r="G1148" i="107" s="1"/>
  <c r="F1188" i="107"/>
  <c r="G1188" i="107" s="1"/>
  <c r="F1210" i="107"/>
  <c r="G1210" i="107" s="1"/>
  <c r="F1138" i="107"/>
  <c r="G1138" i="107" s="1"/>
  <c r="F1184" i="107"/>
  <c r="G1184" i="107" s="1"/>
  <c r="F1145" i="107"/>
  <c r="G1145" i="107" s="1"/>
  <c r="F1132" i="107"/>
  <c r="G1132" i="107" s="1"/>
  <c r="F1160" i="107"/>
  <c r="G1160" i="107" s="1"/>
  <c r="F1163" i="107"/>
  <c r="G1163" i="107" s="1"/>
  <c r="F1202" i="107"/>
  <c r="G1202" i="107" s="1"/>
  <c r="F1137" i="107"/>
  <c r="G1137" i="107" s="1"/>
  <c r="F1159" i="107"/>
  <c r="G1159" i="107" s="1"/>
  <c r="F1166" i="107"/>
  <c r="G1166" i="107" s="1"/>
  <c r="F1207" i="107"/>
  <c r="G1207" i="107" s="1"/>
  <c r="F1136" i="107"/>
  <c r="G1136" i="107" s="1"/>
  <c r="F1158" i="107"/>
  <c r="G1158" i="107" s="1"/>
  <c r="F1167" i="107"/>
  <c r="G1167" i="107" s="1"/>
  <c r="F1189" i="107"/>
  <c r="G1189" i="107" s="1"/>
  <c r="F1171" i="107"/>
  <c r="G1171" i="107" s="1"/>
  <c r="C145" i="103"/>
  <c r="F1127" i="107"/>
  <c r="G1127" i="107" s="1"/>
  <c r="C76" i="107"/>
  <c r="C1140" i="107"/>
  <c r="C72" i="107"/>
  <c r="C1132" i="107"/>
  <c r="C80" i="107"/>
  <c r="C1172" i="107"/>
  <c r="C83" i="107"/>
  <c r="C1178" i="107"/>
  <c r="C81" i="107"/>
  <c r="C1185" i="107"/>
  <c r="C91" i="107"/>
  <c r="C1184" i="107"/>
  <c r="C104" i="107"/>
  <c r="C1196" i="107"/>
  <c r="C113" i="107"/>
  <c r="C1205" i="107"/>
  <c r="C135" i="107"/>
  <c r="C120" i="107"/>
  <c r="C1209" i="107"/>
  <c r="C141" i="107"/>
  <c r="F142" i="107"/>
  <c r="G142" i="107" s="1"/>
  <c r="C117" i="107"/>
  <c r="C96" i="107"/>
  <c r="C142" i="107"/>
  <c r="F104" i="107"/>
  <c r="G104" i="107" s="1"/>
  <c r="F86" i="107"/>
  <c r="G86" i="107" s="1"/>
  <c r="F108" i="107"/>
  <c r="G108" i="107" s="1"/>
  <c r="F162" i="107"/>
  <c r="G162" i="107" s="1"/>
  <c r="F135" i="107"/>
  <c r="G135" i="107" s="1"/>
  <c r="F139" i="107"/>
  <c r="G139" i="107" s="1"/>
  <c r="C75" i="107"/>
  <c r="C125" i="107"/>
  <c r="F97" i="107"/>
  <c r="G97" i="107" s="1"/>
  <c r="C93" i="107"/>
  <c r="C97" i="107"/>
  <c r="F129" i="107"/>
  <c r="G129" i="107" s="1"/>
  <c r="C78" i="107"/>
  <c r="C130" i="107"/>
  <c r="C126" i="107"/>
  <c r="C162" i="107"/>
  <c r="C139" i="107"/>
  <c r="C73" i="107"/>
  <c r="F90" i="107"/>
  <c r="G90" i="107" s="1"/>
  <c r="F105" i="107"/>
  <c r="G105" i="107" s="1"/>
  <c r="F88" i="107"/>
  <c r="G88" i="107" s="1"/>
  <c r="F143" i="107"/>
  <c r="G143" i="107" s="1"/>
  <c r="F141" i="107"/>
  <c r="G141" i="107" s="1"/>
  <c r="F76" i="107"/>
  <c r="G76" i="107" s="1"/>
  <c r="F102" i="107"/>
  <c r="G102" i="107" s="1"/>
  <c r="F92" i="107"/>
  <c r="G92" i="107" s="1"/>
  <c r="F101" i="107"/>
  <c r="G101" i="107" s="1"/>
  <c r="F122" i="107"/>
  <c r="G122" i="107" s="1"/>
  <c r="F117" i="107"/>
  <c r="G117" i="107" s="1"/>
  <c r="F115" i="107"/>
  <c r="G115" i="107" s="1"/>
  <c r="F113" i="107"/>
  <c r="G113" i="107" s="1"/>
  <c r="F134" i="107"/>
  <c r="G134" i="107" s="1"/>
  <c r="F131" i="107"/>
  <c r="G131" i="107" s="1"/>
  <c r="F150" i="107"/>
  <c r="G150" i="107" s="1"/>
  <c r="F130" i="107"/>
  <c r="G130" i="107" s="1"/>
  <c r="F72" i="107"/>
  <c r="G72" i="107" s="1"/>
  <c r="F94" i="107"/>
  <c r="G94" i="107" s="1"/>
  <c r="C95" i="107"/>
  <c r="C99" i="107"/>
  <c r="C110" i="107"/>
  <c r="C77" i="107"/>
  <c r="C86" i="107"/>
  <c r="C84" i="107"/>
  <c r="F79" i="107"/>
  <c r="G79" i="107" s="1"/>
  <c r="C94" i="107"/>
  <c r="C101" i="107"/>
  <c r="C87" i="107"/>
  <c r="F103" i="107"/>
  <c r="G103" i="107" s="1"/>
  <c r="F87" i="107"/>
  <c r="G87" i="107" s="1"/>
  <c r="F120" i="107"/>
  <c r="G120" i="107" s="1"/>
  <c r="F106" i="107"/>
  <c r="G106" i="107" s="1"/>
  <c r="C127" i="107"/>
  <c r="F91" i="107"/>
  <c r="G91" i="107" s="1"/>
  <c r="C103" i="107"/>
  <c r="F99" i="107"/>
  <c r="G99" i="107" s="1"/>
  <c r="C92" i="107"/>
  <c r="C88" i="107"/>
  <c r="F124" i="107"/>
  <c r="G124" i="107" s="1"/>
  <c r="F109" i="107"/>
  <c r="G109" i="107" s="1"/>
  <c r="F110" i="107"/>
  <c r="G110" i="107" s="1"/>
  <c r="F114" i="107"/>
  <c r="G114" i="107" s="1"/>
  <c r="C114" i="107"/>
  <c r="F75" i="107"/>
  <c r="G75" i="107" s="1"/>
  <c r="C100" i="107"/>
  <c r="Z8" i="95"/>
  <c r="F96" i="107"/>
  <c r="G96" i="107" s="1"/>
  <c r="C89" i="107"/>
  <c r="F112" i="107"/>
  <c r="G112" i="107" s="1"/>
  <c r="C109" i="107"/>
  <c r="C150" i="103"/>
  <c r="F116" i="107"/>
  <c r="G116" i="107" s="1"/>
  <c r="F119" i="107"/>
  <c r="G119" i="107" s="1"/>
  <c r="C74" i="107"/>
  <c r="C129" i="107"/>
  <c r="C148" i="107"/>
  <c r="F137" i="107"/>
  <c r="G137" i="107" s="1"/>
  <c r="F156" i="107"/>
  <c r="G156" i="107" s="1"/>
  <c r="F128" i="107"/>
  <c r="G128" i="107" s="1"/>
  <c r="F138" i="107"/>
  <c r="G138" i="107" s="1"/>
  <c r="C111" i="107"/>
  <c r="F140" i="107"/>
  <c r="G140" i="107" s="1"/>
  <c r="F159" i="107"/>
  <c r="G159" i="107" s="1"/>
  <c r="C136" i="107"/>
  <c r="F85" i="107"/>
  <c r="G85" i="107" s="1"/>
  <c r="F100" i="107"/>
  <c r="G100" i="107" s="1"/>
  <c r="F123" i="107"/>
  <c r="G123" i="107" s="1"/>
  <c r="F136" i="107"/>
  <c r="G136" i="107" s="1"/>
  <c r="F155" i="107"/>
  <c r="G155" i="107" s="1"/>
  <c r="F125" i="107"/>
  <c r="G125" i="107" s="1"/>
  <c r="C132" i="107"/>
  <c r="C123" i="107"/>
  <c r="C85" i="107"/>
  <c r="F133" i="107"/>
  <c r="G133" i="107" s="1"/>
  <c r="F152" i="107"/>
  <c r="G152" i="107" s="1"/>
  <c r="F132" i="107"/>
  <c r="G132" i="107" s="1"/>
  <c r="F151" i="107"/>
  <c r="G151" i="107" s="1"/>
  <c r="C116" i="107"/>
  <c r="C79" i="107"/>
  <c r="C112" i="107"/>
  <c r="E195" i="103"/>
  <c r="C90" i="107"/>
  <c r="F83" i="107"/>
  <c r="G83" i="107" s="1"/>
  <c r="C140" i="107"/>
  <c r="C159" i="107"/>
  <c r="F144" i="107"/>
  <c r="G144" i="107" s="1"/>
  <c r="F163" i="107"/>
  <c r="G163" i="107" s="1"/>
  <c r="C156" i="103"/>
  <c r="C119" i="107"/>
  <c r="C118" i="107"/>
  <c r="F73" i="107"/>
  <c r="G73" i="107" s="1"/>
  <c r="F89" i="107"/>
  <c r="G89" i="107" s="1"/>
  <c r="F78" i="107"/>
  <c r="G78" i="107" s="1"/>
  <c r="F74" i="107"/>
  <c r="G74" i="107" s="1"/>
  <c r="F93" i="107"/>
  <c r="G93" i="107" s="1"/>
  <c r="F95" i="107"/>
  <c r="G95" i="107" s="1"/>
  <c r="F118" i="107"/>
  <c r="G118" i="107" s="1"/>
  <c r="E90" i="103"/>
  <c r="E196" i="103"/>
  <c r="E198" i="103"/>
  <c r="D177" i="103"/>
  <c r="E177" i="103" s="1"/>
  <c r="D82" i="103"/>
  <c r="E82" i="103" s="1"/>
  <c r="D80" i="103"/>
  <c r="E80" i="103" s="1"/>
  <c r="E88" i="103"/>
  <c r="D119" i="103"/>
  <c r="D172" i="103"/>
  <c r="E172" i="103" s="1"/>
  <c r="D153" i="103"/>
  <c r="E153" i="103" s="1"/>
  <c r="D106" i="103"/>
  <c r="E84" i="103"/>
  <c r="D157" i="103"/>
  <c r="E157" i="103" s="1"/>
  <c r="C69" i="103"/>
  <c r="D135" i="103"/>
  <c r="D146" i="103"/>
  <c r="E146" i="103" s="1"/>
  <c r="D92" i="103"/>
  <c r="D169" i="103"/>
  <c r="E169" i="103" s="1"/>
  <c r="D115" i="103"/>
  <c r="D130" i="103"/>
  <c r="D89" i="103"/>
  <c r="E89" i="103" s="1"/>
  <c r="D182" i="103"/>
  <c r="E182" i="103" s="1"/>
  <c r="E83" i="103"/>
  <c r="D173" i="103"/>
  <c r="E173" i="103" s="1"/>
  <c r="D57" i="103"/>
  <c r="C65" i="103"/>
  <c r="C61" i="103"/>
  <c r="C57" i="103"/>
  <c r="D61" i="103"/>
  <c r="D94" i="103"/>
  <c r="E114" i="103"/>
  <c r="D95" i="103"/>
  <c r="E154" i="103"/>
  <c r="D59" i="103"/>
  <c r="E159" i="103"/>
  <c r="E166" i="103"/>
  <c r="E85" i="103"/>
  <c r="E86" i="103"/>
  <c r="C59" i="103"/>
  <c r="D183" i="103"/>
  <c r="E183" i="103" s="1"/>
  <c r="D148" i="103"/>
  <c r="E148" i="103" s="1"/>
  <c r="D158" i="103"/>
  <c r="E158" i="103" s="1"/>
  <c r="C70" i="103"/>
  <c r="C62" i="103"/>
  <c r="D78" i="103"/>
  <c r="E78" i="103" s="1"/>
  <c r="C63" i="103"/>
  <c r="D176" i="103"/>
  <c r="E176" i="103" s="1"/>
  <c r="D178" i="103"/>
  <c r="E178" i="103" s="1"/>
  <c r="D76" i="103"/>
  <c r="E76" i="103" s="1"/>
  <c r="D132" i="103"/>
  <c r="D107" i="103"/>
  <c r="D116" i="103"/>
  <c r="D155" i="103"/>
  <c r="E155" i="103" s="1"/>
  <c r="D134" i="103"/>
  <c r="D149" i="103"/>
  <c r="E149" i="103" s="1"/>
  <c r="D156" i="103"/>
  <c r="C66" i="103"/>
  <c r="C58" i="103"/>
  <c r="D58" i="103"/>
  <c r="D185" i="103"/>
  <c r="E185" i="103" s="1"/>
  <c r="D81" i="103"/>
  <c r="C73" i="103"/>
  <c r="E73" i="103" s="1"/>
  <c r="C75" i="103"/>
  <c r="C67" i="103"/>
  <c r="D87" i="103"/>
  <c r="E87" i="103" s="1"/>
  <c r="C72" i="103"/>
  <c r="D128" i="103"/>
  <c r="C68" i="103"/>
  <c r="C64" i="103"/>
  <c r="C60" i="103"/>
  <c r="D60" i="103"/>
  <c r="D140" i="103"/>
  <c r="E140" i="103" s="1"/>
  <c r="D152" i="103"/>
  <c r="E152" i="103" s="1"/>
  <c r="D171" i="103"/>
  <c r="E171" i="103" s="1"/>
  <c r="D180" i="103"/>
  <c r="E180" i="103" s="1"/>
  <c r="D72" i="103"/>
  <c r="D79" i="103"/>
  <c r="E79" i="103" s="1"/>
  <c r="D118" i="103"/>
  <c r="C74" i="103"/>
  <c r="D77" i="103"/>
  <c r="E77" i="103" s="1"/>
  <c r="D167" i="103"/>
  <c r="E167" i="103" s="1"/>
  <c r="D194" i="103"/>
  <c r="E194" i="103" s="1"/>
  <c r="D105" i="103"/>
  <c r="E179" i="103"/>
  <c r="D147" i="103"/>
  <c r="E147" i="103" s="1"/>
  <c r="D162" i="103"/>
  <c r="E162" i="103" s="1"/>
  <c r="E170" i="103"/>
  <c r="D139" i="103"/>
  <c r="D141" i="103"/>
  <c r="E141" i="103" s="1"/>
  <c r="D151" i="103"/>
  <c r="E151" i="103" s="1"/>
  <c r="D144" i="103"/>
  <c r="E144" i="103" s="1"/>
  <c r="E181" i="103"/>
  <c r="D99" i="103"/>
  <c r="D187" i="103"/>
  <c r="E187" i="103" s="1"/>
  <c r="D145" i="103"/>
  <c r="D93" i="103"/>
  <c r="D138" i="103"/>
  <c r="D150" i="103"/>
  <c r="D137" i="103"/>
  <c r="E193" i="103"/>
  <c r="D143" i="103"/>
  <c r="E143" i="103" s="1"/>
  <c r="D136" i="103"/>
  <c r="D206" i="103"/>
  <c r="E206" i="103" s="1"/>
  <c r="D91" i="103"/>
  <c r="E91" i="103" s="1"/>
  <c r="D97" i="103"/>
  <c r="D104" i="103"/>
  <c r="E165" i="103"/>
  <c r="D161" i="103"/>
  <c r="E161" i="103" s="1"/>
  <c r="E164" i="103"/>
  <c r="E160" i="103"/>
  <c r="D186" i="103"/>
  <c r="E186" i="103" s="1"/>
  <c r="D101" i="103"/>
  <c r="D174" i="103"/>
  <c r="E174" i="103" s="1"/>
  <c r="D184" i="103"/>
  <c r="E184" i="103" s="1"/>
  <c r="D188" i="103"/>
  <c r="E188" i="103" s="1"/>
  <c r="D142" i="103"/>
  <c r="E142" i="103" s="1"/>
  <c r="D189" i="103"/>
  <c r="E189" i="103" s="1"/>
  <c r="D191" i="103"/>
  <c r="E191" i="103" s="1"/>
  <c r="D163" i="103"/>
  <c r="E163" i="103" s="1"/>
  <c r="E190" i="103"/>
  <c r="D168" i="103"/>
  <c r="E168" i="103" s="1"/>
  <c r="D175" i="103"/>
  <c r="E175" i="103" s="1"/>
  <c r="D70" i="103"/>
  <c r="D68" i="103"/>
  <c r="D71" i="103"/>
  <c r="E71" i="103" s="1"/>
  <c r="C1120" i="107"/>
  <c r="D43" i="103"/>
  <c r="C1244" i="107"/>
  <c r="D56" i="103"/>
  <c r="D50" i="103"/>
  <c r="C108" i="103"/>
  <c r="E108" i="103" s="1"/>
  <c r="C109" i="103"/>
  <c r="E109" i="103" s="1"/>
  <c r="C117" i="103"/>
  <c r="E117" i="103" s="1"/>
  <c r="C121" i="103"/>
  <c r="E121" i="103" s="1"/>
  <c r="C119" i="103"/>
  <c r="C127" i="103"/>
  <c r="E127" i="103" s="1"/>
  <c r="C123" i="103"/>
  <c r="E123" i="103" s="1"/>
  <c r="C122" i="103"/>
  <c r="E122" i="103" s="1"/>
  <c r="C124" i="103"/>
  <c r="E124" i="103" s="1"/>
  <c r="C129" i="103"/>
  <c r="E129" i="103" s="1"/>
  <c r="C134" i="103"/>
  <c r="C130" i="103"/>
  <c r="C133" i="103"/>
  <c r="E133" i="103" s="1"/>
  <c r="C132" i="103"/>
  <c r="C135" i="103"/>
  <c r="C136" i="103"/>
  <c r="C131" i="103"/>
  <c r="E131" i="103" s="1"/>
  <c r="C138" i="103"/>
  <c r="C137" i="103"/>
  <c r="E145" i="103" l="1"/>
  <c r="F1231" i="107"/>
  <c r="G1231" i="107" s="1"/>
  <c r="F1255" i="107"/>
  <c r="G1255" i="107" s="1"/>
  <c r="F1244" i="107"/>
  <c r="G1244" i="107" s="1"/>
  <c r="F1229" i="107"/>
  <c r="G1229" i="107" s="1"/>
  <c r="F1238" i="107"/>
  <c r="G1238" i="107" s="1"/>
  <c r="F1245" i="107"/>
  <c r="G1245" i="107" s="1"/>
  <c r="F1240" i="107"/>
  <c r="G1240" i="107" s="1"/>
  <c r="F1233" i="107"/>
  <c r="G1233" i="107" s="1"/>
  <c r="F1239" i="107"/>
  <c r="G1239" i="107" s="1"/>
  <c r="C1234" i="107"/>
  <c r="C1129" i="107"/>
  <c r="C1243" i="107"/>
  <c r="C1124" i="107"/>
  <c r="C1238" i="107"/>
  <c r="C1126" i="107"/>
  <c r="C1240" i="107"/>
  <c r="C1127" i="107"/>
  <c r="C1241" i="107"/>
  <c r="C1128" i="107"/>
  <c r="C1242" i="107"/>
  <c r="C1125" i="107"/>
  <c r="C1239" i="107"/>
  <c r="C1117" i="107"/>
  <c r="C1231" i="107"/>
  <c r="C1131" i="107"/>
  <c r="C1245" i="107"/>
  <c r="C1146" i="107"/>
  <c r="C1260" i="107"/>
  <c r="C1115" i="107"/>
  <c r="C1229" i="107"/>
  <c r="C1122" i="107"/>
  <c r="C1236" i="107"/>
  <c r="C1123" i="107"/>
  <c r="C1237" i="107"/>
  <c r="C1119" i="107"/>
  <c r="C1233" i="107"/>
  <c r="F1117" i="107"/>
  <c r="G1117" i="107" s="1"/>
  <c r="F1130" i="107"/>
  <c r="G1130" i="107" s="1"/>
  <c r="F1115" i="107"/>
  <c r="G1115" i="107" s="1"/>
  <c r="F1124" i="107"/>
  <c r="G1124" i="107" s="1"/>
  <c r="F1131" i="107"/>
  <c r="G1131" i="107" s="1"/>
  <c r="F1126" i="107"/>
  <c r="G1126" i="107" s="1"/>
  <c r="F1119" i="107"/>
  <c r="G1119" i="107" s="1"/>
  <c r="F1125" i="107"/>
  <c r="G1125" i="107" s="1"/>
  <c r="F1141" i="107"/>
  <c r="G1141" i="107" s="1"/>
  <c r="C107" i="103"/>
  <c r="E107" i="103" s="1"/>
  <c r="C120" i="103"/>
  <c r="E120" i="103" s="1"/>
  <c r="C67" i="107"/>
  <c r="C1130" i="107"/>
  <c r="C32" i="107"/>
  <c r="C31" i="107"/>
  <c r="F68" i="107"/>
  <c r="G68" i="107" s="1"/>
  <c r="F66" i="107"/>
  <c r="G66" i="107" s="1"/>
  <c r="F67" i="107"/>
  <c r="G67" i="107" s="1"/>
  <c r="F60" i="107"/>
  <c r="G60" i="107" s="1"/>
  <c r="F55" i="107"/>
  <c r="G55" i="107" s="1"/>
  <c r="F57" i="107"/>
  <c r="G57" i="107" s="1"/>
  <c r="E150" i="103"/>
  <c r="AA5" i="95"/>
  <c r="E156" i="103"/>
  <c r="C30" i="107"/>
  <c r="Z5" i="95"/>
  <c r="E134" i="103"/>
  <c r="C65" i="107"/>
  <c r="C60" i="107"/>
  <c r="C66" i="107"/>
  <c r="E136" i="103"/>
  <c r="C27" i="107"/>
  <c r="C58" i="107"/>
  <c r="E130" i="103"/>
  <c r="C57" i="107"/>
  <c r="F54" i="107"/>
  <c r="G54" i="107" s="1"/>
  <c r="C34" i="107"/>
  <c r="C64" i="107"/>
  <c r="C55" i="107"/>
  <c r="C118" i="103"/>
  <c r="E118" i="103" s="1"/>
  <c r="E119" i="103"/>
  <c r="C125" i="103"/>
  <c r="E125" i="103" s="1"/>
  <c r="C62" i="107"/>
  <c r="F65" i="107"/>
  <c r="G65" i="107" s="1"/>
  <c r="E138" i="103"/>
  <c r="E135" i="103"/>
  <c r="C54" i="107"/>
  <c r="E137" i="103"/>
  <c r="C42" i="103"/>
  <c r="C128" i="103"/>
  <c r="E128" i="103" s="1"/>
  <c r="F77" i="107"/>
  <c r="G77" i="107" s="1"/>
  <c r="C61" i="107"/>
  <c r="C33" i="107"/>
  <c r="C63" i="107"/>
  <c r="C56" i="103"/>
  <c r="E56" i="103" s="1"/>
  <c r="C139" i="103"/>
  <c r="E139" i="103" s="1"/>
  <c r="C126" i="103"/>
  <c r="E126" i="103" s="1"/>
  <c r="E132" i="103"/>
  <c r="C68" i="107"/>
  <c r="C53" i="103"/>
  <c r="D75" i="103"/>
  <c r="E75" i="103" s="1"/>
  <c r="C50" i="103"/>
  <c r="E50" i="103" s="1"/>
  <c r="D66" i="103"/>
  <c r="E66" i="103" s="1"/>
  <c r="D62" i="103"/>
  <c r="E62" i="103" s="1"/>
  <c r="D69" i="103"/>
  <c r="E69" i="103" s="1"/>
  <c r="E57" i="103"/>
  <c r="E61" i="103"/>
  <c r="E59" i="103"/>
  <c r="E60" i="103"/>
  <c r="E68" i="103"/>
  <c r="C33" i="103"/>
  <c r="E70" i="103"/>
  <c r="C45" i="103"/>
  <c r="C49" i="103"/>
  <c r="C39" i="103"/>
  <c r="C36" i="103"/>
  <c r="D45" i="103"/>
  <c r="C51" i="103"/>
  <c r="D33" i="103"/>
  <c r="D63" i="103"/>
  <c r="E63" i="103" s="1"/>
  <c r="C47" i="103"/>
  <c r="C43" i="103"/>
  <c r="E43" i="103" s="1"/>
  <c r="D49" i="103"/>
  <c r="C52" i="103"/>
  <c r="C48" i="103"/>
  <c r="C34" i="103"/>
  <c r="C55" i="103"/>
  <c r="C41" i="103"/>
  <c r="C38" i="103"/>
  <c r="D39" i="103"/>
  <c r="D67" i="103"/>
  <c r="E67" i="103" s="1"/>
  <c r="D74" i="103"/>
  <c r="E74" i="103" s="1"/>
  <c r="C54" i="103"/>
  <c r="E72" i="103"/>
  <c r="E58" i="103"/>
  <c r="D65" i="103"/>
  <c r="E65" i="103" s="1"/>
  <c r="D64" i="103"/>
  <c r="E64" i="103" s="1"/>
  <c r="C46" i="103"/>
  <c r="D44" i="103"/>
  <c r="C44" i="103"/>
  <c r="C40" i="103"/>
  <c r="C37" i="103"/>
  <c r="D41" i="103"/>
  <c r="D53" i="103"/>
  <c r="D55" i="103"/>
  <c r="D42" i="103"/>
  <c r="D40" i="103"/>
  <c r="C1235" i="107"/>
  <c r="C1232" i="107"/>
  <c r="P30" i="99"/>
  <c r="F1248" i="107" l="1"/>
  <c r="G1248" i="107" s="1"/>
  <c r="F1237" i="107"/>
  <c r="G1237" i="107" s="1"/>
  <c r="F1232" i="107"/>
  <c r="G1232" i="107" s="1"/>
  <c r="F1242" i="107"/>
  <c r="G1242" i="107" s="1"/>
  <c r="F1247" i="107"/>
  <c r="G1247" i="107" s="1"/>
  <c r="F1227" i="107"/>
  <c r="G1227" i="107" s="1"/>
  <c r="F1235" i="107"/>
  <c r="G1235" i="107" s="1"/>
  <c r="F1243" i="107"/>
  <c r="G1243" i="107" s="1"/>
  <c r="F1249" i="107"/>
  <c r="G1249" i="107" s="1"/>
  <c r="F1236" i="107"/>
  <c r="G1236" i="107" s="1"/>
  <c r="F1234" i="107"/>
  <c r="G1234" i="107" s="1"/>
  <c r="C1135" i="107"/>
  <c r="C1249" i="107"/>
  <c r="C1113" i="107"/>
  <c r="C1227" i="107"/>
  <c r="C1134" i="107"/>
  <c r="C1248" i="107"/>
  <c r="C1133" i="107"/>
  <c r="C1247" i="107"/>
  <c r="F1113" i="107"/>
  <c r="G1113" i="107" s="1"/>
  <c r="F1121" i="107"/>
  <c r="G1121" i="107" s="1"/>
  <c r="F1118" i="107"/>
  <c r="G1118" i="107" s="1"/>
  <c r="F1133" i="107"/>
  <c r="G1133" i="107" s="1"/>
  <c r="F1128" i="107"/>
  <c r="G1128" i="107" s="1"/>
  <c r="F1129" i="107"/>
  <c r="G1129" i="107" s="1"/>
  <c r="F1122" i="107"/>
  <c r="G1122" i="107" s="1"/>
  <c r="F1123" i="107"/>
  <c r="G1123" i="107" s="1"/>
  <c r="F1120" i="107"/>
  <c r="G1120" i="107" s="1"/>
  <c r="F1135" i="107"/>
  <c r="G1135" i="107" s="1"/>
  <c r="F1134" i="107"/>
  <c r="G1134" i="107" s="1"/>
  <c r="C26" i="107"/>
  <c r="C1118" i="107"/>
  <c r="C29" i="107"/>
  <c r="C1121" i="107"/>
  <c r="F26" i="107"/>
  <c r="G26" i="107" s="1"/>
  <c r="I4" i="97"/>
  <c r="E53" i="103"/>
  <c r="F53" i="107"/>
  <c r="G53" i="107" s="1"/>
  <c r="F29" i="107"/>
  <c r="G29" i="107" s="1"/>
  <c r="F30" i="107"/>
  <c r="G30" i="107" s="1"/>
  <c r="F71" i="107"/>
  <c r="G71" i="107" s="1"/>
  <c r="F70" i="107"/>
  <c r="G70" i="107" s="1"/>
  <c r="F63" i="107"/>
  <c r="G63" i="107" s="1"/>
  <c r="E42" i="103"/>
  <c r="F27" i="107"/>
  <c r="G27" i="107" s="1"/>
  <c r="F58" i="107"/>
  <c r="G58" i="107" s="1"/>
  <c r="F28" i="107"/>
  <c r="G28" i="107" s="1"/>
  <c r="F59" i="107"/>
  <c r="G59" i="107" s="1"/>
  <c r="C28" i="107"/>
  <c r="C59" i="107"/>
  <c r="C69" i="107"/>
  <c r="F31" i="107"/>
  <c r="G31" i="107" s="1"/>
  <c r="F61" i="107"/>
  <c r="G61" i="107" s="1"/>
  <c r="F69" i="107"/>
  <c r="G69" i="107" s="1"/>
  <c r="F25" i="107"/>
  <c r="G25" i="107" s="1"/>
  <c r="F56" i="107"/>
  <c r="G56" i="107" s="1"/>
  <c r="F34" i="107"/>
  <c r="G34" i="107" s="1"/>
  <c r="F64" i="107"/>
  <c r="G64" i="107" s="1"/>
  <c r="C25" i="107"/>
  <c r="C56" i="107"/>
  <c r="C53" i="107"/>
  <c r="F32" i="107"/>
  <c r="G32" i="107" s="1"/>
  <c r="F62" i="107"/>
  <c r="G62" i="107" s="1"/>
  <c r="C70" i="107"/>
  <c r="C71" i="107"/>
  <c r="D53" i="5"/>
  <c r="F33" i="107"/>
  <c r="G33" i="107" s="1"/>
  <c r="D48" i="103"/>
  <c r="E48" i="103" s="1"/>
  <c r="D38" i="103"/>
  <c r="E38" i="103" s="1"/>
  <c r="E41" i="103"/>
  <c r="E45" i="103"/>
  <c r="E39" i="103"/>
  <c r="E49" i="103"/>
  <c r="E33" i="103"/>
  <c r="D51" i="103"/>
  <c r="E51" i="103" s="1"/>
  <c r="D34" i="103"/>
  <c r="E34" i="103" s="1"/>
  <c r="D46" i="103"/>
  <c r="E46" i="103" s="1"/>
  <c r="D35" i="103"/>
  <c r="D52" i="103"/>
  <c r="E52" i="103" s="1"/>
  <c r="D54" i="103"/>
  <c r="E54" i="103" s="1"/>
  <c r="D36" i="103"/>
  <c r="E36" i="103" s="1"/>
  <c r="D37" i="103"/>
  <c r="E37" i="103" s="1"/>
  <c r="E55" i="103"/>
  <c r="D47" i="103"/>
  <c r="E47" i="103" s="1"/>
  <c r="E44" i="103"/>
  <c r="E40" i="103"/>
  <c r="E5" i="104" l="1"/>
  <c r="E4" i="104"/>
  <c r="B3" i="104" a="1"/>
  <c r="U20" i="5" a="1"/>
  <c r="V20" i="5" a="1"/>
  <c r="AC23" i="5" a="1"/>
  <c r="AR23" i="5" a="1"/>
  <c r="L6" i="105"/>
  <c r="K6" i="105"/>
  <c r="V21" i="5" a="1"/>
  <c r="BD22" i="5" a="1"/>
  <c r="Y21" i="5" a="1"/>
  <c r="AE20" i="5" a="1"/>
  <c r="V23" i="5" a="1"/>
  <c r="AZ20" i="5" a="1"/>
  <c r="AP21" i="5" a="1"/>
  <c r="BE23" i="5" a="1"/>
  <c r="AU21" i="5" a="1"/>
  <c r="Y22" i="5" a="1"/>
  <c r="AL23" i="5" a="1"/>
  <c r="AQ23" i="5" a="1"/>
  <c r="AN23" i="5" a="1"/>
  <c r="BI22" i="5" a="1"/>
  <c r="AE23" i="5" a="1"/>
  <c r="AZ22" i="5" a="1"/>
  <c r="AF22" i="5" a="1"/>
  <c r="BG22" i="5" a="1"/>
  <c r="BB21" i="5" a="1"/>
  <c r="AZ23" i="5" a="1"/>
  <c r="BH23" i="5" a="1"/>
  <c r="AN20" i="5" a="1"/>
  <c r="AU20" i="5" a="1"/>
  <c r="BB23" i="5" a="1"/>
  <c r="AT22" i="5" a="1"/>
  <c r="BA20" i="5" a="1"/>
  <c r="BD20" i="5" a="1"/>
  <c r="BC21" i="5" a="1"/>
  <c r="BI20" i="5" a="1"/>
  <c r="AU22" i="5" a="1"/>
  <c r="AA20" i="5" a="1"/>
  <c r="AQ21" i="5" a="1"/>
  <c r="AL21" i="5" a="1"/>
  <c r="AU23" i="5" a="1"/>
  <c r="AA23" i="5" a="1"/>
  <c r="Y20" i="5" a="1"/>
  <c r="BG23" i="5" a="1"/>
  <c r="AB22" i="5" a="1"/>
  <c r="X23" i="5" a="1"/>
  <c r="AQ22" i="5" a="1"/>
  <c r="AR21" i="5" a="1"/>
  <c r="BF21" i="5" a="1"/>
  <c r="AM23" i="5" a="1"/>
  <c r="Z23" i="5" a="1"/>
  <c r="AZ21" i="5" a="1"/>
  <c r="AS22" i="5" a="1"/>
  <c r="AK22" i="5" a="1"/>
  <c r="AR20" i="5" a="1"/>
  <c r="W22" i="5" a="1"/>
  <c r="AM20" i="5" a="1"/>
  <c r="BF22" i="5" a="1"/>
  <c r="BB20" i="5" a="1"/>
  <c r="BA22" i="5" a="1"/>
  <c r="AD20" i="5" a="1"/>
  <c r="AL22" i="5" a="1"/>
  <c r="AS20" i="5" a="1"/>
  <c r="AC21" i="5" a="1"/>
  <c r="BG21" i="5" a="1"/>
  <c r="W21" i="5" a="1"/>
  <c r="BD23" i="5" a="1"/>
  <c r="AS21" i="5" a="1"/>
  <c r="BJ21" i="5" a="1"/>
  <c r="AN21" i="5" a="1"/>
  <c r="BH22" i="5" a="1"/>
  <c r="BD21" i="5" a="1"/>
  <c r="AO20" i="5" a="1"/>
  <c r="AC20" i="5" a="1"/>
  <c r="AC22" i="5" a="1"/>
  <c r="AF21" i="5" a="1"/>
  <c r="AP23" i="5" a="1"/>
  <c r="BE20" i="5" a="1"/>
  <c r="AA21" i="5" a="1"/>
  <c r="AO22" i="5" a="1"/>
  <c r="AP20" i="5" a="1"/>
  <c r="BA23" i="5" a="1"/>
  <c r="BJ23" i="5" a="1"/>
  <c r="X21" i="5" a="1"/>
  <c r="BI21" i="5" a="1"/>
  <c r="BA21" i="5" a="1"/>
  <c r="AE22" i="5" a="1"/>
  <c r="AM22" i="5" a="1"/>
  <c r="AN22" i="5" a="1"/>
  <c r="X22" i="5" a="1"/>
  <c r="BG20" i="5" a="1"/>
  <c r="Y23" i="5" a="1"/>
  <c r="BC20" i="5" a="1"/>
  <c r="AT21" i="5" a="1"/>
  <c r="AD22" i="5" a="1"/>
  <c r="AF23" i="5" a="1"/>
  <c r="AK21" i="5" a="1"/>
  <c r="AB21" i="5" a="1"/>
  <c r="AD21" i="5" a="1"/>
  <c r="AK23" i="5" a="1"/>
  <c r="BF23" i="5" a="1"/>
  <c r="AQ20" i="5" a="1"/>
  <c r="BC23" i="5" a="1"/>
  <c r="BJ20" i="5" a="1"/>
  <c r="BC22" i="5" a="1"/>
  <c r="BI23" i="5" a="1"/>
  <c r="AS23" i="5" a="1"/>
  <c r="AK20" i="5" a="1"/>
  <c r="AE21" i="5" a="1"/>
  <c r="Z20" i="5" a="1"/>
  <c r="AF20" i="5" a="1"/>
  <c r="W23" i="5" a="1"/>
  <c r="AA22" i="5" a="1"/>
  <c r="AB20" i="5" a="1"/>
  <c r="AO23" i="5" a="1"/>
  <c r="BE22" i="5" a="1"/>
  <c r="BJ22" i="5" a="1"/>
  <c r="AR22" i="5" a="1"/>
  <c r="BB22" i="5" a="1"/>
  <c r="BE21" i="5" a="1"/>
  <c r="AM21" i="5" a="1"/>
  <c r="AO21" i="5" a="1"/>
  <c r="AP22" i="5" a="1"/>
  <c r="Z21" i="5" a="1"/>
  <c r="W20" i="5" a="1"/>
  <c r="AB23" i="5" a="1"/>
  <c r="X20" i="5" a="1"/>
  <c r="V22" i="5" a="1"/>
  <c r="AT20" i="5" a="1"/>
  <c r="AD23" i="5" a="1"/>
  <c r="AT23" i="5" a="1"/>
  <c r="BF20" i="5" a="1"/>
  <c r="AL20" i="5" a="1"/>
  <c r="BH21" i="5" a="1"/>
  <c r="Z22" i="5" a="1"/>
  <c r="BH20" i="5" a="1"/>
  <c r="D7" i="84"/>
  <c r="AS43" i="5" l="1"/>
  <c r="BF43" i="5"/>
  <c r="AP43" i="5"/>
  <c r="BC43" i="5"/>
  <c r="AT43" i="5"/>
  <c r="AF43" i="5"/>
  <c r="Z43" i="5"/>
  <c r="BB43" i="5"/>
  <c r="BH43" i="5"/>
  <c r="AO43" i="5"/>
  <c r="AB43" i="5"/>
  <c r="BJ43" i="5"/>
  <c r="W43" i="5"/>
  <c r="BA43" i="5"/>
  <c r="AL43" i="5"/>
  <c r="AQ43" i="5"/>
  <c r="BE43" i="5"/>
  <c r="AU43" i="5"/>
  <c r="AN43" i="5"/>
  <c r="AC43" i="5"/>
  <c r="AD43" i="5"/>
  <c r="AA43" i="5"/>
  <c r="BI43" i="5"/>
  <c r="AE43" i="5"/>
  <c r="X43" i="5"/>
  <c r="AM43" i="5"/>
  <c r="BD43" i="5"/>
  <c r="BG43" i="5"/>
  <c r="AR43" i="5"/>
  <c r="Y43" i="5"/>
  <c r="AY8" i="5"/>
  <c r="G7" i="84"/>
  <c r="D30" i="103"/>
  <c r="C1228" i="107"/>
  <c r="C94" i="103"/>
  <c r="E94" i="103" s="1"/>
  <c r="C105" i="103"/>
  <c r="E105" i="103" s="1"/>
  <c r="C98" i="103"/>
  <c r="E98" i="103" s="1"/>
  <c r="C100" i="103"/>
  <c r="E100" i="103" s="1"/>
  <c r="C106" i="103"/>
  <c r="E106" i="103" s="1"/>
  <c r="C95" i="103"/>
  <c r="E95" i="103" s="1"/>
  <c r="C104" i="103"/>
  <c r="E104" i="103" s="1"/>
  <c r="C101" i="103"/>
  <c r="E101" i="103" s="1"/>
  <c r="C111" i="103"/>
  <c r="E111" i="103" s="1"/>
  <c r="C113" i="103"/>
  <c r="E113" i="103" s="1"/>
  <c r="C112" i="103"/>
  <c r="E112" i="103" s="1"/>
  <c r="C110" i="103"/>
  <c r="E110" i="103" s="1"/>
  <c r="C116" i="103"/>
  <c r="E116" i="103" s="1"/>
  <c r="F1221" i="107" l="1"/>
  <c r="G1221" i="107" s="1"/>
  <c r="F1216" i="107"/>
  <c r="G1216" i="107" s="1"/>
  <c r="F1213" i="107"/>
  <c r="G1213" i="107" s="1"/>
  <c r="F1228" i="107"/>
  <c r="G1228" i="107" s="1"/>
  <c r="F1223" i="107"/>
  <c r="G1223" i="107" s="1"/>
  <c r="F1214" i="107"/>
  <c r="G1214" i="107" s="1"/>
  <c r="F1219" i="107"/>
  <c r="G1219" i="107" s="1"/>
  <c r="F1211" i="107"/>
  <c r="G1211" i="107" s="1"/>
  <c r="F1215" i="107"/>
  <c r="G1215" i="107" s="1"/>
  <c r="F1218" i="107"/>
  <c r="G1218" i="107" s="1"/>
  <c r="K5" i="95"/>
  <c r="C1104" i="107"/>
  <c r="C1218" i="107"/>
  <c r="C1100" i="107"/>
  <c r="C1214" i="107"/>
  <c r="C1105" i="107"/>
  <c r="C1219" i="107"/>
  <c r="C1108" i="107"/>
  <c r="C1222" i="107"/>
  <c r="C1097" i="107"/>
  <c r="C1211" i="107"/>
  <c r="C1109" i="107"/>
  <c r="C1223" i="107"/>
  <c r="C1112" i="107"/>
  <c r="C1226" i="107"/>
  <c r="C1107" i="107"/>
  <c r="C1221" i="107"/>
  <c r="C1102" i="107"/>
  <c r="C1216" i="107"/>
  <c r="C1101" i="107"/>
  <c r="C1215" i="107"/>
  <c r="C1099" i="107"/>
  <c r="C1213" i="107"/>
  <c r="C1110" i="107"/>
  <c r="C1224" i="107"/>
  <c r="C1111" i="107"/>
  <c r="C1225" i="107"/>
  <c r="F1107" i="107"/>
  <c r="G1107" i="107" s="1"/>
  <c r="F1102" i="107"/>
  <c r="G1102" i="107" s="1"/>
  <c r="F1104" i="107"/>
  <c r="G1104" i="107" s="1"/>
  <c r="F1114" i="107"/>
  <c r="G1114" i="107" s="1"/>
  <c r="F1099" i="107"/>
  <c r="G1099" i="107" s="1"/>
  <c r="F1100" i="107"/>
  <c r="G1100" i="107" s="1"/>
  <c r="F1105" i="107"/>
  <c r="G1105" i="107" s="1"/>
  <c r="F1109" i="107"/>
  <c r="G1109" i="107" s="1"/>
  <c r="F1097" i="107"/>
  <c r="G1097" i="107" s="1"/>
  <c r="F1101" i="107"/>
  <c r="G1101" i="107" s="1"/>
  <c r="C102" i="103"/>
  <c r="E102" i="103" s="1"/>
  <c r="C22" i="107"/>
  <c r="C1114" i="107"/>
  <c r="G5" i="95"/>
  <c r="C103" i="103"/>
  <c r="E103" i="103" s="1"/>
  <c r="F22" i="107"/>
  <c r="G22" i="107" s="1"/>
  <c r="F51" i="107"/>
  <c r="G51" i="107" s="1"/>
  <c r="F50" i="107"/>
  <c r="G50" i="107" s="1"/>
  <c r="F42" i="107"/>
  <c r="G42" i="107" s="1"/>
  <c r="F44" i="107"/>
  <c r="G44" i="107" s="1"/>
  <c r="F37" i="107"/>
  <c r="G37" i="107" s="1"/>
  <c r="C92" i="103"/>
  <c r="E92" i="103" s="1"/>
  <c r="F48" i="107"/>
  <c r="G48" i="107" s="1"/>
  <c r="C44" i="107"/>
  <c r="C16" i="107"/>
  <c r="C47" i="107"/>
  <c r="C36" i="107"/>
  <c r="C7" i="107"/>
  <c r="C38" i="107"/>
  <c r="F36" i="107"/>
  <c r="G36" i="107" s="1"/>
  <c r="C30" i="103"/>
  <c r="E30" i="103" s="1"/>
  <c r="C115" i="103"/>
  <c r="E115" i="103" s="1"/>
  <c r="C15" i="107"/>
  <c r="C46" i="107"/>
  <c r="C20" i="107"/>
  <c r="C51" i="107"/>
  <c r="C42" i="107"/>
  <c r="C17" i="107"/>
  <c r="C48" i="107"/>
  <c r="F9" i="107"/>
  <c r="G9" i="107" s="1"/>
  <c r="F40" i="107"/>
  <c r="G40" i="107" s="1"/>
  <c r="C99" i="103"/>
  <c r="E99" i="103" s="1"/>
  <c r="F7" i="107"/>
  <c r="G7" i="107" s="1"/>
  <c r="F38" i="107"/>
  <c r="G38" i="107" s="1"/>
  <c r="C93" i="103"/>
  <c r="E93" i="103" s="1"/>
  <c r="C45" i="107"/>
  <c r="C8" i="107"/>
  <c r="C39" i="107"/>
  <c r="C12" i="107"/>
  <c r="C43" i="107"/>
  <c r="C37" i="107"/>
  <c r="C97" i="103"/>
  <c r="E97" i="103" s="1"/>
  <c r="C96" i="103"/>
  <c r="E96" i="103" s="1"/>
  <c r="C19" i="107"/>
  <c r="C50" i="107"/>
  <c r="C9" i="107"/>
  <c r="C40" i="107"/>
  <c r="F8" i="107"/>
  <c r="G8" i="107" s="1"/>
  <c r="F39" i="107"/>
  <c r="G39" i="107" s="1"/>
  <c r="AJ11" i="5"/>
  <c r="D11" i="5"/>
  <c r="N27" i="5"/>
  <c r="L12" i="5"/>
  <c r="K12" i="5"/>
  <c r="AY12" i="5"/>
  <c r="M12" i="5"/>
  <c r="AJ12" i="5"/>
  <c r="N12" i="5"/>
  <c r="U12" i="5"/>
  <c r="O12" i="5"/>
  <c r="E12" i="5"/>
  <c r="F12" i="5"/>
  <c r="G12" i="5"/>
  <c r="H12" i="5"/>
  <c r="I12" i="5"/>
  <c r="BK21" i="5"/>
  <c r="AG21" i="5"/>
  <c r="AV21" i="5"/>
  <c r="D21" i="5" a="1"/>
  <c r="F49" i="5"/>
  <c r="D28" i="103"/>
  <c r="D32" i="103"/>
  <c r="C28" i="103"/>
  <c r="C32" i="103"/>
  <c r="U11" i="5"/>
  <c r="AG11" i="5" s="1"/>
  <c r="AJ6" i="5"/>
  <c r="AK42" i="5" s="1"/>
  <c r="AY11" i="5"/>
  <c r="AY7" i="5"/>
  <c r="U6" i="5"/>
  <c r="V42" i="5" s="1"/>
  <c r="AY6" i="5"/>
  <c r="E11" i="5"/>
  <c r="E4" i="97"/>
  <c r="C24" i="103"/>
  <c r="AY56" i="5"/>
  <c r="AY55" i="5"/>
  <c r="AY54" i="5"/>
  <c r="AY51" i="5"/>
  <c r="AY48" i="5"/>
  <c r="AY47" i="5"/>
  <c r="AY31" i="5"/>
  <c r="AY29" i="5"/>
  <c r="AY23" i="5" a="1"/>
  <c r="AY22" i="5" a="1"/>
  <c r="AY21" i="5" a="1"/>
  <c r="AJ51" i="5"/>
  <c r="AY20" i="5" a="1"/>
  <c r="AZ43" i="5" s="1"/>
  <c r="AJ23" i="5" a="1"/>
  <c r="AV23" i="5" s="1"/>
  <c r="AJ22" i="5" a="1"/>
  <c r="AJ21" i="5" a="1"/>
  <c r="AJ20" i="5" a="1"/>
  <c r="AK43" i="5" s="1"/>
  <c r="U51" i="5"/>
  <c r="U47" i="5"/>
  <c r="U48" i="5"/>
  <c r="U23" i="5" a="1"/>
  <c r="U22" i="5" a="1"/>
  <c r="U21" i="5" a="1"/>
  <c r="V43" i="5"/>
  <c r="D20" i="5" a="1"/>
  <c r="C25" i="103"/>
  <c r="C10" i="103"/>
  <c r="C7" i="103"/>
  <c r="D25" i="103"/>
  <c r="C22" i="103"/>
  <c r="C11" i="103"/>
  <c r="C5" i="103"/>
  <c r="D11" i="103"/>
  <c r="C18" i="103"/>
  <c r="C6" i="103"/>
  <c r="D23" i="103"/>
  <c r="D22" i="103"/>
  <c r="C12" i="103"/>
  <c r="D12" i="103"/>
  <c r="C14" i="103"/>
  <c r="C20" i="103"/>
  <c r="D8" i="103"/>
  <c r="C26" i="103"/>
  <c r="C29" i="103"/>
  <c r="D27" i="103"/>
  <c r="D31" i="103"/>
  <c r="D26" i="103"/>
  <c r="D29" i="103"/>
  <c r="C15" i="103"/>
  <c r="C21" i="103"/>
  <c r="C27" i="103"/>
  <c r="C31" i="103"/>
  <c r="C23" i="103"/>
  <c r="C16" i="103"/>
  <c r="C19" i="103"/>
  <c r="C8" i="103"/>
  <c r="C17" i="103"/>
  <c r="C13" i="103"/>
  <c r="C9" i="103"/>
  <c r="D7" i="103"/>
  <c r="D57" i="5"/>
  <c r="D23" i="5" a="1"/>
  <c r="P23" i="5" s="1"/>
  <c r="F60" i="5"/>
  <c r="G61" i="5"/>
  <c r="G60" i="5"/>
  <c r="H61" i="5"/>
  <c r="H60" i="5"/>
  <c r="E61" i="5"/>
  <c r="I61" i="5"/>
  <c r="E60" i="5"/>
  <c r="I60" i="5"/>
  <c r="F61" i="5"/>
  <c r="D22" i="5" a="1"/>
  <c r="E7" i="5"/>
  <c r="E25" i="5" s="1"/>
  <c r="H57" i="5"/>
  <c r="E57" i="5"/>
  <c r="I57" i="5"/>
  <c r="G57" i="5"/>
  <c r="F57" i="5"/>
  <c r="F53" i="5"/>
  <c r="N31" i="5"/>
  <c r="N32" i="5" s="1"/>
  <c r="G29" i="5"/>
  <c r="K29" i="5"/>
  <c r="O29" i="5"/>
  <c r="G53" i="5"/>
  <c r="H54" i="5"/>
  <c r="O31" i="5"/>
  <c r="O32" i="5" s="1"/>
  <c r="L29" i="5"/>
  <c r="H53" i="5"/>
  <c r="E54" i="5"/>
  <c r="I54" i="5"/>
  <c r="E29" i="5"/>
  <c r="I29" i="5"/>
  <c r="M29" i="5"/>
  <c r="E53" i="5"/>
  <c r="I53" i="5"/>
  <c r="F54" i="5"/>
  <c r="F29" i="5"/>
  <c r="N29" i="5"/>
  <c r="O18" i="5"/>
  <c r="H7" i="5"/>
  <c r="H25" i="5" s="1"/>
  <c r="L7" i="5"/>
  <c r="L25" i="5" s="1"/>
  <c r="F11" i="5"/>
  <c r="N11" i="5"/>
  <c r="I7" i="5"/>
  <c r="M7" i="5"/>
  <c r="M25" i="5" s="1"/>
  <c r="G11" i="5"/>
  <c r="K11" i="5"/>
  <c r="O11" i="5"/>
  <c r="F7" i="5"/>
  <c r="N7" i="5"/>
  <c r="N25" i="5" s="1"/>
  <c r="H11" i="5"/>
  <c r="L11" i="5"/>
  <c r="N18" i="5"/>
  <c r="G7" i="5"/>
  <c r="K7" i="5"/>
  <c r="K25" i="5" s="1"/>
  <c r="O7" i="5"/>
  <c r="O25" i="5" s="1"/>
  <c r="O28" i="5" s="1"/>
  <c r="I11" i="5"/>
  <c r="M11" i="5"/>
  <c r="C35" i="103"/>
  <c r="E35" i="103" s="1"/>
  <c r="C1220" i="107"/>
  <c r="C1217" i="107"/>
  <c r="C1212" i="107"/>
  <c r="F1212" i="107" l="1"/>
  <c r="G1212" i="107" s="1"/>
  <c r="F1217" i="107"/>
  <c r="G1217" i="107" s="1"/>
  <c r="F1226" i="107"/>
  <c r="G1226" i="107" s="1"/>
  <c r="F1220" i="107"/>
  <c r="G1220" i="107" s="1"/>
  <c r="F1230" i="107"/>
  <c r="G1230" i="107" s="1"/>
  <c r="F1224" i="107"/>
  <c r="G1224" i="107" s="1"/>
  <c r="F1222" i="107"/>
  <c r="G1222" i="107" s="1"/>
  <c r="F1225" i="107"/>
  <c r="G1225" i="107" s="1"/>
  <c r="C1116" i="107"/>
  <c r="C1230" i="107"/>
  <c r="F1108" i="107"/>
  <c r="G1108" i="107" s="1"/>
  <c r="F1111" i="107"/>
  <c r="G1111" i="107" s="1"/>
  <c r="F1098" i="107"/>
  <c r="G1098" i="107" s="1"/>
  <c r="F1103" i="107"/>
  <c r="G1103" i="107" s="1"/>
  <c r="F1106" i="107"/>
  <c r="G1106" i="107" s="1"/>
  <c r="F1112" i="107"/>
  <c r="G1112" i="107" s="1"/>
  <c r="F1116" i="107"/>
  <c r="G1116" i="107" s="1"/>
  <c r="F1110" i="107"/>
  <c r="G1110" i="107" s="1"/>
  <c r="C6" i="107"/>
  <c r="C1098" i="107"/>
  <c r="C11" i="107"/>
  <c r="C1103" i="107"/>
  <c r="C13" i="107"/>
  <c r="C1106" i="107"/>
  <c r="N28" i="5"/>
  <c r="K3" i="95"/>
  <c r="K2" i="95" s="1"/>
  <c r="P6" i="5"/>
  <c r="L30" i="5"/>
  <c r="K30" i="5"/>
  <c r="AV22" i="5"/>
  <c r="AG22" i="5"/>
  <c r="P11" i="5"/>
  <c r="J42" i="5"/>
  <c r="I25" i="5"/>
  <c r="J41" i="5"/>
  <c r="F6" i="107"/>
  <c r="G6" i="107" s="1"/>
  <c r="F20" i="107"/>
  <c r="G20" i="107" s="1"/>
  <c r="F24" i="107"/>
  <c r="G24" i="107" s="1"/>
  <c r="AZ41" i="5"/>
  <c r="BK7" i="5"/>
  <c r="AA9" i="95"/>
  <c r="AA10" i="95" s="1"/>
  <c r="C23" i="107"/>
  <c r="C24" i="107"/>
  <c r="C14" i="107"/>
  <c r="C5" i="107"/>
  <c r="C4" i="107"/>
  <c r="F11" i="107"/>
  <c r="G11" i="107" s="1"/>
  <c r="AY18" i="5"/>
  <c r="AZ42" i="5"/>
  <c r="F19" i="5"/>
  <c r="N19" i="5"/>
  <c r="F17" i="5"/>
  <c r="Z9" i="95"/>
  <c r="Z10" i="95" s="1"/>
  <c r="AF4" i="95" a="1"/>
  <c r="I19" i="5"/>
  <c r="G19" i="5"/>
  <c r="I30" i="5"/>
  <c r="AY19" i="5"/>
  <c r="M19" i="5"/>
  <c r="O19" i="5"/>
  <c r="N17" i="5"/>
  <c r="E30" i="5"/>
  <c r="E17" i="5"/>
  <c r="F30" i="5"/>
  <c r="O17" i="5"/>
  <c r="K17" i="5"/>
  <c r="K19" i="5"/>
  <c r="AJ19" i="5"/>
  <c r="L17" i="5"/>
  <c r="E19" i="5"/>
  <c r="U19" i="5"/>
  <c r="AY17" i="5"/>
  <c r="H17" i="5"/>
  <c r="G30" i="5"/>
  <c r="M17" i="5"/>
  <c r="H30" i="5"/>
  <c r="O30" i="5"/>
  <c r="L19" i="5"/>
  <c r="N30" i="5"/>
  <c r="M30" i="5"/>
  <c r="H19" i="5"/>
  <c r="G35" i="5"/>
  <c r="G17" i="5"/>
  <c r="I17" i="5"/>
  <c r="AM25" i="5"/>
  <c r="F35" i="107"/>
  <c r="G35" i="107" s="1"/>
  <c r="F46" i="107"/>
  <c r="G46" i="107" s="1"/>
  <c r="F17" i="107"/>
  <c r="G17" i="107" s="1"/>
  <c r="F47" i="107"/>
  <c r="G47" i="107" s="1"/>
  <c r="U7" i="5"/>
  <c r="F49" i="107"/>
  <c r="G49" i="107" s="1"/>
  <c r="F5" i="107"/>
  <c r="G5" i="107" s="1"/>
  <c r="F13" i="107"/>
  <c r="G13" i="107" s="1"/>
  <c r="F19" i="107"/>
  <c r="G19" i="107" s="1"/>
  <c r="F52" i="107"/>
  <c r="G52" i="107" s="1"/>
  <c r="F23" i="107"/>
  <c r="G23" i="107" s="1"/>
  <c r="C21" i="107"/>
  <c r="C52" i="107"/>
  <c r="C35" i="107"/>
  <c r="C10" i="107"/>
  <c r="C41" i="107"/>
  <c r="C18" i="107"/>
  <c r="C49" i="107"/>
  <c r="F14" i="107"/>
  <c r="G14" i="107" s="1"/>
  <c r="F45" i="107"/>
  <c r="G45" i="107" s="1"/>
  <c r="F12" i="107"/>
  <c r="G12" i="107" s="1"/>
  <c r="F43" i="107"/>
  <c r="G43" i="107" s="1"/>
  <c r="C4" i="103"/>
  <c r="C81" i="103"/>
  <c r="E81" i="103" s="1"/>
  <c r="F10" i="107"/>
  <c r="G10" i="107" s="1"/>
  <c r="F41" i="107"/>
  <c r="G41" i="107" s="1"/>
  <c r="BM21" i="5"/>
  <c r="G25" i="5"/>
  <c r="P20" i="5"/>
  <c r="M2" i="95" s="1"/>
  <c r="F15" i="107"/>
  <c r="G15" i="107" s="1"/>
  <c r="F16" i="107"/>
  <c r="G16" i="107" s="1"/>
  <c r="F18" i="107"/>
  <c r="G18" i="107" s="1"/>
  <c r="F21" i="107"/>
  <c r="G21" i="107" s="1"/>
  <c r="O9" i="5"/>
  <c r="O10" i="5" s="1"/>
  <c r="N16" i="5"/>
  <c r="L16" i="5"/>
  <c r="H16" i="5"/>
  <c r="M16" i="5"/>
  <c r="AY16" i="5"/>
  <c r="I16" i="5"/>
  <c r="N9" i="5"/>
  <c r="E16" i="5"/>
  <c r="O16" i="5"/>
  <c r="F16" i="5"/>
  <c r="K16" i="5"/>
  <c r="G16" i="5"/>
  <c r="AY9" i="5"/>
  <c r="F25" i="5"/>
  <c r="AG12" i="5"/>
  <c r="BK12" i="5"/>
  <c r="P12" i="5"/>
  <c r="AV12" i="5"/>
  <c r="H49" i="5"/>
  <c r="H43" i="5"/>
  <c r="I49" i="5"/>
  <c r="I43" i="5"/>
  <c r="N49" i="5"/>
  <c r="N43" i="5"/>
  <c r="O43" i="5"/>
  <c r="O49" i="5"/>
  <c r="K49" i="5"/>
  <c r="K43" i="5"/>
  <c r="L43" i="5"/>
  <c r="L49" i="5"/>
  <c r="E28" i="103"/>
  <c r="M43" i="5"/>
  <c r="M49" i="5"/>
  <c r="G43" i="5"/>
  <c r="G49" i="5"/>
  <c r="E32" i="103"/>
  <c r="D10" i="103"/>
  <c r="E10" i="103" s="1"/>
  <c r="O36" i="5"/>
  <c r="AY35" i="5"/>
  <c r="AY36" i="5"/>
  <c r="AJ48" i="5"/>
  <c r="AV48" i="5" s="1"/>
  <c r="L35" i="5"/>
  <c r="H35" i="5"/>
  <c r="N36" i="5"/>
  <c r="O35" i="5"/>
  <c r="I35" i="5"/>
  <c r="K35" i="5"/>
  <c r="N35" i="5"/>
  <c r="M35" i="5"/>
  <c r="F35" i="5"/>
  <c r="E35" i="5"/>
  <c r="B21" i="106" a="1"/>
  <c r="B36" i="106" a="1"/>
  <c r="B6" i="106" a="1"/>
  <c r="D13" i="103"/>
  <c r="E13" i="103" s="1"/>
  <c r="D21" i="103"/>
  <c r="E21" i="103" s="1"/>
  <c r="AG20" i="5"/>
  <c r="BK22" i="5"/>
  <c r="BA25" i="5"/>
  <c r="BK47" i="5"/>
  <c r="BC25" i="5"/>
  <c r="AY42" i="5"/>
  <c r="BK6" i="5"/>
  <c r="AQ25" i="5"/>
  <c r="BK55" i="5"/>
  <c r="BK23" i="5"/>
  <c r="BD25" i="5"/>
  <c r="AY32" i="5"/>
  <c r="AP25" i="5"/>
  <c r="AY43" i="5"/>
  <c r="BK20" i="5"/>
  <c r="BI25" i="5"/>
  <c r="AT25" i="5"/>
  <c r="AO25" i="5"/>
  <c r="BG25" i="5"/>
  <c r="BB25" i="5"/>
  <c r="AY25" i="5"/>
  <c r="AY41" i="5"/>
  <c r="BK48" i="5"/>
  <c r="BK54" i="5"/>
  <c r="BE25" i="5"/>
  <c r="AU25" i="5"/>
  <c r="AZ25" i="5"/>
  <c r="AN25" i="5"/>
  <c r="BK11" i="5"/>
  <c r="AK25" i="5"/>
  <c r="AY30" i="5"/>
  <c r="BK29" i="5"/>
  <c r="BJ25" i="5"/>
  <c r="BH25" i="5"/>
  <c r="AL25" i="5"/>
  <c r="AS25" i="5"/>
  <c r="BK51" i="5"/>
  <c r="BF25" i="5"/>
  <c r="AV20" i="5"/>
  <c r="AJ43" i="5"/>
  <c r="AV11" i="5"/>
  <c r="AV51" i="5"/>
  <c r="AV6" i="5"/>
  <c r="AJ42" i="5"/>
  <c r="U43" i="5"/>
  <c r="AG23" i="5"/>
  <c r="U42" i="5"/>
  <c r="AG6" i="5"/>
  <c r="AG48" i="5"/>
  <c r="AG51" i="5"/>
  <c r="E26" i="103"/>
  <c r="E23" i="103"/>
  <c r="E27" i="103"/>
  <c r="G41" i="5"/>
  <c r="F42" i="5"/>
  <c r="E7" i="103"/>
  <c r="F43" i="5"/>
  <c r="E49" i="5"/>
  <c r="E11" i="103"/>
  <c r="E25" i="103"/>
  <c r="E22" i="103"/>
  <c r="E8" i="103"/>
  <c r="E12" i="103"/>
  <c r="E31" i="103"/>
  <c r="D5" i="103"/>
  <c r="E5" i="103" s="1"/>
  <c r="D20" i="103"/>
  <c r="E20" i="103" s="1"/>
  <c r="D15" i="103"/>
  <c r="E15" i="103" s="1"/>
  <c r="D17" i="103"/>
  <c r="E17" i="103" s="1"/>
  <c r="E29" i="103"/>
  <c r="D19" i="103"/>
  <c r="E19" i="103" s="1"/>
  <c r="D9" i="103"/>
  <c r="E9" i="103" s="1"/>
  <c r="K41" i="5"/>
  <c r="N42" i="5"/>
  <c r="F41" i="5"/>
  <c r="O41" i="5"/>
  <c r="N41" i="5"/>
  <c r="L42" i="5"/>
  <c r="I41" i="5"/>
  <c r="I42" i="5"/>
  <c r="M41" i="5"/>
  <c r="O42" i="5"/>
  <c r="P57" i="5"/>
  <c r="K42" i="5"/>
  <c r="L41" i="5"/>
  <c r="G42" i="5"/>
  <c r="D43" i="5"/>
  <c r="D49" i="5"/>
  <c r="E43" i="5"/>
  <c r="M42" i="5"/>
  <c r="H42" i="5"/>
  <c r="H41" i="5"/>
  <c r="D24" i="103"/>
  <c r="E24" i="103" s="1"/>
  <c r="D14" i="103"/>
  <c r="E14" i="103" s="1"/>
  <c r="D18" i="103"/>
  <c r="E18" i="103" s="1"/>
  <c r="D6" i="103"/>
  <c r="D16" i="103"/>
  <c r="E16" i="103" s="1"/>
  <c r="AG6" i="95" l="1"/>
  <c r="AH6" i="95"/>
  <c r="AJ6" i="95"/>
  <c r="AH7" i="95"/>
  <c r="AI7" i="95"/>
  <c r="AJ7" i="95"/>
  <c r="AK7" i="95"/>
  <c r="AL7" i="95"/>
  <c r="AM7" i="95"/>
  <c r="AN7" i="95"/>
  <c r="AO7" i="95"/>
  <c r="AP7" i="95"/>
  <c r="AG8" i="95"/>
  <c r="AH8" i="95"/>
  <c r="AI8" i="95"/>
  <c r="AJ8" i="95"/>
  <c r="AK8" i="95"/>
  <c r="AL8" i="95"/>
  <c r="AM8" i="95"/>
  <c r="AN8" i="95"/>
  <c r="AO8" i="95"/>
  <c r="AP8" i="95"/>
  <c r="AI6" i="95"/>
  <c r="AK6" i="95"/>
  <c r="AL6" i="95"/>
  <c r="AM6" i="95"/>
  <c r="AN6" i="95"/>
  <c r="AO6" i="95"/>
  <c r="AP6" i="95"/>
  <c r="AG7" i="95"/>
  <c r="C31" i="106"/>
  <c r="D31" i="106"/>
  <c r="G31" i="106" a="1"/>
  <c r="H31" i="106"/>
  <c r="H46" i="106"/>
  <c r="C46" i="106"/>
  <c r="D46" i="106"/>
  <c r="G46" i="106" a="1"/>
  <c r="C16" i="106"/>
  <c r="D16" i="106"/>
  <c r="G16" i="106" a="1"/>
  <c r="H16" i="106"/>
  <c r="G3" i="95"/>
  <c r="G2" i="95" s="1"/>
  <c r="E3" i="105" a="1"/>
  <c r="C15" i="106"/>
  <c r="G15" i="106" a="1"/>
  <c r="H15" i="106"/>
  <c r="C45" i="106"/>
  <c r="G45" i="106" a="1"/>
  <c r="H45" i="106"/>
  <c r="C30" i="106"/>
  <c r="G30" i="106" a="1"/>
  <c r="H30" i="106"/>
  <c r="D19" i="5"/>
  <c r="E42" i="5"/>
  <c r="D42" i="5"/>
  <c r="AU6" i="95"/>
  <c r="AX7" i="95"/>
  <c r="BA8" i="95"/>
  <c r="AU10" i="95"/>
  <c r="AX11" i="95"/>
  <c r="BA12" i="95"/>
  <c r="AU14" i="95"/>
  <c r="AX15" i="95"/>
  <c r="BA16" i="95"/>
  <c r="AU18" i="95"/>
  <c r="AX19" i="95"/>
  <c r="BA20" i="95"/>
  <c r="AU22" i="95"/>
  <c r="AX23" i="95"/>
  <c r="BA24" i="95"/>
  <c r="AU26" i="95"/>
  <c r="AX27" i="95"/>
  <c r="BA28" i="95"/>
  <c r="AU30" i="95"/>
  <c r="AX31" i="95"/>
  <c r="BA32" i="95"/>
  <c r="AU34" i="95"/>
  <c r="AX35" i="95"/>
  <c r="BA36" i="95"/>
  <c r="AU38" i="95"/>
  <c r="AX39" i="95"/>
  <c r="BA40" i="95"/>
  <c r="AU42" i="95"/>
  <c r="AX43" i="95"/>
  <c r="BA44" i="95"/>
  <c r="AU46" i="95"/>
  <c r="AX47" i="95"/>
  <c r="BA48" i="95"/>
  <c r="AU50" i="95"/>
  <c r="AX51" i="95"/>
  <c r="BA52" i="95"/>
  <c r="AU54" i="95"/>
  <c r="AX55" i="95"/>
  <c r="BA56" i="95"/>
  <c r="AU58" i="95"/>
  <c r="AX59" i="95"/>
  <c r="BA60" i="95"/>
  <c r="AU62" i="95"/>
  <c r="AX63" i="95"/>
  <c r="BA64" i="95"/>
  <c r="AU66" i="95"/>
  <c r="AX67" i="95"/>
  <c r="BA68" i="95"/>
  <c r="AU70" i="95"/>
  <c r="AX71" i="95"/>
  <c r="BA72" i="95"/>
  <c r="AU74" i="95"/>
  <c r="AX75" i="95"/>
  <c r="BA76" i="95"/>
  <c r="AU78" i="95"/>
  <c r="AX79" i="95"/>
  <c r="BA80" i="95"/>
  <c r="AU82" i="95"/>
  <c r="AX83" i="95"/>
  <c r="BA84" i="95"/>
  <c r="AU86" i="95"/>
  <c r="AX87" i="95"/>
  <c r="BA88" i="95"/>
  <c r="AU90" i="95"/>
  <c r="AX91" i="95"/>
  <c r="BA92" i="95"/>
  <c r="AU94" i="95"/>
  <c r="AX95" i="95"/>
  <c r="BA96" i="95"/>
  <c r="AU98" i="95"/>
  <c r="AX99" i="95"/>
  <c r="BA100" i="95"/>
  <c r="AU102" i="95"/>
  <c r="AX103" i="95"/>
  <c r="BA104" i="95"/>
  <c r="AU106" i="95"/>
  <c r="AX107" i="95"/>
  <c r="BA108" i="95"/>
  <c r="AU110" i="95"/>
  <c r="AX111" i="95"/>
  <c r="BA112" i="95"/>
  <c r="AU114" i="95"/>
  <c r="AX115" i="95"/>
  <c r="BA116" i="95"/>
  <c r="AU118" i="95"/>
  <c r="AV6" i="95"/>
  <c r="AY7" i="95"/>
  <c r="BB8" i="95"/>
  <c r="AV10" i="95"/>
  <c r="AY11" i="95"/>
  <c r="BB12" i="95"/>
  <c r="AV14" i="95"/>
  <c r="AY15" i="95"/>
  <c r="BB16" i="95"/>
  <c r="AV18" i="95"/>
  <c r="AY19" i="95"/>
  <c r="BB20" i="95"/>
  <c r="AV22" i="95"/>
  <c r="AY23" i="95"/>
  <c r="BB24" i="95"/>
  <c r="AV26" i="95"/>
  <c r="AY27" i="95"/>
  <c r="BB28" i="95"/>
  <c r="AV30" i="95"/>
  <c r="AY31" i="95"/>
  <c r="BB32" i="95"/>
  <c r="AV34" i="95"/>
  <c r="AY35" i="95"/>
  <c r="BB36" i="95"/>
  <c r="AV38" i="95"/>
  <c r="AY39" i="95"/>
  <c r="BB40" i="95"/>
  <c r="AV42" i="95"/>
  <c r="AY43" i="95"/>
  <c r="BB44" i="95"/>
  <c r="AV46" i="95"/>
  <c r="AY47" i="95"/>
  <c r="BB48" i="95"/>
  <c r="AV50" i="95"/>
  <c r="AY51" i="95"/>
  <c r="BB52" i="95"/>
  <c r="AV54" i="95"/>
  <c r="AY55" i="95"/>
  <c r="BB56" i="95"/>
  <c r="AV58" i="95"/>
  <c r="AY59" i="95"/>
  <c r="BB60" i="95"/>
  <c r="AV62" i="95"/>
  <c r="AY63" i="95"/>
  <c r="BB64" i="95"/>
  <c r="AV66" i="95"/>
  <c r="AY67" i="95"/>
  <c r="BB68" i="95"/>
  <c r="AV70" i="95"/>
  <c r="AY71" i="95"/>
  <c r="BB72" i="95"/>
  <c r="AV74" i="95"/>
  <c r="AY75" i="95"/>
  <c r="BB76" i="95"/>
  <c r="AV78" i="95"/>
  <c r="AY79" i="95"/>
  <c r="BB80" i="95"/>
  <c r="AV82" i="95"/>
  <c r="AY83" i="95"/>
  <c r="BB84" i="95"/>
  <c r="AV86" i="95"/>
  <c r="AY87" i="95"/>
  <c r="BB88" i="95"/>
  <c r="AV90" i="95"/>
  <c r="AY91" i="95"/>
  <c r="BB92" i="95"/>
  <c r="AV94" i="95"/>
  <c r="AY95" i="95"/>
  <c r="BB96" i="95"/>
  <c r="AV98" i="95"/>
  <c r="AY99" i="95"/>
  <c r="BB100" i="95"/>
  <c r="AV102" i="95"/>
  <c r="AY103" i="95"/>
  <c r="BB104" i="95"/>
  <c r="AV106" i="95"/>
  <c r="AY107" i="95"/>
  <c r="BB108" i="95"/>
  <c r="AV110" i="95"/>
  <c r="AY111" i="95"/>
  <c r="BB112" i="95"/>
  <c r="AV114" i="95"/>
  <c r="AY115" i="95"/>
  <c r="BB116" i="95"/>
  <c r="AV118" i="95"/>
  <c r="AW6" i="95"/>
  <c r="AZ7" i="95"/>
  <c r="BC8" i="95"/>
  <c r="AW10" i="95"/>
  <c r="AZ11" i="95"/>
  <c r="BC12" i="95"/>
  <c r="AW14" i="95"/>
  <c r="AZ15" i="95"/>
  <c r="BC16" i="95"/>
  <c r="AW18" i="95"/>
  <c r="AZ19" i="95"/>
  <c r="BC20" i="95"/>
  <c r="AW22" i="95"/>
  <c r="AZ23" i="95"/>
  <c r="BC24" i="95"/>
  <c r="AW26" i="95"/>
  <c r="AZ27" i="95"/>
  <c r="BC28" i="95"/>
  <c r="AW30" i="95"/>
  <c r="AZ31" i="95"/>
  <c r="BC32" i="95"/>
  <c r="AW34" i="95"/>
  <c r="AZ35" i="95"/>
  <c r="BC36" i="95"/>
  <c r="AW38" i="95"/>
  <c r="AZ39" i="95"/>
  <c r="BC40" i="95"/>
  <c r="AW42" i="95"/>
  <c r="AZ43" i="95"/>
  <c r="BC44" i="95"/>
  <c r="AW46" i="95"/>
  <c r="AZ47" i="95"/>
  <c r="BC48" i="95"/>
  <c r="AW50" i="95"/>
  <c r="AZ51" i="95"/>
  <c r="BC52" i="95"/>
  <c r="AW54" i="95"/>
  <c r="AZ55" i="95"/>
  <c r="BC56" i="95"/>
  <c r="AW58" i="95"/>
  <c r="AZ59" i="95"/>
  <c r="BC60" i="95"/>
  <c r="AW62" i="95"/>
  <c r="AZ63" i="95"/>
  <c r="BC64" i="95"/>
  <c r="AW66" i="95"/>
  <c r="AZ67" i="95"/>
  <c r="BC68" i="95"/>
  <c r="AW70" i="95"/>
  <c r="AZ71" i="95"/>
  <c r="BC72" i="95"/>
  <c r="AW74" i="95"/>
  <c r="AZ75" i="95"/>
  <c r="BC76" i="95"/>
  <c r="AW78" i="95"/>
  <c r="AZ79" i="95"/>
  <c r="BC80" i="95"/>
  <c r="AW82" i="95"/>
  <c r="AZ83" i="95"/>
  <c r="BC84" i="95"/>
  <c r="AW86" i="95"/>
  <c r="AZ87" i="95"/>
  <c r="BC88" i="95"/>
  <c r="AW90" i="95"/>
  <c r="AZ91" i="95"/>
  <c r="BC92" i="95"/>
  <c r="AW94" i="95"/>
  <c r="AZ95" i="95"/>
  <c r="BC96" i="95"/>
  <c r="AW98" i="95"/>
  <c r="AZ99" i="95"/>
  <c r="BC100" i="95"/>
  <c r="AW102" i="95"/>
  <c r="AZ103" i="95"/>
  <c r="BC104" i="95"/>
  <c r="AW106" i="95"/>
  <c r="AZ107" i="95"/>
  <c r="BC108" i="95"/>
  <c r="AX6" i="95"/>
  <c r="BA7" i="95"/>
  <c r="AU9" i="95"/>
  <c r="AX10" i="95"/>
  <c r="BA11" i="95"/>
  <c r="AU13" i="95"/>
  <c r="AX14" i="95"/>
  <c r="BA15" i="95"/>
  <c r="AU17" i="95"/>
  <c r="AX18" i="95"/>
  <c r="BA19" i="95"/>
  <c r="AU21" i="95"/>
  <c r="AX22" i="95"/>
  <c r="BA23" i="95"/>
  <c r="AU25" i="95"/>
  <c r="AX26" i="95"/>
  <c r="BA27" i="95"/>
  <c r="AU29" i="95"/>
  <c r="AX30" i="95"/>
  <c r="BA31" i="95"/>
  <c r="AU33" i="95"/>
  <c r="AX34" i="95"/>
  <c r="BA35" i="95"/>
  <c r="AU37" i="95"/>
  <c r="AX38" i="95"/>
  <c r="BA39" i="95"/>
  <c r="AU41" i="95"/>
  <c r="AX42" i="95"/>
  <c r="BA43" i="95"/>
  <c r="AU45" i="95"/>
  <c r="AX46" i="95"/>
  <c r="BA47" i="95"/>
  <c r="AU49" i="95"/>
  <c r="AX50" i="95"/>
  <c r="BA51" i="95"/>
  <c r="AU53" i="95"/>
  <c r="AX54" i="95"/>
  <c r="BA55" i="95"/>
  <c r="AU57" i="95"/>
  <c r="AX58" i="95"/>
  <c r="BA59" i="95"/>
  <c r="AU61" i="95"/>
  <c r="AX62" i="95"/>
  <c r="BA63" i="95"/>
  <c r="AU65" i="95"/>
  <c r="AX66" i="95"/>
  <c r="BA67" i="95"/>
  <c r="AU69" i="95"/>
  <c r="AX70" i="95"/>
  <c r="BA71" i="95"/>
  <c r="AU73" i="95"/>
  <c r="AX74" i="95"/>
  <c r="BA75" i="95"/>
  <c r="AU77" i="95"/>
  <c r="AX78" i="95"/>
  <c r="BA79" i="95"/>
  <c r="AU81" i="95"/>
  <c r="AX82" i="95"/>
  <c r="BA83" i="95"/>
  <c r="AU85" i="95"/>
  <c r="AX86" i="95"/>
  <c r="BA87" i="95"/>
  <c r="AU89" i="95"/>
  <c r="AX90" i="95"/>
  <c r="BA91" i="95"/>
  <c r="AU93" i="95"/>
  <c r="AX94" i="95"/>
  <c r="BA95" i="95"/>
  <c r="AU97" i="95"/>
  <c r="AX98" i="95"/>
  <c r="BA99" i="95"/>
  <c r="AU101" i="95"/>
  <c r="AX102" i="95"/>
  <c r="BA103" i="95"/>
  <c r="AU105" i="95"/>
  <c r="AX106" i="95"/>
  <c r="BA107" i="95"/>
  <c r="AU109" i="95"/>
  <c r="AX110" i="95"/>
  <c r="BA111" i="95"/>
  <c r="AU113" i="95"/>
  <c r="AX114" i="95"/>
  <c r="BA115" i="95"/>
  <c r="AU117" i="95"/>
  <c r="AX118" i="95"/>
  <c r="AY6" i="95"/>
  <c r="BB7" i="95"/>
  <c r="AV9" i="95"/>
  <c r="AY10" i="95"/>
  <c r="BB11" i="95"/>
  <c r="AV13" i="95"/>
  <c r="AY14" i="95"/>
  <c r="BB15" i="95"/>
  <c r="AV17" i="95"/>
  <c r="AY18" i="95"/>
  <c r="BB19" i="95"/>
  <c r="AV21" i="95"/>
  <c r="AY22" i="95"/>
  <c r="BB23" i="95"/>
  <c r="AV25" i="95"/>
  <c r="AY26" i="95"/>
  <c r="BB27" i="95"/>
  <c r="AV29" i="95"/>
  <c r="AY30" i="95"/>
  <c r="BB31" i="95"/>
  <c r="AV33" i="95"/>
  <c r="AY34" i="95"/>
  <c r="BB35" i="95"/>
  <c r="AV37" i="95"/>
  <c r="AY38" i="95"/>
  <c r="BB39" i="95"/>
  <c r="AV41" i="95"/>
  <c r="AY42" i="95"/>
  <c r="BB43" i="95"/>
  <c r="AV45" i="95"/>
  <c r="AY46" i="95"/>
  <c r="BB47" i="95"/>
  <c r="AV49" i="95"/>
  <c r="AY50" i="95"/>
  <c r="BB51" i="95"/>
  <c r="AV53" i="95"/>
  <c r="AY54" i="95"/>
  <c r="BB55" i="95"/>
  <c r="AV57" i="95"/>
  <c r="AY58" i="95"/>
  <c r="BB59" i="95"/>
  <c r="AV61" i="95"/>
  <c r="AY62" i="95"/>
  <c r="BB63" i="95"/>
  <c r="AV65" i="95"/>
  <c r="AY66" i="95"/>
  <c r="BB67" i="95"/>
  <c r="AV69" i="95"/>
  <c r="AY70" i="95"/>
  <c r="BB71" i="95"/>
  <c r="AV73" i="95"/>
  <c r="AY74" i="95"/>
  <c r="BB75" i="95"/>
  <c r="AV77" i="95"/>
  <c r="AY78" i="95"/>
  <c r="BB79" i="95"/>
  <c r="AV81" i="95"/>
  <c r="AY82" i="95"/>
  <c r="BB83" i="95"/>
  <c r="AV85" i="95"/>
  <c r="AY86" i="95"/>
  <c r="BB87" i="95"/>
  <c r="AV89" i="95"/>
  <c r="AY90" i="95"/>
  <c r="BB91" i="95"/>
  <c r="AV93" i="95"/>
  <c r="AY94" i="95"/>
  <c r="BB95" i="95"/>
  <c r="AV97" i="95"/>
  <c r="AY98" i="95"/>
  <c r="BB99" i="95"/>
  <c r="AV101" i="95"/>
  <c r="AY102" i="95"/>
  <c r="BB103" i="95"/>
  <c r="AV105" i="95"/>
  <c r="AY106" i="95"/>
  <c r="BB107" i="95"/>
  <c r="AV109" i="95"/>
  <c r="AY110" i="95"/>
  <c r="BB111" i="95"/>
  <c r="AV113" i="95"/>
  <c r="AY114" i="95"/>
  <c r="BB115" i="95"/>
  <c r="AV117" i="95"/>
  <c r="AY118" i="95"/>
  <c r="AZ6" i="95"/>
  <c r="BC7" i="95"/>
  <c r="AW9" i="95"/>
  <c r="AZ10" i="95"/>
  <c r="BC11" i="95"/>
  <c r="AW13" i="95"/>
  <c r="AZ14" i="95"/>
  <c r="BC15" i="95"/>
  <c r="AW17" i="95"/>
  <c r="AZ18" i="95"/>
  <c r="BC19" i="95"/>
  <c r="AW21" i="95"/>
  <c r="AZ22" i="95"/>
  <c r="BC23" i="95"/>
  <c r="AW25" i="95"/>
  <c r="AZ26" i="95"/>
  <c r="BC27" i="95"/>
  <c r="AW29" i="95"/>
  <c r="AZ30" i="95"/>
  <c r="BC31" i="95"/>
  <c r="AW33" i="95"/>
  <c r="AZ34" i="95"/>
  <c r="BC35" i="95"/>
  <c r="AW37" i="95"/>
  <c r="AZ38" i="95"/>
  <c r="BC39" i="95"/>
  <c r="AW41" i="95"/>
  <c r="AZ42" i="95"/>
  <c r="BC43" i="95"/>
  <c r="AW45" i="95"/>
  <c r="AZ46" i="95"/>
  <c r="BC47" i="95"/>
  <c r="AW49" i="95"/>
  <c r="AZ50" i="95"/>
  <c r="BC51" i="95"/>
  <c r="AW53" i="95"/>
  <c r="AZ54" i="95"/>
  <c r="BC55" i="95"/>
  <c r="AW57" i="95"/>
  <c r="AZ58" i="95"/>
  <c r="BC59" i="95"/>
  <c r="AW61" i="95"/>
  <c r="AZ62" i="95"/>
  <c r="BC63" i="95"/>
  <c r="AW65" i="95"/>
  <c r="AZ66" i="95"/>
  <c r="BC67" i="95"/>
  <c r="AW69" i="95"/>
  <c r="AZ70" i="95"/>
  <c r="BC71" i="95"/>
  <c r="AW73" i="95"/>
  <c r="AZ74" i="95"/>
  <c r="BC75" i="95"/>
  <c r="AW77" i="95"/>
  <c r="AZ78" i="95"/>
  <c r="BC79" i="95"/>
  <c r="AW81" i="95"/>
  <c r="AZ82" i="95"/>
  <c r="BC83" i="95"/>
  <c r="AW85" i="95"/>
  <c r="AZ86" i="95"/>
  <c r="BC87" i="95"/>
  <c r="AW89" i="95"/>
  <c r="AZ90" i="95"/>
  <c r="BC91" i="95"/>
  <c r="AW93" i="95"/>
  <c r="AZ94" i="95"/>
  <c r="BC95" i="95"/>
  <c r="AW97" i="95"/>
  <c r="AZ98" i="95"/>
  <c r="BC99" i="95"/>
  <c r="AW101" i="95"/>
  <c r="AZ102" i="95"/>
  <c r="BC103" i="95"/>
  <c r="AW105" i="95"/>
  <c r="AZ106" i="95"/>
  <c r="BC107" i="95"/>
  <c r="AW109" i="95"/>
  <c r="AZ110" i="95"/>
  <c r="BC111" i="95"/>
  <c r="AW113" i="95"/>
  <c r="AZ114" i="95"/>
  <c r="BC115" i="95"/>
  <c r="AW117" i="95"/>
  <c r="AZ118" i="95"/>
  <c r="BA6" i="95"/>
  <c r="AU8" i="95"/>
  <c r="AX9" i="95"/>
  <c r="BA10" i="95"/>
  <c r="AU12" i="95"/>
  <c r="AX13" i="95"/>
  <c r="BA14" i="95"/>
  <c r="AU16" i="95"/>
  <c r="AX17" i="95"/>
  <c r="BA18" i="95"/>
  <c r="AU20" i="95"/>
  <c r="AX21" i="95"/>
  <c r="BA22" i="95"/>
  <c r="AU24" i="95"/>
  <c r="AX25" i="95"/>
  <c r="BA26" i="95"/>
  <c r="AU28" i="95"/>
  <c r="AX29" i="95"/>
  <c r="BA30" i="95"/>
  <c r="AU32" i="95"/>
  <c r="AX33" i="95"/>
  <c r="BA34" i="95"/>
  <c r="AU36" i="95"/>
  <c r="AX37" i="95"/>
  <c r="BA38" i="95"/>
  <c r="AU40" i="95"/>
  <c r="AX41" i="95"/>
  <c r="BA42" i="95"/>
  <c r="AU44" i="95"/>
  <c r="AX45" i="95"/>
  <c r="BA46" i="95"/>
  <c r="AU48" i="95"/>
  <c r="AX49" i="95"/>
  <c r="BA50" i="95"/>
  <c r="AU52" i="95"/>
  <c r="AX53" i="95"/>
  <c r="BA54" i="95"/>
  <c r="AU56" i="95"/>
  <c r="AX57" i="95"/>
  <c r="BA58" i="95"/>
  <c r="AU60" i="95"/>
  <c r="AX61" i="95"/>
  <c r="BA62" i="95"/>
  <c r="AU64" i="95"/>
  <c r="AX65" i="95"/>
  <c r="BA66" i="95"/>
  <c r="AU68" i="95"/>
  <c r="AX69" i="95"/>
  <c r="BA70" i="95"/>
  <c r="AU72" i="95"/>
  <c r="AX73" i="95"/>
  <c r="BA74" i="95"/>
  <c r="AU76" i="95"/>
  <c r="AX77" i="95"/>
  <c r="BA78" i="95"/>
  <c r="AU80" i="95"/>
  <c r="AX81" i="95"/>
  <c r="BA82" i="95"/>
  <c r="AU84" i="95"/>
  <c r="AX85" i="95"/>
  <c r="BA86" i="95"/>
  <c r="AU88" i="95"/>
  <c r="AX89" i="95"/>
  <c r="BA90" i="95"/>
  <c r="AU92" i="95"/>
  <c r="AX93" i="95"/>
  <c r="BA94" i="95"/>
  <c r="AU96" i="95"/>
  <c r="AX97" i="95"/>
  <c r="BA98" i="95"/>
  <c r="AU100" i="95"/>
  <c r="AX101" i="95"/>
  <c r="BA102" i="95"/>
  <c r="AU104" i="95"/>
  <c r="AX105" i="95"/>
  <c r="BA106" i="95"/>
  <c r="AU108" i="95"/>
  <c r="AX109" i="95"/>
  <c r="BA110" i="95"/>
  <c r="AU112" i="95"/>
  <c r="AX113" i="95"/>
  <c r="BA114" i="95"/>
  <c r="AU116" i="95"/>
  <c r="AX117" i="95"/>
  <c r="BA118" i="95"/>
  <c r="BB6" i="95"/>
  <c r="AV8" i="95"/>
  <c r="AY9" i="95"/>
  <c r="BB10" i="95"/>
  <c r="AV12" i="95"/>
  <c r="AY13" i="95"/>
  <c r="BB14" i="95"/>
  <c r="AV16" i="95"/>
  <c r="AY17" i="95"/>
  <c r="BB18" i="95"/>
  <c r="AV20" i="95"/>
  <c r="AY21" i="95"/>
  <c r="BB22" i="95"/>
  <c r="AV24" i="95"/>
  <c r="AY25" i="95"/>
  <c r="BB26" i="95"/>
  <c r="AV28" i="95"/>
  <c r="AY29" i="95"/>
  <c r="BB30" i="95"/>
  <c r="AV32" i="95"/>
  <c r="AY33" i="95"/>
  <c r="BB34" i="95"/>
  <c r="AV36" i="95"/>
  <c r="AY37" i="95"/>
  <c r="BB38" i="95"/>
  <c r="AV40" i="95"/>
  <c r="AY41" i="95"/>
  <c r="BB42" i="95"/>
  <c r="AV44" i="95"/>
  <c r="AY45" i="95"/>
  <c r="BB46" i="95"/>
  <c r="AV48" i="95"/>
  <c r="AY49" i="95"/>
  <c r="BB50" i="95"/>
  <c r="AV52" i="95"/>
  <c r="AY53" i="95"/>
  <c r="BB54" i="95"/>
  <c r="AV56" i="95"/>
  <c r="AY57" i="95"/>
  <c r="BB58" i="95"/>
  <c r="AV60" i="95"/>
  <c r="AY61" i="95"/>
  <c r="BB62" i="95"/>
  <c r="AV64" i="95"/>
  <c r="AY65" i="95"/>
  <c r="BB66" i="95"/>
  <c r="AV68" i="95"/>
  <c r="AY69" i="95"/>
  <c r="BB70" i="95"/>
  <c r="AV72" i="95"/>
  <c r="AY73" i="95"/>
  <c r="BB74" i="95"/>
  <c r="AV76" i="95"/>
  <c r="AY77" i="95"/>
  <c r="BB78" i="95"/>
  <c r="AV80" i="95"/>
  <c r="AY81" i="95"/>
  <c r="BB82" i="95"/>
  <c r="AV84" i="95"/>
  <c r="AY85" i="95"/>
  <c r="BB86" i="95"/>
  <c r="AV88" i="95"/>
  <c r="AY89" i="95"/>
  <c r="BB90" i="95"/>
  <c r="AV92" i="95"/>
  <c r="AY93" i="95"/>
  <c r="BB94" i="95"/>
  <c r="AV96" i="95"/>
  <c r="AY97" i="95"/>
  <c r="BB98" i="95"/>
  <c r="AV100" i="95"/>
  <c r="AY101" i="95"/>
  <c r="BB102" i="95"/>
  <c r="AV104" i="95"/>
  <c r="AY105" i="95"/>
  <c r="BB106" i="95"/>
  <c r="AV108" i="95"/>
  <c r="AY109" i="95"/>
  <c r="BB110" i="95"/>
  <c r="AV112" i="95"/>
  <c r="AY113" i="95"/>
  <c r="BB114" i="95"/>
  <c r="AV116" i="95"/>
  <c r="AY117" i="95"/>
  <c r="BB118" i="95"/>
  <c r="BC6" i="95"/>
  <c r="AW8" i="95"/>
  <c r="AZ9" i="95"/>
  <c r="BC10" i="95"/>
  <c r="AW12" i="95"/>
  <c r="AZ13" i="95"/>
  <c r="BC14" i="95"/>
  <c r="AW16" i="95"/>
  <c r="AZ17" i="95"/>
  <c r="BC18" i="95"/>
  <c r="AW20" i="95"/>
  <c r="AZ21" i="95"/>
  <c r="BC22" i="95"/>
  <c r="AW24" i="95"/>
  <c r="AZ25" i="95"/>
  <c r="BC26" i="95"/>
  <c r="AW28" i="95"/>
  <c r="AZ29" i="95"/>
  <c r="BC30" i="95"/>
  <c r="AW32" i="95"/>
  <c r="AZ33" i="95"/>
  <c r="BC34" i="95"/>
  <c r="AW36" i="95"/>
  <c r="AZ37" i="95"/>
  <c r="BC38" i="95"/>
  <c r="AW40" i="95"/>
  <c r="AZ41" i="95"/>
  <c r="BC42" i="95"/>
  <c r="AW44" i="95"/>
  <c r="AZ45" i="95"/>
  <c r="BC46" i="95"/>
  <c r="AW48" i="95"/>
  <c r="AZ49" i="95"/>
  <c r="BC50" i="95"/>
  <c r="AW52" i="95"/>
  <c r="AZ53" i="95"/>
  <c r="BC54" i="95"/>
  <c r="AW56" i="95"/>
  <c r="AZ57" i="95"/>
  <c r="BC58" i="95"/>
  <c r="AW60" i="95"/>
  <c r="AZ61" i="95"/>
  <c r="BC62" i="95"/>
  <c r="AW64" i="95"/>
  <c r="AZ65" i="95"/>
  <c r="BC66" i="95"/>
  <c r="AW68" i="95"/>
  <c r="AZ69" i="95"/>
  <c r="BC70" i="95"/>
  <c r="AW72" i="95"/>
  <c r="AZ73" i="95"/>
  <c r="BC74" i="95"/>
  <c r="AU7" i="95"/>
  <c r="AX8" i="95"/>
  <c r="BA9" i="95"/>
  <c r="AU11" i="95"/>
  <c r="AX12" i="95"/>
  <c r="BA13" i="95"/>
  <c r="AU15" i="95"/>
  <c r="AX16" i="95"/>
  <c r="BA17" i="95"/>
  <c r="AU19" i="95"/>
  <c r="AX20" i="95"/>
  <c r="BA21" i="95"/>
  <c r="AU23" i="95"/>
  <c r="AX24" i="95"/>
  <c r="BA25" i="95"/>
  <c r="AU27" i="95"/>
  <c r="AX28" i="95"/>
  <c r="BA29" i="95"/>
  <c r="AU31" i="95"/>
  <c r="AX32" i="95"/>
  <c r="BA33" i="95"/>
  <c r="AU35" i="95"/>
  <c r="AX36" i="95"/>
  <c r="BA37" i="95"/>
  <c r="AU39" i="95"/>
  <c r="AX40" i="95"/>
  <c r="BA41" i="95"/>
  <c r="AU43" i="95"/>
  <c r="AX44" i="95"/>
  <c r="BA45" i="95"/>
  <c r="AU47" i="95"/>
  <c r="AX48" i="95"/>
  <c r="BA49" i="95"/>
  <c r="AU51" i="95"/>
  <c r="AX52" i="95"/>
  <c r="BA53" i="95"/>
  <c r="AU55" i="95"/>
  <c r="AX56" i="95"/>
  <c r="BA57" i="95"/>
  <c r="AU59" i="95"/>
  <c r="AX60" i="95"/>
  <c r="BA61" i="95"/>
  <c r="AU63" i="95"/>
  <c r="AX64" i="95"/>
  <c r="BA65" i="95"/>
  <c r="AU67" i="95"/>
  <c r="AX68" i="95"/>
  <c r="BA69" i="95"/>
  <c r="AU71" i="95"/>
  <c r="AX72" i="95"/>
  <c r="BA73" i="95"/>
  <c r="AU75" i="95"/>
  <c r="AX76" i="95"/>
  <c r="BA77" i="95"/>
  <c r="AU79" i="95"/>
  <c r="AX80" i="95"/>
  <c r="BA81" i="95"/>
  <c r="AU83" i="95"/>
  <c r="AX84" i="95"/>
  <c r="BA85" i="95"/>
  <c r="AU87" i="95"/>
  <c r="AX88" i="95"/>
  <c r="BA89" i="95"/>
  <c r="AU91" i="95"/>
  <c r="AX92" i="95"/>
  <c r="BA93" i="95"/>
  <c r="AU95" i="95"/>
  <c r="AX96" i="95"/>
  <c r="BA97" i="95"/>
  <c r="AU99" i="95"/>
  <c r="AX100" i="95"/>
  <c r="BA101" i="95"/>
  <c r="AU103" i="95"/>
  <c r="AX104" i="95"/>
  <c r="BA105" i="95"/>
  <c r="AU107" i="95"/>
  <c r="AX108" i="95"/>
  <c r="BA109" i="95"/>
  <c r="AU111" i="95"/>
  <c r="AX112" i="95"/>
  <c r="BA113" i="95"/>
  <c r="AU115" i="95"/>
  <c r="AX116" i="95"/>
  <c r="BA117" i="95"/>
  <c r="AU119" i="95"/>
  <c r="AW7" i="95"/>
  <c r="AZ8" i="95"/>
  <c r="BC9" i="95"/>
  <c r="AW11" i="95"/>
  <c r="AZ12" i="95"/>
  <c r="BC13" i="95"/>
  <c r="AW15" i="95"/>
  <c r="AZ16" i="95"/>
  <c r="BC17" i="95"/>
  <c r="AW19" i="95"/>
  <c r="AZ20" i="95"/>
  <c r="BC21" i="95"/>
  <c r="AW23" i="95"/>
  <c r="AZ24" i="95"/>
  <c r="BC25" i="95"/>
  <c r="AW27" i="95"/>
  <c r="AZ28" i="95"/>
  <c r="BC29" i="95"/>
  <c r="AW31" i="95"/>
  <c r="AZ32" i="95"/>
  <c r="BC33" i="95"/>
  <c r="AW35" i="95"/>
  <c r="AZ36" i="95"/>
  <c r="BC37" i="95"/>
  <c r="AW39" i="95"/>
  <c r="AZ40" i="95"/>
  <c r="BC41" i="95"/>
  <c r="AW43" i="95"/>
  <c r="AZ44" i="95"/>
  <c r="BC45" i="95"/>
  <c r="AW47" i="95"/>
  <c r="AZ48" i="95"/>
  <c r="BC49" i="95"/>
  <c r="AW51" i="95"/>
  <c r="AZ52" i="95"/>
  <c r="BC53" i="95"/>
  <c r="AW55" i="95"/>
  <c r="AZ56" i="95"/>
  <c r="BC57" i="95"/>
  <c r="AW59" i="95"/>
  <c r="AZ60" i="95"/>
  <c r="BC61" i="95"/>
  <c r="AW63" i="95"/>
  <c r="AZ64" i="95"/>
  <c r="BC65" i="95"/>
  <c r="AW67" i="95"/>
  <c r="AZ68" i="95"/>
  <c r="BC69" i="95"/>
  <c r="AW71" i="95"/>
  <c r="AZ72" i="95"/>
  <c r="BC73" i="95"/>
  <c r="AW75" i="95"/>
  <c r="AZ76" i="95"/>
  <c r="BC77" i="95"/>
  <c r="AW79" i="95"/>
  <c r="AZ80" i="95"/>
  <c r="BC81" i="95"/>
  <c r="AW83" i="95"/>
  <c r="AZ84" i="95"/>
  <c r="BC85" i="95"/>
  <c r="AW87" i="95"/>
  <c r="AZ88" i="95"/>
  <c r="BC89" i="95"/>
  <c r="AW91" i="95"/>
  <c r="AZ92" i="95"/>
  <c r="BC93" i="95"/>
  <c r="AW95" i="95"/>
  <c r="AZ96" i="95"/>
  <c r="BC97" i="95"/>
  <c r="AW99" i="95"/>
  <c r="AZ100" i="95"/>
  <c r="BC101" i="95"/>
  <c r="AW103" i="95"/>
  <c r="AZ104" i="95"/>
  <c r="BC105" i="95"/>
  <c r="AW107" i="95"/>
  <c r="AZ108" i="95"/>
  <c r="BC109" i="95"/>
  <c r="AW111" i="95"/>
  <c r="AZ112" i="95"/>
  <c r="BC113" i="95"/>
  <c r="AW115" i="95"/>
  <c r="AZ116" i="95"/>
  <c r="BC117" i="95"/>
  <c r="AW119" i="95"/>
  <c r="AV7" i="95"/>
  <c r="AV23" i="95"/>
  <c r="AV39" i="95"/>
  <c r="AV55" i="95"/>
  <c r="AV71" i="95"/>
  <c r="AZ81" i="95"/>
  <c r="AZ89" i="95"/>
  <c r="AZ97" i="95"/>
  <c r="AZ105" i="95"/>
  <c r="AW112" i="95"/>
  <c r="AZ117" i="95"/>
  <c r="AV120" i="95"/>
  <c r="AY121" i="95"/>
  <c r="BB122" i="95"/>
  <c r="AV124" i="95"/>
  <c r="AZ5" i="95"/>
  <c r="AN5" i="95"/>
  <c r="AY8" i="95"/>
  <c r="AY24" i="95"/>
  <c r="AY40" i="95"/>
  <c r="AY56" i="95"/>
  <c r="AY72" i="95"/>
  <c r="BB81" i="95"/>
  <c r="BB89" i="95"/>
  <c r="BB97" i="95"/>
  <c r="BB105" i="95"/>
  <c r="AY112" i="95"/>
  <c r="BB117" i="95"/>
  <c r="AW120" i="95"/>
  <c r="AZ121" i="95"/>
  <c r="BC122" i="95"/>
  <c r="AW124" i="95"/>
  <c r="BA5" i="95"/>
  <c r="AO5" i="95"/>
  <c r="BB9" i="95"/>
  <c r="BB25" i="95"/>
  <c r="BB41" i="95"/>
  <c r="BB57" i="95"/>
  <c r="BB73" i="95"/>
  <c r="BC82" i="95"/>
  <c r="BC90" i="95"/>
  <c r="BC98" i="95"/>
  <c r="BC106" i="95"/>
  <c r="BC112" i="95"/>
  <c r="AW118" i="95"/>
  <c r="AX120" i="95"/>
  <c r="BA121" i="95"/>
  <c r="AU123" i="95"/>
  <c r="AX124" i="95"/>
  <c r="BB5" i="95"/>
  <c r="AP5" i="95"/>
  <c r="AV11" i="95"/>
  <c r="AV27" i="95"/>
  <c r="AV43" i="95"/>
  <c r="AV59" i="95"/>
  <c r="AV75" i="95"/>
  <c r="AV83" i="95"/>
  <c r="AV91" i="95"/>
  <c r="AV99" i="95"/>
  <c r="AV107" i="95"/>
  <c r="AZ113" i="95"/>
  <c r="BC118" i="95"/>
  <c r="AY120" i="95"/>
  <c r="BB121" i="95"/>
  <c r="AV123" i="95"/>
  <c r="AY124" i="95"/>
  <c r="BC5" i="95"/>
  <c r="AY12" i="95"/>
  <c r="AY28" i="95"/>
  <c r="AY44" i="95"/>
  <c r="AY60" i="95"/>
  <c r="AW76" i="95"/>
  <c r="AW84" i="95"/>
  <c r="AW92" i="95"/>
  <c r="AW100" i="95"/>
  <c r="AW108" i="95"/>
  <c r="BB113" i="95"/>
  <c r="AV119" i="95"/>
  <c r="AZ120" i="95"/>
  <c r="BC121" i="95"/>
  <c r="AW123" i="95"/>
  <c r="AZ124" i="95"/>
  <c r="AU5" i="95"/>
  <c r="BB13" i="95"/>
  <c r="BB29" i="95"/>
  <c r="BB45" i="95"/>
  <c r="BB61" i="95"/>
  <c r="AY76" i="95"/>
  <c r="AY84" i="95"/>
  <c r="AY92" i="95"/>
  <c r="AY100" i="95"/>
  <c r="AY108" i="95"/>
  <c r="AW114" i="95"/>
  <c r="AX119" i="95"/>
  <c r="BA120" i="95"/>
  <c r="AU122" i="95"/>
  <c r="AX123" i="95"/>
  <c r="BA124" i="95"/>
  <c r="AV15" i="95"/>
  <c r="AV31" i="95"/>
  <c r="AV47" i="95"/>
  <c r="AV63" i="95"/>
  <c r="AZ77" i="95"/>
  <c r="AZ85" i="95"/>
  <c r="AZ93" i="95"/>
  <c r="AZ101" i="95"/>
  <c r="AZ109" i="95"/>
  <c r="BC114" i="95"/>
  <c r="AY119" i="95"/>
  <c r="BB120" i="95"/>
  <c r="AV122" i="95"/>
  <c r="AY123" i="95"/>
  <c r="BB124" i="95"/>
  <c r="AY16" i="95"/>
  <c r="AY32" i="95"/>
  <c r="AY48" i="95"/>
  <c r="AY64" i="95"/>
  <c r="BB77" i="95"/>
  <c r="BB85" i="95"/>
  <c r="BB93" i="95"/>
  <c r="BB101" i="95"/>
  <c r="BB109" i="95"/>
  <c r="AV115" i="95"/>
  <c r="AZ119" i="95"/>
  <c r="BC120" i="95"/>
  <c r="AW122" i="95"/>
  <c r="AZ123" i="95"/>
  <c r="BC124" i="95"/>
  <c r="AI5" i="95"/>
  <c r="BB17" i="95"/>
  <c r="BB33" i="95"/>
  <c r="BB49" i="95"/>
  <c r="BB65" i="95"/>
  <c r="BC78" i="95"/>
  <c r="BC86" i="95"/>
  <c r="BC94" i="95"/>
  <c r="BC102" i="95"/>
  <c r="AW110" i="95"/>
  <c r="AZ115" i="95"/>
  <c r="BA119" i="95"/>
  <c r="AU121" i="95"/>
  <c r="AX122" i="95"/>
  <c r="BA123" i="95"/>
  <c r="AV5" i="95"/>
  <c r="AJ5" i="95"/>
  <c r="AV19" i="95"/>
  <c r="AV35" i="95"/>
  <c r="AV51" i="95"/>
  <c r="AV67" i="95"/>
  <c r="AV79" i="95"/>
  <c r="AV87" i="95"/>
  <c r="AV95" i="95"/>
  <c r="AV103" i="95"/>
  <c r="BC110" i="95"/>
  <c r="AW116" i="95"/>
  <c r="BB119" i="95"/>
  <c r="AV121" i="95"/>
  <c r="AY122" i="95"/>
  <c r="BB123" i="95"/>
  <c r="AW5" i="95"/>
  <c r="AK5" i="95"/>
  <c r="AY20" i="95"/>
  <c r="BB21" i="95"/>
  <c r="BB37" i="95"/>
  <c r="BB53" i="95"/>
  <c r="BB69" i="95"/>
  <c r="AY80" i="95"/>
  <c r="AY88" i="95"/>
  <c r="AY96" i="95"/>
  <c r="AY104" i="95"/>
  <c r="AZ111" i="95"/>
  <c r="BC116" i="95"/>
  <c r="AU120" i="95"/>
  <c r="AX121" i="95"/>
  <c r="BA122" i="95"/>
  <c r="AU124" i="95"/>
  <c r="AY5" i="95"/>
  <c r="AM5" i="95"/>
  <c r="AY36" i="95"/>
  <c r="BC123" i="95"/>
  <c r="AY52" i="95"/>
  <c r="AX5" i="95"/>
  <c r="AY68" i="95"/>
  <c r="AL5" i="95"/>
  <c r="AH5" i="95"/>
  <c r="AW80" i="95"/>
  <c r="AW88" i="95"/>
  <c r="AW96" i="95"/>
  <c r="AW104" i="95"/>
  <c r="AV111" i="95"/>
  <c r="AY116" i="95"/>
  <c r="BC119" i="95"/>
  <c r="AW121" i="95"/>
  <c r="AZ122" i="95"/>
  <c r="BM20" i="5"/>
  <c r="H14" i="106"/>
  <c r="G14" i="106" a="1"/>
  <c r="C14" i="106"/>
  <c r="C29" i="106"/>
  <c r="G29" i="106" a="1"/>
  <c r="H29" i="106"/>
  <c r="C44" i="106"/>
  <c r="G44" i="106" a="1"/>
  <c r="H44" i="106"/>
  <c r="F4" i="107"/>
  <c r="G4" i="107" s="1"/>
  <c r="H28" i="106"/>
  <c r="H27" i="106"/>
  <c r="C28" i="106"/>
  <c r="C27" i="106"/>
  <c r="G27" i="106" a="1"/>
  <c r="G28" i="106" a="1"/>
  <c r="H13" i="106"/>
  <c r="H12" i="106"/>
  <c r="C13" i="106"/>
  <c r="C12" i="106"/>
  <c r="G12" i="106" a="1"/>
  <c r="G13" i="106" a="1"/>
  <c r="H43" i="106"/>
  <c r="G42" i="106" a="1"/>
  <c r="H42" i="106"/>
  <c r="C43" i="106"/>
  <c r="G43" i="106" a="1"/>
  <c r="C42" i="106"/>
  <c r="V41" i="5"/>
  <c r="BM22" i="5"/>
  <c r="M3" i="107" a="1"/>
  <c r="C11" i="106"/>
  <c r="D11" i="106"/>
  <c r="G11" i="106" a="1"/>
  <c r="H11" i="106"/>
  <c r="C41" i="106"/>
  <c r="G41" i="106" a="1"/>
  <c r="H41" i="106"/>
  <c r="D26" i="106"/>
  <c r="G26" i="106" a="1"/>
  <c r="C26" i="106"/>
  <c r="H26" i="106"/>
  <c r="AA6" i="95"/>
  <c r="K5" i="105"/>
  <c r="L4" i="105"/>
  <c r="K4" i="105"/>
  <c r="C10" i="106"/>
  <c r="G10" i="106" a="1"/>
  <c r="H10" i="106"/>
  <c r="G40" i="106" a="1"/>
  <c r="H40" i="106"/>
  <c r="C40" i="106"/>
  <c r="C25" i="106"/>
  <c r="G25" i="106" a="1"/>
  <c r="H25" i="106"/>
  <c r="AG5" i="95"/>
  <c r="Z6" i="95"/>
  <c r="Z7" i="95" s="1"/>
  <c r="AV19" i="5"/>
  <c r="BK17" i="5"/>
  <c r="BK19" i="5"/>
  <c r="F558" i="107"/>
  <c r="G558" i="107" s="1"/>
  <c r="C2" i="103"/>
  <c r="BM6" i="5"/>
  <c r="BM11" i="5"/>
  <c r="G8" i="106" a="1"/>
  <c r="G7" i="106" a="1"/>
  <c r="C9" i="106"/>
  <c r="H9" i="106"/>
  <c r="D9" i="106"/>
  <c r="G9" i="106" a="1"/>
  <c r="G39" i="106" a="1"/>
  <c r="C39" i="106"/>
  <c r="G38" i="106" a="1"/>
  <c r="G37" i="106" a="1"/>
  <c r="H39" i="106"/>
  <c r="C24" i="106"/>
  <c r="G24" i="106" a="1"/>
  <c r="G23" i="106" a="1"/>
  <c r="H24" i="106"/>
  <c r="G22" i="106" a="1"/>
  <c r="O13" i="5"/>
  <c r="O14" i="5" s="1"/>
  <c r="BK16" i="5"/>
  <c r="N13" i="5"/>
  <c r="N14" i="5" s="1"/>
  <c r="N10" i="5"/>
  <c r="AY10" i="5"/>
  <c r="AY13" i="5"/>
  <c r="AY14" i="5" s="1"/>
  <c r="H8" i="106"/>
  <c r="C8" i="106"/>
  <c r="C38" i="106"/>
  <c r="H38" i="106"/>
  <c r="C23" i="106"/>
  <c r="H23" i="106"/>
  <c r="D54" i="5"/>
  <c r="P54" i="5" s="1"/>
  <c r="BM54" i="5" s="1"/>
  <c r="H22" i="106"/>
  <c r="H5" i="95"/>
  <c r="C22" i="106"/>
  <c r="H37" i="106"/>
  <c r="C37" i="106"/>
  <c r="G6" i="106" s="1" a="1"/>
  <c r="C7" i="106"/>
  <c r="H7" i="106"/>
  <c r="P49" i="5"/>
  <c r="BM57" i="5"/>
  <c r="BM23" i="5"/>
  <c r="BK30" i="5"/>
  <c r="BK35" i="5"/>
  <c r="AY37" i="5"/>
  <c r="AY38" i="5" s="1"/>
  <c r="BK25" i="5"/>
  <c r="AJ54" i="5"/>
  <c r="AV54" i="5" s="1"/>
  <c r="U54" i="5"/>
  <c r="AG54" i="5" s="1"/>
  <c r="U55" i="5"/>
  <c r="AG55" i="5" s="1"/>
  <c r="AG19" i="5"/>
  <c r="D60" i="5"/>
  <c r="P60" i="5" s="1"/>
  <c r="D66" i="5"/>
  <c r="E6" i="103"/>
  <c r="O37" i="5"/>
  <c r="O38" i="5" s="1"/>
  <c r="N37" i="5"/>
  <c r="N38" i="5" s="1"/>
  <c r="P19" i="5"/>
  <c r="U29" i="5"/>
  <c r="Q7" i="5"/>
  <c r="D10" i="106"/>
  <c r="U35" i="5"/>
  <c r="U16" i="5"/>
  <c r="U17" i="5"/>
  <c r="Q8" i="107"/>
  <c r="P37" i="107"/>
  <c r="Q18" i="107"/>
  <c r="P34" i="107"/>
  <c r="P27" i="107"/>
  <c r="P20" i="107"/>
  <c r="P13" i="107"/>
  <c r="R32" i="107"/>
  <c r="P23" i="107"/>
  <c r="Q4" i="107"/>
  <c r="P33" i="107"/>
  <c r="Q14" i="107"/>
  <c r="Q7" i="107"/>
  <c r="P36" i="107"/>
  <c r="R36" i="107"/>
  <c r="R29" i="107"/>
  <c r="R22" i="107"/>
  <c r="R15" i="107"/>
  <c r="P6" i="107"/>
  <c r="R25" i="107"/>
  <c r="P16" i="107"/>
  <c r="R35" i="107"/>
  <c r="P26" i="107"/>
  <c r="R38" i="107"/>
  <c r="P17" i="107"/>
  <c r="P10" i="107"/>
  <c r="R8" i="107"/>
  <c r="Q37" i="107"/>
  <c r="R18" i="107"/>
  <c r="P9" i="107"/>
  <c r="R28" i="107"/>
  <c r="P19" i="107"/>
  <c r="P12" i="107"/>
  <c r="P15" i="107"/>
  <c r="R30" i="107"/>
  <c r="P21" i="107"/>
  <c r="P24" i="107"/>
  <c r="R19" i="107"/>
  <c r="R12" i="107"/>
  <c r="R5" i="107"/>
  <c r="Q34" i="107"/>
  <c r="Q27" i="107"/>
  <c r="Q20" i="107"/>
  <c r="Q30" i="107"/>
  <c r="R11" i="107"/>
  <c r="R21" i="107"/>
  <c r="R14" i="107"/>
  <c r="P8" i="107"/>
  <c r="Q13" i="107"/>
  <c r="Q23" i="107"/>
  <c r="R4" i="107"/>
  <c r="Q33" i="107"/>
  <c r="P29" i="107"/>
  <c r="Q24" i="107"/>
  <c r="Q17" i="107"/>
  <c r="Q10" i="107"/>
  <c r="P39" i="107"/>
  <c r="P32" i="107"/>
  <c r="P25" i="107"/>
  <c r="Q6" i="107"/>
  <c r="P35" i="107"/>
  <c r="Q16" i="107"/>
  <c r="Q26" i="107"/>
  <c r="Q19" i="107"/>
  <c r="P22" i="107"/>
  <c r="P31" i="107"/>
  <c r="R34" i="107"/>
  <c r="R27" i="107"/>
  <c r="P18" i="107"/>
  <c r="R37" i="107"/>
  <c r="P28" i="107"/>
  <c r="Q9" i="107"/>
  <c r="P38" i="107"/>
  <c r="P11" i="107"/>
  <c r="R31" i="107"/>
  <c r="R24" i="107"/>
  <c r="R17" i="107"/>
  <c r="R10" i="107"/>
  <c r="Q39" i="107"/>
  <c r="Q32" i="107"/>
  <c r="R13" i="107"/>
  <c r="P4" i="107"/>
  <c r="R23" i="107"/>
  <c r="P14" i="107"/>
  <c r="R33" i="107"/>
  <c r="R26" i="107"/>
  <c r="AJ55" i="5"/>
  <c r="AV55" i="5" s="1"/>
  <c r="L5" i="105"/>
  <c r="U8" i="5"/>
  <c r="AA7" i="95"/>
  <c r="C21" i="106"/>
  <c r="G21" i="106" a="1"/>
  <c r="C36" i="106"/>
  <c r="G36" i="106" a="1"/>
  <c r="H36" i="106"/>
  <c r="D36" i="106"/>
  <c r="P53" i="5"/>
  <c r="D7" i="5"/>
  <c r="P7" i="5" s="1"/>
  <c r="P25" i="5" s="1"/>
  <c r="D67" i="5"/>
  <c r="AJ7" i="5"/>
  <c r="H21" i="106"/>
  <c r="D21" i="106"/>
  <c r="D61" i="5"/>
  <c r="P61" i="5" s="1"/>
  <c r="D4" i="97"/>
  <c r="C6" i="106"/>
  <c r="D6" i="106"/>
  <c r="H6" i="106"/>
  <c r="AJ47" i="5"/>
  <c r="AV47" i="5" s="1"/>
  <c r="AJ29" i="5"/>
  <c r="AV29" i="5" s="1"/>
  <c r="U30" i="5"/>
  <c r="AG29" i="5"/>
  <c r="AG47" i="5"/>
  <c r="U25" i="5"/>
  <c r="U41" i="5"/>
  <c r="AG7" i="5"/>
  <c r="D29" i="5"/>
  <c r="P29" i="5" s="1"/>
  <c r="O11" i="107" l="1"/>
  <c r="O22" i="107"/>
  <c r="O15" i="107"/>
  <c r="O8" i="107"/>
  <c r="N37" i="107"/>
  <c r="N30" i="107"/>
  <c r="N23" i="107"/>
  <c r="N33" i="107"/>
  <c r="N16" i="107"/>
  <c r="N26" i="107"/>
  <c r="O14" i="107"/>
  <c r="O24" i="107"/>
  <c r="O17" i="107"/>
  <c r="O7" i="107"/>
  <c r="N36" i="107"/>
  <c r="N9" i="107"/>
  <c r="N29" i="107"/>
  <c r="N22" i="107"/>
  <c r="O23" i="107"/>
  <c r="O21" i="107"/>
  <c r="N5" i="107"/>
  <c r="O31" i="107"/>
  <c r="N27" i="107"/>
  <c r="N20" i="107"/>
  <c r="N13" i="107"/>
  <c r="N6" i="107"/>
  <c r="O33" i="107"/>
  <c r="O4" i="107"/>
  <c r="N19" i="107"/>
  <c r="I40" i="106"/>
  <c r="I42" i="106"/>
  <c r="I23" i="106"/>
  <c r="I11" i="106"/>
  <c r="I24" i="106"/>
  <c r="I44" i="106"/>
  <c r="I8" i="106"/>
  <c r="I7" i="106"/>
  <c r="I41" i="106"/>
  <c r="I39" i="106"/>
  <c r="I9" i="106"/>
  <c r="E10" i="106"/>
  <c r="F10" i="106" s="1"/>
  <c r="I38" i="106"/>
  <c r="I25" i="106"/>
  <c r="E16" i="106"/>
  <c r="F16" i="106" s="1"/>
  <c r="I16" i="106"/>
  <c r="I12" i="106"/>
  <c r="I13" i="106"/>
  <c r="E46" i="106"/>
  <c r="F46" i="106" s="1"/>
  <c r="I46" i="106"/>
  <c r="I26" i="106"/>
  <c r="I10" i="106"/>
  <c r="I29" i="106"/>
  <c r="I43" i="106"/>
  <c r="I14" i="106"/>
  <c r="I27" i="106"/>
  <c r="I37" i="106"/>
  <c r="I28" i="106"/>
  <c r="E31" i="106"/>
  <c r="F31" i="106" s="1"/>
  <c r="I31" i="106"/>
  <c r="E11" i="106"/>
  <c r="F11" i="106" s="1"/>
  <c r="E26" i="106"/>
  <c r="F26" i="106" s="1"/>
  <c r="E9" i="106"/>
  <c r="F9" i="106" s="1"/>
  <c r="AI3" i="95"/>
  <c r="AK3" i="95"/>
  <c r="AN3" i="95"/>
  <c r="AZ3" i="95"/>
  <c r="AJ3" i="95"/>
  <c r="AP3" i="95"/>
  <c r="AH3" i="95"/>
  <c r="BC3" i="95"/>
  <c r="AW3" i="95"/>
  <c r="AO3" i="95"/>
  <c r="AM3" i="95"/>
  <c r="AL3" i="95"/>
  <c r="N5" i="95"/>
  <c r="L5" i="95"/>
  <c r="P5" i="107"/>
  <c r="Q25" i="107"/>
  <c r="R6" i="107"/>
  <c r="Q35" i="107"/>
  <c r="R16" i="107"/>
  <c r="P7" i="107"/>
  <c r="R7" i="107"/>
  <c r="Q36" i="107"/>
  <c r="Q29" i="107"/>
  <c r="Q22" i="107"/>
  <c r="Q15" i="107"/>
  <c r="I22" i="106"/>
  <c r="I45" i="106"/>
  <c r="AU3" i="95"/>
  <c r="N4" i="107"/>
  <c r="N15" i="107"/>
  <c r="N8" i="107"/>
  <c r="N17" i="107"/>
  <c r="N10" i="107"/>
  <c r="O38" i="107"/>
  <c r="N35" i="107"/>
  <c r="O16" i="107"/>
  <c r="N7" i="107"/>
  <c r="O28" i="107"/>
  <c r="I30" i="106"/>
  <c r="AX3" i="95"/>
  <c r="AY3" i="95"/>
  <c r="AV3" i="95"/>
  <c r="BA3" i="95"/>
  <c r="O36" i="107"/>
  <c r="O29" i="107"/>
  <c r="O30" i="107"/>
  <c r="N28" i="107"/>
  <c r="I15" i="106"/>
  <c r="BB3" i="95"/>
  <c r="M34" i="107"/>
  <c r="O34" i="107"/>
  <c r="O27" i="107"/>
  <c r="O20" i="107"/>
  <c r="O13" i="107"/>
  <c r="O6" i="107"/>
  <c r="O26" i="107"/>
  <c r="O9" i="107"/>
  <c r="N24" i="107"/>
  <c r="O37" i="107"/>
  <c r="N12" i="107"/>
  <c r="N38" i="107"/>
  <c r="Q28" i="107"/>
  <c r="O19" i="107"/>
  <c r="R9" i="107"/>
  <c r="Q38" i="107"/>
  <c r="Q31" i="107"/>
  <c r="R20" i="107"/>
  <c r="O10" i="107"/>
  <c r="N39" i="107"/>
  <c r="N32" i="107"/>
  <c r="N25" i="107"/>
  <c r="N18" i="107"/>
  <c r="N11" i="107"/>
  <c r="R39" i="107"/>
  <c r="P30" i="107"/>
  <c r="N21" i="107"/>
  <c r="Q11" i="107"/>
  <c r="N31" i="107"/>
  <c r="Q21" i="107"/>
  <c r="O12" i="107"/>
  <c r="O5" i="107"/>
  <c r="N34" i="107"/>
  <c r="Q12" i="107"/>
  <c r="Q5" i="107"/>
  <c r="N14" i="107"/>
  <c r="O35" i="107"/>
  <c r="O39" i="107"/>
  <c r="O32" i="107"/>
  <c r="O25" i="107"/>
  <c r="O18" i="107"/>
  <c r="C19" i="106"/>
  <c r="I21" i="106"/>
  <c r="C34" i="106"/>
  <c r="I36" i="106"/>
  <c r="C4" i="106"/>
  <c r="I6" i="106"/>
  <c r="H3" i="95"/>
  <c r="L3" i="95" s="1"/>
  <c r="R7" i="5"/>
  <c r="AJ17" i="5"/>
  <c r="AK41" i="5"/>
  <c r="D30" i="5"/>
  <c r="D35" i="5"/>
  <c r="P35" i="5" s="1"/>
  <c r="D17" i="5"/>
  <c r="U9" i="5"/>
  <c r="U10" i="5" s="1"/>
  <c r="U18" i="5"/>
  <c r="AJ8" i="5"/>
  <c r="M38" i="107"/>
  <c r="M37" i="107"/>
  <c r="M10" i="107"/>
  <c r="M36" i="107"/>
  <c r="M35" i="107"/>
  <c r="M39" i="107"/>
  <c r="S5" i="95"/>
  <c r="R5" i="95" s="1"/>
  <c r="E21" i="106"/>
  <c r="E36" i="106"/>
  <c r="D8" i="5"/>
  <c r="AG16" i="5"/>
  <c r="AJ35" i="5"/>
  <c r="AV35" i="5" s="1"/>
  <c r="AJ16" i="5"/>
  <c r="D16" i="5"/>
  <c r="M25" i="107"/>
  <c r="H52" i="106"/>
  <c r="M30" i="107"/>
  <c r="M21" i="107"/>
  <c r="M32" i="107"/>
  <c r="M28" i="107"/>
  <c r="M18" i="107"/>
  <c r="M15" i="107"/>
  <c r="M5" i="107"/>
  <c r="M22" i="107"/>
  <c r="M6" i="107"/>
  <c r="M12" i="107"/>
  <c r="M17" i="107"/>
  <c r="M16" i="107"/>
  <c r="M11" i="107"/>
  <c r="M31" i="107"/>
  <c r="M27" i="107"/>
  <c r="M13" i="107"/>
  <c r="M26" i="107"/>
  <c r="M20" i="107"/>
  <c r="M29" i="107"/>
  <c r="M9" i="107"/>
  <c r="M7" i="107"/>
  <c r="M14" i="107"/>
  <c r="M33" i="107"/>
  <c r="M19" i="107"/>
  <c r="M24" i="107"/>
  <c r="M23" i="107"/>
  <c r="M8" i="107"/>
  <c r="AJ25" i="5"/>
  <c r="U36" i="5"/>
  <c r="I5" i="95"/>
  <c r="AJ41" i="5"/>
  <c r="AV7" i="5"/>
  <c r="AV17" i="5" s="1"/>
  <c r="E6" i="106"/>
  <c r="U31" i="5"/>
  <c r="BM53" i="5"/>
  <c r="AJ30" i="5"/>
  <c r="AJ31" i="5"/>
  <c r="U56" i="5"/>
  <c r="AG35" i="5"/>
  <c r="AG17" i="5"/>
  <c r="AG30" i="5"/>
  <c r="D25" i="5"/>
  <c r="E41" i="5"/>
  <c r="D41" i="5"/>
  <c r="BM29" i="5"/>
  <c r="D31" i="5"/>
  <c r="O5" i="95" l="1"/>
  <c r="R2" i="107"/>
  <c r="Q2" i="107"/>
  <c r="P2" i="107"/>
  <c r="O2" i="107"/>
  <c r="N2" i="107"/>
  <c r="C2" i="106"/>
  <c r="N3" i="95"/>
  <c r="J5" i="95"/>
  <c r="BM7" i="5"/>
  <c r="U13" i="5"/>
  <c r="U14" i="5" s="1"/>
  <c r="D32" i="5"/>
  <c r="D9" i="5"/>
  <c r="D13" i="5" s="1"/>
  <c r="D18" i="5"/>
  <c r="AJ36" i="5"/>
  <c r="AJ18" i="5"/>
  <c r="F36" i="106"/>
  <c r="F21" i="106"/>
  <c r="F6" i="106"/>
  <c r="D27" i="5"/>
  <c r="D28" i="5" s="1"/>
  <c r="U5" i="95"/>
  <c r="P16" i="5"/>
  <c r="AV16" i="5"/>
  <c r="AJ9" i="5"/>
  <c r="D36" i="5"/>
  <c r="AV25" i="5"/>
  <c r="AV30" i="5"/>
  <c r="U32" i="5"/>
  <c r="BM35" i="5"/>
  <c r="AJ56" i="5"/>
  <c r="AJ32" i="5"/>
  <c r="U37" i="5"/>
  <c r="U38" i="5" s="1"/>
  <c r="U3" i="95"/>
  <c r="S3" i="95"/>
  <c r="P17" i="5"/>
  <c r="P30" i="5"/>
  <c r="R30" i="5" s="1"/>
  <c r="D62" i="5"/>
  <c r="O3" i="95" l="1"/>
  <c r="D10" i="5"/>
  <c r="AJ13" i="5"/>
  <c r="AJ14" i="5" s="1"/>
  <c r="AJ10" i="5"/>
  <c r="D14" i="5"/>
  <c r="D37" i="5"/>
  <c r="D38" i="5" s="1"/>
  <c r="AJ37" i="5"/>
  <c r="AJ38" i="5" s="1"/>
  <c r="R8" i="80" l="1"/>
  <c r="G13" i="84"/>
  <c r="D12" i="84"/>
  <c r="J10" i="84"/>
  <c r="D10" i="84"/>
  <c r="J8" i="84"/>
  <c r="G8" i="84"/>
  <c r="AA687" i="80"/>
  <c r="C29" i="80"/>
  <c r="O19" i="80"/>
  <c r="N19" i="80"/>
  <c r="G10" i="84" s="1"/>
  <c r="K19" i="80"/>
  <c r="H19" i="80"/>
  <c r="C19" i="80"/>
  <c r="K4" i="80"/>
  <c r="K10" i="80" l="1"/>
  <c r="D8" i="84"/>
  <c r="M4" i="107"/>
  <c r="M2" i="107" s="1"/>
  <c r="BM16" i="5"/>
  <c r="G11" i="84"/>
  <c r="J7" i="84"/>
  <c r="C17" i="99" a="1"/>
  <c r="C30" i="99" a="1"/>
  <c r="AE3" i="99" a="1"/>
  <c r="C3" i="99" a="1"/>
  <c r="R3" i="99" a="1"/>
  <c r="N32" i="99"/>
  <c r="N31" i="99"/>
  <c r="N33" i="99"/>
  <c r="N25" i="99" a="1"/>
  <c r="M33" i="99"/>
  <c r="M31" i="99"/>
  <c r="M32" i="99"/>
  <c r="M25" i="99" a="1"/>
  <c r="L32" i="99"/>
  <c r="L31" i="99"/>
  <c r="L25" i="99" a="1"/>
  <c r="K31" i="99"/>
  <c r="K32" i="99"/>
  <c r="K25" i="99" a="1"/>
  <c r="D9" i="84"/>
  <c r="J32" i="99"/>
  <c r="J31" i="99"/>
  <c r="J25" i="99" a="1"/>
  <c r="I31" i="99"/>
  <c r="I32" i="99"/>
  <c r="I25" i="99" a="1"/>
  <c r="H32" i="99"/>
  <c r="H31" i="99"/>
  <c r="H25" i="99" a="1"/>
  <c r="Q11" i="5"/>
  <c r="R11" i="5" s="1"/>
  <c r="G33" i="99" l="1"/>
  <c r="G32" i="99"/>
  <c r="G31" i="99"/>
  <c r="G25" i="99" a="1"/>
  <c r="F31" i="99"/>
  <c r="F32" i="99"/>
  <c r="F25" i="99" a="1"/>
  <c r="E31" i="99"/>
  <c r="E32" i="99"/>
  <c r="E25" i="99" a="1"/>
  <c r="D25" i="99" a="1"/>
  <c r="D31" i="99"/>
  <c r="D32" i="99"/>
  <c r="D33" i="99"/>
  <c r="D6" i="84"/>
  <c r="R6" i="5"/>
  <c r="D4" i="103"/>
  <c r="J6" i="84"/>
  <c r="J9" i="84" s="1"/>
  <c r="J11" i="84" s="1"/>
  <c r="C38" i="99" a="1"/>
  <c r="C19" i="99"/>
  <c r="C33" i="99"/>
  <c r="C25" i="99" a="1"/>
  <c r="C31" i="99"/>
  <c r="C20" i="99"/>
  <c r="C32" i="99"/>
  <c r="C18" i="99"/>
  <c r="Q29" i="5"/>
  <c r="E4" i="103" l="1"/>
  <c r="E2" i="103" s="1"/>
  <c r="D2" i="103"/>
  <c r="C34" i="99"/>
  <c r="C23" i="99"/>
  <c r="C24" i="99"/>
  <c r="C21" i="99"/>
  <c r="C22" i="99" s="1"/>
  <c r="H2" i="95"/>
  <c r="Q54" i="5"/>
  <c r="R54" i="5" s="1"/>
  <c r="D11" i="84"/>
  <c r="D13" i="84" s="1"/>
  <c r="Q53" i="5" l="1"/>
  <c r="R29" i="5"/>
  <c r="I38" i="99" l="1" a="1"/>
  <c r="L36" i="99"/>
  <c r="E19" i="99"/>
  <c r="E18" i="99"/>
  <c r="D20" i="99"/>
  <c r="D19" i="99"/>
  <c r="D18" i="99"/>
  <c r="J38" i="99" a="1"/>
  <c r="H38" i="99" a="1"/>
  <c r="M38" i="99" a="1"/>
  <c r="M18" i="99"/>
  <c r="M20" i="99"/>
  <c r="M19" i="99"/>
  <c r="N20" i="99"/>
  <c r="N18" i="99"/>
  <c r="N19" i="99"/>
  <c r="J18" i="99"/>
  <c r="J19" i="99"/>
  <c r="L19" i="99"/>
  <c r="L18" i="99"/>
  <c r="G38" i="99" a="1"/>
  <c r="F38" i="99" a="1"/>
  <c r="N38" i="99" a="1"/>
  <c r="K18" i="99"/>
  <c r="K19" i="99"/>
  <c r="I19" i="99"/>
  <c r="I18" i="99"/>
  <c r="F18" i="99"/>
  <c r="F19" i="99"/>
  <c r="B4" i="99" a="1"/>
  <c r="AD4" i="99" a="1"/>
  <c r="Q4" i="99" a="1"/>
  <c r="D38" i="99" a="1"/>
  <c r="E38" i="99" a="1"/>
  <c r="K38" i="99" a="1"/>
  <c r="I36" i="99"/>
  <c r="H19" i="99"/>
  <c r="H18" i="99"/>
  <c r="G18" i="99"/>
  <c r="G19" i="99"/>
  <c r="G20" i="99"/>
  <c r="L38" i="99" a="1"/>
  <c r="H36" i="99" l="1"/>
  <c r="K36" i="99"/>
  <c r="J36" i="99"/>
  <c r="M34" i="99"/>
  <c r="M35" i="99" s="1"/>
  <c r="G34" i="99"/>
  <c r="G35" i="99" s="1"/>
  <c r="G36" i="99"/>
  <c r="E36" i="99"/>
  <c r="G37" i="99"/>
  <c r="D37" i="99"/>
  <c r="N37" i="99"/>
  <c r="C35" i="99"/>
  <c r="P31" i="99"/>
  <c r="C36" i="99"/>
  <c r="P32" i="99"/>
  <c r="D34" i="99"/>
  <c r="D35" i="99" s="1"/>
  <c r="D36" i="99"/>
  <c r="C37" i="99"/>
  <c r="F36" i="99"/>
  <c r="N36" i="99"/>
  <c r="D23" i="99"/>
  <c r="D21" i="99"/>
  <c r="D22" i="99" s="1"/>
  <c r="E23" i="99"/>
  <c r="D24" i="99"/>
  <c r="N24" i="99"/>
  <c r="M24" i="99"/>
  <c r="P18" i="99"/>
  <c r="M37" i="99"/>
  <c r="N21" i="99"/>
  <c r="N22" i="99" s="1"/>
  <c r="N23" i="99"/>
  <c r="N34" i="99"/>
  <c r="N35" i="99" s="1"/>
  <c r="P25" i="99"/>
  <c r="G24" i="99"/>
  <c r="H23" i="99"/>
  <c r="G23" i="99"/>
  <c r="G21" i="99"/>
  <c r="G22" i="99" s="1"/>
  <c r="C7" i="99"/>
  <c r="K13" i="99"/>
  <c r="U12" i="99"/>
  <c r="K6" i="99"/>
  <c r="J5" i="99"/>
  <c r="S13" i="99"/>
  <c r="V13" i="99"/>
  <c r="I9" i="99"/>
  <c r="H10" i="99"/>
  <c r="L13" i="99"/>
  <c r="U11" i="99"/>
  <c r="AA13" i="99"/>
  <c r="Z13" i="99"/>
  <c r="R5" i="99"/>
  <c r="E12" i="99"/>
  <c r="J13" i="99"/>
  <c r="R7" i="99"/>
  <c r="Z12" i="99"/>
  <c r="D14" i="99"/>
  <c r="L6" i="99"/>
  <c r="L11" i="99"/>
  <c r="H7" i="99"/>
  <c r="X10" i="99"/>
  <c r="R9" i="99"/>
  <c r="F12" i="99"/>
  <c r="AA14" i="99"/>
  <c r="R11" i="99"/>
  <c r="K12" i="99"/>
  <c r="X9" i="99"/>
  <c r="D8" i="99"/>
  <c r="Z10" i="99"/>
  <c r="D11" i="99"/>
  <c r="V14" i="99"/>
  <c r="D9" i="99"/>
  <c r="R12" i="99"/>
  <c r="F11" i="99"/>
  <c r="H5" i="99"/>
  <c r="J6" i="99"/>
  <c r="J10" i="99"/>
  <c r="D7" i="99"/>
  <c r="I11" i="99"/>
  <c r="Y10" i="99"/>
  <c r="U13" i="99"/>
  <c r="F7" i="99"/>
  <c r="I7" i="99"/>
  <c r="J11" i="99"/>
  <c r="E13" i="99"/>
  <c r="AB12" i="99"/>
  <c r="F8" i="99"/>
  <c r="K5" i="99"/>
  <c r="J9" i="99"/>
  <c r="G10" i="99"/>
  <c r="X14" i="99"/>
  <c r="G5" i="99"/>
  <c r="G11" i="99"/>
  <c r="I5" i="99"/>
  <c r="C10" i="99"/>
  <c r="I8" i="99"/>
  <c r="X13" i="99"/>
  <c r="I14" i="99"/>
  <c r="W11" i="99"/>
  <c r="E10" i="99"/>
  <c r="K11" i="99"/>
  <c r="G13" i="99"/>
  <c r="E11" i="99"/>
  <c r="C11" i="99"/>
  <c r="W12" i="99"/>
  <c r="K9" i="99"/>
  <c r="W14" i="99"/>
  <c r="S11" i="99"/>
  <c r="C14" i="99"/>
  <c r="Y9" i="99"/>
  <c r="J7" i="99"/>
  <c r="V11" i="99"/>
  <c r="W13" i="99"/>
  <c r="R14" i="99"/>
  <c r="S6" i="99"/>
  <c r="Z11" i="99"/>
  <c r="G9" i="99"/>
  <c r="I12" i="99"/>
  <c r="K10" i="99"/>
  <c r="L5" i="99"/>
  <c r="K7" i="99"/>
  <c r="J14" i="99"/>
  <c r="L14" i="99"/>
  <c r="E9" i="99"/>
  <c r="F5" i="99"/>
  <c r="T13" i="99"/>
  <c r="H9" i="99"/>
  <c r="W6" i="99"/>
  <c r="Y13" i="99"/>
  <c r="G8" i="99"/>
  <c r="H11" i="99"/>
  <c r="R10" i="99"/>
  <c r="H6" i="99"/>
  <c r="G7" i="99"/>
  <c r="AA11" i="99"/>
  <c r="Z9" i="99"/>
  <c r="D12" i="99"/>
  <c r="X11" i="99"/>
  <c r="F9" i="99"/>
  <c r="E5" i="99"/>
  <c r="U14" i="99"/>
  <c r="H13" i="99"/>
  <c r="E8" i="99"/>
  <c r="U10" i="99"/>
  <c r="W10" i="99"/>
  <c r="F6" i="99"/>
  <c r="W9" i="99"/>
  <c r="V9" i="99"/>
  <c r="E7" i="99"/>
  <c r="Y12" i="99"/>
  <c r="T10" i="99"/>
  <c r="L12" i="99"/>
  <c r="G14" i="99"/>
  <c r="C9" i="99"/>
  <c r="F10" i="99"/>
  <c r="AA10" i="99"/>
  <c r="Y11" i="99"/>
  <c r="Z14" i="99"/>
  <c r="S12" i="99"/>
  <c r="T14" i="99"/>
  <c r="D6" i="99"/>
  <c r="U9" i="99"/>
  <c r="C13" i="99"/>
  <c r="G12" i="99"/>
  <c r="I6" i="99"/>
  <c r="T11" i="99"/>
  <c r="L10" i="99"/>
  <c r="L8" i="99"/>
  <c r="J8" i="99"/>
  <c r="E14" i="99"/>
  <c r="H14" i="99"/>
  <c r="D5" i="99"/>
  <c r="C5" i="99"/>
  <c r="AB11" i="99"/>
  <c r="AB14" i="99"/>
  <c r="T12" i="99"/>
  <c r="V12" i="99"/>
  <c r="C12" i="99"/>
  <c r="I13" i="99"/>
  <c r="K8" i="99"/>
  <c r="G6" i="99"/>
  <c r="Y14" i="99"/>
  <c r="X6" i="99"/>
  <c r="L9" i="99"/>
  <c r="T6" i="99"/>
  <c r="AA9" i="99"/>
  <c r="AA12" i="99"/>
  <c r="L7" i="99"/>
  <c r="R6" i="99"/>
  <c r="I10" i="99"/>
  <c r="C8" i="99"/>
  <c r="C6" i="99"/>
  <c r="J12" i="99"/>
  <c r="AB10" i="99"/>
  <c r="R8" i="99"/>
  <c r="V6" i="99"/>
  <c r="S14" i="99"/>
  <c r="R13" i="99"/>
  <c r="S10" i="99"/>
  <c r="K14" i="99"/>
  <c r="E6" i="99"/>
  <c r="H12" i="99"/>
  <c r="F14" i="99"/>
  <c r="D10" i="99"/>
  <c r="V10" i="99"/>
  <c r="X12" i="99"/>
  <c r="D13" i="99"/>
  <c r="F13" i="99"/>
  <c r="AB13" i="99"/>
  <c r="H8" i="99"/>
  <c r="F23" i="99"/>
  <c r="P19" i="99"/>
  <c r="I23" i="99"/>
  <c r="J23" i="99"/>
  <c r="M21" i="99"/>
  <c r="M22" i="99" s="1"/>
  <c r="M23" i="99"/>
  <c r="P38" i="99"/>
  <c r="K23" i="99"/>
  <c r="L23" i="99"/>
  <c r="M36" i="99"/>
  <c r="AJ12" i="99" l="1"/>
  <c r="AM10" i="99"/>
  <c r="AH13" i="99"/>
  <c r="AF13" i="99"/>
  <c r="AL12" i="99"/>
  <c r="AJ13" i="99"/>
  <c r="P36" i="99"/>
  <c r="AN10" i="99"/>
  <c r="P23" i="99"/>
  <c r="AI13" i="99"/>
  <c r="AM14" i="99"/>
  <c r="AF6" i="99"/>
  <c r="AE12" i="99"/>
  <c r="AH12" i="99"/>
  <c r="AH10" i="99"/>
  <c r="AK13" i="99"/>
  <c r="AE9" i="99"/>
  <c r="AK14" i="99"/>
  <c r="AH11" i="99"/>
  <c r="AM12" i="99"/>
  <c r="AI14" i="99"/>
  <c r="AN13" i="99"/>
  <c r="AK10" i="99"/>
  <c r="AG14" i="99"/>
  <c r="AF10" i="99"/>
  <c r="AJ11" i="99"/>
  <c r="AN14" i="99"/>
  <c r="AE5" i="99"/>
  <c r="AE11" i="99"/>
  <c r="AI6" i="99"/>
  <c r="AH9" i="99"/>
  <c r="AJ9" i="99"/>
  <c r="AL10" i="99"/>
  <c r="AE7" i="99"/>
  <c r="AE6" i="99"/>
  <c r="AE13" i="99"/>
  <c r="AJ6" i="99"/>
  <c r="AL14" i="99"/>
  <c r="AE10" i="99"/>
  <c r="AK11" i="99"/>
  <c r="AF12" i="99"/>
  <c r="AI11" i="99"/>
  <c r="AL13" i="99"/>
  <c r="AJ10" i="99"/>
  <c r="AM13" i="99"/>
  <c r="AG6" i="99"/>
  <c r="AK12" i="99"/>
  <c r="AM11" i="99"/>
  <c r="AL9" i="99"/>
  <c r="AG13" i="99"/>
  <c r="AF14" i="99"/>
  <c r="AG12" i="99"/>
  <c r="AK9" i="99"/>
  <c r="AE8" i="99"/>
  <c r="AK6" i="99"/>
  <c r="AG11" i="99"/>
  <c r="AG10" i="99"/>
  <c r="AF11" i="99"/>
  <c r="D4" i="99"/>
  <c r="G4" i="99"/>
  <c r="I4" i="99"/>
  <c r="C4" i="99"/>
  <c r="L4" i="99"/>
  <c r="F4" i="99"/>
  <c r="J4" i="99"/>
  <c r="H4" i="99"/>
  <c r="E4" i="99"/>
  <c r="K4" i="99"/>
  <c r="AH14" i="99"/>
  <c r="AN9" i="99"/>
  <c r="AJ14" i="99"/>
  <c r="AI12" i="99"/>
  <c r="AN12" i="99"/>
  <c r="AI9" i="99"/>
  <c r="AE14" i="99"/>
  <c r="AM9" i="99"/>
  <c r="AI10" i="99"/>
  <c r="AL11" i="99"/>
  <c r="AN11" i="99"/>
  <c r="W31" i="5" l="1"/>
  <c r="D25" i="106" l="1"/>
  <c r="E25" i="106" s="1"/>
  <c r="F25" i="106" s="1"/>
  <c r="V8" i="99"/>
  <c r="AI8" i="99" s="1"/>
  <c r="W8" i="5"/>
  <c r="D24" i="106"/>
  <c r="E24" i="106" s="1"/>
  <c r="F24" i="106" s="1"/>
  <c r="U8" i="99"/>
  <c r="AH8" i="99" s="1"/>
  <c r="U6" i="99"/>
  <c r="AH6" i="99" s="1"/>
  <c r="W18" i="5" l="1"/>
  <c r="W36" i="5"/>
  <c r="W37" i="5" s="1"/>
  <c r="W38" i="5" s="1"/>
  <c r="W9" i="5"/>
  <c r="W32" i="5"/>
  <c r="W13" i="5" l="1"/>
  <c r="W14" i="5" s="1"/>
  <c r="W10" i="5"/>
  <c r="E33" i="99" l="1"/>
  <c r="E20" i="99"/>
  <c r="F33" i="99"/>
  <c r="F20" i="99"/>
  <c r="AK8" i="5"/>
  <c r="AK36" i="5" s="1"/>
  <c r="AK37" i="5" s="1"/>
  <c r="AK38" i="5" s="1"/>
  <c r="R4" i="99"/>
  <c r="AE4" i="99" s="1"/>
  <c r="AL8" i="5"/>
  <c r="AL36" i="5" s="1"/>
  <c r="AL37" i="5" s="1"/>
  <c r="AL38" i="5" s="1"/>
  <c r="AL31" i="5"/>
  <c r="AK31" i="5"/>
  <c r="E8" i="5"/>
  <c r="S5" i="99"/>
  <c r="AF5" i="99" s="1"/>
  <c r="F8" i="5"/>
  <c r="F18" i="5" s="1"/>
  <c r="T5" i="99"/>
  <c r="AG5" i="99" s="1"/>
  <c r="E31" i="5"/>
  <c r="F31" i="5"/>
  <c r="F24" i="99" l="1"/>
  <c r="F21" i="99"/>
  <c r="F22" i="99" s="1"/>
  <c r="F37" i="99"/>
  <c r="F34" i="99"/>
  <c r="F35" i="99" s="1"/>
  <c r="E21" i="99"/>
  <c r="E24" i="99"/>
  <c r="E37" i="99"/>
  <c r="E34" i="99"/>
  <c r="E35" i="99" s="1"/>
  <c r="E18" i="5"/>
  <c r="AK9" i="5"/>
  <c r="AK13" i="5" s="1"/>
  <c r="AK14" i="5" s="1"/>
  <c r="AK18" i="5"/>
  <c r="AK32" i="5"/>
  <c r="AL9" i="5"/>
  <c r="AL10" i="5" s="1"/>
  <c r="AL18" i="5"/>
  <c r="AL32" i="5"/>
  <c r="E32" i="5"/>
  <c r="F32" i="5"/>
  <c r="F27" i="5"/>
  <c r="F28" i="5" s="1"/>
  <c r="F36" i="5"/>
  <c r="F37" i="5" s="1"/>
  <c r="F38" i="5" s="1"/>
  <c r="F9" i="5"/>
  <c r="F62" i="5"/>
  <c r="E62" i="5"/>
  <c r="E27" i="5"/>
  <c r="E28" i="5" s="1"/>
  <c r="E36" i="5"/>
  <c r="E9" i="5"/>
  <c r="E22" i="99" l="1"/>
  <c r="AK10" i="5"/>
  <c r="AL13" i="5"/>
  <c r="AL14" i="5" s="1"/>
  <c r="E37" i="5"/>
  <c r="E38" i="5" s="1"/>
  <c r="F13" i="5"/>
  <c r="F14" i="5" s="1"/>
  <c r="F10" i="5"/>
  <c r="E10" i="5"/>
  <c r="E13" i="5"/>
  <c r="E14" i="5" s="1"/>
  <c r="W8" i="99" l="1"/>
  <c r="AJ8" i="99" s="1"/>
  <c r="D40" i="106"/>
  <c r="E40" i="106" s="1"/>
  <c r="F40" i="106" s="1"/>
  <c r="V7" i="99"/>
  <c r="AI7" i="99" s="1"/>
  <c r="U4" i="99"/>
  <c r="AH4" i="99" s="1"/>
  <c r="X8" i="5"/>
  <c r="X31" i="5"/>
  <c r="U7" i="99"/>
  <c r="AH7" i="99" s="1"/>
  <c r="D39" i="106"/>
  <c r="AL56" i="5" l="1"/>
  <c r="W56" i="5"/>
  <c r="AK56" i="5"/>
  <c r="X56" i="5"/>
  <c r="X32" i="5"/>
  <c r="X18" i="5"/>
  <c r="X36" i="5"/>
  <c r="X37" i="5" s="1"/>
  <c r="X38" i="5" s="1"/>
  <c r="X9" i="5"/>
  <c r="E39" i="106"/>
  <c r="X13" i="5" l="1"/>
  <c r="X14" i="5" s="1"/>
  <c r="X10" i="5"/>
  <c r="F39" i="106"/>
  <c r="I33" i="99" l="1"/>
  <c r="I20" i="99"/>
  <c r="V4" i="99"/>
  <c r="AI4" i="99" s="1"/>
  <c r="AN31" i="5"/>
  <c r="H31" i="5"/>
  <c r="H8" i="5"/>
  <c r="AN8" i="5"/>
  <c r="I24" i="99" l="1"/>
  <c r="I21" i="99"/>
  <c r="I22" i="99" s="1"/>
  <c r="I34" i="99"/>
  <c r="I35" i="99" s="1"/>
  <c r="I37" i="99"/>
  <c r="H27" i="5"/>
  <c r="H28" i="5" s="1"/>
  <c r="H18" i="5"/>
  <c r="H9" i="5"/>
  <c r="H36" i="5"/>
  <c r="AN18" i="5"/>
  <c r="AN9" i="5"/>
  <c r="AN36" i="5"/>
  <c r="H32" i="5"/>
  <c r="AN32" i="5"/>
  <c r="AN56" i="5"/>
  <c r="H62" i="5"/>
  <c r="AN37" i="5" l="1"/>
  <c r="AN38" i="5" s="1"/>
  <c r="AN13" i="5"/>
  <c r="AN14" i="5" s="1"/>
  <c r="AN10" i="5"/>
  <c r="H37" i="5"/>
  <c r="H38" i="5" s="1"/>
  <c r="H10" i="5"/>
  <c r="H13" i="5"/>
  <c r="H14" i="5" s="1"/>
  <c r="D7" i="106" l="1"/>
  <c r="E7" i="106" s="1"/>
  <c r="F7" i="106" s="1"/>
  <c r="S9" i="99"/>
  <c r="AF9" i="99" s="1"/>
  <c r="D37" i="106"/>
  <c r="E37" i="106" s="1"/>
  <c r="F37" i="106" s="1"/>
  <c r="S8" i="99"/>
  <c r="AF8" i="99" s="1"/>
  <c r="D22" i="106"/>
  <c r="E22" i="106" s="1"/>
  <c r="F22" i="106" s="1"/>
  <c r="S7" i="99"/>
  <c r="AF7" i="99" s="1"/>
  <c r="D42" i="106"/>
  <c r="E42" i="106" s="1"/>
  <c r="F42" i="106" s="1"/>
  <c r="D27" i="106"/>
  <c r="E27" i="106" s="1"/>
  <c r="D12" i="106"/>
  <c r="E12" i="106" s="1"/>
  <c r="Z8" i="5"/>
  <c r="D41" i="106"/>
  <c r="W7" i="99"/>
  <c r="AJ7" i="99" s="1"/>
  <c r="X8" i="99"/>
  <c r="AK8" i="99" s="1"/>
  <c r="X7" i="99"/>
  <c r="AK7" i="99" s="1"/>
  <c r="Z31" i="5"/>
  <c r="AA8" i="5"/>
  <c r="AA31" i="5"/>
  <c r="F27" i="106" l="1"/>
  <c r="F12" i="106"/>
  <c r="AA32" i="5"/>
  <c r="AA56" i="5"/>
  <c r="Z32" i="5"/>
  <c r="E41" i="106"/>
  <c r="Z18" i="5"/>
  <c r="Z9" i="5"/>
  <c r="Z36" i="5"/>
  <c r="AA36" i="5"/>
  <c r="AA37" i="5" s="1"/>
  <c r="AA38" i="5" s="1"/>
  <c r="AA18" i="5"/>
  <c r="AA9" i="5"/>
  <c r="Z56" i="5"/>
  <c r="AA10" i="5" l="1"/>
  <c r="AA13" i="5"/>
  <c r="AA14" i="5" s="1"/>
  <c r="Z37" i="5"/>
  <c r="Z38" i="5" s="1"/>
  <c r="Z10" i="5"/>
  <c r="Z13" i="5"/>
  <c r="Z14" i="5" s="1"/>
  <c r="F41" i="106"/>
  <c r="J33" i="99" l="1"/>
  <c r="J20" i="99"/>
  <c r="H33" i="99"/>
  <c r="H20" i="99"/>
  <c r="X4" i="99"/>
  <c r="AK4" i="99" s="1"/>
  <c r="H21" i="99" l="1"/>
  <c r="H24" i="99"/>
  <c r="H37" i="99"/>
  <c r="H34" i="99"/>
  <c r="H35" i="99" s="1"/>
  <c r="J24" i="99"/>
  <c r="J21" i="99"/>
  <c r="J22" i="99" s="1"/>
  <c r="J37" i="99"/>
  <c r="J34" i="99"/>
  <c r="J35" i="99" s="1"/>
  <c r="H22" i="99" l="1"/>
  <c r="V5" i="99" l="1"/>
  <c r="AI5" i="99" s="1"/>
  <c r="W4" i="99"/>
  <c r="AJ4" i="99" s="1"/>
  <c r="AM8" i="5"/>
  <c r="G8" i="5"/>
  <c r="U5" i="99"/>
  <c r="AH5" i="99" s="1"/>
  <c r="G31" i="5"/>
  <c r="AM31" i="5"/>
  <c r="AM32" i="5" l="1"/>
  <c r="G18" i="5"/>
  <c r="G27" i="5"/>
  <c r="G28" i="5" s="1"/>
  <c r="G36" i="5"/>
  <c r="G9" i="5"/>
  <c r="G62" i="5"/>
  <c r="AM56" i="5"/>
  <c r="AM36" i="5"/>
  <c r="AM9" i="5"/>
  <c r="AM18" i="5"/>
  <c r="G32" i="5"/>
  <c r="AM10" i="5" l="1"/>
  <c r="AM13" i="5"/>
  <c r="AM14" i="5" s="1"/>
  <c r="AM37" i="5"/>
  <c r="AM38" i="5" s="1"/>
  <c r="G10" i="5"/>
  <c r="G13" i="5"/>
  <c r="G14" i="5" s="1"/>
  <c r="G37" i="5"/>
  <c r="G38" i="5" s="1"/>
  <c r="S4" i="99" l="1"/>
  <c r="AF4" i="99" s="1"/>
  <c r="AP31" i="5" l="1"/>
  <c r="J31" i="5"/>
  <c r="AP8" i="5"/>
  <c r="X5" i="99"/>
  <c r="AK5" i="99" s="1"/>
  <c r="J8" i="5"/>
  <c r="AO31" i="5"/>
  <c r="I31" i="5"/>
  <c r="I8" i="5"/>
  <c r="AO8" i="5"/>
  <c r="W5" i="99"/>
  <c r="AJ5" i="99" s="1"/>
  <c r="BF8" i="5"/>
  <c r="Y6" i="99"/>
  <c r="AL6" i="99" s="1"/>
  <c r="BF31" i="5"/>
  <c r="I32" i="5" l="1"/>
  <c r="J32" i="5"/>
  <c r="AO32" i="5"/>
  <c r="AP32" i="5"/>
  <c r="BF32" i="5"/>
  <c r="BF36" i="5"/>
  <c r="BF9" i="5"/>
  <c r="BF18" i="5"/>
  <c r="BF56" i="5"/>
  <c r="AO18" i="5"/>
  <c r="AO36" i="5"/>
  <c r="AO9" i="5"/>
  <c r="I9" i="5"/>
  <c r="I36" i="5"/>
  <c r="I27" i="5"/>
  <c r="I28" i="5" s="1"/>
  <c r="I18" i="5"/>
  <c r="I62" i="5"/>
  <c r="AO56" i="5"/>
  <c r="J9" i="5"/>
  <c r="J36" i="5"/>
  <c r="J37" i="5" s="1"/>
  <c r="J38" i="5" s="1"/>
  <c r="J27" i="5"/>
  <c r="J28" i="5" s="1"/>
  <c r="J18" i="5"/>
  <c r="AP9" i="5"/>
  <c r="AP36" i="5"/>
  <c r="AP37" i="5" s="1"/>
  <c r="AP38" i="5" s="1"/>
  <c r="AP18" i="5"/>
  <c r="AP56" i="5"/>
  <c r="J62" i="5"/>
  <c r="I37" i="5" l="1"/>
  <c r="I38" i="5" s="1"/>
  <c r="AO37" i="5"/>
  <c r="AO38" i="5" s="1"/>
  <c r="AP10" i="5"/>
  <c r="AP13" i="5"/>
  <c r="AP14" i="5" s="1"/>
  <c r="J10" i="5"/>
  <c r="J13" i="5"/>
  <c r="J14" i="5" s="1"/>
  <c r="I10" i="5"/>
  <c r="I13" i="5"/>
  <c r="I14" i="5" s="1"/>
  <c r="AO10" i="5"/>
  <c r="AO13" i="5"/>
  <c r="AO14" i="5" s="1"/>
  <c r="BF10" i="5"/>
  <c r="BF13" i="5"/>
  <c r="BF14" i="5" s="1"/>
  <c r="BF37" i="5"/>
  <c r="BF38" i="5" s="1"/>
  <c r="AB6" i="99" l="1"/>
  <c r="AB9" i="99" l="1"/>
  <c r="AA6" i="99"/>
  <c r="AN6" i="99" s="1"/>
  <c r="BG8" i="5"/>
  <c r="BK8" i="5" s="1"/>
  <c r="Z6" i="99"/>
  <c r="AM6" i="99" s="1"/>
  <c r="BG31" i="5"/>
  <c r="AB5" i="99" l="1"/>
  <c r="AB8" i="5"/>
  <c r="AB18" i="5" s="1"/>
  <c r="AR31" i="5"/>
  <c r="AB31" i="5"/>
  <c r="BK18" i="5"/>
  <c r="BK9" i="5"/>
  <c r="AR8" i="5"/>
  <c r="BG32" i="5"/>
  <c r="BK31" i="5"/>
  <c r="BK32" i="5" s="1"/>
  <c r="BG56" i="5"/>
  <c r="BK56" i="5" s="1"/>
  <c r="M6" i="105"/>
  <c r="BG9" i="5"/>
  <c r="BG18" i="5"/>
  <c r="BG36" i="5"/>
  <c r="AB56" i="5" l="1"/>
  <c r="AR32" i="5"/>
  <c r="AB36" i="5"/>
  <c r="AB9" i="5"/>
  <c r="AB13" i="5" s="1"/>
  <c r="AB14" i="5" s="1"/>
  <c r="AB32" i="5"/>
  <c r="AR56" i="5"/>
  <c r="BG37" i="5"/>
  <c r="BG38" i="5" s="1"/>
  <c r="BK36" i="5"/>
  <c r="BK37" i="5" s="1"/>
  <c r="BK38" i="5" s="1"/>
  <c r="AR9" i="5"/>
  <c r="AR36" i="5"/>
  <c r="AR37" i="5" s="1"/>
  <c r="AR38" i="5" s="1"/>
  <c r="AR18" i="5"/>
  <c r="BK10" i="5"/>
  <c r="BK13" i="5"/>
  <c r="BK14" i="5" s="1"/>
  <c r="BG13" i="5"/>
  <c r="BG14" i="5" s="1"/>
  <c r="BG10" i="5"/>
  <c r="T5" i="95" l="1"/>
  <c r="AB37" i="5"/>
  <c r="AB38" i="5" s="1"/>
  <c r="AB10" i="5"/>
  <c r="AR13" i="5"/>
  <c r="AR14" i="5" s="1"/>
  <c r="AR10" i="5"/>
  <c r="AB7" i="99" l="1"/>
  <c r="K33" i="99"/>
  <c r="K20" i="99"/>
  <c r="L33" i="99"/>
  <c r="L20" i="99"/>
  <c r="AA5" i="99"/>
  <c r="AN5" i="99" s="1"/>
  <c r="D14" i="106"/>
  <c r="E14" i="106" s="1"/>
  <c r="F14" i="106" s="1"/>
  <c r="Z4" i="99"/>
  <c r="AM4" i="99" s="1"/>
  <c r="D30" i="106"/>
  <c r="E30" i="106" s="1"/>
  <c r="F30" i="106" s="1"/>
  <c r="D29" i="106"/>
  <c r="E29" i="106" s="1"/>
  <c r="F29" i="106" s="1"/>
  <c r="Z8" i="99"/>
  <c r="AM8" i="99" s="1"/>
  <c r="D15" i="106"/>
  <c r="E15" i="106" s="1"/>
  <c r="F15" i="106" s="1"/>
  <c r="AA4" i="99"/>
  <c r="AN4" i="99" s="1"/>
  <c r="D44" i="106"/>
  <c r="E44" i="106" s="1"/>
  <c r="F44" i="106" s="1"/>
  <c r="Z7" i="99"/>
  <c r="AM7" i="99" s="1"/>
  <c r="D8" i="106"/>
  <c r="E8" i="106" s="1"/>
  <c r="F8" i="106" s="1"/>
  <c r="T9" i="99"/>
  <c r="AG9" i="99" s="1"/>
  <c r="AB4" i="99"/>
  <c r="AB8" i="99"/>
  <c r="AA8" i="99"/>
  <c r="AN8" i="99" s="1"/>
  <c r="T8" i="99"/>
  <c r="AG8" i="99" s="1"/>
  <c r="D38" i="106"/>
  <c r="E38" i="106" s="1"/>
  <c r="F38" i="106" s="1"/>
  <c r="T4" i="99"/>
  <c r="AG4" i="99" s="1"/>
  <c r="D23" i="106"/>
  <c r="E23" i="106" s="1"/>
  <c r="F23" i="106" s="1"/>
  <c r="T7" i="99"/>
  <c r="AG7" i="99" s="1"/>
  <c r="D13" i="106"/>
  <c r="Y4" i="99"/>
  <c r="AL4" i="99" s="1"/>
  <c r="AD31" i="5"/>
  <c r="AD8" i="5"/>
  <c r="D43" i="106"/>
  <c r="Y7" i="99"/>
  <c r="AL7" i="99" s="1"/>
  <c r="AS31" i="5"/>
  <c r="M31" i="5"/>
  <c r="M8" i="5"/>
  <c r="AS8" i="5"/>
  <c r="E66" i="5"/>
  <c r="Y5" i="99"/>
  <c r="AL5" i="99" s="1"/>
  <c r="E65" i="5"/>
  <c r="D45" i="106"/>
  <c r="E45" i="106" s="1"/>
  <c r="F45" i="106" s="1"/>
  <c r="AC8" i="5"/>
  <c r="AA7" i="99"/>
  <c r="AN7" i="99" s="1"/>
  <c r="L8" i="5"/>
  <c r="AC31" i="5"/>
  <c r="L31" i="5"/>
  <c r="D28" i="106"/>
  <c r="Y8" i="99"/>
  <c r="AL8" i="99" s="1"/>
  <c r="Q8" i="5"/>
  <c r="Q31" i="5"/>
  <c r="E67" i="5"/>
  <c r="Z5" i="99"/>
  <c r="AM5" i="99" s="1"/>
  <c r="K8" i="5"/>
  <c r="AQ8" i="5"/>
  <c r="K31" i="5"/>
  <c r="AQ31" i="5"/>
  <c r="P20" i="99" l="1"/>
  <c r="P24" i="99" s="1"/>
  <c r="P33" i="99"/>
  <c r="L21" i="99"/>
  <c r="L22" i="99" s="1"/>
  <c r="L24" i="99"/>
  <c r="L37" i="99"/>
  <c r="L34" i="99"/>
  <c r="L35" i="99" s="1"/>
  <c r="K21" i="99"/>
  <c r="K24" i="99"/>
  <c r="K37" i="99"/>
  <c r="K34" i="99"/>
  <c r="K35" i="99" s="1"/>
  <c r="M32" i="5"/>
  <c r="AS32" i="5"/>
  <c r="AD56" i="5"/>
  <c r="AD32" i="5"/>
  <c r="AV31" i="5"/>
  <c r="AQ32" i="5"/>
  <c r="B3" i="105" a="1"/>
  <c r="K32" i="5"/>
  <c r="P31" i="5"/>
  <c r="AQ36" i="5"/>
  <c r="AQ18" i="5"/>
  <c r="AV8" i="5"/>
  <c r="AQ9" i="5"/>
  <c r="L32" i="5"/>
  <c r="AC56" i="5"/>
  <c r="L62" i="5"/>
  <c r="M4" i="105"/>
  <c r="E43" i="106"/>
  <c r="D34" i="106"/>
  <c r="L9" i="5"/>
  <c r="L27" i="5"/>
  <c r="L28" i="5" s="1"/>
  <c r="L36" i="5"/>
  <c r="L37" i="5" s="1"/>
  <c r="L38" i="5" s="1"/>
  <c r="L18" i="5"/>
  <c r="AC36" i="5"/>
  <c r="AC9" i="5"/>
  <c r="AC18" i="5"/>
  <c r="AG8" i="5"/>
  <c r="D2" i="97"/>
  <c r="M5" i="105"/>
  <c r="AQ56" i="5"/>
  <c r="K62" i="5"/>
  <c r="K27" i="5"/>
  <c r="K28" i="5" s="1"/>
  <c r="K9" i="5"/>
  <c r="P8" i="5"/>
  <c r="K18" i="5"/>
  <c r="K36" i="5"/>
  <c r="G6" i="84"/>
  <c r="G12" i="84" s="1"/>
  <c r="G14" i="84" s="1"/>
  <c r="AC32" i="5"/>
  <c r="AG31" i="5"/>
  <c r="E28" i="106"/>
  <c r="D19" i="106"/>
  <c r="AS18" i="5"/>
  <c r="AS36" i="5"/>
  <c r="AS37" i="5" s="1"/>
  <c r="AS38" i="5" s="1"/>
  <c r="AS9" i="5"/>
  <c r="M27" i="5"/>
  <c r="M28" i="5" s="1"/>
  <c r="M18" i="5"/>
  <c r="M36" i="5"/>
  <c r="M37" i="5" s="1"/>
  <c r="M38" i="5" s="1"/>
  <c r="M9" i="5"/>
  <c r="M62" i="5"/>
  <c r="AS56" i="5"/>
  <c r="AD18" i="5"/>
  <c r="AD9" i="5"/>
  <c r="AD36" i="5"/>
  <c r="AD37" i="5" s="1"/>
  <c r="AD38" i="5" s="1"/>
  <c r="E13" i="106"/>
  <c r="D4" i="106"/>
  <c r="I3" i="95"/>
  <c r="K22" i="99" l="1"/>
  <c r="P21" i="99"/>
  <c r="P22" i="99" s="1"/>
  <c r="P34" i="99"/>
  <c r="P35" i="99" s="1"/>
  <c r="P37" i="99"/>
  <c r="E4" i="106"/>
  <c r="F13" i="106"/>
  <c r="BM31" i="5"/>
  <c r="AG32" i="5"/>
  <c r="AC37" i="5"/>
  <c r="AC38" i="5" s="1"/>
  <c r="AG36" i="5"/>
  <c r="AC10" i="5"/>
  <c r="E19" i="106"/>
  <c r="F19" i="106" s="1"/>
  <c r="F28" i="106"/>
  <c r="AG18" i="5"/>
  <c r="AG9" i="5"/>
  <c r="AD13" i="5"/>
  <c r="AD14" i="5" s="1"/>
  <c r="AD10" i="5"/>
  <c r="AS10" i="5"/>
  <c r="AS13" i="5"/>
  <c r="AS14" i="5" s="1"/>
  <c r="AG56" i="5"/>
  <c r="F43" i="106"/>
  <c r="E34" i="106"/>
  <c r="F34" i="106" s="1"/>
  <c r="AQ37" i="5"/>
  <c r="AQ38" i="5" s="1"/>
  <c r="AV36" i="5"/>
  <c r="AV37" i="5" s="1"/>
  <c r="AV38" i="5" s="1"/>
  <c r="K37" i="5"/>
  <c r="K38" i="5" s="1"/>
  <c r="P36" i="5"/>
  <c r="P37" i="5" s="1"/>
  <c r="AV32" i="5"/>
  <c r="P62" i="5"/>
  <c r="P32" i="5"/>
  <c r="R31" i="5"/>
  <c r="L10" i="5"/>
  <c r="L13" i="5"/>
  <c r="L14" i="5" s="1"/>
  <c r="AC13" i="5"/>
  <c r="AC14" i="5" s="1"/>
  <c r="AV56" i="5"/>
  <c r="AQ10" i="5"/>
  <c r="AQ13" i="5"/>
  <c r="AQ14" i="5" s="1"/>
  <c r="R8" i="5"/>
  <c r="P27" i="5"/>
  <c r="P28" i="5" s="1"/>
  <c r="P9" i="5"/>
  <c r="P18" i="5"/>
  <c r="D1" i="97"/>
  <c r="AV18" i="5"/>
  <c r="AV9" i="5"/>
  <c r="K13" i="5"/>
  <c r="K14" i="5" s="1"/>
  <c r="K10" i="5"/>
  <c r="BM8" i="5"/>
  <c r="D2" i="106"/>
  <c r="M13" i="5"/>
  <c r="M14" i="5" s="1"/>
  <c r="M10" i="5"/>
  <c r="V3" i="95"/>
  <c r="T3" i="95"/>
  <c r="V5" i="95"/>
  <c r="J3" i="95"/>
  <c r="J2" i="95" s="1"/>
  <c r="AG37" i="5" l="1"/>
  <c r="AG38" i="5" s="1"/>
  <c r="P13" i="5"/>
  <c r="P14" i="5" s="1"/>
  <c r="P10" i="5"/>
  <c r="AG13" i="5"/>
  <c r="BM9" i="5"/>
  <c r="AG10" i="5"/>
  <c r="AV13" i="5"/>
  <c r="AV14" i="5" s="1"/>
  <c r="AV10" i="5"/>
  <c r="P38" i="5"/>
  <c r="E2" i="106"/>
  <c r="F4" i="106"/>
  <c r="BM36" i="5"/>
  <c r="AE25" i="5"/>
  <c r="AG24" i="5"/>
  <c r="AG25" i="5" s="1"/>
  <c r="Q52" i="5" l="1"/>
  <c r="BM13" i="5"/>
  <c r="I2" i="95"/>
  <c r="G2" i="106"/>
  <c r="F2" i="106"/>
  <c r="AG14" i="5"/>
  <c r="BM14" i="5" s="1"/>
  <c r="BM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07057-EDE9-4BE1-95A4-CF83714837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<sst xmlns="http://schemas.openxmlformats.org/spreadsheetml/2006/main" count="5271" uniqueCount="3201">
  <si>
    <t>Quantity (MT)</t>
  </si>
  <si>
    <t>Sales</t>
  </si>
  <si>
    <t>Purchases</t>
  </si>
  <si>
    <t>Transportation Charges</t>
  </si>
  <si>
    <t>Net Sales</t>
  </si>
  <si>
    <t>Contribution</t>
  </si>
  <si>
    <t>Net Sales (%)</t>
  </si>
  <si>
    <t>Transport Charges (%)</t>
  </si>
  <si>
    <t>Contribution (%)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</si>
  <si>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</si>
  <si>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</si>
  <si>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</si>
  <si>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</si>
  <si>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</si>
  <si>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</si>
  <si>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</si>
  <si>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</si>
  <si>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</si>
  <si>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</si>
  <si>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</si>
  <si>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</si>
  <si>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</si>
  <si>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</si>
  <si>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</si>
  <si>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</si>
  <si>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</si>
  <si>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</si>
  <si>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</si>
  <si>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</si>
  <si>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</si>
  <si>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</si>
  <si>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</si>
  <si>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</si>
  <si>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</si>
  <si>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</si>
  <si>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</si>
  <si>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</si>
  <si>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</si>
  <si>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</si>
  <si>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</si>
  <si>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</si>
  <si>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</si>
  <si>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</si>
  <si>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</si>
  <si>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</si>
  <si>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</si>
  <si>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</si>
  <si>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</si>
  <si>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</si>
  <si>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</si>
  <si>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</si>
  <si>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</si>
  <si>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</si>
  <si>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</si>
  <si>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</si>
  <si>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</si>
  <si>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</si>
  <si>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</si>
  <si>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</si>
  <si>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</si>
  <si>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</si>
  <si>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</si>
  <si>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</si>
  <si>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</si>
  <si>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Marketplace Purchases (Metal)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</si>
  <si>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</si>
  <si>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</si>
  <si>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</si>
  <si>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</si>
  <si>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</si>
  <si>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</si>
  <si>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</si>
  <si>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</si>
  <si>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</si>
  <si>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</si>
  <si>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</si>
  <si>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</si>
  <si>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</si>
  <si>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</si>
  <si>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</si>
  <si>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</si>
  <si>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</si>
  <si>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</si>
  <si>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</si>
  <si>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</si>
  <si>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</si>
  <si>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</si>
  <si>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</si>
  <si>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</si>
  <si>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</si>
  <si>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</si>
  <si>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</si>
  <si>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</si>
  <si>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</si>
  <si>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</si>
  <si>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</si>
  <si>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</si>
  <si>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</si>
  <si>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</si>
  <si>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</si>
  <si>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</si>
  <si>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</si>
  <si>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</si>
  <si>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</si>
  <si>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</si>
  <si>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</si>
  <si>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</si>
  <si>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</si>
  <si>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</si>
  <si>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</si>
  <si>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RAJ METAL INDUSTRIES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</si>
  <si>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</si>
  <si>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</si>
  <si>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</si>
  <si>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</si>
  <si>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</si>
  <si>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</si>
  <si>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</si>
  <si>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</si>
  <si>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</si>
  <si>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</si>
  <si>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</si>
  <si>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</si>
  <si>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</si>
  <si>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</si>
  <si>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</si>
  <si>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</si>
  <si>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</si>
  <si>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</si>
  <si>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</si>
  <si>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</si>
  <si>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</si>
  <si>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</si>
  <si>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</si>
  <si>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</si>
  <si>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</si>
  <si>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</si>
  <si>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</si>
  <si>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</si>
  <si>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</si>
  <si>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</si>
  <si>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</si>
  <si>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</si>
  <si>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</si>
  <si>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</si>
  <si>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</si>
  <si>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</si>
  <si>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</si>
  <si>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</si>
  <si>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</si>
  <si>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Fy 2023-24 DN to Customers</t>
  </si>
  <si>
    <t>DIWAKAR ENTERPRISES PVT. LTD.</t>
  </si>
  <si>
    <t>KAMALA METACHEM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</si>
  <si>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</si>
  <si>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</si>
  <si>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</si>
  <si>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</si>
  <si>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</si>
  <si>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</si>
  <si>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Institutional Business</t>
  </si>
  <si>
    <t>No of transactions</t>
  </si>
  <si>
    <t>Avg Tran Value</t>
  </si>
  <si>
    <t>% of Total Revenue</t>
  </si>
  <si>
    <t>Ferrous</t>
  </si>
  <si>
    <t>Non-Ferrous</t>
  </si>
  <si>
    <t>Category (Material)</t>
  </si>
  <si>
    <t>Avg.Price/kg</t>
  </si>
  <si>
    <t>Top 10 Customers in FY 2024-25</t>
  </si>
  <si>
    <t>% of Total Margin</t>
  </si>
  <si>
    <t>Supplier Type</t>
  </si>
  <si>
    <t>PEE GEE TRADING CO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</si>
  <si>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</si>
  <si>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</si>
  <si>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</si>
  <si>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</si>
  <si>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</si>
  <si>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</si>
  <si>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36AALCS0546B1ZL</t>
  </si>
  <si>
    <t>M3</t>
  </si>
  <si>
    <t>"Top 10" Revenue Gainers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</si>
  <si>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</si>
  <si>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</si>
  <si>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</si>
  <si>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</si>
  <si>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</si>
  <si>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</si>
  <si>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</si>
  <si>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</si>
  <si>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EKTA ENTERPRISES</t>
  </si>
  <si>
    <t>M/S KGN SS ENTERPRISES</t>
  </si>
  <si>
    <t>27AAACE1741P1ZH</t>
  </si>
  <si>
    <t>SURAJ FABRICS INDUSTRIES LIMITED</t>
  </si>
  <si>
    <t>02AABCS8988B3ZA</t>
  </si>
  <si>
    <t>Week No:</t>
  </si>
  <si>
    <t>Aluminium</t>
  </si>
  <si>
    <t>Copper</t>
  </si>
  <si>
    <t>Lead</t>
  </si>
  <si>
    <t>Broad Category</t>
  </si>
  <si>
    <t>%</t>
  </si>
  <si>
    <t>No of Orders</t>
  </si>
  <si>
    <t>Qty in Tons</t>
  </si>
  <si>
    <t>Material Category</t>
  </si>
  <si>
    <t>Revenue (In Lakhs)</t>
  </si>
  <si>
    <t>KVR PRESSING INDUSTRY</t>
  </si>
  <si>
    <t>NISHA TRADING COMPANY</t>
  </si>
  <si>
    <t>27CFUPK7292B1ZZ</t>
  </si>
  <si>
    <t>Vijay Sir (requirement)</t>
  </si>
  <si>
    <t>Rounak (requirement)</t>
  </si>
  <si>
    <t>POC Name</t>
  </si>
  <si>
    <t>Amit Jha</t>
  </si>
  <si>
    <t>Category</t>
  </si>
  <si>
    <t>FY 2025-26</t>
  </si>
  <si>
    <t>Customer ID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</si>
  <si>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</si>
  <si>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</si>
  <si>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</si>
  <si>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</si>
  <si>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</si>
  <si>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</si>
  <si>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</si>
  <si>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</si>
  <si>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</si>
  <si>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</si>
  <si>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</si>
  <si>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</si>
  <si>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</si>
  <si>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Fy 2025-26</t>
  </si>
  <si>
    <t xml:space="preserve">Sales </t>
  </si>
  <si>
    <t>Credit Note</t>
  </si>
  <si>
    <t>Debit Note</t>
  </si>
  <si>
    <t>Financials with GST</t>
  </si>
  <si>
    <t>customer_name</t>
  </si>
  <si>
    <t>gst_no</t>
  </si>
  <si>
    <t>credit_limit</t>
  </si>
  <si>
    <t>contact.CF.Vertical Name</t>
  </si>
  <si>
    <t>Marketplace (Metal Waste)</t>
  </si>
  <si>
    <t>06AAACD9099H1ZC</t>
  </si>
  <si>
    <t>36AAICS4832K1Z0</t>
  </si>
  <si>
    <t>09AEJFS9221G1ZQ</t>
  </si>
  <si>
    <t>06AAACT2803M1ZF</t>
  </si>
  <si>
    <t>Full Rejection</t>
  </si>
  <si>
    <t>21BNPPA0347H1ZG</t>
  </si>
  <si>
    <t>Apr-25</t>
  </si>
  <si>
    <t>GAJLAXMI STEEL PVT LTD</t>
  </si>
  <si>
    <t>27AACCG0547R1Z7</t>
  </si>
  <si>
    <t/>
  </si>
  <si>
    <t>19AAIFR5878F1ZM</t>
  </si>
  <si>
    <t>27AAYCS4730Q1ZA</t>
  </si>
  <si>
    <t>19AFLPP3355F1Z6</t>
  </si>
  <si>
    <t>24AANCP0604M1ZD</t>
  </si>
  <si>
    <t>19AAJCK6452A1ZK</t>
  </si>
  <si>
    <t>24ABECS5192B1ZJ</t>
  </si>
  <si>
    <t>27AAECM8393D1Z8</t>
  </si>
  <si>
    <t>02AACFE2327G1Z4</t>
  </si>
  <si>
    <t>Receivables (exl Legacy)</t>
  </si>
  <si>
    <t>Purchase Qty</t>
  </si>
  <si>
    <t>Sale Qty</t>
  </si>
  <si>
    <t>Financial with GST</t>
  </si>
  <si>
    <t>Margins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</si>
  <si>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</si>
  <si>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</si>
  <si>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</si>
  <si>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</si>
  <si>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</si>
  <si>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</si>
  <si>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</si>
  <si>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</si>
  <si>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Rohan Gupta</t>
  </si>
  <si>
    <t>CN to suuplier (excess Qty)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</si>
  <si>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</si>
  <si>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</si>
  <si>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</si>
  <si>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</si>
  <si>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</si>
  <si>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</si>
  <si>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</si>
  <si>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</si>
  <si>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</si>
  <si>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</si>
  <si>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</si>
  <si>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Margin(LMT)</t>
  </si>
  <si>
    <t>Qty Supplied(MT)</t>
  </si>
  <si>
    <t>Bill Branch</t>
  </si>
  <si>
    <t>Inv Branch</t>
  </si>
  <si>
    <t>Telangana - HO</t>
  </si>
  <si>
    <t>08AARCA0294N1Z2</t>
  </si>
  <si>
    <t>GST TDS Applicability</t>
  </si>
  <si>
    <t>Sale Value</t>
  </si>
  <si>
    <t>GST TDS</t>
  </si>
  <si>
    <t>GST TDS to be deducted by Customers for Fy 2025-26</t>
  </si>
  <si>
    <t>GST IN</t>
  </si>
  <si>
    <t>No</t>
  </si>
  <si>
    <t>PAN No</t>
  </si>
  <si>
    <t>IGST TDS Payable-2%</t>
  </si>
  <si>
    <t>Cash Discount</t>
  </si>
  <si>
    <t>Cash Discount. No</t>
  </si>
  <si>
    <t>CD Date</t>
  </si>
  <si>
    <t>Payable</t>
  </si>
  <si>
    <t>DPO (Days)</t>
  </si>
  <si>
    <t>Operational Cost</t>
  </si>
  <si>
    <t>Gross Margin (%)</t>
  </si>
  <si>
    <t>Net Margin (%)</t>
  </si>
  <si>
    <t>Receivable (Exl Legacy)</t>
  </si>
  <si>
    <t>Cash Discount(Provision)</t>
  </si>
  <si>
    <t>21AAGCF2376M1ZJ</t>
  </si>
  <si>
    <t>State</t>
  </si>
  <si>
    <t>Finance Up Charge</t>
  </si>
  <si>
    <t>Cash Discount. No.2</t>
  </si>
  <si>
    <t>CD Date.2</t>
  </si>
  <si>
    <t>Business Category</t>
  </si>
  <si>
    <t>GM(Sal-Pur)</t>
  </si>
  <si>
    <t>RM(Sal-Pur-Log)</t>
  </si>
  <si>
    <t>Category-Margins</t>
  </si>
  <si>
    <t>GST Numbers</t>
  </si>
  <si>
    <t>M/S SUGNA METALS   LIMITED</t>
  </si>
  <si>
    <t>Other Income</t>
  </si>
  <si>
    <t>Institutional Business X Metal</t>
  </si>
  <si>
    <t>Logistics  in P&amp;L not in report</t>
  </si>
  <si>
    <t>Reco</t>
  </si>
  <si>
    <t>Total DN</t>
  </si>
  <si>
    <t>Total CN</t>
  </si>
  <si>
    <t>To be checked</t>
  </si>
  <si>
    <t>Working Capital Days</t>
  </si>
  <si>
    <t>Revenue Metrics for Cohort Analysis</t>
  </si>
  <si>
    <t>Quantity Metrics for Cohort Analysis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</si>
  <si>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</si>
  <si>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</si>
  <si>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</si>
  <si>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</si>
  <si>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</si>
  <si>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</si>
  <si>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</si>
  <si>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</si>
  <si>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</si>
  <si>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</si>
  <si>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payment_terms</t>
  </si>
  <si>
    <t xml:space="preserve">Advance Payment </t>
  </si>
  <si>
    <t>Net 5 (Days)</t>
  </si>
  <si>
    <t>2026-03-26</t>
  </si>
  <si>
    <t>2026-03-31</t>
  </si>
  <si>
    <t>Debit note Pertaining to FY 2026-27</t>
  </si>
  <si>
    <t>Accounted in FY 2026-27</t>
  </si>
  <si>
    <t>Credit note Pertaining to FY 26-27</t>
  </si>
  <si>
    <t>Accounted in FY 26-27</t>
  </si>
  <si>
    <t>Provision for Debit Notes from Customers as on 31st Mar-2025</t>
  </si>
  <si>
    <t>FY 2026-27</t>
  </si>
  <si>
    <t>FY 2026-27 bills considered ths year</t>
  </si>
  <si>
    <t>2026-04-06</t>
  </si>
  <si>
    <t>Debit note FY 25-26</t>
  </si>
  <si>
    <t>FY 2025-26 Logistics</t>
  </si>
  <si>
    <t>CN Provision in Zoho FY 25-26</t>
  </si>
  <si>
    <t>Fy 2025-26 Logistic Provision Reversal</t>
  </si>
  <si>
    <t>DN Provision in Zoho FY 25-26</t>
  </si>
  <si>
    <t xml:space="preserve">FY 2025-26 Credit notes </t>
  </si>
  <si>
    <t>As per Zoho(till last month)</t>
  </si>
  <si>
    <t>As per Zoho (current month)</t>
  </si>
  <si>
    <t>E-WayBill Number</t>
  </si>
  <si>
    <t>BMS ENTERPRISES</t>
  </si>
  <si>
    <t>07AIXPR2550B1Z3</t>
  </si>
  <si>
    <t>HIND PAPER MART</t>
  </si>
  <si>
    <t>08ABDPM5516B1Z1</t>
  </si>
  <si>
    <t>DN &amp; CN Provision</t>
  </si>
  <si>
    <t>UNIQUE TRADERS</t>
  </si>
  <si>
    <t>S N ENTERPRISSES</t>
  </si>
  <si>
    <t>RMS CAPITAL</t>
  </si>
  <si>
    <t>M.K. ENTERPRISES</t>
  </si>
  <si>
    <t>FY 25-26 Cash Discount accounted in 26-27</t>
  </si>
  <si>
    <t>NAWABI METALS</t>
  </si>
  <si>
    <t>27AOBPK6586N1Z9</t>
  </si>
  <si>
    <t>SK. MANIRUL ISLAM</t>
  </si>
  <si>
    <t>SUGANDHA STEEL</t>
  </si>
  <si>
    <t>Marketplace DN, CN and Expense Provisions | 31-03-2026</t>
  </si>
  <si>
    <t>NO DN Value</t>
  </si>
  <si>
    <t>Total CN in FY 2026-27</t>
  </si>
  <si>
    <t>Total CN of FY 2025-26</t>
  </si>
  <si>
    <t>ASHIRVAD PIPES PRIVATE LIMITED COMPANY</t>
  </si>
  <si>
    <t>21AABCA7061K1ZX</t>
  </si>
  <si>
    <t>Others</t>
  </si>
  <si>
    <t>CORE COMPETENCY TRAINING &amp; SERVICES PRIVATE LIMITED COMPANY</t>
  </si>
  <si>
    <t>07AACCC6113H1Z0</t>
  </si>
  <si>
    <t>Corporate</t>
  </si>
  <si>
    <t>Apollo Sugar Clinics Limited</t>
  </si>
  <si>
    <t>29AAKCA6933D1ZK</t>
  </si>
  <si>
    <t>MON EXPORTS</t>
  </si>
  <si>
    <t>19AVJPG9890L1ZN</t>
  </si>
  <si>
    <t>Manufacturer</t>
  </si>
  <si>
    <t>M/S. HAVELLS INDIA LIMITED - Odisha</t>
  </si>
  <si>
    <t>21AAACH0351E1ZH</t>
  </si>
  <si>
    <t>CORE COMPETENCY MARINE TRAINING PRIVATE LIMITED COMPANY</t>
  </si>
  <si>
    <t>07AACCC6114A1ZD</t>
  </si>
  <si>
    <t>MARINE MANAGEMENT SERVICES PVT. LTD.</t>
  </si>
  <si>
    <t>27AACCM2420R1Z9</t>
  </si>
  <si>
    <t>DODLA DAIRY LIMITED</t>
  </si>
  <si>
    <t>36AABCD5077E1ZS</t>
  </si>
  <si>
    <t>ALLIANCE DENTAL CARE LIMITED</t>
  </si>
  <si>
    <t>29AAECA1118N1ZM</t>
  </si>
  <si>
    <t>SMITH STONE WALTERS PVT. LTD.</t>
  </si>
  <si>
    <t>27AARCS7335N1ZG</t>
  </si>
  <si>
    <t>KANINI SOFTWARE SOLUTIONS INDIA PRIVATE LIMITED COMPANY</t>
  </si>
  <si>
    <t>33AACCG4879L1Z7</t>
  </si>
  <si>
    <t>VER SE INNOVATION PRIVATE LIMITED COMPANY</t>
  </si>
  <si>
    <t>29AACCV5133G1ZB</t>
  </si>
  <si>
    <t>Shri shyam plastic udyog</t>
  </si>
  <si>
    <t>06ANQPT2502B1Z8</t>
  </si>
  <si>
    <t>29AABCD5077E1ZN</t>
  </si>
  <si>
    <t>M/S HAVELLS INDIA LIMITED - Assam</t>
  </si>
  <si>
    <t>18AAACH0351E1Z4</t>
  </si>
  <si>
    <t>36AAECA1118N1ZR</t>
  </si>
  <si>
    <t>APOLLO SUGAR CLINICS LIMITED</t>
  </si>
  <si>
    <t>33AAKCA6933D1ZV</t>
  </si>
  <si>
    <t>Balaji enterprises</t>
  </si>
  <si>
    <t>07ARVPD1473A1ZZ</t>
  </si>
  <si>
    <t>HAVELLS INDIA LIMITED - Chhattisgarh</t>
  </si>
  <si>
    <t>22AAACH0351E1ZF</t>
  </si>
  <si>
    <t>Shyam polymer</t>
  </si>
  <si>
    <t>07BOXPD9760A1ZO</t>
  </si>
  <si>
    <t>M/S HAVELLS INDIA LTD - Madhya Pradesh</t>
  </si>
  <si>
    <t>23AAACH0351E1ZD</t>
  </si>
  <si>
    <t>Balaji Polymers</t>
  </si>
  <si>
    <t>07EVAPS9271N1ZQ</t>
  </si>
  <si>
    <t>Bansal polymers</t>
  </si>
  <si>
    <t>07KWVPS9840B1ZN</t>
  </si>
  <si>
    <t>19AABCA7061K1ZI</t>
  </si>
  <si>
    <t>INNOMOTIVE SOLUTIONS PRIVATE LIMITED COMPANY</t>
  </si>
  <si>
    <t>29AAHCI3427P1ZZ</t>
  </si>
  <si>
    <t>Recycler</t>
  </si>
  <si>
    <t>MANISHA TRADING COMPANY</t>
  </si>
  <si>
    <t>08AGWPS8576K1Z1</t>
  </si>
  <si>
    <t>RESILIENT INNOVATIONS PRIVATE LIMITED COMPANY</t>
  </si>
  <si>
    <t>06AAICR8311G1ZF</t>
  </si>
  <si>
    <t>SMARTSTREAM TECHNOLOGIES INDIA PRIVATE LIMITED COMPANY</t>
  </si>
  <si>
    <t>08AAACG2086M1ZD</t>
  </si>
  <si>
    <t>SHIMBHU DAYAL BHAGWANA RAM ENTERPRISES</t>
  </si>
  <si>
    <t>08BNFPS0921M1ZP</t>
  </si>
  <si>
    <t>Baler Cum Trader</t>
  </si>
  <si>
    <t>BMEG PRIVATE LIMITED COMPANY</t>
  </si>
  <si>
    <t>29AAKCB5971E1ZD</t>
  </si>
  <si>
    <t>RENT ALPHA PRIVATE LIMITED COMPANY</t>
  </si>
  <si>
    <t>08AAGCR6775C1Z5</t>
  </si>
  <si>
    <t>ASHIRVAD PIPES PVT. LTD.</t>
  </si>
  <si>
    <t>08AABCA7061K1ZL</t>
  </si>
  <si>
    <t>FASTENAL INDIA SOURCING IT AND PROCUREMENT PRIVATE LIMITED COMPANY</t>
  </si>
  <si>
    <t>29AACCF1314R1ZD</t>
  </si>
  <si>
    <t>SAINT GOBAIN  INDIA PRIVATE LIMITED COMPANY</t>
  </si>
  <si>
    <t>09AABCS4338M1ZZ</t>
  </si>
  <si>
    <t>ECOPPIA SCIENTIFIC LLP</t>
  </si>
  <si>
    <t>06AAFFE9473L1ZX</t>
  </si>
  <si>
    <t>PETRONAS LUBRICANTS - INDIA PVT LTD.</t>
  </si>
  <si>
    <t>06AADCP7818B1ZM</t>
  </si>
  <si>
    <t>SBI CAPITAL MARKETS LIMITED</t>
  </si>
  <si>
    <t>07AAACS7914E2ZG</t>
  </si>
  <si>
    <t>M/S HAVELLS INDIA LIMITED - Uttar Pradesh</t>
  </si>
  <si>
    <t>09AAACH0351E1Z3</t>
  </si>
  <si>
    <t>SAI LIFE SCIENCES LIMITED</t>
  </si>
  <si>
    <t>29AAECS6143F1ZA</t>
  </si>
  <si>
    <t>VISHWA NATH ENTERPRISE</t>
  </si>
  <si>
    <t>09AGIPA0543Q1Z8</t>
  </si>
  <si>
    <t>JK PAPER LIMITED</t>
  </si>
  <si>
    <t>29AAACT6305N3ZY</t>
  </si>
  <si>
    <t>SPACE MATRIX DESIGN CONSULTANTS PVT LTD</t>
  </si>
  <si>
    <t>27AAHCS2907G1ZD</t>
  </si>
  <si>
    <t>GRAVISS FOODS PRIVATE LIMITED COMPANY</t>
  </si>
  <si>
    <t>27AABCM6895P1ZJ</t>
  </si>
  <si>
    <t>APOLLO SPECIALTY HOSPITALS PRIVATE LIMITED COMPANY</t>
  </si>
  <si>
    <t>09AADCN1803G1ZR</t>
  </si>
  <si>
    <t>BMJ GROUP INDIA PRIVATE LIMITED COMPANY</t>
  </si>
  <si>
    <t>09AAFCB0066K1ZN</t>
  </si>
  <si>
    <t>DEOLEO INDIA PRIVATE LIMITED COMPANY</t>
  </si>
  <si>
    <t>27AAECD7694J1Z2</t>
  </si>
  <si>
    <t>CONQUER TECHNOLOGIES</t>
  </si>
  <si>
    <t>36AAEFC8933A1ZP</t>
  </si>
  <si>
    <t>K.G.N Enterprises</t>
  </si>
  <si>
    <t>09BOUPS9047E1Z4</t>
  </si>
  <si>
    <t>DOTSQUARES TECHNOLOGIES INDIA PRIVATE LIMITED COMPANY</t>
  </si>
  <si>
    <t>08AACCD6343A1Z3</t>
  </si>
  <si>
    <t>BAYER PHARMACEUTICALS PVT LTD</t>
  </si>
  <si>
    <t>27AABCB3852F2ZV</t>
  </si>
  <si>
    <t>ORBIT BI  PRIVATE LIMITED COMPANY</t>
  </si>
  <si>
    <t>36AADCO0743Q1Z3</t>
  </si>
  <si>
    <t>DODLA DAIRY LTD</t>
  </si>
  <si>
    <t>33AABCD5077E1ZY</t>
  </si>
  <si>
    <t>Micron Technology Operations India LLP</t>
  </si>
  <si>
    <t>36ABJFM2468E2Z5</t>
  </si>
  <si>
    <t>07AAGCR6775C1Z7</t>
  </si>
  <si>
    <t>37AAGCR6775C1Z4</t>
  </si>
  <si>
    <t>ZUARI INSURANCE BROKERS LIMITED</t>
  </si>
  <si>
    <t>07AAACZ1877B1ZE</t>
  </si>
  <si>
    <t>TERAFINA SOFTWARE SOLUTIONS PRIVATE LIMITED COMPANY</t>
  </si>
  <si>
    <t>06AAGCT8085R1ZD</t>
  </si>
  <si>
    <t>iNOW</t>
  </si>
  <si>
    <t>14AABAI9829D1ZR</t>
  </si>
  <si>
    <t>BSA CITI COURIERS PVT LTD</t>
  </si>
  <si>
    <t>07AAACB0623K1Z1</t>
  </si>
  <si>
    <t>33AAGCR6775C1ZC</t>
  </si>
  <si>
    <t>M2P SOLUTIONS PRIVATE LIMITED COMPANY</t>
  </si>
  <si>
    <t>33AAJCM4559N1ZX</t>
  </si>
  <si>
    <t>GEORG FISCHER PIPING SYSTEMS PRIVATE LIMITED COMPANY</t>
  </si>
  <si>
    <t>27AACCG8534A1ZV</t>
  </si>
  <si>
    <t>Navin Enterprise</t>
  </si>
  <si>
    <t>18AJGPB6777Q1ZF</t>
  </si>
  <si>
    <t>Alliance Dental Care Limited</t>
  </si>
  <si>
    <t>33AAECA1118N1ZX</t>
  </si>
  <si>
    <t>APOLLO SPECIALTY  HOSPITALS PRIVATE LIMITED COMPANY</t>
  </si>
  <si>
    <t>36AADCN1803G1ZU</t>
  </si>
  <si>
    <t>36AAECS6143F1ZF</t>
  </si>
  <si>
    <t>AT ENTERPRISE</t>
  </si>
  <si>
    <t>18CRWPA8343M1Z0</t>
  </si>
  <si>
    <t>APOLLO SPECIALITY HOSPITALS PRIVATE LIMITED COMPANY</t>
  </si>
  <si>
    <t>29AADCN1803G1ZP</t>
  </si>
  <si>
    <t>APOLLO HEALTH AND LIFESTYLE LIMITED</t>
  </si>
  <si>
    <t>29AADCA0733E1Z3</t>
  </si>
  <si>
    <t>Proto hardware</t>
  </si>
  <si>
    <t>19ABAFP5807D1ZD</t>
  </si>
  <si>
    <t>ARDEE ENGINEERING LIMITED</t>
  </si>
  <si>
    <t>36AATCA7214N1Z3</t>
  </si>
  <si>
    <t>Chowdhury sales</t>
  </si>
  <si>
    <t>19BDKPC6453P1ZX</t>
  </si>
  <si>
    <t>TRADEWIND BUSINESS SOLUTIONS LLP</t>
  </si>
  <si>
    <t>06AARFT3586D1ZT</t>
  </si>
  <si>
    <t>GOWRA BITS AND BYTES PRIVATE LIMITED COMPANY</t>
  </si>
  <si>
    <t>36AAHCG2280J1ZH</t>
  </si>
  <si>
    <t>UMA STORE</t>
  </si>
  <si>
    <t>20EGQPS7078C1Z3</t>
  </si>
  <si>
    <t>SHREE KRISHNA METAL</t>
  </si>
  <si>
    <t>21AAPPU2800B1Z6</t>
  </si>
  <si>
    <t>Spandana engineering and multiproject Pvt LTD</t>
  </si>
  <si>
    <t>21ABCCS7404E1ZU</t>
  </si>
  <si>
    <t>Relatient India PRIVATE LIMITED COMPANY</t>
  </si>
  <si>
    <t>27AAHCR6293G1ZZ</t>
  </si>
  <si>
    <t>ROYALOAK INCORPORATION PRIVATE LIMITED COMPANY</t>
  </si>
  <si>
    <t>29AAHCR9677C1ZT</t>
  </si>
  <si>
    <t>HAVELLS INDIA LIMITED - Punjab</t>
  </si>
  <si>
    <t>03AAACH0351E1ZF</t>
  </si>
  <si>
    <t>Cyient Insights PRIVATE LIMITED COMPANY</t>
  </si>
  <si>
    <t>27AADCI2326M1ZH</t>
  </si>
  <si>
    <t>SNP CLOUD TECHNOLOGIES PRIVATE LIMITED COMPANY</t>
  </si>
  <si>
    <t>36ABECS4755L1ZU</t>
  </si>
  <si>
    <t>ZUARI FINSERV LIMITED</t>
  </si>
  <si>
    <t>07AADCH3479E1ZL</t>
  </si>
  <si>
    <t>33AADCN1803G1Z0</t>
  </si>
  <si>
    <t>SPRINGML INDIA DEVELOPMENT CENTER PRIVATE LIMITED COMPANY</t>
  </si>
  <si>
    <t>36ABACS1528B1ZU</t>
  </si>
  <si>
    <t>affan enterprise</t>
  </si>
  <si>
    <t>21CJTPG9366D1Z0</t>
  </si>
  <si>
    <t>Oxyzo Financial Services PRIVATE LIMITED COMPANY</t>
  </si>
  <si>
    <t>06AACCO3836B1ZU</t>
  </si>
  <si>
    <t>Corprate</t>
  </si>
  <si>
    <t>SHREE MALANI FOAMS PRIVATE LIMITED COMPANY</t>
  </si>
  <si>
    <t>36AALCS0322F1ZN</t>
  </si>
  <si>
    <t>GODREJ AGROVET LIMITED</t>
  </si>
  <si>
    <t>37AAACG0617Q2ZE</t>
  </si>
  <si>
    <t>INNOVA SOLUTIONS PRIVATE LIMITED COMPANY</t>
  </si>
  <si>
    <t>33AACCC9321M1ZM</t>
  </si>
  <si>
    <t>One.in Digitech Media PRIVATE LIMITED COMPANY</t>
  </si>
  <si>
    <t>29AACCO2878H1Z2</t>
  </si>
  <si>
    <t>M/S RENT ALPHA PRIVATE LIMITED COMPANY</t>
  </si>
  <si>
    <t>36AAGCR6775C1Z6</t>
  </si>
  <si>
    <t>M/S HARSCO INDIA PRIVATE LIMITED COMPANY</t>
  </si>
  <si>
    <t>36AACCH0555L1ZJ</t>
  </si>
  <si>
    <t>SUZLON ENERGY LIMITED</t>
  </si>
  <si>
    <t>24AADCS0472N1Z8</t>
  </si>
  <si>
    <t>37AABCD5077E1ZQ</t>
  </si>
  <si>
    <t>HAVELLS INDIA LTD - Andhra Pradesh</t>
  </si>
  <si>
    <t>37AAACH0351E1Z4</t>
  </si>
  <si>
    <t>ROHDE AND SCHWARZ INDIA PRIVATE LIMITED COMPANY</t>
  </si>
  <si>
    <t>29AAACR3267P2ZQ</t>
  </si>
  <si>
    <t>DENALI MANAGEMENT SERVICES PRIVATE LIMITED COMPANY</t>
  </si>
  <si>
    <t>36AAFCD7223C2ZZ</t>
  </si>
  <si>
    <t>SIVA ENTERPRISES</t>
  </si>
  <si>
    <t>36ABFPE4690Q2Z3</t>
  </si>
  <si>
    <t>Baler</t>
  </si>
  <si>
    <t>MICRON TECHNOLOGY OPERATIONS INDIA LLP</t>
  </si>
  <si>
    <t>29ABJFM2468E2Z0</t>
  </si>
  <si>
    <t>GROW TALENT COMPANY LIMITED</t>
  </si>
  <si>
    <t>06AABCG2965N1ZA</t>
  </si>
  <si>
    <t>APITORIA PHARMA PRIVATE LIMITED COMPANY</t>
  </si>
  <si>
    <t>36AAQCA3500J1ZP</t>
  </si>
  <si>
    <t>HASIRU DALA INNOVATIONS PRIVATE LIMITED COMPANY</t>
  </si>
  <si>
    <t>27AADCH7179R1ZN</t>
  </si>
  <si>
    <t>Prayosha Food Services PRIVATE LIMITED COMPANY</t>
  </si>
  <si>
    <t>24AAGCP0140D2Z3</t>
  </si>
  <si>
    <t>WEP SOLUTIONS LIMITED</t>
  </si>
  <si>
    <t>29AAACD5108M1ZJ</t>
  </si>
  <si>
    <t>VWR LAB PRODUCTS PRIVATE LIMITED COMPANY</t>
  </si>
  <si>
    <t>33AACCV3080E1ZO</t>
  </si>
  <si>
    <t>MICROCOM SOLUTION PRIVATE LIMITED COMPANY</t>
  </si>
  <si>
    <t>36AAFCM7593L8ZK</t>
  </si>
  <si>
    <t>CASPIAN IMPACT INVESTMENTS PRIVATE LIMITED COMPANY</t>
  </si>
  <si>
    <t>36AADCS4132K1ZC</t>
  </si>
  <si>
    <t>SABRI ENTERPRISES</t>
  </si>
  <si>
    <t>27ANBPK4139J2ZX</t>
  </si>
  <si>
    <t>TEXMACO WEST RAIL LIMITED</t>
  </si>
  <si>
    <t>24AABCJ9516E1ZR</t>
  </si>
  <si>
    <t>Auction/RVSF</t>
  </si>
  <si>
    <t>ITW INDIA PRIVATE LIMITED COMPANY</t>
  </si>
  <si>
    <t>27AAACI4550Q1Z6</t>
  </si>
  <si>
    <t>HAVELLS INDIA LIMITED - West Bengal</t>
  </si>
  <si>
    <t>19AAACH0351E1Z2</t>
  </si>
  <si>
    <t>REHAAN ENTERPRISES</t>
  </si>
  <si>
    <t>27BXXPK5999R1ZP</t>
  </si>
  <si>
    <t>33AADCA0733E1ZE</t>
  </si>
  <si>
    <t>BANYAN SUSTAINABLE WASTE MANAGEMENT PRIVATE LIMITED COMPANY</t>
  </si>
  <si>
    <t>36AAFCB5861L2ZA</t>
  </si>
  <si>
    <t>WAYCOOL FOODS AND PRODUCTS PRIVATE LIMITED COMPANY</t>
  </si>
  <si>
    <t>33AABCW6671K1Z0</t>
  </si>
  <si>
    <t>36ABJFM2468E3Z4</t>
  </si>
  <si>
    <t>TRASHIN RECYCLING PRIVATE LIMITED COMPANY</t>
  </si>
  <si>
    <t>29AAFCT9311D1ZC</t>
  </si>
  <si>
    <t>F K  plastics</t>
  </si>
  <si>
    <t>29AAGFF4043G1ZI</t>
  </si>
  <si>
    <t>HAVELL S INDIA LTD</t>
  </si>
  <si>
    <t>36AAACH0351E1Z6</t>
  </si>
  <si>
    <t>M/S PEPSICO INDIA HOLDINGS PVT.LTD.</t>
  </si>
  <si>
    <t>09AAACP1272G1ZL</t>
  </si>
  <si>
    <t>HAVELL S INDIA LTD - Bihar</t>
  </si>
  <si>
    <t>10AAACH0351E1ZK</t>
  </si>
  <si>
    <t>VICTORY PAPERS</t>
  </si>
  <si>
    <t>29CLUPS9001G1ZH</t>
  </si>
  <si>
    <t>SHALOM TRADERS</t>
  </si>
  <si>
    <t>37CJNPA1296G1Z4</t>
  </si>
  <si>
    <t>Trader</t>
  </si>
  <si>
    <t>Space Matrix Design Consultants Pvt. Ltd.</t>
  </si>
  <si>
    <t>06AAHCS2907G1ZH</t>
  </si>
  <si>
    <t>OFB TECH PRIVATE LIMITED COMPANY</t>
  </si>
  <si>
    <t>06AACCO1867C1ZP</t>
  </si>
  <si>
    <t>C K SWAMY ENTERPRISES</t>
  </si>
  <si>
    <t>29ADVPN2582Q1ZB</t>
  </si>
  <si>
    <t>ATUMVERSE SOLUTIONS PRIVATE LIMITED COMPANY</t>
  </si>
  <si>
    <t>29AAZCA1024A1ZV</t>
  </si>
  <si>
    <t>Sri Venkata Durga Traders</t>
  </si>
  <si>
    <t>37BAPPB8258P1ZU</t>
  </si>
  <si>
    <t>CONTUS TECH</t>
  </si>
  <si>
    <t>33AADCC2913N1ZR</t>
  </si>
  <si>
    <t>NETMEDS HEALTHCARE LIMITED</t>
  </si>
  <si>
    <t>33AAECR9103Q1Z1</t>
  </si>
  <si>
    <t>ACPL SYSTEMS PVT. LTD.</t>
  </si>
  <si>
    <t>06AAACA0428M1ZX</t>
  </si>
  <si>
    <t>IRIS WORLDWIDE INTEGRATED MARKETING PVT LTD</t>
  </si>
  <si>
    <t>06AABCI6361E1ZT</t>
  </si>
  <si>
    <t>KiranaKart</t>
  </si>
  <si>
    <t>27AAICK4821A1ZV</t>
  </si>
  <si>
    <t>TIMMY RUBBER INDUSTRIES</t>
  </si>
  <si>
    <t>03AAAFT4881C1ZI</t>
  </si>
  <si>
    <t>TATA STEEL LIMITED - 06</t>
  </si>
  <si>
    <t>S A Plastic</t>
  </si>
  <si>
    <t>29BCNPR1861E1Z9</t>
  </si>
  <si>
    <t>AAK SOUTH EAST INDIA PRIVATE LIMITED COMPANY</t>
  </si>
  <si>
    <t>37AADCA3601M1ZS</t>
  </si>
  <si>
    <t>I T W INDIA PRIVATE  LIMITED</t>
  </si>
  <si>
    <t>33AAACI4550Q1ZD</t>
  </si>
  <si>
    <t>KAYNES ELECTRONICS MANUFACTURING PRIVATE LIMITED COMPANY</t>
  </si>
  <si>
    <t>36AAJCK4209P1Z2</t>
  </si>
  <si>
    <t>VENKATESWARA POLYMERS</t>
  </si>
  <si>
    <t>36CGIPS1368B1ZD</t>
  </si>
  <si>
    <t>Trader With Warehouse</t>
  </si>
  <si>
    <t>07AADCN1803G1ZV</t>
  </si>
  <si>
    <t>BHAGYALAXMI PLAST</t>
  </si>
  <si>
    <t>36AALPU5551F1ZD</t>
  </si>
  <si>
    <t>SAI VENKATESWARA TRADERS</t>
  </si>
  <si>
    <t>37AHEPG2993F1ZA</t>
  </si>
  <si>
    <t>PURE EARTH RECYCLERS PRIVATE LIMITED COMPANY</t>
  </si>
  <si>
    <t>36AALCP8135H1Z3</t>
  </si>
  <si>
    <t>HAVELLS INDIA LIMITED - Kerala</t>
  </si>
  <si>
    <t>32AAACH0351E1ZE</t>
  </si>
  <si>
    <t>MAHAKALI PAPERS</t>
  </si>
  <si>
    <t>29DDZPK6011E1Z8</t>
  </si>
  <si>
    <t>AS SCRAPS</t>
  </si>
  <si>
    <t>32BJYPA9497H2ZI</t>
  </si>
  <si>
    <t>CERO PLASTICS</t>
  </si>
  <si>
    <t>32CZTPA2533G1ZM</t>
  </si>
  <si>
    <t>3I INFOTECH LTD</t>
  </si>
  <si>
    <t>27AAACI5205Q1ZC</t>
  </si>
  <si>
    <t>ARANGASAMY ENG P LTD</t>
  </si>
  <si>
    <t>33AAECA7041A1ZE</t>
  </si>
  <si>
    <t>DESK NINE PRIVATE LIMITED COMPANY</t>
  </si>
  <si>
    <t>29AAFCD8752L1Z0</t>
  </si>
  <si>
    <t>RIVERSAND TECHNOLOGIES INDIA PRIVATE LIMITED COMPANY</t>
  </si>
  <si>
    <t>29AAICR5482J1ZQ</t>
  </si>
  <si>
    <t>HAVELLS INDIA LIMITED - Karnataka</t>
  </si>
  <si>
    <t>29AAACH0351E1Z1</t>
  </si>
  <si>
    <t>AXIOM TECHNOLOGIES SERVICES PRIVATE LIMITED COMPANY</t>
  </si>
  <si>
    <t>09AARCA0940K1ZD</t>
  </si>
  <si>
    <t>NEARBY TECHNOLOGIES PRIVATE LIMITED COMPANY</t>
  </si>
  <si>
    <t>33AAFCN2047N1ZD</t>
  </si>
  <si>
    <t>GGS traders</t>
  </si>
  <si>
    <t>33CCMPG0052J1ZV</t>
  </si>
  <si>
    <t>BASIL FOUNDATION TELANGANA</t>
  </si>
  <si>
    <t>36AAKAB2623H1ZX</t>
  </si>
  <si>
    <t>GREYNIUM INFORMATION TECHNOLOGIES PVT. LTD.</t>
  </si>
  <si>
    <t>29AACCG5183D1ZM</t>
  </si>
  <si>
    <t>CAMEO GLOBAL COMMUNICATIONS PRIVATE LIMITED COMPANY</t>
  </si>
  <si>
    <t>36AAJCS1639R1ZM</t>
  </si>
  <si>
    <t>TERUMO PENPOL PRIVATE LTD</t>
  </si>
  <si>
    <t>32AABCT2319K1ZK</t>
  </si>
  <si>
    <t>ZAGGLE PREPAID OCEAN SERVICES LIMITED</t>
  </si>
  <si>
    <t>36AAACZ4965E1Z4</t>
  </si>
  <si>
    <t>BRIGHT LIFECARE PVT LTD</t>
  </si>
  <si>
    <t>06AAECB5311J1ZY</t>
  </si>
  <si>
    <t>SPACEMATRIX DESIGN CONSULTANTS PVT. LTD.,</t>
  </si>
  <si>
    <t>29AAHCS2907G1Z9</t>
  </si>
  <si>
    <t>ANAND I-POWER LIMITED</t>
  </si>
  <si>
    <t>27AAACP0482E1ZP</t>
  </si>
  <si>
    <t>AAK INDIA PRIVATE LIMITED COMPANY</t>
  </si>
  <si>
    <t>27AACCK4395B1ZM</t>
  </si>
  <si>
    <t>ACE TURTLE OMNI PRIVATE LIMITED COMPANY</t>
  </si>
  <si>
    <t>29AAUCA7270R1ZH</t>
  </si>
  <si>
    <t>ATG BUSINESS SOLUTIONS PRIVATE LIMITED COMPANY</t>
  </si>
  <si>
    <t>27AATCA3023B1Z0</t>
  </si>
  <si>
    <t>RAKSHITAM ECOFIBRE PRIVATE LIMITED COMPANY</t>
  </si>
  <si>
    <t>24ABHCS5957R1ZE</t>
  </si>
  <si>
    <t>HAVELLS INDIA LTD - Tamil Nadu</t>
  </si>
  <si>
    <t>33AAACH0351E1ZC</t>
  </si>
  <si>
    <t>Prakash Plastics</t>
  </si>
  <si>
    <t>36AFZPV1263L1ZI</t>
  </si>
  <si>
    <t>APOLLO HEALTH AND LIFE STYLE LIMITED</t>
  </si>
  <si>
    <t>36AADCA0733E1Z8</t>
  </si>
  <si>
    <t>UMM RECYCLING</t>
  </si>
  <si>
    <t>27AJEPM3233G1ZF</t>
  </si>
  <si>
    <t>Manasa enterprises</t>
  </si>
  <si>
    <t>36ALOPK0329H1Z3</t>
  </si>
  <si>
    <t>SRIJA POLYMERS</t>
  </si>
  <si>
    <t>36AMLPB6731C1ZD</t>
  </si>
  <si>
    <t>GO GREEN RECYCLERS</t>
  </si>
  <si>
    <t>36AAZFG3116E1ZB</t>
  </si>
  <si>
    <t>SUNDARAM KARPAN KAALR</t>
  </si>
  <si>
    <t>30ALJPK9538M1ZO</t>
  </si>
  <si>
    <t>U.S TRADERS</t>
  </si>
  <si>
    <t>03GKZPS6402R1Z2</t>
  </si>
  <si>
    <t>SRI VENKATESWARA TRADERS</t>
  </si>
  <si>
    <t>36ABKPE8483G1ZD</t>
  </si>
  <si>
    <t>Sri Balaji Plastic</t>
  </si>
  <si>
    <t>36BDOPR6297L2ZF</t>
  </si>
  <si>
    <t>Vinayaka Traders</t>
  </si>
  <si>
    <t>36BEWPR9948M1Z0</t>
  </si>
  <si>
    <t>PROFINCH SOLUTIONS PRIVATE LIMITED COMPANY</t>
  </si>
  <si>
    <t>29AAHCP6901D1ZG</t>
  </si>
  <si>
    <t>A M R TRADERS</t>
  </si>
  <si>
    <t>29CMLPD4887M1Z6</t>
  </si>
  <si>
    <t>PAVITHRA TREDERS</t>
  </si>
  <si>
    <t>36GBTPD2666D1ZG</t>
  </si>
  <si>
    <t>RESOLVER IT SERVICES PRIVATE LIMITED COMPANY</t>
  </si>
  <si>
    <t>27AAKCR5452N1ZQ</t>
  </si>
  <si>
    <t>KUMARS PLASTICS</t>
  </si>
  <si>
    <t>37AAXFK7464R1ZX</t>
  </si>
  <si>
    <t>Shree Shyam Plastics</t>
  </si>
  <si>
    <t>37AAYFS2156B1ZY</t>
  </si>
  <si>
    <t>RAGSPICKER</t>
  </si>
  <si>
    <t>37ABBFR6771K1ZO</t>
  </si>
  <si>
    <t>SRP ACE GREEN MARKETING</t>
  </si>
  <si>
    <t>33AELFS5871E1ZT</t>
  </si>
  <si>
    <t>Poornodaya Traders</t>
  </si>
  <si>
    <t>37ACPPG1514Q1Z7</t>
  </si>
  <si>
    <t>Green Works Waste Solutions</t>
  </si>
  <si>
    <t>05AAWFG1169L1ZV</t>
  </si>
  <si>
    <t>STELLAR INFORMATION TECHNOLOGY PVT LTD</t>
  </si>
  <si>
    <t>06AALCS7470E1Z5</t>
  </si>
  <si>
    <t>DASK VENTURES</t>
  </si>
  <si>
    <t>29AATFD3192K1ZQ</t>
  </si>
  <si>
    <t>KRISHNA TRADERS</t>
  </si>
  <si>
    <t>09AHHPY5524B2Z6</t>
  </si>
  <si>
    <t>Tabassum Enterprises</t>
  </si>
  <si>
    <t>37AMLPM1274D1Z2</t>
  </si>
  <si>
    <t>MPS PACKAGING AND BOARD.</t>
  </si>
  <si>
    <t>24ALTPS2585A1ZV</t>
  </si>
  <si>
    <t>Venkata Ramana Plastics And Steel Traders</t>
  </si>
  <si>
    <t>37AMUPB4098B1ZW</t>
  </si>
  <si>
    <t>WOW - WELLBEING OUT OF WASTE</t>
  </si>
  <si>
    <t>36CWOPM8560K1ZP</t>
  </si>
  <si>
    <t>LAKSHMI NARAYAN  SHAW</t>
  </si>
  <si>
    <t>19AUOPS2252G1Z9</t>
  </si>
  <si>
    <t>DASTAGIRI  ENTERPRISES</t>
  </si>
  <si>
    <t>37BSMPD2115A1ZD</t>
  </si>
  <si>
    <t>RAMLAXMAN SCRAP TRADERS</t>
  </si>
  <si>
    <t>24BDCPR4544L1ZB</t>
  </si>
  <si>
    <t>SAINT GOBAIN INDIA PRIVATE LIMITED COMPANY</t>
  </si>
  <si>
    <t>27AABCS4338M1Z1</t>
  </si>
  <si>
    <t>FEELGOOD ECONURTURE LLP</t>
  </si>
  <si>
    <t>27AAHFF1367L1Z5</t>
  </si>
  <si>
    <t>MAMTA TRADERS</t>
  </si>
  <si>
    <t>36LAZPK8982K1Z6</t>
  </si>
  <si>
    <t>Cyient Limited</t>
  </si>
  <si>
    <t>27AAACI4487J1Z8</t>
  </si>
  <si>
    <t>Ganesha Ecotech PRIVATE LIMITED COMPANY</t>
  </si>
  <si>
    <t>36AAICG6718Q1ZV</t>
  </si>
  <si>
    <t>HAVELLS INDIA LIMITED - Rajasthan</t>
  </si>
  <si>
    <t>08AAACH0351E1Z5</t>
  </si>
  <si>
    <t>RAMKY RECLAMATION AND RECYCLING PRIVATE LIMITED COMPANY</t>
  </si>
  <si>
    <t>36AACCJ9020A1Z2</t>
  </si>
  <si>
    <t>JSS TRADERS</t>
  </si>
  <si>
    <t>23BHHPV8537L1ZN</t>
  </si>
  <si>
    <t>RAGHAVENDRA ENTERPRISES</t>
  </si>
  <si>
    <t>37BUMPV3166K1ZT</t>
  </si>
  <si>
    <t>SWAMI ASHIRWAD ENGIMECH PRIVATE LIMITED COMPANY</t>
  </si>
  <si>
    <t>08AAUCS9905K1ZF</t>
  </si>
  <si>
    <t>SRI TULASI TRADERS</t>
  </si>
  <si>
    <t>37BVNPT7420C1ZC</t>
  </si>
  <si>
    <t>ENVIREE RESOURCE RECYCLING PRIVVATE LIMITED</t>
  </si>
  <si>
    <t>36AAHCE4994R1ZM</t>
  </si>
  <si>
    <t>Hindustan Associates</t>
  </si>
  <si>
    <t>09ALBPR8482P2Z2</t>
  </si>
  <si>
    <t>UMBO IDTECH PRIVATE LIMITED COMPANY</t>
  </si>
  <si>
    <t>27AACCU2089E1ZB</t>
  </si>
  <si>
    <t>Anaqua India LLP</t>
  </si>
  <si>
    <t>06ABIFA8195K1ZX</t>
  </si>
  <si>
    <t>ECOWOW ENVIRONMENTAL SOLUTIONS</t>
  </si>
  <si>
    <t>09AAIFE9106D1ZJ</t>
  </si>
  <si>
    <t>SONU ENTERPRISES</t>
  </si>
  <si>
    <t>37DDOPM1116H1ZI</t>
  </si>
  <si>
    <t>BRISK EV ENERGY PRIVATE LIMITED COMPANY</t>
  </si>
  <si>
    <t>36AAKCB6976H1Z5</t>
  </si>
  <si>
    <t>EXCELRA KNOWLEDGE SOLUTIONS PRIVATE LIMITED COMPANY</t>
  </si>
  <si>
    <t>36AACCG5479L2Z2</t>
  </si>
  <si>
    <t>N.J.PLASTIC INDUSTRY.BOLAKUCHI,NALBARI.</t>
  </si>
  <si>
    <t>18AUWPA0709J1ZG</t>
  </si>
  <si>
    <t>AMBIKA MANUFACTURING COMPANY</t>
  </si>
  <si>
    <t>03AAHFA9762C1ZO</t>
  </si>
  <si>
    <t>RAGHAV PLASTIC</t>
  </si>
  <si>
    <t>03AAOHR2499Q1Z7</t>
  </si>
  <si>
    <t>V.JULKA RUBBER INDUSTRIES</t>
  </si>
  <si>
    <t>03AACFV0264D1ZR</t>
  </si>
  <si>
    <t>SILABS INDIA PRIVATE LIMITED COMPANY</t>
  </si>
  <si>
    <t>36ABDCS4953M1ZT</t>
  </si>
  <si>
    <t>SVATANTRA MICROFIN PRIVATE LIMITED COMPANY</t>
  </si>
  <si>
    <t>12AARCS0730K1ZC</t>
  </si>
  <si>
    <t>NEEL KANTH ENTERPRISES</t>
  </si>
  <si>
    <t>03AKZPM8980G1ZE</t>
  </si>
  <si>
    <t>NAGAR PANCHAYAT KEDARNATH</t>
  </si>
  <si>
    <t>05AAALA1879R1ZP</t>
  </si>
  <si>
    <t>P.P POLYMERS</t>
  </si>
  <si>
    <t>03BURPM7867B1ZB</t>
  </si>
  <si>
    <t>AHUJA PLASTIC</t>
  </si>
  <si>
    <t>07ACDFA0251G1ZY</t>
  </si>
  <si>
    <t>Ashton trades</t>
  </si>
  <si>
    <t>29AXSPS0303D1ZG</t>
  </si>
  <si>
    <t>CLEAN AND GREEN INDUSTRIES</t>
  </si>
  <si>
    <t>29AHEPS4080R2ZF</t>
  </si>
  <si>
    <t>M/S. P. GOPAL TRADERS</t>
  </si>
  <si>
    <t>21AOIPS7185J1ZH</t>
  </si>
  <si>
    <t>GOKUL TRADING COMPANY</t>
  </si>
  <si>
    <t>36AGAPA1198F1ZT</t>
  </si>
  <si>
    <t>K G N PLASTIC</t>
  </si>
  <si>
    <t>27AEVPB3956P1ZN</t>
  </si>
  <si>
    <t>M/S ROHDE &amp; SCHWARZ INDIA PVT LTD.</t>
  </si>
  <si>
    <t>07AAACR3267P1ZX</t>
  </si>
  <si>
    <t>MAHADEV TRADING COMPANY</t>
  </si>
  <si>
    <t>06ASGPM1164K1ZO</t>
  </si>
  <si>
    <t>LUKMAN SCRAPS</t>
  </si>
  <si>
    <t>37EXUPK3234D1Z9</t>
  </si>
  <si>
    <t>PARVEEN FATHIMA STEEL</t>
  </si>
  <si>
    <t>33BBUPA2255D1Z0</t>
  </si>
  <si>
    <t>YASH TRADERS</t>
  </si>
  <si>
    <t>06CCVPJ4996D1Z0</t>
  </si>
  <si>
    <t>NATIONAL ENTERPRISES</t>
  </si>
  <si>
    <t>06CENPC2339P1Z5</t>
  </si>
  <si>
    <t>PREMIUM GREEN ENERGY</t>
  </si>
  <si>
    <t>37ABEFP3570H1Z3</t>
  </si>
  <si>
    <t>SAI TRADERS</t>
  </si>
  <si>
    <t>06DSPPR7243A1ZK</t>
  </si>
  <si>
    <t>AGGARWAL INTERNATIONAL</t>
  </si>
  <si>
    <t>06DTHPD1246N1ZM</t>
  </si>
  <si>
    <t>Decent Traders</t>
  </si>
  <si>
    <t>06EODPK0448M1ZS</t>
  </si>
  <si>
    <t>M/S RAINBOW SALES</t>
  </si>
  <si>
    <t>06EUEPK1592R1ZY</t>
  </si>
  <si>
    <t>NALANDA ENTERPRISES</t>
  </si>
  <si>
    <t>29AQYPR9857N1Z3</t>
  </si>
  <si>
    <t>TIRUMALA TRADERS</t>
  </si>
  <si>
    <t>06GWXPS9436K1Z8</t>
  </si>
  <si>
    <t>S.S. POLYMERS</t>
  </si>
  <si>
    <t>06IJQPK0139F1Z4</t>
  </si>
  <si>
    <t>BABA ENTERPRISES</t>
  </si>
  <si>
    <t>37AGJPT9878N1ZZ</t>
  </si>
  <si>
    <t>KUNDAN TRADING CO</t>
  </si>
  <si>
    <t>06LTIPK7682J1ZU</t>
  </si>
  <si>
    <t>NEELKANTH STEELS</t>
  </si>
  <si>
    <t>06MNPPS5110K1ZD</t>
  </si>
  <si>
    <t>SHREE SAI ENTERPRISES</t>
  </si>
  <si>
    <t>06NXOPS3514K1ZP</t>
  </si>
  <si>
    <t>MIYA SCRAP</t>
  </si>
  <si>
    <t>32DJFPP7584F1ZX</t>
  </si>
  <si>
    <t>RAHAT ENTERPRISES</t>
  </si>
  <si>
    <t>36AFAPB6053R1Z9</t>
  </si>
  <si>
    <t>ITONIC SOFTWARE PRIVATE LIMITED COMPANY</t>
  </si>
  <si>
    <t>07AAFCI5813D1ZU</t>
  </si>
  <si>
    <t>NYMPHAEA TRADEMART PRIVATER LIMITED</t>
  </si>
  <si>
    <t>07AAGCN0585N1Z0</t>
  </si>
  <si>
    <t>LIMESTAR CHEMICAL COMPANY</t>
  </si>
  <si>
    <t>07AAGHH2714E1ZO</t>
  </si>
  <si>
    <t>REDBUS</t>
  </si>
  <si>
    <t>29AAHCP1178L1ZW</t>
  </si>
  <si>
    <t>M/S. K.CHOPHY ENTERPRISE</t>
  </si>
  <si>
    <t>13CACPC6235P2ZP</t>
  </si>
  <si>
    <t>MTC EXIGO RECYCLING PRIVATE LIMITED COMPANY</t>
  </si>
  <si>
    <t>29AAPCM0748P1ZL</t>
  </si>
  <si>
    <t>S.K. COLOUR &amp; CHEMICALS</t>
  </si>
  <si>
    <t>07AAMHS4885H1ZH</t>
  </si>
  <si>
    <t>JNR RECYCLING</t>
  </si>
  <si>
    <t>07AARFJ5637P1ZG</t>
  </si>
  <si>
    <t>SKILLNET SOLUTIONS INDIA PRIVATE LIMITED COMPANY</t>
  </si>
  <si>
    <t>27AAFCS3362P1ZT</t>
  </si>
  <si>
    <t>SHREE MANGERAM PLASTICS</t>
  </si>
  <si>
    <t>07GOJPS1247L1ZD</t>
  </si>
  <si>
    <t>M.K.ENTERPRISE</t>
  </si>
  <si>
    <t>07AGCPS0707L1ZC</t>
  </si>
  <si>
    <t>VIJAY IRON TRADERS</t>
  </si>
  <si>
    <t>06AGDPK9581D1ZC</t>
  </si>
  <si>
    <t>M K Metals</t>
  </si>
  <si>
    <t>07APZPP1664H1Z8</t>
  </si>
  <si>
    <t>NEW NATIONAL ENTERPRISES</t>
  </si>
  <si>
    <t>27BJIPS4350M1ZN</t>
  </si>
  <si>
    <t>Yash Traders</t>
  </si>
  <si>
    <t>07ATWPB8842J1Z2</t>
  </si>
  <si>
    <t>BHAWNA ENTERPRISES</t>
  </si>
  <si>
    <t>07AXCPP1817H1ZK</t>
  </si>
  <si>
    <t>ak enterprises</t>
  </si>
  <si>
    <t>07AXLPH3214R1Z3</t>
  </si>
  <si>
    <t>Sagar Enterprises</t>
  </si>
  <si>
    <t>07BBQPS3511Q1ZX</t>
  </si>
  <si>
    <t>J.S PLASTIC TRADERS</t>
  </si>
  <si>
    <t>07BEBPG0031D1ZG</t>
  </si>
  <si>
    <t>RADHA ENTERPRISES</t>
  </si>
  <si>
    <t>07BHGPY4472A1Z8</t>
  </si>
  <si>
    <t>SHRI RAM PLASTIC</t>
  </si>
  <si>
    <t>07BIWPK4247G1ZU</t>
  </si>
  <si>
    <t>SAFVI'Z APPARELS &amp; CO.</t>
  </si>
  <si>
    <t>07BRSPA7189L1Z0</t>
  </si>
  <si>
    <t>ABZR ENTERPRISE</t>
  </si>
  <si>
    <t>24DFXPM0628R1ZK</t>
  </si>
  <si>
    <t>S.ROY ENTERPRISES</t>
  </si>
  <si>
    <t>07BXWPR3920C1Z7</t>
  </si>
  <si>
    <t>J H ENTERPRISES</t>
  </si>
  <si>
    <t>07BZLPJ1224L1ZA</t>
  </si>
  <si>
    <t>A.M.ENTERPRISES</t>
  </si>
  <si>
    <t>07CDSPR2255M2ZR</t>
  </si>
  <si>
    <t>SHAI TRADERS</t>
  </si>
  <si>
    <t>07CPYPA5826B1ZU</t>
  </si>
  <si>
    <t>BRIGHT ENTERPRISES</t>
  </si>
  <si>
    <t>07DKGPA2567D1ZH</t>
  </si>
  <si>
    <t>ADITI TRADERS</t>
  </si>
  <si>
    <t>07DLKPS5900R2Z8</t>
  </si>
  <si>
    <t>Parvati Traders</t>
  </si>
  <si>
    <t>07DLUPK3339E1ZT</t>
  </si>
  <si>
    <t>BHOLA NATH TRADERS</t>
  </si>
  <si>
    <t>07DSPPK6470Q1ZP</t>
  </si>
  <si>
    <t>S.S. STEEL CO.</t>
  </si>
  <si>
    <t>07DULPS0829H1Z9</t>
  </si>
  <si>
    <t>INSPIRATION OVERSEAS</t>
  </si>
  <si>
    <t>07EGXPR5787J1Z2</t>
  </si>
  <si>
    <t>ASHAZ TRADERS</t>
  </si>
  <si>
    <t>07EKXPD6271H2ZM</t>
  </si>
  <si>
    <t>GLOBAL ENTERPRISES</t>
  </si>
  <si>
    <t>07ETLPD9859Q1ZI</t>
  </si>
  <si>
    <t>HITESHI ENTERPRISES</t>
  </si>
  <si>
    <t>09ATKPJ2221M1ZJ</t>
  </si>
  <si>
    <t>NEW INDIA SCRAP TRADING CO.</t>
  </si>
  <si>
    <t>07FSZPB6973D1Z5</t>
  </si>
  <si>
    <t>GLOBAL TRADERS</t>
  </si>
  <si>
    <t>07GIOPB9797M1Z4</t>
  </si>
  <si>
    <t>AVINASH TRADERS</t>
  </si>
  <si>
    <t>07GMIPK5310K1ZW</t>
  </si>
  <si>
    <t>OM SAI TRADERS</t>
  </si>
  <si>
    <t>07HKOPS5963R1ZO</t>
  </si>
  <si>
    <t>MITTAL TRADERS</t>
  </si>
  <si>
    <t>07HNBPS9968C1ZD</t>
  </si>
  <si>
    <t>KRISHNA PLASTIC WORKS</t>
  </si>
  <si>
    <t>07IEZPS1715D1Z0</t>
  </si>
  <si>
    <t>AS ENTERPRISE</t>
  </si>
  <si>
    <t>07ITJPK1807F1ZO</t>
  </si>
  <si>
    <t>JAI BHOLE TRADERS</t>
  </si>
  <si>
    <t>07ITXPK2405K1Z3</t>
  </si>
  <si>
    <t>SP ENTERPRISE</t>
  </si>
  <si>
    <t>07JIJPS2017F1Z5</t>
  </si>
  <si>
    <t>HR METALS</t>
  </si>
  <si>
    <t>07JRBPK6496P1ZR</t>
  </si>
  <si>
    <t>JAGRITI PLASTIC</t>
  </si>
  <si>
    <t>07KRAPS3489E1ZB</t>
  </si>
  <si>
    <t>CAPITAL STEEL WORK</t>
  </si>
  <si>
    <t>07LCXPK6371G1ZR</t>
  </si>
  <si>
    <t>ARISE INTERNATIONAL</t>
  </si>
  <si>
    <t>07MJPPK1012A1ZJ</t>
  </si>
  <si>
    <t>SHIVA TRADING COMPANY</t>
  </si>
  <si>
    <t>07OBDPS8449P1ZC</t>
  </si>
  <si>
    <t>SHIV ENTERPRISES</t>
  </si>
  <si>
    <t>07PGHPS2142P4ZG</t>
  </si>
  <si>
    <t>SHRI KALKA ENTERPRISES</t>
  </si>
  <si>
    <t>07CDUPD1114R1Z6</t>
  </si>
  <si>
    <t>FLAMINGO DIGITAL PRIVATE LIMITED COMPANY</t>
  </si>
  <si>
    <t>06AACCF5353Q1Z8</t>
  </si>
  <si>
    <t>ASHOKA BUILDCON LIMITED</t>
  </si>
  <si>
    <t>29AABCA9292J1Z6</t>
  </si>
  <si>
    <t>ASIAN PAINTS LIMITED</t>
  </si>
  <si>
    <t>37AAACA3622K1ZU</t>
  </si>
  <si>
    <t>HARI HARA TRADERS</t>
  </si>
  <si>
    <t>36BMXPR8274D1Z8</t>
  </si>
  <si>
    <t>N K Plastics</t>
  </si>
  <si>
    <t>29ALLPK4493R1ZZ</t>
  </si>
  <si>
    <t>ZEROTOONE TECHNOLOGIES PRIVATE LIMITED COMPANY</t>
  </si>
  <si>
    <t>29AABCZ0158Q1ZO</t>
  </si>
  <si>
    <t>SHRI LADLI JI PLASTIC PRIVATE LIMITED COMPANY</t>
  </si>
  <si>
    <t>09ABICS4204L1Z3</t>
  </si>
  <si>
    <t>BHARATH ENTERPRISES</t>
  </si>
  <si>
    <t>36DKQPS5481G1ZF</t>
  </si>
  <si>
    <t>Shree Rameshwar Associates</t>
  </si>
  <si>
    <t>09ADHFS9517J1ZG</t>
  </si>
  <si>
    <t>M/S SANZRI PLASTIC SCRAPE</t>
  </si>
  <si>
    <t>23ANVPA5051D1ZC</t>
  </si>
  <si>
    <t>KAKATIYA PAPERS LLP</t>
  </si>
  <si>
    <t>36AAXFK2459A1Z5</t>
  </si>
  <si>
    <t>R M SHAH TRADERS</t>
  </si>
  <si>
    <t>27DUNPS1236Q1ZR</t>
  </si>
  <si>
    <t>AMBITO E-CARE PRIVATE LIMITED COMPANY</t>
  </si>
  <si>
    <t>27AAVCA1375Q1ZS</t>
  </si>
  <si>
    <t>VINDHYAVASNI FIBER</t>
  </si>
  <si>
    <t>09AGSPT0453A1ZB</t>
  </si>
  <si>
    <t>Riya Steel</t>
  </si>
  <si>
    <t>27AVLPS3266J1ZY</t>
  </si>
  <si>
    <t>SILVER STAR CO</t>
  </si>
  <si>
    <t>24BISPS4752A1Z4</t>
  </si>
  <si>
    <t>MOTHER NATURE WASTE MANAGEMENT AND RECYCLING INDUSTRY</t>
  </si>
  <si>
    <t>29ABTFM3326P1ZD</t>
  </si>
  <si>
    <t>RS SPECTRA</t>
  </si>
  <si>
    <t>32AAFCR7445A1ZQ</t>
  </si>
  <si>
    <t>M/S TIRUPATI CONTAINERS PVT LTD</t>
  </si>
  <si>
    <t>09AACCT0251F1ZO</t>
  </si>
  <si>
    <t>ABHIRAJ FABRICATION COMPANY</t>
  </si>
  <si>
    <t>09BDHPC2106G1Z2</t>
  </si>
  <si>
    <t>HASSENA ENTERPRISES</t>
  </si>
  <si>
    <t>37FUNPS5028C1ZB</t>
  </si>
  <si>
    <t>AASTHA ENTERPRISES</t>
  </si>
  <si>
    <t>09BJLPG5950J1ZS</t>
  </si>
  <si>
    <t>M/S SARVESHWARI JAI MAA PLASTICS</t>
  </si>
  <si>
    <t>20BJOPS8563E2ZW</t>
  </si>
  <si>
    <t>MOHIT TRADING CO.</t>
  </si>
  <si>
    <t>03DQTPK5629B1ZT</t>
  </si>
  <si>
    <t>AARZOO ENTERPRISES</t>
  </si>
  <si>
    <t>09BVMPA5294E1ZF</t>
  </si>
  <si>
    <t>Maurya Traders</t>
  </si>
  <si>
    <t>09BXRPM4521M1ZT</t>
  </si>
  <si>
    <t>Kamla Plastic</t>
  </si>
  <si>
    <t>08CPKPD5802G1Z1</t>
  </si>
  <si>
    <t>M/S FORMONIX</t>
  </si>
  <si>
    <t>09CAEPS8596P3ZB</t>
  </si>
  <si>
    <t>Shree Gopal Enterprises</t>
  </si>
  <si>
    <t>09CIPPS5206P1ZC</t>
  </si>
  <si>
    <t>APEX ENTERPRISES</t>
  </si>
  <si>
    <t>09CJEPD2181C1ZN</t>
  </si>
  <si>
    <t>WESTERN INIDA OVERSEAS</t>
  </si>
  <si>
    <t>09CNOPR8133C1ZN</t>
  </si>
  <si>
    <t>37BARPB2988J1Z3</t>
  </si>
  <si>
    <t>A.N. ENTERPRISES</t>
  </si>
  <si>
    <t>09DDIPA6004A1Z8</t>
  </si>
  <si>
    <t>JINDAL SAW LIMITED</t>
  </si>
  <si>
    <t>23AABCS7280C1ZN</t>
  </si>
  <si>
    <t>AADYANVI ENTERPRISES</t>
  </si>
  <si>
    <t>09DOXPS7586P3Z2</t>
  </si>
  <si>
    <t>A.S traders</t>
  </si>
  <si>
    <t>09FGYPS0353H1ZO</t>
  </si>
  <si>
    <t>TECHSAVVY RECYCLERS</t>
  </si>
  <si>
    <t>29AFHPC8887P2ZD</t>
  </si>
  <si>
    <t>RELIANCE RETAIL LIMITED</t>
  </si>
  <si>
    <t>29AABCR1718E1ZL</t>
  </si>
  <si>
    <t>ALCOR SOLUTIONS INDIA PRIVATE LIMITED COMPANY</t>
  </si>
  <si>
    <t>09AAPCA0219D1ZY</t>
  </si>
  <si>
    <t>JAN ADHAR SEVABHAVI SANSTHA</t>
  </si>
  <si>
    <t>27AABTJ1628G2ZS</t>
  </si>
  <si>
    <t>NATIONAL TRADERS</t>
  </si>
  <si>
    <t>10BBEPA0836J1ZC</t>
  </si>
  <si>
    <t>SHREE  SHYAM TRADING CO</t>
  </si>
  <si>
    <t>37BWYPG4159D1Z4</t>
  </si>
  <si>
    <t>R.K. TRADING COMPANY</t>
  </si>
  <si>
    <t>23EUAPK3068J1ZN</t>
  </si>
  <si>
    <t>AJMER SCRAP CENTER</t>
  </si>
  <si>
    <t>27FKUPS4133M1Z8</t>
  </si>
  <si>
    <t>HAVELLS INDIA LIMITED - Gujarat</t>
  </si>
  <si>
    <t>24AAACH0351E1ZB</t>
  </si>
  <si>
    <t>MMF PLASTICS</t>
  </si>
  <si>
    <t>32DNPPP8568D2ZG</t>
  </si>
  <si>
    <t>A M TRADERS</t>
  </si>
  <si>
    <t>29DUCPM4985H1Z1</t>
  </si>
  <si>
    <t>Sunny Enterprise</t>
  </si>
  <si>
    <t>10FLJPK7690M1ZK</t>
  </si>
  <si>
    <t>M/S MANISH ENTERPRISES</t>
  </si>
  <si>
    <t>10HQFPK6912K2ZS</t>
  </si>
  <si>
    <t>NAGAWARA WASTE PAPERS</t>
  </si>
  <si>
    <t>29CWSPS3086C1ZW</t>
  </si>
  <si>
    <t>Northeast material reused and recycle business</t>
  </si>
  <si>
    <t>13BUAPB0913N1Z4</t>
  </si>
  <si>
    <t>UNIQUE SCRAP BUYERS</t>
  </si>
  <si>
    <t>19CKOPB1546A1ZH</t>
  </si>
  <si>
    <t>SHREE ENERGY &amp; RECYCLING PRIVATE LIMITED COMPANY</t>
  </si>
  <si>
    <t>36ABMCS4549J1ZQ</t>
  </si>
  <si>
    <t>SRI LAKSHMI GANAPATHI TRADERS</t>
  </si>
  <si>
    <t>37AMFPY5394Q1ZS</t>
  </si>
  <si>
    <t>M/S A R V ISPAT PRIVATE LIMITED COMPANY</t>
  </si>
  <si>
    <t>09AAFCA2725G1ZV</t>
  </si>
  <si>
    <t>AARON TRADERS &amp; EXPORTERS</t>
  </si>
  <si>
    <t>29AWMPJ2653A1ZM</t>
  </si>
  <si>
    <t>SHRI BALA JI METALS</t>
  </si>
  <si>
    <t>06EEXPS1872H2ZP</t>
  </si>
  <si>
    <t>AXIS FINANCE LIMITED</t>
  </si>
  <si>
    <t>27AAACK3010F1Z6</t>
  </si>
  <si>
    <t>MAHABALEE ENTERPRISES</t>
  </si>
  <si>
    <t>19AGAPA2791C1ZU</t>
  </si>
  <si>
    <t>HANUMANMARUTHI ENTERPRISES</t>
  </si>
  <si>
    <t>37AUQPP3979D1ZY</t>
  </si>
  <si>
    <t>M/S ASRAFI TRADERS</t>
  </si>
  <si>
    <t>19AJLPJ4906A1ZE</t>
  </si>
  <si>
    <t>NULLIPPADY STEELS</t>
  </si>
  <si>
    <t>32AMRPA0384N1ZW</t>
  </si>
  <si>
    <t>SULOCHANA COTTON SPINNING MILLS - PLTD</t>
  </si>
  <si>
    <t>33AADCS8189G1Z2</t>
  </si>
  <si>
    <t>NAVATAR CONSULTING PVT. LTD.</t>
  </si>
  <si>
    <t>09AACCN4479R1ZJ</t>
  </si>
  <si>
    <t>INDIA DOCUMENT SOLUTIONS PRIVATE LIMITED COMPANY</t>
  </si>
  <si>
    <t>29AABCI9555N1ZS</t>
  </si>
  <si>
    <t>S.S ENTERPRISES</t>
  </si>
  <si>
    <t>19ABKPU3869L1ZM</t>
  </si>
  <si>
    <t>JREW  ENGINEERING LIMITED</t>
  </si>
  <si>
    <t>06AAACJ6296J1Z8</t>
  </si>
  <si>
    <t>B SHAH COMBINES</t>
  </si>
  <si>
    <t>36AAFFB0082L2ZH</t>
  </si>
  <si>
    <t>ABRS ISPAT INDIA PRIVATE LIMITED COMPANY</t>
  </si>
  <si>
    <t>06AAYCA0805G1ZP</t>
  </si>
  <si>
    <t>SAAPH ECO CHAIN PRIVATE LIMITED COMPANY</t>
  </si>
  <si>
    <t>33ABNCS1145D1ZM</t>
  </si>
  <si>
    <t>MB TRADING CO</t>
  </si>
  <si>
    <t>19DIQPB9791A1ZV</t>
  </si>
  <si>
    <t>MAHADEV INDUSTRIES</t>
  </si>
  <si>
    <t>09BPJPM7866R1ZL</t>
  </si>
  <si>
    <t>R K STEEL N SCRAP</t>
  </si>
  <si>
    <t>29AQOPR6254K1ZY</t>
  </si>
  <si>
    <t>ROHIT ENTERPRISE</t>
  </si>
  <si>
    <t>19FZRPS0716L1ZJ</t>
  </si>
  <si>
    <t>MALLIKARJUNA AGENCIES</t>
  </si>
  <si>
    <t>36DDJPK7245A1ZN</t>
  </si>
  <si>
    <t>EASTMAN</t>
  </si>
  <si>
    <t>20AAJFE8460B1ZV</t>
  </si>
  <si>
    <t>FUSION FLAKES</t>
  </si>
  <si>
    <t>09AAJFF8662L1ZP</t>
  </si>
  <si>
    <t>G V OIL EXPORT</t>
  </si>
  <si>
    <t>06FCHPB2949R1Z1</t>
  </si>
  <si>
    <t>MITTAL ENTERPRISES</t>
  </si>
  <si>
    <t>06BIVPM0507J1Z1</t>
  </si>
  <si>
    <t>Balaji Papertek</t>
  </si>
  <si>
    <t>29AAZFB7114K1ZS</t>
  </si>
  <si>
    <t>MARICO LIMITED</t>
  </si>
  <si>
    <t>24AAACM7493G2ZC</t>
  </si>
  <si>
    <t>SRI BALAJI TRADING COMPANY</t>
  </si>
  <si>
    <t>37AICPJ6729R1ZJ</t>
  </si>
  <si>
    <t>A.V.I. WASTE PAPER MART</t>
  </si>
  <si>
    <t>33AALPI6273N1Z9</t>
  </si>
  <si>
    <t>MAX WELL POLIMERS</t>
  </si>
  <si>
    <t>33EOHPB8889F1ZM</t>
  </si>
  <si>
    <t>M/S JOY MAA TARA ENTERPRISES</t>
  </si>
  <si>
    <t>20DEBPK9023M1ZL</t>
  </si>
  <si>
    <t>BASHA IRON AND PLASTIC SCRAP</t>
  </si>
  <si>
    <t>37BIBPB0248P1Z9</t>
  </si>
  <si>
    <t>VIKAS TRADING CO.</t>
  </si>
  <si>
    <t>07AAJPM4068K1ZB</t>
  </si>
  <si>
    <t>M/S RAKESH ENTERPRISEs</t>
  </si>
  <si>
    <t>20JEZPK7216A1ZH</t>
  </si>
  <si>
    <t>SRI VENKATA VIJAYA STEEL TRADERS</t>
  </si>
  <si>
    <t>37AIBPR3905Q4ZN</t>
  </si>
  <si>
    <t>M K POLYMERS</t>
  </si>
  <si>
    <t>05AIOPM3076G2Z3</t>
  </si>
  <si>
    <t>SHRI BALAJI TRADERS</t>
  </si>
  <si>
    <t>06AJGPN4758B2Z9</t>
  </si>
  <si>
    <t>SWAN CORPORATION</t>
  </si>
  <si>
    <t>24AXEPJ0691H1ZM</t>
  </si>
  <si>
    <t>M/S K.M.ENGINEERING &amp; CONSTRUCTION</t>
  </si>
  <si>
    <t>21BBLPM2205G2Z5</t>
  </si>
  <si>
    <t>SUKRIT INDUSTRIES PRIVATE LIMITED COMPANY</t>
  </si>
  <si>
    <t>09AAWCS4248M1ZD</t>
  </si>
  <si>
    <t>SHREE SHYAM ENTERPRISES</t>
  </si>
  <si>
    <t>08KWXPK4342E1ZY</t>
  </si>
  <si>
    <t>DARJI GO GREEN RECYCLING INDUSTRY</t>
  </si>
  <si>
    <t>37AFBPB2774G1ZP</t>
  </si>
  <si>
    <t>MANGALA ENTERPRISES</t>
  </si>
  <si>
    <t>21DYPPK0775N1ZX</t>
  </si>
  <si>
    <t>M I TRADERS</t>
  </si>
  <si>
    <t>29AZKPB0983A1ZL</t>
  </si>
  <si>
    <t>KRISHNA PLASTICS</t>
  </si>
  <si>
    <t>07AAAFK3305J1ZN</t>
  </si>
  <si>
    <t>OMKAR TRADERS</t>
  </si>
  <si>
    <t>19AKQPM7470A1ZV</t>
  </si>
  <si>
    <t>SAMEEKSHA VENDORS PRIVATE LIMITED COMPANY</t>
  </si>
  <si>
    <t>36ABBCS8285N1ZK</t>
  </si>
  <si>
    <t>ABM POLYMERS</t>
  </si>
  <si>
    <t>27ACHFA0749H1ZF</t>
  </si>
  <si>
    <t>Sathya Sai Ram Waste Scrape</t>
  </si>
  <si>
    <t>37AMTPN8045R1ZT</t>
  </si>
  <si>
    <t>GENESIS VEHICLE SCRAPPING PRIVATE LIMITED COMPANY</t>
  </si>
  <si>
    <t>09AALCG6104H1ZK</t>
  </si>
  <si>
    <t>SANCHI POLY FIBERS</t>
  </si>
  <si>
    <t>24AESFS2632E1Z0</t>
  </si>
  <si>
    <t>KUZAGAN SERVICES PRIVATE LIMITED COMPANY</t>
  </si>
  <si>
    <t>29AAJCK8673K1ZN</t>
  </si>
  <si>
    <t>MAMA SCRAP</t>
  </si>
  <si>
    <t>18ACCFM6696C1ZZ</t>
  </si>
  <si>
    <t>Adarsh Pet Pvt Ltd</t>
  </si>
  <si>
    <t>27AAKCA0967H1ZI</t>
  </si>
  <si>
    <t>MLS INDUSTRIES</t>
  </si>
  <si>
    <t>26BZNPS3007G1Z9</t>
  </si>
  <si>
    <t>A.R.K. ENTERPRISES</t>
  </si>
  <si>
    <t>29AQDPH9766P1ZU</t>
  </si>
  <si>
    <t>S. M. TRADERS</t>
  </si>
  <si>
    <t>29BDHPS1316J1ZB</t>
  </si>
  <si>
    <t>M/S AJEET PLASTICS</t>
  </si>
  <si>
    <t>09AMBPM5591P1ZA</t>
  </si>
  <si>
    <t>SUNRISE ENTERPRISE</t>
  </si>
  <si>
    <t>05DDQPM3138F1ZH</t>
  </si>
  <si>
    <t>SRI THIRUMALAI PLASTICS</t>
  </si>
  <si>
    <t>33BDXPM0452P1ZX</t>
  </si>
  <si>
    <t>MAHER TRADERS</t>
  </si>
  <si>
    <t>10ATAPG6821C2ZJ</t>
  </si>
  <si>
    <t>PRASANTH TRADERS</t>
  </si>
  <si>
    <t>37AFPPY5684Q1ZW</t>
  </si>
  <si>
    <t>SRI PARVATHI ENTERPRISES</t>
  </si>
  <si>
    <t>36ATCPD9571E1ZQ</t>
  </si>
  <si>
    <t>NEW DIAMOND POLYTHENE</t>
  </si>
  <si>
    <t>19FNCPS9980K1ZW</t>
  </si>
  <si>
    <t>POOJA METAL MART</t>
  </si>
  <si>
    <t>03AJFPG0471M1ZF</t>
  </si>
  <si>
    <t>Processor</t>
  </si>
  <si>
    <t>M.K TRADERS</t>
  </si>
  <si>
    <t>09AXYPS1653G1ZR</t>
  </si>
  <si>
    <t>Z A ENTERPRISE</t>
  </si>
  <si>
    <t>27AAAPQ0942P1ZD</t>
  </si>
  <si>
    <t>SAI RAM TRADERS</t>
  </si>
  <si>
    <t>36ANCPG3550C1ZK</t>
  </si>
  <si>
    <t>HAVELLS INDIA LTD - Haryana</t>
  </si>
  <si>
    <t>06AAACH0351E1Z9</t>
  </si>
  <si>
    <t>ENVIROKARE RECYCLING SOLUTIONS PRIVATE LIMITED COMPANY</t>
  </si>
  <si>
    <t>27AAGCE0520L1ZS</t>
  </si>
  <si>
    <t>SUKRIT CYLINDERS PRIVATE LIMITED COMPANY</t>
  </si>
  <si>
    <t>09AAZCS6254L1ZA</t>
  </si>
  <si>
    <t>MASTER PLASTIC</t>
  </si>
  <si>
    <t>29DQLPP0433C1ZW</t>
  </si>
  <si>
    <t>M/S MYTH MEDIA SOLUTION PRIVATE LIMITED COMPANY</t>
  </si>
  <si>
    <t>09AAGCM8817Q2ZJ</t>
  </si>
  <si>
    <t>JAY K TRADERS</t>
  </si>
  <si>
    <t>36EMQPS5440L1Z8</t>
  </si>
  <si>
    <t>EVER STAR ENTERPRISES</t>
  </si>
  <si>
    <t>27AUIPK9797N1ZF</t>
  </si>
  <si>
    <t>GYP ENTERPRISES</t>
  </si>
  <si>
    <t>27AVYPK2619Q2ZJ</t>
  </si>
  <si>
    <t>SWASTIK ENTERPRISES</t>
  </si>
  <si>
    <t>27ARXPK9111A1ZP</t>
  </si>
  <si>
    <t>HEALTHCARE MEDICO</t>
  </si>
  <si>
    <t>27BFEPC5599G1Z8</t>
  </si>
  <si>
    <t>S M Traders</t>
  </si>
  <si>
    <t>27BFYPM0516F1Z9</t>
  </si>
  <si>
    <t>VERMA ENTERPRISES</t>
  </si>
  <si>
    <t>27BPUPV1571D1ZE</t>
  </si>
  <si>
    <t>Sri Ganga Amman traders</t>
  </si>
  <si>
    <t>37CXFPK5261D1ZJ</t>
  </si>
  <si>
    <t>Kokan Nest waste management</t>
  </si>
  <si>
    <t>27CWTPA4647L1ZX</t>
  </si>
  <si>
    <t>SHREE KRISHNA PLASTICS</t>
  </si>
  <si>
    <t>37CQPPS8390N1ZI</t>
  </si>
  <si>
    <t>SRI VENKATA DURGA ENTERPRISES</t>
  </si>
  <si>
    <t>37BVCPV2160E1ZM</t>
  </si>
  <si>
    <t>27AAGCR6775C1Z5</t>
  </si>
  <si>
    <t>JAY ENTERPRISES</t>
  </si>
  <si>
    <t>27ETYPK2075N1ZO</t>
  </si>
  <si>
    <t>AK CIVIL WORK</t>
  </si>
  <si>
    <t>27FOTPK0551L1ZD</t>
  </si>
  <si>
    <t>TS TRADERS</t>
  </si>
  <si>
    <t>27JWZPS8877K1ZO</t>
  </si>
  <si>
    <t>S V PLASTICS</t>
  </si>
  <si>
    <t>37ACNFS1350E1Z5</t>
  </si>
  <si>
    <t>WATERLINE EXPORTS</t>
  </si>
  <si>
    <t>29AADFW7634D1ZZ</t>
  </si>
  <si>
    <t>JJ SCRAP SOLUTION</t>
  </si>
  <si>
    <t>33BMXPB7937D1ZU</t>
  </si>
  <si>
    <t>Shri Shyam Enterprises</t>
  </si>
  <si>
    <t>06AYHPG3804H1ZP</t>
  </si>
  <si>
    <t>ALIJAN TRADERS</t>
  </si>
  <si>
    <t>27CYPPK7507R1ZE</t>
  </si>
  <si>
    <t>HAVELLS INDIA LIMITED</t>
  </si>
  <si>
    <t>27AAACH0351E1Z5</t>
  </si>
  <si>
    <t>CENTRAL TRDE LINKS</t>
  </si>
  <si>
    <t>32AAFPI0962C1ZC</t>
  </si>
  <si>
    <t>Manvi manyu enterprise</t>
  </si>
  <si>
    <t>06CIEPP2798E1Z0</t>
  </si>
  <si>
    <t>S M S POLYMER</t>
  </si>
  <si>
    <t>29ACPPL8943C1Z5</t>
  </si>
  <si>
    <t>A.K TRADERS</t>
  </si>
  <si>
    <t>19ACCFA1664J1ZC</t>
  </si>
  <si>
    <t>NATIONAL FIBRES PRIVATE LIMITED COMPANY</t>
  </si>
  <si>
    <t>26AAICN2675D1ZG</t>
  </si>
  <si>
    <t>A ONE PLASTICS</t>
  </si>
  <si>
    <t>29OBOPS0498R1ZY</t>
  </si>
  <si>
    <t>A M plastics  industry</t>
  </si>
  <si>
    <t>29CSKPR8967H1ZN</t>
  </si>
  <si>
    <t>J.M. INTERNATIONAL</t>
  </si>
  <si>
    <t>06AVOPM2151M1Z9</t>
  </si>
  <si>
    <t>BANGALORE TRADERS</t>
  </si>
  <si>
    <t>29AJHPA3755E1ZD</t>
  </si>
  <si>
    <t>Sri Sai Sravan Traders</t>
  </si>
  <si>
    <t>37BBLPN6868A1ZB</t>
  </si>
  <si>
    <t>GAJANANA TRADERS</t>
  </si>
  <si>
    <t>29ALUPG0413C1ZD</t>
  </si>
  <si>
    <t>Sanketh Industries</t>
  </si>
  <si>
    <t>37AHDPG8045R1ZR</t>
  </si>
  <si>
    <t>SHRI DANESHWARI SCRAP MATERIALS</t>
  </si>
  <si>
    <t>29AOIPH8585F1ZF</t>
  </si>
  <si>
    <t>LAKSHMI SRINIVASA ENTERPRISES</t>
  </si>
  <si>
    <t>37AESPJ6041E1ZE</t>
  </si>
  <si>
    <t>ADARSH TRADERS &amp; INDUSTRY</t>
  </si>
  <si>
    <t>29APOPK5581P1ZT</t>
  </si>
  <si>
    <t>VALLALAR PLASTIC</t>
  </si>
  <si>
    <t>33DHXPP8435F1ZQ</t>
  </si>
  <si>
    <t>M/S VIKAS TRADERS</t>
  </si>
  <si>
    <t>01EIFPP8169A1ZE</t>
  </si>
  <si>
    <t>TULJA BHAVANI ENTERPRISES</t>
  </si>
  <si>
    <t>36AUVPR4763Q1ZA</t>
  </si>
  <si>
    <t>B.K. TRADERS</t>
  </si>
  <si>
    <t>36AGVPR1269F2ZU</t>
  </si>
  <si>
    <t>SRI PERIYASAMY IYYANAR PAPERS</t>
  </si>
  <si>
    <t>33EIBPM0192L1Z8</t>
  </si>
  <si>
    <t>MANGALA RESOURCE MANAGEMENT PRIVATE LIMITED COMPANY</t>
  </si>
  <si>
    <t>29AAMCM4848D1Z4</t>
  </si>
  <si>
    <t>SREE MANJUNATHA ENTERPRISES</t>
  </si>
  <si>
    <t>29AZBPB8239Q1ZS</t>
  </si>
  <si>
    <t>M/S SAHARA POLYMER</t>
  </si>
  <si>
    <t>29AEVPA7978Q1Z4</t>
  </si>
  <si>
    <t>Rajeshwari Traders</t>
  </si>
  <si>
    <t>09BAHPM6164K1Z7</t>
  </si>
  <si>
    <t>INDIAN CONSTRUCTION</t>
  </si>
  <si>
    <t>19AMXPA4497L1Z4</t>
  </si>
  <si>
    <t>AEC PLAST PRIVATE LIMITED COMPANY</t>
  </si>
  <si>
    <t>27AAUCA1519R1ZX</t>
  </si>
  <si>
    <t>M.M.T. PALAYA IRUMBU KADAI</t>
  </si>
  <si>
    <t>33CUDPM3651E1ZX</t>
  </si>
  <si>
    <t>KRISHNA ENTERPRISES</t>
  </si>
  <si>
    <t>27AACPY1566B1ZQ</t>
  </si>
  <si>
    <t>M/S. KORE INDUSTRIES</t>
  </si>
  <si>
    <t>29AOWPK2595N1ZR</t>
  </si>
  <si>
    <t>NATUREPRO CREATORS LLP</t>
  </si>
  <si>
    <t>27AABFY5379B1Z1</t>
  </si>
  <si>
    <t>MAA SHARDA ENDEAVOR PRIVATE LIMITED COMPANY</t>
  </si>
  <si>
    <t>20AADCG0046J1Z6</t>
  </si>
  <si>
    <t>PAYSWIFF TECHNOLOGIES PRIVATE LIMITED COMPANY</t>
  </si>
  <si>
    <t>36AAGCR5745L1ZV</t>
  </si>
  <si>
    <t>OM SAI RAM TRADERS</t>
  </si>
  <si>
    <t>20MPGPS5270F1ZQ</t>
  </si>
  <si>
    <t>Laxmi Traders</t>
  </si>
  <si>
    <t>22AELPC3593D1ZU</t>
  </si>
  <si>
    <t>HARIKA TRADERS</t>
  </si>
  <si>
    <t>37AKUPC0531G1ZB</t>
  </si>
  <si>
    <t>GUPTA ENTERPRISE</t>
  </si>
  <si>
    <t>18AQKPG8963A1ZP</t>
  </si>
  <si>
    <t>V.H ENTERPRISES</t>
  </si>
  <si>
    <t>29DKNPM7415M1ZC</t>
  </si>
  <si>
    <t>SHOONYA ENVIRONMENTAL SOLUTIONS PRIVATE LIMITED COMPANY</t>
  </si>
  <si>
    <t>09ABCCS3005P1Z4</t>
  </si>
  <si>
    <t>RECO FRIENDLY PRIVATE LIMITED COMPANY</t>
  </si>
  <si>
    <t>32AAKCR4912P1Z0</t>
  </si>
  <si>
    <t>M/S RAMESH BOTTLES</t>
  </si>
  <si>
    <t>36AGQPA3549Q1ZR</t>
  </si>
  <si>
    <t>Surya Industries</t>
  </si>
  <si>
    <t>37CPTPG1682L1Z7</t>
  </si>
  <si>
    <t>GREEN COAST RECYCLING</t>
  </si>
  <si>
    <t>29AFSPP6685B2ZQ</t>
  </si>
  <si>
    <t>VENKATA SAI PAPERS</t>
  </si>
  <si>
    <t>36AAUFV4528L1ZC</t>
  </si>
  <si>
    <t>THRINETRA PET FLAKES</t>
  </si>
  <si>
    <t>29AAJFT5063H1ZT</t>
  </si>
  <si>
    <t>ENVIRON ECO MANAGEMENT</t>
  </si>
  <si>
    <t>37AAIFE0905C1ZX</t>
  </si>
  <si>
    <t>REDINGTON LIMITED</t>
  </si>
  <si>
    <t>33AABCR0347P1ZA</t>
  </si>
  <si>
    <t>ATRIA CONVERGENCE TECHNOLOGIES LIMITED</t>
  </si>
  <si>
    <t>33AACCA8907B1Z5</t>
  </si>
  <si>
    <t>27AAFCN2047N1Z6</t>
  </si>
  <si>
    <t>JAGDISH TRADERS</t>
  </si>
  <si>
    <t>20CWGPB8640B1Z7</t>
  </si>
  <si>
    <t>N N TRADERS</t>
  </si>
  <si>
    <t>23ATHPM9104B1Z4</t>
  </si>
  <si>
    <t>JMS  JN PAPER SCARPS</t>
  </si>
  <si>
    <t>33AAMFJ5559P1ZL</t>
  </si>
  <si>
    <t>Eco solutions</t>
  </si>
  <si>
    <t>27AANPQ1457E1ZJ</t>
  </si>
  <si>
    <t>M/S STAR PETRO &amp; CHEMICAL TRADERS Prop. Shahnawaj Siddiqui</t>
  </si>
  <si>
    <t>23ATRPS5498J1ZQ</t>
  </si>
  <si>
    <t>Shree Agra Cement Plant</t>
  </si>
  <si>
    <t>09ABGCS2209B1ZP</t>
  </si>
  <si>
    <t>SURYA TRADINGS</t>
  </si>
  <si>
    <t>32CXBPP5021J1ZP</t>
  </si>
  <si>
    <t>Garg traders</t>
  </si>
  <si>
    <t>09ABJPA1355Q1ZD</t>
  </si>
  <si>
    <t>SHREE SHYAM PLASTICS</t>
  </si>
  <si>
    <t>37ABEPA8601J1ZU</t>
  </si>
  <si>
    <t>MAHANIDHI ENTERPRISES</t>
  </si>
  <si>
    <t>37BUVPR4571B1Z4</t>
  </si>
  <si>
    <t>M S POLYPLAST &amp; PACKAGING</t>
  </si>
  <si>
    <t>29AZIPM1891J1ZS</t>
  </si>
  <si>
    <t>GUHAN POLYTECH INDIA PRIVATE LIMITED COMPANY</t>
  </si>
  <si>
    <t>33AAJCG2631F1ZZ</t>
  </si>
  <si>
    <t>SHREE LAXMINARAYAN POLYTECH PRIVATE LIMITED COMPANY</t>
  </si>
  <si>
    <t>24ABBCS3944C1ZO</t>
  </si>
  <si>
    <t>Eco Reset PRIVATE LIMITED COMPANY</t>
  </si>
  <si>
    <t>27AAGCE6678M1ZV</t>
  </si>
  <si>
    <t>PRO POLY INDUSTRIES</t>
  </si>
  <si>
    <t>33ABAFP9496L1ZL</t>
  </si>
  <si>
    <t>Ayser Plastic And Helmets</t>
  </si>
  <si>
    <t>33EVUPS7029N1ZJ</t>
  </si>
  <si>
    <t>Ecocare Venture PRIVATE LIMITED COMPANY</t>
  </si>
  <si>
    <t>09AAFCE8614G1ZJ</t>
  </si>
  <si>
    <t>BAYER SCIENCE AND INNOVATION PRIVATE LIMITED COMPANY</t>
  </si>
  <si>
    <t>36AAACM5981H1Z9</t>
  </si>
  <si>
    <t>SWATCH BHOOMI ENTERPRISES</t>
  </si>
  <si>
    <t>29CHIPM9229A1Z6</t>
  </si>
  <si>
    <t>LYDIA TRADERS</t>
  </si>
  <si>
    <t>33ASOPL6573B2ZN</t>
  </si>
  <si>
    <t>A.A.A.TRADERS</t>
  </si>
  <si>
    <t>33ATRPA7764P2ZX</t>
  </si>
  <si>
    <t>GOREVIVE PRIVATE LIMITED COMPANY</t>
  </si>
  <si>
    <t>07AAJCG8018L1Z8</t>
  </si>
  <si>
    <t>IVY EARTH SUSTAINABLES</t>
  </si>
  <si>
    <t>29AAJFI3179D1Z7</t>
  </si>
  <si>
    <t>Ms Malti Enterprises</t>
  </si>
  <si>
    <t>09AKIPY7544B1ZR</t>
  </si>
  <si>
    <t>M/S COUNAIN TRADERS</t>
  </si>
  <si>
    <t>20ABGPI5443N1ZP</t>
  </si>
  <si>
    <t>SRI MAHA ENTERPRISES</t>
  </si>
  <si>
    <t>33BJPPR9068A1ZW</t>
  </si>
  <si>
    <t>REGIONAL AND URBAN DEVELOPMENT AGENCY</t>
  </si>
  <si>
    <t>01AALFR1725N2Z4</t>
  </si>
  <si>
    <t>Noori tredars</t>
  </si>
  <si>
    <t>23DQCPS8035L1ZH</t>
  </si>
  <si>
    <t>A B Plastic Traders</t>
  </si>
  <si>
    <t>22AJDPM3946P1ZV</t>
  </si>
  <si>
    <t>GOOD LUCK ENTERPRISES</t>
  </si>
  <si>
    <t>36AAFFG3972J1Z4</t>
  </si>
  <si>
    <t>Vedhanth enterprises</t>
  </si>
  <si>
    <t>33ESXPP9909N1ZG</t>
  </si>
  <si>
    <t>SATHYAVEDA ENTERPRISES</t>
  </si>
  <si>
    <t>33ESXPP9909N2ZF</t>
  </si>
  <si>
    <t>Rich Enterprises</t>
  </si>
  <si>
    <t>33JLEPS4752R1Z6</t>
  </si>
  <si>
    <t>VINAYAKA IRON TRADERS</t>
  </si>
  <si>
    <t>32AGTPA7127M1Z6</t>
  </si>
  <si>
    <t>S A ENTERPRISES</t>
  </si>
  <si>
    <t>23AFGFS5288B1Z0</t>
  </si>
  <si>
    <t>HELLODUSTBIN PRIVATE LIMITED COMPANY</t>
  </si>
  <si>
    <t>36AADCH8730N1Z5</t>
  </si>
  <si>
    <t>WASTE MART</t>
  </si>
  <si>
    <t>36AADFW8516C1Z7</t>
  </si>
  <si>
    <t>PRIME ENTERPRISES</t>
  </si>
  <si>
    <t>23ANTPH8958A1ZR</t>
  </si>
  <si>
    <t>MONARCH OVERSEAS VENTURES</t>
  </si>
  <si>
    <t>02ASBPA6723F1ZH</t>
  </si>
  <si>
    <t>M K ENTERPRISES</t>
  </si>
  <si>
    <t>27ANNPK7478G1ZD</t>
  </si>
  <si>
    <t>USMAN GANI INDUSTRIES</t>
  </si>
  <si>
    <t>37CHDPJ9980Q1ZA</t>
  </si>
  <si>
    <t>GREENLEAVES ENTERPRISES</t>
  </si>
  <si>
    <t>27CXXPP7516G1ZP</t>
  </si>
  <si>
    <t>PASHUPATI POLYTEX PRIVATE LIMITED COMPANY</t>
  </si>
  <si>
    <t>05AAFCP0864M1Z7</t>
  </si>
  <si>
    <t>S.S.WASTE MANAGEMENT SERVICES</t>
  </si>
  <si>
    <t>36ADAFS6526Q1ZH</t>
  </si>
  <si>
    <t>SCRAP RECYCLERS</t>
  </si>
  <si>
    <t>09AFCFS6076D1ZU</t>
  </si>
  <si>
    <t>M/S N G ENTERPRISES</t>
  </si>
  <si>
    <t>09AAFHH6756K1ZQ</t>
  </si>
  <si>
    <t>M/s Saumya</t>
  </si>
  <si>
    <t>27AEWFS8672J1ZV</t>
  </si>
  <si>
    <t>MAHALAXMI INDUSTRIES</t>
  </si>
  <si>
    <t>27BAGPT4610Q1Z4</t>
  </si>
  <si>
    <t>trashify pet</t>
  </si>
  <si>
    <t>29MEKPS8835K1Z7</t>
  </si>
  <si>
    <t>MAA DURGA ENTERPRISES</t>
  </si>
  <si>
    <t>09BCMPG2802F2ZT</t>
  </si>
  <si>
    <t>M.I.PLASTICS</t>
  </si>
  <si>
    <t>21AEWPI7832N1ZW</t>
  </si>
  <si>
    <t>PADMA PLASH</t>
  </si>
  <si>
    <t>33AKNPN7937J1ZK</t>
  </si>
  <si>
    <t>ARCELORMITTAL NIPPON STEEL INDIA PRIVATE LIMITED COMPANY</t>
  </si>
  <si>
    <t>FUTURISTIC WASTE MANAGEMENT SOLUTION</t>
  </si>
  <si>
    <t>09AAIFF3678F1Z5</t>
  </si>
  <si>
    <t>SUSHILA STEELS</t>
  </si>
  <si>
    <t>03DKBPK7013R1Z0</t>
  </si>
  <si>
    <t>THE KESHABANANDA BOTTLE STORES</t>
  </si>
  <si>
    <t>19CVFPS4409H1Z9</t>
  </si>
  <si>
    <t>M/S. MAZIBUR ENTERPRISE</t>
  </si>
  <si>
    <t>18AOGPA1450G1ZF</t>
  </si>
  <si>
    <t>Martha Plactic Revivers</t>
  </si>
  <si>
    <t>37CUWPA9828A1ZB</t>
  </si>
  <si>
    <t>DEVI POLYMERS</t>
  </si>
  <si>
    <t>36AEXPA5070M1Z0</t>
  </si>
  <si>
    <t>27AAACG2086M2ZC</t>
  </si>
  <si>
    <t>SAI SHRADDHA ENTERPRISES</t>
  </si>
  <si>
    <t>36AJUPB0536H1Z9</t>
  </si>
  <si>
    <t>VENTURA &amp; CO.</t>
  </si>
  <si>
    <t>27AAUFV7188A1ZK</t>
  </si>
  <si>
    <t>SRINIVASA TRADERS</t>
  </si>
  <si>
    <t>36AKHPB0027F1ZU</t>
  </si>
  <si>
    <t>Om durgabavani trader's</t>
  </si>
  <si>
    <t>37BMYPD8957Q1ZM</t>
  </si>
  <si>
    <t>SRI ARUNACHALA TRADERS</t>
  </si>
  <si>
    <t>36ARVPM9783E2ZV</t>
  </si>
  <si>
    <t>SHIVAM AUTOTECH LIMITED</t>
  </si>
  <si>
    <t>06AAJCS7372M1ZP</t>
  </si>
  <si>
    <t>UNIQUE ENTERPRISES</t>
  </si>
  <si>
    <t>09AIHPH9038C1ZA</t>
  </si>
  <si>
    <t>PODDAR DYE LAB PRIVATE LIMITED COMPANY</t>
  </si>
  <si>
    <t>19AANCP5367M1ZI</t>
  </si>
  <si>
    <t>THANIZA TRADERS</t>
  </si>
  <si>
    <t>29ANXPH9663G1Z3</t>
  </si>
  <si>
    <t>JAI NARAIN ENTERPRISES</t>
  </si>
  <si>
    <t>09AAPFJ6610C1ZE</t>
  </si>
  <si>
    <t>SRI SAI BALAJI TRADERS</t>
  </si>
  <si>
    <t>36BEJPL5594Q1ZH</t>
  </si>
  <si>
    <t>SARAVANA ENTERPRISES</t>
  </si>
  <si>
    <t>36BETPR8905P2Z9</t>
  </si>
  <si>
    <t>M/S VENKATESHWARA ENTERPRISES</t>
  </si>
  <si>
    <t>36BMHPS5248G1ZP</t>
  </si>
  <si>
    <t>HOSANNA PLASTIC</t>
  </si>
  <si>
    <t>37BQZPB5909B1ZO</t>
  </si>
  <si>
    <t>Bhawani Enterprises</t>
  </si>
  <si>
    <t>08BCZPP9999P1ZL</t>
  </si>
  <si>
    <t>S.S. INDUSTRIES</t>
  </si>
  <si>
    <t>23AAVPQ2464M1Z1</t>
  </si>
  <si>
    <t>VISHWARAJAYA ENTERPRISES</t>
  </si>
  <si>
    <t>36CSTPK2999B1Z6</t>
  </si>
  <si>
    <t>BHAVANI PLASTICS</t>
  </si>
  <si>
    <t>36CXZPA7125G1Z6</t>
  </si>
  <si>
    <t>SRI RAJESHWARA PLASTIC AGENCY</t>
  </si>
  <si>
    <t>36AXYPV8178R1ZM</t>
  </si>
  <si>
    <t>NAMO AGENCIES</t>
  </si>
  <si>
    <t>36HBXPK1052H1ZA</t>
  </si>
  <si>
    <t>NORTHERN INDIA ECOTECH</t>
  </si>
  <si>
    <t>06AAQFN5510Q2ZO</t>
  </si>
  <si>
    <t>Bhagyavardhan Polyflakes PRIVATE LIMITED COMPANY</t>
  </si>
  <si>
    <t>27AAJCB2912J1ZO</t>
  </si>
  <si>
    <t>M/S 9 TRADERS</t>
  </si>
  <si>
    <t>36CPJPB5054D1Z7</t>
  </si>
  <si>
    <t>ANAND POLYMERS</t>
  </si>
  <si>
    <t>08ADVPR8913R3Z4</t>
  </si>
  <si>
    <t>Sharma Construction</t>
  </si>
  <si>
    <t>08APJPS4604J1ZK</t>
  </si>
  <si>
    <t>FAREYE TECHNOLOGIES PRIVATE LIMITED COMPANY</t>
  </si>
  <si>
    <t>09AAECR4382D1ZC</t>
  </si>
  <si>
    <t>SHREE RAM ENTERPRISES</t>
  </si>
  <si>
    <t>20GVNPS9262Q1ZI</t>
  </si>
  <si>
    <t>A.K. OLD SCRAP DEALERS</t>
  </si>
  <si>
    <t>29ABOFA5572A1ZD</t>
  </si>
  <si>
    <t>MOHIT ENTERPRISES</t>
  </si>
  <si>
    <t>06CCIPD2154C1Z7</t>
  </si>
  <si>
    <t>ARORA ENTERPRISES</t>
  </si>
  <si>
    <t>03ABYPL0309G1ZS</t>
  </si>
  <si>
    <t>KEERTANA ENTERPRISES</t>
  </si>
  <si>
    <t>36AAJFK7981R1Z7</t>
  </si>
  <si>
    <t>M/S HEENA ENTERPRISES</t>
  </si>
  <si>
    <t>09BGKPA8677E1Z3</t>
  </si>
  <si>
    <t>BALAJI PLASTIC  UDYOG</t>
  </si>
  <si>
    <t>08BHZPK7708N1Z9</t>
  </si>
  <si>
    <t>SAMEER TRADERS</t>
  </si>
  <si>
    <t>37AJLPM8558M1Z8</t>
  </si>
  <si>
    <t>Sri Aaditya waste papers</t>
  </si>
  <si>
    <t>37AKHPB2339J1Z8</t>
  </si>
  <si>
    <t>Halifax Greentech Llp</t>
  </si>
  <si>
    <t>24AAKFH9080R1ZK</t>
  </si>
  <si>
    <t>S M ENTERPRISE</t>
  </si>
  <si>
    <t>19APAPM0647Q1ZF</t>
  </si>
  <si>
    <t>Paperman Environmental Solutions Pvt Ltd</t>
  </si>
  <si>
    <t>33AAKCP0158K1ZC</t>
  </si>
  <si>
    <t>NAGOOR TRADERS</t>
  </si>
  <si>
    <t>37ANHPP1873G1ZQ</t>
  </si>
  <si>
    <t>ABYAN TRADING</t>
  </si>
  <si>
    <t>37AONPJ3024N1ZM</t>
  </si>
  <si>
    <t>BALAJI TRADERS</t>
  </si>
  <si>
    <t>37APDPN4694K2Z9</t>
  </si>
  <si>
    <t>ANAND FOOTWEARS</t>
  </si>
  <si>
    <t>08AATFA9433G1Z2</t>
  </si>
  <si>
    <t>SHRI DURGA TRADERS</t>
  </si>
  <si>
    <t>29ARAPG1969P1Z7</t>
  </si>
  <si>
    <t>EARTH RECYCLER PRIVATE LIMITED COMPANY</t>
  </si>
  <si>
    <t>33AADCE4476C1ZY</t>
  </si>
  <si>
    <t>BHAVANA STEEL TRADERS</t>
  </si>
  <si>
    <t>27ABMPS1459G1ZA</t>
  </si>
  <si>
    <t>JJSB ENTERPRISE</t>
  </si>
  <si>
    <t>18AANFJ0553E1ZF</t>
  </si>
  <si>
    <t>SHRI MAHAVIR POLYPET</t>
  </si>
  <si>
    <t>09ADCFS2199B1Z2</t>
  </si>
  <si>
    <t>BIHAR PLASTIC</t>
  </si>
  <si>
    <t>10EHNPK0811H1ZS</t>
  </si>
  <si>
    <t>EISEN TRADERS</t>
  </si>
  <si>
    <t>37BEMPM0507D1ZR</t>
  </si>
  <si>
    <t>VAJRA ENTERPRISES</t>
  </si>
  <si>
    <t>37BHSPS6294J1Z8</t>
  </si>
  <si>
    <t>SHRI PREM TRADING CO.</t>
  </si>
  <si>
    <t>07FOTPM3886L1ZT</t>
  </si>
  <si>
    <t>SHRI RAM INDUSTRIES</t>
  </si>
  <si>
    <t>26BIAPM4736L1Z1</t>
  </si>
  <si>
    <t>BANGA ENTERPRISES</t>
  </si>
  <si>
    <t>06AWPPK3243A3ZS</t>
  </si>
  <si>
    <t>SN TRADERS</t>
  </si>
  <si>
    <t>36AUBPN6782F1ZE</t>
  </si>
  <si>
    <t>TAHIRA PLASTICS</t>
  </si>
  <si>
    <t>29CNOPA5685E1ZN</t>
  </si>
  <si>
    <t>Shiv trding company</t>
  </si>
  <si>
    <t>09FOBPS7742D1ZN</t>
  </si>
  <si>
    <t>SHAIK.KAINATH ENTERPRISES</t>
  </si>
  <si>
    <t>37CCFPP6072E2ZF</t>
  </si>
  <si>
    <t>NAZAR TRADERS</t>
  </si>
  <si>
    <t>33AKYPN5064H1ZO</t>
  </si>
  <si>
    <t>SIDDIQUE ENTERPRISE</t>
  </si>
  <si>
    <t>19DWIPS3797F1ZQ</t>
  </si>
  <si>
    <t>MIR ZAKIR ALLI</t>
  </si>
  <si>
    <t>21ANTPA8036G1Z5</t>
  </si>
  <si>
    <t>FERRAILLE GLOBAL PRIVATE LIMITED COMPANY</t>
  </si>
  <si>
    <t>27AADCF2657A1ZZ</t>
  </si>
  <si>
    <t>SARKAAR INDUSTRIES</t>
  </si>
  <si>
    <t>23AYSPK1617M1Z4</t>
  </si>
  <si>
    <t>Akshat Fibre</t>
  </si>
  <si>
    <t>26CYEPJ2753B1ZR</t>
  </si>
  <si>
    <t>R.S TRADERS &amp; CONSTRUCTIONS</t>
  </si>
  <si>
    <t>37FUBPM5587C1ZD</t>
  </si>
  <si>
    <t>37AACCA8907B1ZX</t>
  </si>
  <si>
    <t>ADVIKA ENTERPRISES</t>
  </si>
  <si>
    <t>09ACAFA4657P1ZW</t>
  </si>
  <si>
    <t>M.S.POLYMERS</t>
  </si>
  <si>
    <t>03ABFPB1918G1ZC</t>
  </si>
  <si>
    <t>S.S. SCRAP BUSINESS</t>
  </si>
  <si>
    <t>32AUQPA6563N1Z8</t>
  </si>
  <si>
    <t>TRASHFIX BHARAT PRIVATE LIMITED COMPANY</t>
  </si>
  <si>
    <t>09AAKCT1396H1ZW</t>
  </si>
  <si>
    <t>ASLAM PLASTIC</t>
  </si>
  <si>
    <t>18BYNPS5098C1ZT</t>
  </si>
  <si>
    <t>MAHI FABTECH LLP</t>
  </si>
  <si>
    <t>09ACDFM1192Q1ZN</t>
  </si>
  <si>
    <t>BHARGAVI TRADERS</t>
  </si>
  <si>
    <t>37BCTPV8349D1ZR</t>
  </si>
  <si>
    <t>SUPER SMELTERS LTD.</t>
  </si>
  <si>
    <t>19AAFCS1116F1ZN</t>
  </si>
  <si>
    <t>Birla Institute of Technology and Science Pilani Hyderabad Campus</t>
  </si>
  <si>
    <t>36AAATB2599R1Z0</t>
  </si>
  <si>
    <t>NEW BROTHERS METALS</t>
  </si>
  <si>
    <t>32AYAPA8522B1ZA</t>
  </si>
  <si>
    <t>PRATIBHA PLASTIC</t>
  </si>
  <si>
    <t>27BSBPM3850N1ZD</t>
  </si>
  <si>
    <t>ARMAN ENTERPRISES</t>
  </si>
  <si>
    <t>20RRWPS8532P1ZD</t>
  </si>
  <si>
    <t>ENAAM ENTERPRISES</t>
  </si>
  <si>
    <t>27KALPK4155B1ZM</t>
  </si>
  <si>
    <t>EVERSHINE ENTERPRICES</t>
  </si>
  <si>
    <t>03KQMPK9390D1ZF</t>
  </si>
  <si>
    <t>PRIME STEEL INDUSTRIES</t>
  </si>
  <si>
    <t>03MSFPK5655J1ZB</t>
  </si>
  <si>
    <t>M/S RK PLASTIC</t>
  </si>
  <si>
    <t>27AYRPK4193P1ZE</t>
  </si>
  <si>
    <t>SIAC SKH INDIA CABS MANUFACTURING PRIVATE LIMITED COMPANY</t>
  </si>
  <si>
    <t>08AANCS6375E1ZX</t>
  </si>
  <si>
    <t>A M Enterprise</t>
  </si>
  <si>
    <t>18ABPPI6008J1ZE</t>
  </si>
  <si>
    <t>MAA VINDYAVASANI</t>
  </si>
  <si>
    <t>21AQYPG5552B1ZZ</t>
  </si>
  <si>
    <t>Shree Raj International Pvt Ltd</t>
  </si>
  <si>
    <t>19AADCS8935Q1ZD</t>
  </si>
  <si>
    <t>AALIYA TRADERS</t>
  </si>
  <si>
    <t>07AUXPR4215P1ZO</t>
  </si>
  <si>
    <t>RM ENTERPRISES</t>
  </si>
  <si>
    <t>29DNGPR8124A1ZX</t>
  </si>
  <si>
    <t>BADRINATH TRADERS</t>
  </si>
  <si>
    <t>03ADCPH1459F1Z3</t>
  </si>
  <si>
    <t>29AAACG2086M1Z9</t>
  </si>
  <si>
    <t>SHREE NEEM KAROLI POLYMERS</t>
  </si>
  <si>
    <t>09AEQFS0808E1ZW</t>
  </si>
  <si>
    <t>BILASPUR PLASTIC</t>
  </si>
  <si>
    <t>22AQAPA1867H1ZD</t>
  </si>
  <si>
    <t>K.V.PLASTIC</t>
  </si>
  <si>
    <t>32AFUPH3625K1Z9</t>
  </si>
  <si>
    <t>SASTA   ENTERPRISES</t>
  </si>
  <si>
    <t>33ACKFS5236L1ZS</t>
  </si>
  <si>
    <t>AMID METALS PRIVATE LIMITED COMPANY</t>
  </si>
  <si>
    <t>06AAWCA8058K1ZX</t>
  </si>
  <si>
    <t>N K TRADERS</t>
  </si>
  <si>
    <t>10DEQPK0550C1Z2</t>
  </si>
  <si>
    <t>BHARAT CHEMICAL INDUSTRIES</t>
  </si>
  <si>
    <t>06ABBFB2206M1ZR</t>
  </si>
  <si>
    <t>SRT MERCHANTS PRIVATE LIMITED COMPANY</t>
  </si>
  <si>
    <t>06ABJCS4478F1Z1</t>
  </si>
  <si>
    <t>STEEL SQUAD CITY PRIVATE LIMITED COMPANY</t>
  </si>
  <si>
    <t>06ABLCS0086M1ZW</t>
  </si>
  <si>
    <t>Sri syamalamba traders</t>
  </si>
  <si>
    <t>37BUWPM7728J1ZM</t>
  </si>
  <si>
    <t>AGARWAL TMT INDUSTRIES PVT LTD</t>
  </si>
  <si>
    <t>24AAKCA7029A1Z3</t>
  </si>
  <si>
    <t>ANAND SALES CORPORATION</t>
  </si>
  <si>
    <t>29AGGPH6456B1ZG</t>
  </si>
  <si>
    <t>Kk industries</t>
  </si>
  <si>
    <t>29AWPPV5970R1ZY</t>
  </si>
  <si>
    <t>SAHASRA TRADERS</t>
  </si>
  <si>
    <t>37ARQPJ6572R1ZM</t>
  </si>
  <si>
    <t>Mahindra MSTC Recycling PRIVATE LIMITED COMPANY</t>
  </si>
  <si>
    <t>09AAKCM7220P1ZV</t>
  </si>
  <si>
    <t>S R ENTERPRISE</t>
  </si>
  <si>
    <t>18AFDFS2689K1ZC</t>
  </si>
  <si>
    <t>DHAN LAXMI TRADERS</t>
  </si>
  <si>
    <t>36ANUPP0627K2ZF</t>
  </si>
  <si>
    <t>M/s SANKHALA INDUSTRIES</t>
  </si>
  <si>
    <t>27ACYFS6863R1ZK</t>
  </si>
  <si>
    <t>RAMDUTHA ENTERPRISES LLP</t>
  </si>
  <si>
    <t>36ABCFR5985N1ZD</t>
  </si>
  <si>
    <t>TUTUL SARKAR</t>
  </si>
  <si>
    <t>19AXBPS9217K1ZW</t>
  </si>
  <si>
    <t>Atharv Trading Company</t>
  </si>
  <si>
    <t>09CFXPS0314H1Z1</t>
  </si>
  <si>
    <t>JAI MAA TRADERS</t>
  </si>
  <si>
    <t>06CBBPG0914K2ZZ</t>
  </si>
  <si>
    <t>INFINITE CERCLE PRIVATE LIMITED COMPANY</t>
  </si>
  <si>
    <t>33AAFCI5399Q1ZR</t>
  </si>
  <si>
    <t>SHREE RADHE KRISHNA TRADERS</t>
  </si>
  <si>
    <t>37AZIPL5245M1ZU</t>
  </si>
  <si>
    <t>NUR DAMP</t>
  </si>
  <si>
    <t>18ABIPI7017A1Z1</t>
  </si>
  <si>
    <t>R K TRADING COMPANY</t>
  </si>
  <si>
    <t>06DZEPR6930Q1ZK</t>
  </si>
  <si>
    <t>M/S SHRI SAI ENTERPRISES</t>
  </si>
  <si>
    <t>06FFBPS2730Q1ZZ</t>
  </si>
  <si>
    <t>CHAKRAVARTHY  AGENCY</t>
  </si>
  <si>
    <t>36AGZPP7988F1Z7</t>
  </si>
  <si>
    <t>PLATEMASTERS</t>
  </si>
  <si>
    <t>27AABFP3956F1Z7</t>
  </si>
  <si>
    <t>Fashnear Technologies PRIVATE LIMITED COMPANY</t>
  </si>
  <si>
    <t>29AACCF6368D1ZI</t>
  </si>
  <si>
    <t>HUSTLER METAL PRIVATE LIMITED COMPANY</t>
  </si>
  <si>
    <t>07AAICD6503A1Z5</t>
  </si>
  <si>
    <t>MESSIAH NETWORKS PRIVATE LIMITED COMPANY</t>
  </si>
  <si>
    <t>07AAMCM1013E1ZX</t>
  </si>
  <si>
    <t>M/S. MAHAKALI ENTERPRISE</t>
  </si>
  <si>
    <t>19AKAPD6981H1Z0</t>
  </si>
  <si>
    <t>SUNRISE TRADERS</t>
  </si>
  <si>
    <t>07AAVPI1345K1ZD</t>
  </si>
  <si>
    <t>Shri Bankey Bihari Polytex</t>
  </si>
  <si>
    <t>07AFDPI2995E1ZG</t>
  </si>
  <si>
    <t>Ganapati Industries</t>
  </si>
  <si>
    <t>06AFVPA3942D1ZL</t>
  </si>
  <si>
    <t>CAPARO ENGINEERING INDIA LIMITED</t>
  </si>
  <si>
    <t>23AABCC7862N1ZC</t>
  </si>
  <si>
    <t>KASHI ENTERPRISES</t>
  </si>
  <si>
    <t>09AAYFK4066G1ZQ</t>
  </si>
  <si>
    <t>GORADAKA IMPEX PRIVATE LIMITED COMPANY</t>
  </si>
  <si>
    <t>24AALCG8036G1ZJ</t>
  </si>
  <si>
    <t>Vedanta Limited - TPP</t>
  </si>
  <si>
    <t>21AACCS7101B4Z5</t>
  </si>
  <si>
    <t>AZAD ENTERPRISES</t>
  </si>
  <si>
    <t>07BJXPA2485C3Z3</t>
  </si>
  <si>
    <t>A.S. ENTERPRISES</t>
  </si>
  <si>
    <t>07BNRPA6054K1ZP</t>
  </si>
  <si>
    <t>SHRI KRISHNA PLASTIC</t>
  </si>
  <si>
    <t>07BRRPG8809G1ZD</t>
  </si>
  <si>
    <t>NEW KARAVALI INDUSTRIES &amp; TRADERS</t>
  </si>
  <si>
    <t>29EPEPS2567K1Z5</t>
  </si>
  <si>
    <t>KHATUSHYAM ENTERPRISES</t>
  </si>
  <si>
    <t>07BYNPA2869P1ZQ</t>
  </si>
  <si>
    <t>LALJI PLASTIC</t>
  </si>
  <si>
    <t>07CDUPD0247H1ZJ</t>
  </si>
  <si>
    <t>ONMOBILE GLOBAL LIMITED</t>
  </si>
  <si>
    <t>29AAACO3900E1ZT</t>
  </si>
  <si>
    <t>Modestpet pack pvt.ltd</t>
  </si>
  <si>
    <t>27AAPCM1780R1ZJ</t>
  </si>
  <si>
    <t>K D ENTERPRISES</t>
  </si>
  <si>
    <t>07CIUPT9476K1ZW</t>
  </si>
  <si>
    <t>M/S SAMBA SHIVA TRADERS</t>
  </si>
  <si>
    <t>36AWNPM1878R1ZF</t>
  </si>
  <si>
    <t>ALFA TRADING CO</t>
  </si>
  <si>
    <t>07DBVPG3257C1ZK</t>
  </si>
  <si>
    <t>AASHIM ENTERPRISES</t>
  </si>
  <si>
    <t>07DKYPA4328A1ZA</t>
  </si>
  <si>
    <t>SAURABH ENTERPRISES</t>
  </si>
  <si>
    <t>07DMEPK7175P1ZA</t>
  </si>
  <si>
    <t>MAA BHAGABTI TRADEX</t>
  </si>
  <si>
    <t>10CUQPS1535J1ZG</t>
  </si>
  <si>
    <t>JAY HIND TRADING COMPANY</t>
  </si>
  <si>
    <t>07DXYPA5901A1ZN</t>
  </si>
  <si>
    <t>GRIFFIN POLYMER</t>
  </si>
  <si>
    <t>33BSWPR2809F1ZE</t>
  </si>
  <si>
    <t>M/S SRI KRISHNA ENTERPRISES</t>
  </si>
  <si>
    <t>09AQNPG8707F1ZL</t>
  </si>
  <si>
    <t>Aryam plastic udyog</t>
  </si>
  <si>
    <t>18AGAPH6092F1ZH</t>
  </si>
  <si>
    <t>07GAMPP4176E1ZB</t>
  </si>
  <si>
    <t>M/s GAYATHRI  TRADERS</t>
  </si>
  <si>
    <t>37AZPPG3851M1ZS</t>
  </si>
  <si>
    <t>VENKAT MANIKANT PLASTIC COMPANY</t>
  </si>
  <si>
    <t>37DNOPR3706L1ZB</t>
  </si>
  <si>
    <t>I R ENTERPRISES</t>
  </si>
  <si>
    <t>29ALMPC2295A2Z8</t>
  </si>
  <si>
    <t>KARNATAKA TRADERS</t>
  </si>
  <si>
    <t>29HHSPS0449K1ZC</t>
  </si>
  <si>
    <t>VIJAY LAKSHMI SALES CORPORATION</t>
  </si>
  <si>
    <t>07MIZPS4980A1ZC</t>
  </si>
  <si>
    <t>GREEN POLYMER ENTERPRISES</t>
  </si>
  <si>
    <t>07MMVPS2065L1ZX</t>
  </si>
  <si>
    <t>K H METAL RECYCLE</t>
  </si>
  <si>
    <t>07MNGPK1431A1ZD</t>
  </si>
  <si>
    <t>ZOYA TRADERS</t>
  </si>
  <si>
    <t>07POWPS3366Q1Z9</t>
  </si>
  <si>
    <t>SUHANA TRADERS</t>
  </si>
  <si>
    <t>32AQHPM4596Q1Z2</t>
  </si>
  <si>
    <t>BHARATH TRADERS</t>
  </si>
  <si>
    <t>32CIZPM6888D1ZI</t>
  </si>
  <si>
    <t>Ali Plastic &amp; Waste Scrap</t>
  </si>
  <si>
    <t>37DKCPS6329R1Z7</t>
  </si>
  <si>
    <t>MASS ENTERPRISE</t>
  </si>
  <si>
    <t>19GACPS6578B2Z8</t>
  </si>
  <si>
    <t>SRI KRISHNAVENI PLASTICS</t>
  </si>
  <si>
    <t>37NLTPK8540Q1ZN</t>
  </si>
  <si>
    <t>KISHAN POLYMERS</t>
  </si>
  <si>
    <t>08AAWFK4705C3Z6</t>
  </si>
  <si>
    <t>OM DHANALAXMI TRADERS</t>
  </si>
  <si>
    <t>36AFQPD1815D1ZS</t>
  </si>
  <si>
    <t>KUNDANA TECHNO TEX PRIVATE LIMITED COMPANY</t>
  </si>
  <si>
    <t>36AAGCK8844F1Z9</t>
  </si>
  <si>
    <t>UNIK ENTERPRISES</t>
  </si>
  <si>
    <t>08CCYPG2893K1ZP</t>
  </si>
  <si>
    <t>TAPATHI GRANULES</t>
  </si>
  <si>
    <t>29ACUPA2213M1ZF</t>
  </si>
  <si>
    <t>PRAJAPATI IRON AND STEEL PRIVATE LIMITED COMPANY</t>
  </si>
  <si>
    <t>24AALCP2977K1ZV</t>
  </si>
  <si>
    <t>K.P.S. TRADERS</t>
  </si>
  <si>
    <t>33EEVPP3656A1ZA</t>
  </si>
  <si>
    <t>BEST IN BEST SCRAP DEALERS</t>
  </si>
  <si>
    <t>09AAUFB3572E1Z6</t>
  </si>
  <si>
    <t>M/S MAA VINDUVASHINI ENTERPRISES</t>
  </si>
  <si>
    <t>09AAUFM8060E1ZU</t>
  </si>
  <si>
    <t>PARAMATMIKA IMPEX LLP</t>
  </si>
  <si>
    <t>09ABDFP6280B1ZA</t>
  </si>
  <si>
    <t>BHAGWATI NAGORA ENTERPRISES</t>
  </si>
  <si>
    <t>08AFPPN1644F2ZA</t>
  </si>
  <si>
    <t>IMPERIAL TRADERS</t>
  </si>
  <si>
    <t>09AGVPF0722F1ZG</t>
  </si>
  <si>
    <t>TYRE KING</t>
  </si>
  <si>
    <t>27AKXPS6736Q1ZP</t>
  </si>
  <si>
    <t>KAMADHENU ENTERPRISES</t>
  </si>
  <si>
    <t>37CADPM5669N1ZX</t>
  </si>
  <si>
    <t>M/S. NEW MASTER PLASTIC</t>
  </si>
  <si>
    <t>21HGEPK3690H1ZE</t>
  </si>
  <si>
    <t>RECO SOLUTIONS</t>
  </si>
  <si>
    <t>09AMNPM7597B2ZG</t>
  </si>
  <si>
    <t>ROMADA INNOVATIONS</t>
  </si>
  <si>
    <t>09AXIPV3109L1ZY</t>
  </si>
  <si>
    <t>29AJPPA9885M1Z5</t>
  </si>
  <si>
    <t>VIKAS ENTERPRISES</t>
  </si>
  <si>
    <t>29ABZPJ8056D1Z1</t>
  </si>
  <si>
    <t>Life Again Enviro management Pvt Ltd</t>
  </si>
  <si>
    <t>09AAECL0379G1ZF</t>
  </si>
  <si>
    <t>P K TRADERS</t>
  </si>
  <si>
    <t>09CWDPG9537M1ZW</t>
  </si>
  <si>
    <t>D K YADAV ENTERPRISES</t>
  </si>
  <si>
    <t>20ALNPY1441K1ZX</t>
  </si>
  <si>
    <t>T.M.STEELS AGENCIES</t>
  </si>
  <si>
    <t>32AQNPT9498C1Z7</t>
  </si>
  <si>
    <t>SCRAP IT</t>
  </si>
  <si>
    <t>09EFQPK6949F1ZP</t>
  </si>
  <si>
    <t>ARVIND TRADERS</t>
  </si>
  <si>
    <t>09FVVPK2060R1ZJ</t>
  </si>
  <si>
    <t>M/S SHREE GANESH ENTERPRISES</t>
  </si>
  <si>
    <t>09PWMPS8899J1ZP</t>
  </si>
  <si>
    <t>DEEPAK PLASTIC &amp; SCRAP TRADERS</t>
  </si>
  <si>
    <t>10BPRPK6623N1ZJ</t>
  </si>
  <si>
    <t>M/S CITY ENTERPRISES</t>
  </si>
  <si>
    <t>10BDYPA9780K1Z1</t>
  </si>
  <si>
    <t>pankaj bhilwara plastic udyog</t>
  </si>
  <si>
    <t>07EHSPP7560R1Z0</t>
  </si>
  <si>
    <t>URAAN INTERNATIONAL</t>
  </si>
  <si>
    <t>06AAGFU9526P1ZE</t>
  </si>
  <si>
    <t>ASHIRWAD PLASTICS</t>
  </si>
  <si>
    <t>08HYYPK8870D1ZH</t>
  </si>
  <si>
    <t>YAKUB  ENTERPRISES</t>
  </si>
  <si>
    <t>29CHSPK9882K1Z2</t>
  </si>
  <si>
    <t>A S TRADING</t>
  </si>
  <si>
    <t>33EOKPA7217H1Z4</t>
  </si>
  <si>
    <t>VIJAYAMBICA  PAPERS  PRIVATE  LIMITED</t>
  </si>
  <si>
    <t>36AAECV2909E1ZG</t>
  </si>
  <si>
    <t>SHRI SHARMA STEELTECH</t>
  </si>
  <si>
    <t>08AAKCS8975K1ZD</t>
  </si>
  <si>
    <t>NISHA PLASTIC</t>
  </si>
  <si>
    <t>08AAVFN8477H1ZB</t>
  </si>
  <si>
    <t>Consero Solutions India Pvt Ltd</t>
  </si>
  <si>
    <t>29AACCC7835Q1ZW</t>
  </si>
  <si>
    <t>09ABGCS2259B1ZF</t>
  </si>
  <si>
    <t>NR ENTERPRISES</t>
  </si>
  <si>
    <t>07BHKPM3634G1ZA</t>
  </si>
  <si>
    <t>J M D IRON SCRAP TRADING CO</t>
  </si>
  <si>
    <t>03ACBPK1016D1ZM</t>
  </si>
  <si>
    <t>EASTERN FORMONICS PRIVATE LIMITED COMPANY</t>
  </si>
  <si>
    <t>27AAFCE2811F1Z0</t>
  </si>
  <si>
    <t>UNIC RECYCLING SOLUTIONS</t>
  </si>
  <si>
    <t>33AAIFU6144R1ZJ</t>
  </si>
  <si>
    <t>DIVYA PLASTICS</t>
  </si>
  <si>
    <t>36AEUPV2178Q3Z5</t>
  </si>
  <si>
    <t>SORTING HAT TECHNOLOGIES PRIVATE LIMITED COMPANY</t>
  </si>
  <si>
    <t>29AAWCS1086R1Z3</t>
  </si>
  <si>
    <t>ULLENGALA BABA ENTERPRISES</t>
  </si>
  <si>
    <t>36AKPPU9147H1ZC</t>
  </si>
  <si>
    <t>SRI THIRUPATHI PLASTICS</t>
  </si>
  <si>
    <t>33AWKPV1230D1ZU</t>
  </si>
  <si>
    <t>BHARAT E-WASTE RECYCLING CO.</t>
  </si>
  <si>
    <t>27BDOPJ2034F1ZP</t>
  </si>
  <si>
    <t>STAR RECYCLE ZONE</t>
  </si>
  <si>
    <t>19AETFS8230B1ZQ</t>
  </si>
  <si>
    <t>BHANU METAL INDUSTRIES</t>
  </si>
  <si>
    <t>19AARFB5073B1ZE</t>
  </si>
  <si>
    <t>ASHIRVAD PIPES PVT LTD</t>
  </si>
  <si>
    <t>29AABCA7061K1ZH</t>
  </si>
  <si>
    <t>MS SHEEL ENTERPRISES</t>
  </si>
  <si>
    <t>20LQDPS0828J1ZP</t>
  </si>
  <si>
    <t>VERTEX PRECISION &amp; ENGINEERING PVT LTD</t>
  </si>
  <si>
    <t>27AACCV4248A2ZK</t>
  </si>
  <si>
    <t>HARINI ENTERPRISES</t>
  </si>
  <si>
    <t>37AJCPC1696H2Z8</t>
  </si>
  <si>
    <t>LEVEL 1 TRADERS</t>
  </si>
  <si>
    <t>33AUKPT2175P1ZX</t>
  </si>
  <si>
    <t>Yash Enterprises</t>
  </si>
  <si>
    <t>07ACYPB0790N1Z0</t>
  </si>
  <si>
    <t>SHREE SHYAM PET POLYMERS</t>
  </si>
  <si>
    <t>09BZWPK2111A2ZK</t>
  </si>
  <si>
    <t>INDIAN STEEL</t>
  </si>
  <si>
    <t>07GSVPM5821A1ZI</t>
  </si>
  <si>
    <t>SUHAN ENTERPRISES</t>
  </si>
  <si>
    <t>29DFDPM3341K1Z8</t>
  </si>
  <si>
    <t>KLC IRON TRADERS</t>
  </si>
  <si>
    <t>37AODPK1291E2Z4</t>
  </si>
  <si>
    <t>LIVSPACE INDIA PRIVATE LIMITED COMPANY</t>
  </si>
  <si>
    <t>29AADCH4222R3Z3</t>
  </si>
  <si>
    <t>NAMALA WASTE PAPER MERCHANT</t>
  </si>
  <si>
    <t>36ADUPN9399Q1ZW</t>
  </si>
  <si>
    <t>29BJOPM9466J1Z6</t>
  </si>
  <si>
    <t>ML ENTERPRISES</t>
  </si>
  <si>
    <t>32CFEPM6200B1Z8</t>
  </si>
  <si>
    <t>ZOYA PLASTIC</t>
  </si>
  <si>
    <t>10AEIPH7364G1ZQ</t>
  </si>
  <si>
    <t>M/S M.K. TRADING COMPANY</t>
  </si>
  <si>
    <t>09AWMPS1830N1ZV</t>
  </si>
  <si>
    <t>M/s Bharat Plastic &amp; Sanitary</t>
  </si>
  <si>
    <t>20DCLPA5378B1Z2</t>
  </si>
  <si>
    <t>K.P.ENTERPRISES</t>
  </si>
  <si>
    <t>06AVPPS5642G1Z5</t>
  </si>
  <si>
    <t>SAMSUNG INDIA ELECTRONICS PRIVATE LIMITED COMPANY</t>
  </si>
  <si>
    <t>22AAACS5123K1ZN</t>
  </si>
  <si>
    <t>Mustafa Enterprises</t>
  </si>
  <si>
    <t>21BPUPS8930R1ZR</t>
  </si>
  <si>
    <t>HANUMAN PLASTICS</t>
  </si>
  <si>
    <t>37BUHPK0180R1Z3</t>
  </si>
  <si>
    <t>ZMT ENTERPRISES</t>
  </si>
  <si>
    <t>21AAQPZ0622F1ZS</t>
  </si>
  <si>
    <t>STAR MINING INFRACON INDIA PRIVATE LIMITED COMPANY</t>
  </si>
  <si>
    <t>21AAWCS6821Q1ZK</t>
  </si>
  <si>
    <t>RASHID A CHAUDHARY PLASTIC</t>
  </si>
  <si>
    <t>27AHHPC0727A1Z2</t>
  </si>
  <si>
    <t>CB ENTERPRISES</t>
  </si>
  <si>
    <t>21FULPS9540H1Z7</t>
  </si>
  <si>
    <t>Prime Traders</t>
  </si>
  <si>
    <t>21GUGPS9382M1ZS</t>
  </si>
  <si>
    <t>Galaxy Enterprises</t>
  </si>
  <si>
    <t>21KYBPS0822P1Z4</t>
  </si>
  <si>
    <t>Rashi Enterprises</t>
  </si>
  <si>
    <t>27CAJPK5975R1ZL</t>
  </si>
  <si>
    <t>ADDMAAR TECHNOCORP PRIVATE LIMITED COMPANY</t>
  </si>
  <si>
    <t>37AAXCA2170R1ZS</t>
  </si>
  <si>
    <t>Khan tredars</t>
  </si>
  <si>
    <t>24BEFPK1163J1ZO</t>
  </si>
  <si>
    <t>PRINCE PLASTIC TRADING</t>
  </si>
  <si>
    <t>27CWSPK8929A1Z2</t>
  </si>
  <si>
    <t>BHAI BHAI ENTERPRISE</t>
  </si>
  <si>
    <t>19BDYPM4279H1ZM</t>
  </si>
  <si>
    <t>VAISHNAVI POLYMERS</t>
  </si>
  <si>
    <t>29AUHPK7138A1ZO</t>
  </si>
  <si>
    <t>HIND PLASTIC</t>
  </si>
  <si>
    <t>23BCOPM2476F1ZI</t>
  </si>
  <si>
    <t>ACE POLYMERS</t>
  </si>
  <si>
    <t>33ARRPM6154B1ZT</t>
  </si>
  <si>
    <t>P E A S PLASTICS</t>
  </si>
  <si>
    <t>29AJFPP4626B2Z9</t>
  </si>
  <si>
    <t>M/S SHRI SHYAM TRADERS</t>
  </si>
  <si>
    <t>23DSYPR6424L1ZV</t>
  </si>
  <si>
    <t>MOHAMMED ABDUL SALEEM CONTRACTOR</t>
  </si>
  <si>
    <t>36BDOPM2871F2Z9</t>
  </si>
  <si>
    <t>GALAXY ENTERPRISES</t>
  </si>
  <si>
    <t>23GPQPM9672R1ZJ</t>
  </si>
  <si>
    <t>M/S FIVE STAR PLASTIC</t>
  </si>
  <si>
    <t>23ISQPK2618C1ZS</t>
  </si>
  <si>
    <t>M/S Baba Brahmeswar Plastic.</t>
  </si>
  <si>
    <t>21CNXPB2072D2ZB</t>
  </si>
  <si>
    <t>SRI SAI ENTERPRISES</t>
  </si>
  <si>
    <t>29BBFPM3345H1ZJ</t>
  </si>
  <si>
    <t>GREEN GLOBE RECYCLERS</t>
  </si>
  <si>
    <t>33AAUFG4223H1ZE</t>
  </si>
  <si>
    <t>VOZON COMSOF PRIVATE LIMITED COMPANY</t>
  </si>
  <si>
    <t>27AAGCV3485R1ZD</t>
  </si>
  <si>
    <t>CSI Renting India PRIVATE LIMITED COMPANY</t>
  </si>
  <si>
    <t>27AAJCC1324M1ZL</t>
  </si>
  <si>
    <t>A K ENTERPRISES</t>
  </si>
  <si>
    <t>27ISWPK0854E1Z8</t>
  </si>
  <si>
    <t>TRUTH UDYOG METAL AND STEEL PRIVATE LIMITED COMPANY</t>
  </si>
  <si>
    <t>19AAGCT7944P1ZC</t>
  </si>
  <si>
    <t>TATA PROJECTS LIMITED</t>
  </si>
  <si>
    <t>27AAACT4119L1Z8</t>
  </si>
  <si>
    <t>AYAN ENTERPRISES</t>
  </si>
  <si>
    <t>29BIAPP6032J1Z3</t>
  </si>
  <si>
    <t>G P TRADERS</t>
  </si>
  <si>
    <t>10CMWPK7747L2ZB</t>
  </si>
  <si>
    <t>M/s Munot Ventures</t>
  </si>
  <si>
    <t>27EMEPM0342H1Z7</t>
  </si>
  <si>
    <t>M/S. Y.M.P INDUSTRIES</t>
  </si>
  <si>
    <t>21BWXPS4510H1ZB</t>
  </si>
  <si>
    <t>ABC GROUP</t>
  </si>
  <si>
    <t>32AAOFA4410E1Z1</t>
  </si>
  <si>
    <t>SHRI KRISHNA INDUSTRIES</t>
  </si>
  <si>
    <t>23APAPJ3234N1Z2</t>
  </si>
  <si>
    <t>RADHIKA AGENCY</t>
  </si>
  <si>
    <t>29AASPY2107N1ZU</t>
  </si>
  <si>
    <t>EARTTH RESOURCE MANAGEMENT</t>
  </si>
  <si>
    <t>36AAIFE7936R1ZJ</t>
  </si>
  <si>
    <t>VACPET RECYCLING PRIVATE LIMITED COMPANY</t>
  </si>
  <si>
    <t>20AAJCV8942J1Z0</t>
  </si>
  <si>
    <t>Eco plastic recycling industries</t>
  </si>
  <si>
    <t>36AAIFE8408J1Z6</t>
  </si>
  <si>
    <t>PVA ALLOYS</t>
  </si>
  <si>
    <t>06ANXPG3864G1ZL</t>
  </si>
  <si>
    <t>Nirvaan metal works</t>
  </si>
  <si>
    <t>06ANNPK4745L2ZH</t>
  </si>
  <si>
    <t>NARMADA PET INDUSTRIES</t>
  </si>
  <si>
    <t>23AASFN7304E1ZC</t>
  </si>
  <si>
    <t>SREE ANGALAMMAN TRADERS</t>
  </si>
  <si>
    <t>33ARNPJ9198C1ZG</t>
  </si>
  <si>
    <t>AKH ENTERPRISES</t>
  </si>
  <si>
    <t>27DTHPA0291L1ZM</t>
  </si>
  <si>
    <t>BHARAT TRADING CO.</t>
  </si>
  <si>
    <t>20AATPW2999M2ZM</t>
  </si>
  <si>
    <t>GB TRADERS</t>
  </si>
  <si>
    <t>27DWRPG8915E1Z4</t>
  </si>
  <si>
    <t>27JXCPS3223R1ZP</t>
  </si>
  <si>
    <t>JAGDAMBA TRADERS</t>
  </si>
  <si>
    <t>27KPMPK4096F1ZA</t>
  </si>
  <si>
    <t>Sai Traders</t>
  </si>
  <si>
    <t>27MMDPS5786G1Z6</t>
  </si>
  <si>
    <t>SAI PLASTIC</t>
  </si>
  <si>
    <t>37ATYPV7474L1Z7</t>
  </si>
  <si>
    <t>ASHIRWAD ENTERPRISES</t>
  </si>
  <si>
    <t>06AJUPD7569C2ZW</t>
  </si>
  <si>
    <t>N S STEELS</t>
  </si>
  <si>
    <t>29BFVPP2613F1Z3</t>
  </si>
  <si>
    <t>M/S VISHAL PIPES LTD.</t>
  </si>
  <si>
    <t>09AAACV3101G1ZR</t>
  </si>
  <si>
    <t>SHAH TRADERS</t>
  </si>
  <si>
    <t>27CWVPM1340L1ZZ</t>
  </si>
  <si>
    <t>SRI VENKATESHWARA TRADERS</t>
  </si>
  <si>
    <t>36AHUPV0277F1ZS</t>
  </si>
  <si>
    <t>MAMTA PLASTIC</t>
  </si>
  <si>
    <t>36BTRPM1819E1ZI</t>
  </si>
  <si>
    <t>RECOMMERCEX PRIVATE LIMITED COMPANY</t>
  </si>
  <si>
    <t>09AANCR3594C1Z1</t>
  </si>
  <si>
    <t>Ss Traders</t>
  </si>
  <si>
    <t>37DASPS7105F1Z9</t>
  </si>
  <si>
    <t>M/S DEVA PLASTIC</t>
  </si>
  <si>
    <t>09DFMPS8161A1Z4</t>
  </si>
  <si>
    <t>A R S STEELS</t>
  </si>
  <si>
    <t>29GDPPS7107Q1ZB</t>
  </si>
  <si>
    <t>LADDISHAH STEEL TRADERS</t>
  </si>
  <si>
    <t>03CDTPA8825P2ZX</t>
  </si>
  <si>
    <t>M/S IRFAN AND BROTHERS</t>
  </si>
  <si>
    <t>21CBBPS5492Q1Z1</t>
  </si>
  <si>
    <t>M/S LAXMI IRON TRADERS</t>
  </si>
  <si>
    <t>20AJFPP3561K1Z9</t>
  </si>
  <si>
    <t>MUKTA RECYCLE INDUSTRIES</t>
  </si>
  <si>
    <t>10BUDPK9520M1ZN</t>
  </si>
  <si>
    <t>INDIAN TRADERS</t>
  </si>
  <si>
    <t>29ACIPN5802F1ZK</t>
  </si>
  <si>
    <t>AL JILAN TRADERS</t>
  </si>
  <si>
    <t>29AGFPW4295G1ZR</t>
  </si>
  <si>
    <t>HAKIMI Traders</t>
  </si>
  <si>
    <t>23CLEPB7487F1Z6</t>
  </si>
  <si>
    <t>DHARTI RECYCLING CORPORATION</t>
  </si>
  <si>
    <t>09AFJPA8897D2Z2</t>
  </si>
  <si>
    <t>R A TRADERS</t>
  </si>
  <si>
    <t>29ARHPS3148K1Z7</t>
  </si>
  <si>
    <t>Nissan Digital India LLP</t>
  </si>
  <si>
    <t>32AAPFN6392R1ZB</t>
  </si>
  <si>
    <t>RAMZ TECHNOLOGY FOR ECO FRIENDLY RECYCLING</t>
  </si>
  <si>
    <t>29DCXPR0432K1ZV</t>
  </si>
  <si>
    <t>M/S HIND PAPER PRESSING</t>
  </si>
  <si>
    <t>37AIBPD3052C1ZZ</t>
  </si>
  <si>
    <t>BHARAT INDUSTRIES</t>
  </si>
  <si>
    <t>37AAWFB4822H1Z4</t>
  </si>
  <si>
    <t>MS TRADERS SCRAP AND GRANULES INDUSTRY</t>
  </si>
  <si>
    <t>29FDFPB9606A1ZS</t>
  </si>
  <si>
    <t>Yes Square Marketing</t>
  </si>
  <si>
    <t>33AACFY0867F1Z8</t>
  </si>
  <si>
    <t>VANSHIKA COMMUNICATION PRIVATE LIMITED COMPANY</t>
  </si>
  <si>
    <t>09AAFCV9608M1ZL</t>
  </si>
  <si>
    <t>SHRI SIDDHNATH ENTERPRISES</t>
  </si>
  <si>
    <t>09GYPPK7731B1Z3</t>
  </si>
  <si>
    <t>FLAKELY POLYMERS PRIVATE LIMITED COMPANY</t>
  </si>
  <si>
    <t>23AAFCF9674H1ZC</t>
  </si>
  <si>
    <t>GUPTA STEEL TRADERS</t>
  </si>
  <si>
    <t>07ABGHS7407G1ZZ</t>
  </si>
  <si>
    <t>RISHAB INTERNATIONAL</t>
  </si>
  <si>
    <t>07AAGPJ4365F1ZS</t>
  </si>
  <si>
    <t>LOVISH ENTERPRISE AND HOSPITALITY SERVICES</t>
  </si>
  <si>
    <t>06BDHPK9756J1ZZ</t>
  </si>
  <si>
    <t>29AAGCR6775C1Z1</t>
  </si>
  <si>
    <t>KANCHAN ENTERPRISES</t>
  </si>
  <si>
    <t>09COSPM3485H1Z7</t>
  </si>
  <si>
    <t>PANDEY TRADERS</t>
  </si>
  <si>
    <t>01BSWPP3495D1ZF</t>
  </si>
  <si>
    <t>NYLA INTERCONNECT SOLUTIONS PRIVATE LIMITED COMPANY</t>
  </si>
  <si>
    <t>09AAJCK1630Q1Z2</t>
  </si>
  <si>
    <t>KANTAR GDC INDIA PRIVATE LIMITED COMPANY</t>
  </si>
  <si>
    <t>36AABCN2278F2ZI</t>
  </si>
  <si>
    <t>RKSK STEEL INDIA PRIVATE LIMITED COMPANY</t>
  </si>
  <si>
    <t>22AAACV8826C1ZL</t>
  </si>
  <si>
    <t>NATURE FRIENDLY PLASTIC</t>
  </si>
  <si>
    <t>21ALDPL6775F1Z6</t>
  </si>
  <si>
    <t>R K METALS</t>
  </si>
  <si>
    <t>06AKHPG5702A1ZU</t>
  </si>
  <si>
    <t>SURESH PETBOTTLE COMPANY</t>
  </si>
  <si>
    <t>33BQUPT5543C1ZJ</t>
  </si>
  <si>
    <t>CLARA TRADERS</t>
  </si>
  <si>
    <t>33DKKPA3259N1ZY</t>
  </si>
  <si>
    <t>SSS TRADERS</t>
  </si>
  <si>
    <t>37BMTPV3354G1ZD</t>
  </si>
  <si>
    <t>NA TRADERS</t>
  </si>
  <si>
    <t>33EOKPA1724K1Z5</t>
  </si>
  <si>
    <t>SHIVAY ECOSPHERE PRIVATE LIMITED COMPANY</t>
  </si>
  <si>
    <t>06ABOCS1159G1Z6</t>
  </si>
  <si>
    <t>GREENLEAF ENTERPRISES</t>
  </si>
  <si>
    <t>27FPOPP6484K1ZT</t>
  </si>
  <si>
    <t>36AABCR1718E1ZQ</t>
  </si>
  <si>
    <t>M/S TIMES INTERNET LTD</t>
  </si>
  <si>
    <t>09AABCT1559M1ZX</t>
  </si>
  <si>
    <t>SRI RUDRA ENTERPRISES</t>
  </si>
  <si>
    <t>36AGHPT6945Q1ZB</t>
  </si>
  <si>
    <t>ORBIT DATA ANALYTICS INDIA PRIVATE LIMITED COMPANY</t>
  </si>
  <si>
    <t>36AAFCP6754J1ZZ</t>
  </si>
  <si>
    <t>NM ENTERPRISES</t>
  </si>
  <si>
    <t>09CLAPC0756N1Z0</t>
  </si>
  <si>
    <t>Shivika Enterprises</t>
  </si>
  <si>
    <t>09BNAPA2739N2ZV</t>
  </si>
  <si>
    <t>M/S PATELS TRADING CO</t>
  </si>
  <si>
    <t>36CFIPM1833A1ZT</t>
  </si>
  <si>
    <t>E - WASTE MART</t>
  </si>
  <si>
    <t>36AAIFE8202G1ZL</t>
  </si>
  <si>
    <t>SHREE JEEN MATA PLASTICS</t>
  </si>
  <si>
    <t>37AKGPM4148M2ZO</t>
  </si>
  <si>
    <t>Hindustan Scrap</t>
  </si>
  <si>
    <t>09ADZPH2235A1ZM</t>
  </si>
  <si>
    <t>SHRI GANESH TRADING CO</t>
  </si>
  <si>
    <t>03BPWPD3948C1ZX</t>
  </si>
  <si>
    <t>BARKAT ENTERPRISES</t>
  </si>
  <si>
    <t>05DLUPA3770H1ZY</t>
  </si>
  <si>
    <t>KULDEVI ENTERPRISE</t>
  </si>
  <si>
    <t>24BWPPG7643P1ZS</t>
  </si>
  <si>
    <t>ANNS POLYPLAST</t>
  </si>
  <si>
    <t>36ACBFA2238D1ZY</t>
  </si>
  <si>
    <t>Safar Polyfibre PRIVATE LIMITED COMPANY</t>
  </si>
  <si>
    <t>24AAWCS7427C1Z3</t>
  </si>
  <si>
    <t>YGA STAR AUTO SCRAPPING CENTRE PRIVATE LIMITED COMPANY</t>
  </si>
  <si>
    <t>09AABCY7949J1ZK</t>
  </si>
  <si>
    <t>SIDDHESWARI ENTERPRISE</t>
  </si>
  <si>
    <t>24CEVPP0852C1ZF</t>
  </si>
  <si>
    <t>RAMANJANEYA PLASTIC INDUSTRY</t>
  </si>
  <si>
    <t>37AHZPN3487G1ZH</t>
  </si>
  <si>
    <t>AL AQSA TRADERS</t>
  </si>
  <si>
    <t>36AHRPI1897H1ZS</t>
  </si>
  <si>
    <t>SHIVANAND PLASTIC PET BOTTELS PRESSING IMPORT AND EXPORT BUSINESS</t>
  </si>
  <si>
    <t>36AHZPN8495L1ZY</t>
  </si>
  <si>
    <t>SHIVA SHAKTI BALING UNIT</t>
  </si>
  <si>
    <t>36AMDPA4013G1ZR</t>
  </si>
  <si>
    <t>JAMFIZ ENTERPRISES</t>
  </si>
  <si>
    <t>36AMXPJ3821D1ZY</t>
  </si>
  <si>
    <t>Tirupati enterprises</t>
  </si>
  <si>
    <t>09EAPPS4167D1Z6</t>
  </si>
  <si>
    <t>SEEMA ISPAT PRIVATE LIMITED COMPANY</t>
  </si>
  <si>
    <t>09AAUCS3585K1ZD</t>
  </si>
  <si>
    <t>GAGAN ENTERPRISES</t>
  </si>
  <si>
    <t>07FNTPS2042M1Z9</t>
  </si>
  <si>
    <t>NARAYANA PLASTICS</t>
  </si>
  <si>
    <t>36BVCPK7151E1ZQ</t>
  </si>
  <si>
    <t>M/S KHK PRESSINGS &amp; FORGING PRIVATE LIMITED COMPANY</t>
  </si>
  <si>
    <t>23AACCK2808H2ZV</t>
  </si>
  <si>
    <t>SRI DURGA MARUTHI ENTERPRISES</t>
  </si>
  <si>
    <t>37EKXPP2642J1ZC</t>
  </si>
  <si>
    <t>R.H. TRADING CO</t>
  </si>
  <si>
    <t>19ADSPH6869F1ZU</t>
  </si>
  <si>
    <t>M K Enterprises</t>
  </si>
  <si>
    <t>29IOFPS2231C1ZY</t>
  </si>
  <si>
    <t>NARASIMHARAYA NAVABHARAT GEOSPHERE PRIVATE LIMITED COMPANY</t>
  </si>
  <si>
    <t>09AAJCN4854H1Z2</t>
  </si>
  <si>
    <t>A H Plastics</t>
  </si>
  <si>
    <t>29AREPR9263R1ZL</t>
  </si>
  <si>
    <t>KURUMURTHY TRADERS</t>
  </si>
  <si>
    <t>36LLRPK4761R1ZS</t>
  </si>
  <si>
    <t>RUPA TRADERS</t>
  </si>
  <si>
    <t>19FUYPS5813N1ZA</t>
  </si>
  <si>
    <t>M/S MAA VAISHNO IRON AND STEEL COMPANY</t>
  </si>
  <si>
    <t>20AYAPJ7997B1ZL</t>
  </si>
  <si>
    <t>D.B.S.BATTERY CO.</t>
  </si>
  <si>
    <t>19ALQPS6826H1ZB</t>
  </si>
  <si>
    <t>ADITYA ENTERPRISES</t>
  </si>
  <si>
    <t>37AFLPN7769M2ZC</t>
  </si>
  <si>
    <t>ANAND ENTERPRISES</t>
  </si>
  <si>
    <t>07MFJPS9628Q1ZZ</t>
  </si>
  <si>
    <t>M/S VINDHYA CERAMICS</t>
  </si>
  <si>
    <t>23AACFV4173B1ZL</t>
  </si>
  <si>
    <t>WORTECH ENGINEERS PRIVATE LIMITED COMPANY</t>
  </si>
  <si>
    <t>08AACCW9796J1ZE</t>
  </si>
  <si>
    <t>MAYANK TRADERS</t>
  </si>
  <si>
    <t>20EMCPK3692E1ZC</t>
  </si>
  <si>
    <t>M/S SRI SUBRAMANYESWARA SWAMY ENTERPRISES</t>
  </si>
  <si>
    <t>37ASHPJ3578K1Z7</t>
  </si>
  <si>
    <t>MEHAR TRADERS</t>
  </si>
  <si>
    <t>37AWPPP3224N1ZW</t>
  </si>
  <si>
    <t>BHARAT TRADING</t>
  </si>
  <si>
    <t>07BTUPN8735M1ZL</t>
  </si>
  <si>
    <t>M/S MAA KALI TRADERS</t>
  </si>
  <si>
    <t>10BJZPC7184E1Z4</t>
  </si>
  <si>
    <t>M/S ECO EMPIRE</t>
  </si>
  <si>
    <t>08DTWPB0772E1ZJ</t>
  </si>
  <si>
    <t>GIRDHARI ENTERPRISES</t>
  </si>
  <si>
    <t>20JKNPK1545Q1ZN</t>
  </si>
  <si>
    <t>BAJRANG ENTERPRISE</t>
  </si>
  <si>
    <t>19CGEPP1777K1ZS</t>
  </si>
  <si>
    <t>ANIL PLASTIC</t>
  </si>
  <si>
    <t>27BCIPM6892B1ZC</t>
  </si>
  <si>
    <t>VIRAT TRADING CO.</t>
  </si>
  <si>
    <t>09FMYPS9428D1Z1</t>
  </si>
  <si>
    <t>EKTA PLASTICS</t>
  </si>
  <si>
    <t>06ATMPB1205D1ZG</t>
  </si>
  <si>
    <t>CYIENT LIMITED</t>
  </si>
  <si>
    <t>36AAACI4487J1Z9</t>
  </si>
  <si>
    <t>M/S YAKSHIT TRADING</t>
  </si>
  <si>
    <t>21BGNPG9019D1ZO</t>
  </si>
  <si>
    <t>ANJANA POLYMERS</t>
  </si>
  <si>
    <t>37CRHPN9799P1ZA</t>
  </si>
  <si>
    <t>MS PLASTIC TRADERS</t>
  </si>
  <si>
    <t>37DZSPS5896G1Z6</t>
  </si>
  <si>
    <t>AGGREGATOR RECYCLING INDIA LIMITED</t>
  </si>
  <si>
    <t>08ABBCA5009L1ZP</t>
  </si>
  <si>
    <t>SHIV SHAKTI ENTERPRISERS</t>
  </si>
  <si>
    <t>21BIMPG6813Q1ZX</t>
  </si>
  <si>
    <t>PRAVIN AGRO</t>
  </si>
  <si>
    <t>27AJGPP1421R2ZS</t>
  </si>
  <si>
    <t>Alliance Fibres Ltd</t>
  </si>
  <si>
    <t>24AAFCA7904F1ZY</t>
  </si>
  <si>
    <t>DEVIJAYALAKSHMI ENTERPRISES</t>
  </si>
  <si>
    <t>36CNEPJ8221R1ZG</t>
  </si>
  <si>
    <t>Mfk enterprises</t>
  </si>
  <si>
    <t>27CXUPK4329R2ZC</t>
  </si>
  <si>
    <t>THE HITECH GEARS LTD</t>
  </si>
  <si>
    <t>08AAACH0156K1ZP</t>
  </si>
  <si>
    <t>SRI LAKSHMI PLASTIC</t>
  </si>
  <si>
    <t>37CNXPP8217J2Z0</t>
  </si>
  <si>
    <t>FIRDOZ STEEL</t>
  </si>
  <si>
    <t>29BTYPS1552H1ZW</t>
  </si>
  <si>
    <t>SHIV CORPORATION</t>
  </si>
  <si>
    <t>24ABNPG7808A1ZY</t>
  </si>
  <si>
    <t>SHREE TIRUPATI BALAJI ENTERPRISES</t>
  </si>
  <si>
    <t>09BCMPG2802F1ZU</t>
  </si>
  <si>
    <t>SHRI GANAPATI PLASTIC</t>
  </si>
  <si>
    <t>07BEHPS4612A2ZS</t>
  </si>
  <si>
    <t>PRABHDEV INDUSTRIES PRIVATE LIMITED COMPANY</t>
  </si>
  <si>
    <t>05AAOCP3788M1ZL</t>
  </si>
  <si>
    <t>FAISAL TRADING COMPANY</t>
  </si>
  <si>
    <t>27BODPR5391K1ZC</t>
  </si>
  <si>
    <t>33AACCO1867C2ZR</t>
  </si>
  <si>
    <t>SRI MURUGAN PLASTICS</t>
  </si>
  <si>
    <t>33BDPPS1411N1ZA</t>
  </si>
  <si>
    <t>TATA MOTORS LIMITED</t>
  </si>
  <si>
    <t>27AALCT0864B1ZE</t>
  </si>
  <si>
    <t>M/S SANDHYA ENTERPRISES</t>
  </si>
  <si>
    <t>19AUXPJ1943L2ZT</t>
  </si>
  <si>
    <t>OM ENTERPRISES</t>
  </si>
  <si>
    <t>03AHSPA3085A1ZU</t>
  </si>
  <si>
    <t>ROYAL TRADERS</t>
  </si>
  <si>
    <t>29DCAPS1198N1ZU</t>
  </si>
  <si>
    <t>S.D. MATEL</t>
  </si>
  <si>
    <t>16BBHPD6021R1ZH</t>
  </si>
  <si>
    <t>Satguru Enterprises</t>
  </si>
  <si>
    <t>07BLGPR3176J1ZO</t>
  </si>
  <si>
    <t>ARECA INDOCORP LLP</t>
  </si>
  <si>
    <t>07ABTFA4295M1ZN</t>
  </si>
  <si>
    <t>ZAM ZAM TRADERS</t>
  </si>
  <si>
    <t>37AKYPA7829F1ZO</t>
  </si>
  <si>
    <t>T M S TRADERS</t>
  </si>
  <si>
    <t>23AVYPA7780L1ZW</t>
  </si>
  <si>
    <t>Shanu POLYTEX</t>
  </si>
  <si>
    <t>07DNYPA6416C1ZZ</t>
  </si>
  <si>
    <t>SAMSUNG INDIA ELECTRONICS PVT.LTD.- Madhya Pradesh</t>
  </si>
  <si>
    <t>23AAACS5123K1ZL</t>
  </si>
  <si>
    <t>07EMTPK7750L1Z5</t>
  </si>
  <si>
    <t>Kiran Plastics</t>
  </si>
  <si>
    <t>37AACHR3290M1ZP</t>
  </si>
  <si>
    <t>M Y TRADER</t>
  </si>
  <si>
    <t>21CPKPB0868J1Z0</t>
  </si>
  <si>
    <t>SHREE INDUSTRIES</t>
  </si>
  <si>
    <t>09AENFS4289J1Z5</t>
  </si>
  <si>
    <t>Mogli Labs - India PRIVATE LIMITED COMPANY</t>
  </si>
  <si>
    <t>07AAJCM7312H1ZG</t>
  </si>
  <si>
    <t>JUSPAY TECHNOLOGIES PRIVATE LIMITED COMPANY</t>
  </si>
  <si>
    <t>29AACCJ9163G1Z9</t>
  </si>
  <si>
    <t>Emami Paper Mills Ltd.</t>
  </si>
  <si>
    <t>21AABCG1428Q1ZO</t>
  </si>
  <si>
    <t>BIRLA METALS &amp; ALLOYS LLP</t>
  </si>
  <si>
    <t>36ABAFB5529N1Z7</t>
  </si>
  <si>
    <t>M/S SHUKRANA TRADERS</t>
  </si>
  <si>
    <t>06BAUPN2145L1Z8</t>
  </si>
  <si>
    <t>P.R.TRADING CO.</t>
  </si>
  <si>
    <t>19AAQFP1142G1Z5</t>
  </si>
  <si>
    <t>M.R.J.K METALS EXPORT &amp; IMPORT PRIVATE LIMITED COMPANY</t>
  </si>
  <si>
    <t>06AARCM3128K1Z5</t>
  </si>
  <si>
    <t>MAHESH TRADERS</t>
  </si>
  <si>
    <t>08ALAPB5815H1ZG</t>
  </si>
  <si>
    <t>SRI VELA ENTERPRISES</t>
  </si>
  <si>
    <t>33AHKPN8869M1ZF</t>
  </si>
  <si>
    <t>ATRIA CONVERGENCE TECHNOLOGIES LTD</t>
  </si>
  <si>
    <t>29AACCA8907B1ZU</t>
  </si>
  <si>
    <t>Vazhapilly plastics</t>
  </si>
  <si>
    <t>32AACPZ2977M1Z2</t>
  </si>
  <si>
    <t>MEGA ENERGY PVT. LTD</t>
  </si>
  <si>
    <t>19AADCM9831H1Z5</t>
  </si>
  <si>
    <t>STECOL INTERNATIONAL PRIVATE LIMITED COMPANY</t>
  </si>
  <si>
    <t>24AAACY3342A1ZX</t>
  </si>
  <si>
    <t>USMAN GANI AGENCIES</t>
  </si>
  <si>
    <t>37DONPG1866L1ZC</t>
  </si>
  <si>
    <t>J   S  PIGMENTS  PRIVATE  LIMITED</t>
  </si>
  <si>
    <t>19AACCJ6694C1ZC</t>
  </si>
  <si>
    <t>ASHIMABIOEARTH PRIVATE LIMITED COMPANY</t>
  </si>
  <si>
    <t>21AAUCA3443Q1Z8</t>
  </si>
  <si>
    <t>MYSURU TRADERS</t>
  </si>
  <si>
    <t>29BJTPH0276C1Z3</t>
  </si>
  <si>
    <t>DURGA TRADERS</t>
  </si>
  <si>
    <t>33BKYPD8143E1Z1</t>
  </si>
  <si>
    <t>PRIYANSHU TRADERS</t>
  </si>
  <si>
    <t>20AVEPJ1973G1ZX</t>
  </si>
  <si>
    <t>Sri Karthikeya Industries</t>
  </si>
  <si>
    <t>37CFSPS0591D2ZZ</t>
  </si>
  <si>
    <t>AGGARWAL POLYMERS</t>
  </si>
  <si>
    <t>07RALPS4972P1Z7</t>
  </si>
  <si>
    <t>A A S ENTERPRISES</t>
  </si>
  <si>
    <t>29AONPT4483R1ZK</t>
  </si>
  <si>
    <t>HINDUSTAN STEEL AND ST RUCT URES</t>
  </si>
  <si>
    <t>22AUMPG4728P1Z8</t>
  </si>
  <si>
    <t>SHRI SHYAM TRADING COMPANY</t>
  </si>
  <si>
    <t>07AABHU0313H1ZJ</t>
  </si>
  <si>
    <t>RETECK ENVIROTECH PRIVATE LIMITED COMPANY</t>
  </si>
  <si>
    <t>27AAHCR2638B1ZK</t>
  </si>
  <si>
    <t>EARTHBOX VENTURES PRIVATE LIMITED COMPANY</t>
  </si>
  <si>
    <t>36AAECE4086D2ZQ</t>
  </si>
  <si>
    <t>SRI KANAKA DURGA PLASTICS</t>
  </si>
  <si>
    <t>37ATSPN4477B2Z8</t>
  </si>
  <si>
    <t>DSK PLASTICS</t>
  </si>
  <si>
    <t>36CGVPK9312E1Z2</t>
  </si>
  <si>
    <t>S.M STEEL ALLOYS</t>
  </si>
  <si>
    <t>33ACPFS1032H2Z9</t>
  </si>
  <si>
    <t>ECOWASTE MANAGEMENT TECHNOLOGIES PRIVATE LIMITED COMPANY</t>
  </si>
  <si>
    <t>06AAICE3153B1Z4</t>
  </si>
  <si>
    <t>SRI BALAGANESAN PAPER STORES</t>
  </si>
  <si>
    <t>33AFQPM0366Q1ZU</t>
  </si>
  <si>
    <t>MAA MANGALA ENTERPRISES</t>
  </si>
  <si>
    <t>36AXHPM6296Q1ZF</t>
  </si>
  <si>
    <t>S P BAILING PRESS</t>
  </si>
  <si>
    <t>37ABTPS0369N1ZO</t>
  </si>
  <si>
    <t>M/S UNIQUE SCRAP METAL TRADERS</t>
  </si>
  <si>
    <t>36AVNPM9814E2Z7</t>
  </si>
  <si>
    <t>ALAM TRADERS</t>
  </si>
  <si>
    <t>19COUPM0982F1ZC</t>
  </si>
  <si>
    <t>SAAI PLASTICS</t>
  </si>
  <si>
    <t>33BLKPB3949R1ZK</t>
  </si>
  <si>
    <t>K-NO-W WASTE</t>
  </si>
  <si>
    <t>15ABUPE6315K1ZF</t>
  </si>
  <si>
    <t>QUALITY TRADERS INC</t>
  </si>
  <si>
    <t>19AGGPA8306F2ZM</t>
  </si>
  <si>
    <t>RECLAPS INDIA PRIVATE LIMITED COMPANY</t>
  </si>
  <si>
    <t>32AALCR1010P1ZG</t>
  </si>
  <si>
    <t>BHARATH AGENCIES</t>
  </si>
  <si>
    <t>37AUQPN9648H1ZQ</t>
  </si>
  <si>
    <t>REHUB GLOBAL ENVIRON SOLUTIONS PRIVATE LIMITED COMPANY</t>
  </si>
  <si>
    <t>32AAMCR9304B1ZN</t>
  </si>
  <si>
    <t>RITS ENTERPRISES</t>
  </si>
  <si>
    <t>37ACDPJ1101G1ZA</t>
  </si>
  <si>
    <t>ABHISHEK K KAIHO RECYCLERS PRIVATE LIMITED COMPANY</t>
  </si>
  <si>
    <t>06AASCA9100C1ZX</t>
  </si>
  <si>
    <t>N.S TRADING CO.</t>
  </si>
  <si>
    <t>10DXDPK5178Q1Z1</t>
  </si>
  <si>
    <t>UNIGLOBE POLYMER INDUSTRIES</t>
  </si>
  <si>
    <t>27EQCPK0690C1Z2</t>
  </si>
  <si>
    <t>PepsiCo</t>
  </si>
  <si>
    <t>36AAXFP2089D1ZS</t>
  </si>
  <si>
    <t>MUNGIPA CORPORATION INDIA PRIVATE LIMITED COMPANY</t>
  </si>
  <si>
    <t>27AAKCM6876F1ZY</t>
  </si>
  <si>
    <t>ALOHAA VENTURES</t>
  </si>
  <si>
    <t>33ACDFA6096M1Z3</t>
  </si>
  <si>
    <t>THIRUMALA TRADERS</t>
  </si>
  <si>
    <t>37DNEPS5794D2ZG</t>
  </si>
  <si>
    <t>SLM Enterprises</t>
  </si>
  <si>
    <t>06AVBPN6486D1ZI</t>
  </si>
  <si>
    <t>M/S DURGA IRON STEEL</t>
  </si>
  <si>
    <t>09AFCPE7054F1ZN</t>
  </si>
  <si>
    <t>MANAKKATTU TRADERS</t>
  </si>
  <si>
    <t>32BNWPM2809M1ZG</t>
  </si>
  <si>
    <t>DAA INDUSTRIES</t>
  </si>
  <si>
    <t>23BCTPA3624A1Z7</t>
  </si>
  <si>
    <t>ARC7 METALS PRIVATE LIMITED COMPANY</t>
  </si>
  <si>
    <t>GURU PLASTIC</t>
  </si>
  <si>
    <t>07EHBPS3627D1ZF</t>
  </si>
  <si>
    <t>KHUSHBHU ENTERPRISES</t>
  </si>
  <si>
    <t>20DAYPM5260F1ZK</t>
  </si>
  <si>
    <t>NISHA ECOTECH</t>
  </si>
  <si>
    <t>08AICPG9289R1ZA</t>
  </si>
  <si>
    <t>GANGANAGAR VAAHAN UDYOG PRIVATE LIMITED COMPANY</t>
  </si>
  <si>
    <t>08AAJCG5631P1Z1</t>
  </si>
  <si>
    <t>TRIONENT INTERNATIONAL PRIVATE LIMITED COMPANY</t>
  </si>
  <si>
    <t>27AAICT2819B1ZI</t>
  </si>
  <si>
    <t>M BALE</t>
  </si>
  <si>
    <t>32FUBPM1028Q1ZI</t>
  </si>
  <si>
    <t>ASHIFA TRADERS</t>
  </si>
  <si>
    <t>23AAFPQ1673A1Z5</t>
  </si>
  <si>
    <t>G.R. SURFACE TECHNOLOGIES</t>
  </si>
  <si>
    <t>09AHUPM4188L1ZB</t>
  </si>
  <si>
    <t>THAKRAR INFOTRENDZ PRIVATE LIMITED COMPANY</t>
  </si>
  <si>
    <t>27AACCT1179J1Z4</t>
  </si>
  <si>
    <t>VENUS ENTERPRISE</t>
  </si>
  <si>
    <t>27ANZPM5400E1ZT</t>
  </si>
  <si>
    <t>SRI LAKSHMI NARASIMHA PLASTIC</t>
  </si>
  <si>
    <t>37ADDPL3568Q1ZU</t>
  </si>
  <si>
    <t>SEASON 18</t>
  </si>
  <si>
    <t>02AIJPK3426D1ZT</t>
  </si>
  <si>
    <t>M.H. ENTERPRISES</t>
  </si>
  <si>
    <t>29DCMPP8511G1Z5</t>
  </si>
  <si>
    <t>SRIKHETRA TRADERS</t>
  </si>
  <si>
    <t>21GZJPK5546R1ZN</t>
  </si>
  <si>
    <t>A K TRADING CO</t>
  </si>
  <si>
    <t>19CHRPS2792F1ZK</t>
  </si>
  <si>
    <t>PRAKASH TRADING CO</t>
  </si>
  <si>
    <t>19ACFPJ4452J1ZF</t>
  </si>
  <si>
    <t>M/S WOODLAND PRODUCTS &amp; RESEARCHERS</t>
  </si>
  <si>
    <t>13AHWPB2442G1ZL</t>
  </si>
  <si>
    <t>Shri Panchmukhi Traders</t>
  </si>
  <si>
    <t>23GGOPM6309E1ZB</t>
  </si>
  <si>
    <t>SUNIL SPONGE PRIVATE LIMITED COMPANY</t>
  </si>
  <si>
    <t>22AAHCS7999A1Z5</t>
  </si>
  <si>
    <t>VK Plastics</t>
  </si>
  <si>
    <t>20EQNPK9605L1ZH</t>
  </si>
  <si>
    <t>OM PLASTICS</t>
  </si>
  <si>
    <t>37BBYPA3108D2ZT</t>
  </si>
  <si>
    <t>AADINATH TRADERS</t>
  </si>
  <si>
    <t>23AMMPJ3154G1Z8</t>
  </si>
  <si>
    <t>M/S RAJPUT TRADING COMPANY</t>
  </si>
  <si>
    <t>09AIRPN9344F1ZN</t>
  </si>
  <si>
    <t>HILAL ENTERPRISES</t>
  </si>
  <si>
    <t>37DKWPP3730F1ZO</t>
  </si>
  <si>
    <t>Maa Shyama Enterprises</t>
  </si>
  <si>
    <t>20ASMPJ8514G1ZW</t>
  </si>
  <si>
    <t>JAI JAWALA TRADING CO.</t>
  </si>
  <si>
    <t>06BPJPK3138L1ZO</t>
  </si>
  <si>
    <t>CHATURBHUJ ALLOY PRIVATE LIMITED COMPANY</t>
  </si>
  <si>
    <t>26AADCR6336E1ZH</t>
  </si>
  <si>
    <t>SUHANA PLASTIC GRINDING</t>
  </si>
  <si>
    <t>32ADQFS7609Q1Z7</t>
  </si>
  <si>
    <t>Vatti Polymers</t>
  </si>
  <si>
    <t>36AAJFV8163E1ZV</t>
  </si>
  <si>
    <t>Arihant Engineering Works</t>
  </si>
  <si>
    <t>27BQRPJ7525D1ZL</t>
  </si>
  <si>
    <t>SANDHYA AGENCIES</t>
  </si>
  <si>
    <t>37ACFPA5280R3Z4</t>
  </si>
  <si>
    <t>ARCHANAS TRADERSS</t>
  </si>
  <si>
    <t>29AAXFA8793M1Z4</t>
  </si>
  <si>
    <t>KALYAN ENTERPRISES</t>
  </si>
  <si>
    <t>27AAJPB7882N1Z2</t>
  </si>
  <si>
    <t>MS ANGELA TRADING COMPANY</t>
  </si>
  <si>
    <t>23BAWPC5657C1ZP</t>
  </si>
  <si>
    <t>H2O ENERGY SERVICES LLP</t>
  </si>
  <si>
    <t>36AAQFH2593D1Z6</t>
  </si>
  <si>
    <t>Bala Ji Plastic Eneterprises</t>
  </si>
  <si>
    <t>06BTGPM4425D1ZY</t>
  </si>
  <si>
    <t>SHRADDHA OVERSES P. LTD.</t>
  </si>
  <si>
    <t>19AAGCS9695E1ZO</t>
  </si>
  <si>
    <t>SKY ENTERPRISES</t>
  </si>
  <si>
    <t>29BFDPA3317R1Z8</t>
  </si>
  <si>
    <t>M/S S.M. ENTERPRISES</t>
  </si>
  <si>
    <t>20AMEPM3654N1ZZ</t>
  </si>
  <si>
    <t>KING METAL</t>
  </si>
  <si>
    <t>09AIKPA5650J1Z5</t>
  </si>
  <si>
    <t>GAJKESARI STEELS AND ALLOYS PRIVATE LIMITED COMPANY</t>
  </si>
  <si>
    <t>27AACCK4037E1ZT</t>
  </si>
  <si>
    <t>Naushad Traders</t>
  </si>
  <si>
    <t>09DOVPA5133N1ZD</t>
  </si>
  <si>
    <t>AYAN TRADERS</t>
  </si>
  <si>
    <t>27BZKPA4013K1ZJ</t>
  </si>
  <si>
    <t>SUBHAM  DEY</t>
  </si>
  <si>
    <t>19AJYPD9516B1ZX</t>
  </si>
  <si>
    <t>ROLLEX GROUPS</t>
  </si>
  <si>
    <t>33FVWPM7367C1Z0</t>
  </si>
  <si>
    <t>SHREE SANWARIYA METTALLICS</t>
  </si>
  <si>
    <t>08AOWPS6090J1ZX</t>
  </si>
  <si>
    <t>INALCO PRIVATE LIMITED COMPANY</t>
  </si>
  <si>
    <t>SAMSUNG INDIA ELECTRONICS PVT. LTD.,- Kerala</t>
  </si>
  <si>
    <t>32AAACS5123K1ZM</t>
  </si>
  <si>
    <t>SANDARSHIKA COMMODITY PRIVATE LIMITED COMPANY</t>
  </si>
  <si>
    <t>19AATCS7100H1Z1</t>
  </si>
  <si>
    <t>MAA AMBIKA BHAWANI TRADERS</t>
  </si>
  <si>
    <t>10ABLFM9769Q1ZB</t>
  </si>
  <si>
    <t>SAMSUNG INDIA ELECTRONICS PRIVATE LIMITED COMPANY- AndhraPradesh</t>
  </si>
  <si>
    <t>37AAACS5123K1ZC</t>
  </si>
  <si>
    <t>LAADSAHAB TRADING COMPANY</t>
  </si>
  <si>
    <t>23BWIPK7593R1ZK</t>
  </si>
  <si>
    <t>MALHOTRA TRADING CO</t>
  </si>
  <si>
    <t>03EUXPM5632M1ZW</t>
  </si>
  <si>
    <t>Mukhtar enterprises</t>
  </si>
  <si>
    <t>37AMQPM5478C1ZL</t>
  </si>
  <si>
    <t>SAHIBA TRADERS</t>
  </si>
  <si>
    <t>23BOHPK6412A1ZK</t>
  </si>
  <si>
    <t>Supreme plastics</t>
  </si>
  <si>
    <t>06ABMFS9176Q1Z0</t>
  </si>
  <si>
    <t>Shri Ram Pet Polymers</t>
  </si>
  <si>
    <t>09FULPK4037D1ZJ</t>
  </si>
  <si>
    <t>Royal Traders</t>
  </si>
  <si>
    <t>09AUYPK3390H1ZX</t>
  </si>
  <si>
    <t>HANIA POLYTECH PRIVATE LIMITED COMPANY</t>
  </si>
  <si>
    <t>19AAHCH1741D1ZT</t>
  </si>
  <si>
    <t>SAI TEJA PAPERS</t>
  </si>
  <si>
    <t>36AAVFS3313D1Z6</t>
  </si>
  <si>
    <t>PETAL INDIA</t>
  </si>
  <si>
    <t>03AHCPG6586C1ZO</t>
  </si>
  <si>
    <t>M/S A P L APOLLO TUBES LIMITED</t>
  </si>
  <si>
    <t>09AAACB0960D1Z4</t>
  </si>
  <si>
    <t>ULTRA CORPOTECH PRIVATE LIMITED COMPANY</t>
  </si>
  <si>
    <t>27AADCP6808R1ZP</t>
  </si>
  <si>
    <t>RAJYALAKSHMI POLYMERS</t>
  </si>
  <si>
    <t>37BNKPL9363H1ZF</t>
  </si>
  <si>
    <t>H A TRADING AGENCY</t>
  </si>
  <si>
    <t>18BFYPA4053D1ZG</t>
  </si>
  <si>
    <t>MK POLYPET INDIA PRIVATE LIMITED COMPANY</t>
  </si>
  <si>
    <t>29AAQCM8215Q1ZG</t>
  </si>
  <si>
    <t>M/S CAPITAL YUSRA</t>
  </si>
  <si>
    <t>23ARZPG4202G1ZX</t>
  </si>
  <si>
    <t>SRI SAI RAM TrADERS</t>
  </si>
  <si>
    <t>36ADIFS4685C1ZU</t>
  </si>
  <si>
    <t>Ceekay Green Care Agencies</t>
  </si>
  <si>
    <t>32ADQPH6973C1ZH</t>
  </si>
  <si>
    <t>KRISHNA METALS</t>
  </si>
  <si>
    <t>19KLKPK4324J1ZL</t>
  </si>
  <si>
    <t>SRESHTA RECYCLING INDUSTRIES</t>
  </si>
  <si>
    <t>37EHYPP5556D1ZK</t>
  </si>
  <si>
    <t>SHIV SHAKTI STEEL AND ALLOYS</t>
  </si>
  <si>
    <t>03AEYFS5011D1Z5</t>
  </si>
  <si>
    <t>M/S APPEX TRADING ENTERPRISES</t>
  </si>
  <si>
    <t>09AANFA9652R1ZE</t>
  </si>
  <si>
    <t>BONLON INDUSTRIES LIMITED</t>
  </si>
  <si>
    <t>08AAACB6473H1ZM</t>
  </si>
  <si>
    <t>India Polymers</t>
  </si>
  <si>
    <t>02AAGFI0380M1ZI</t>
  </si>
  <si>
    <t>SHRIMAN NARAYAN FIBER UDHOG PRIVATE LIMITED COMPANY</t>
  </si>
  <si>
    <t>23ABECS9944F1Z5</t>
  </si>
  <si>
    <t>SRI SAINADH ENTERPRISES</t>
  </si>
  <si>
    <t>37ETUPK6704G1Z6</t>
  </si>
  <si>
    <t>R R ENTERPRISES</t>
  </si>
  <si>
    <t>37AALPA9211C1Z4</t>
  </si>
  <si>
    <t>SRI KANAKADURGA INDUSTRIES</t>
  </si>
  <si>
    <t>37ATSPN4497P1ZC</t>
  </si>
  <si>
    <t>Stecol International PRIVATE LIMITED COMPANY</t>
  </si>
  <si>
    <t>27AAACY3342A1ZR</t>
  </si>
  <si>
    <t>R.s. Enterprises</t>
  </si>
  <si>
    <t>03CBPPS9196B2Z6</t>
  </si>
  <si>
    <t>MAHAJAN SALES CORPORATION</t>
  </si>
  <si>
    <t>03AGKPM3709L1ZA</t>
  </si>
  <si>
    <t>M/S M.R ISPAT UDYOG</t>
  </si>
  <si>
    <t>19BBEPJ7339D1ZM</t>
  </si>
  <si>
    <t>Siyaram Polymers</t>
  </si>
  <si>
    <t>24AEDFS6380N1ZJ</t>
  </si>
  <si>
    <t>AMAR  TRADERS</t>
  </si>
  <si>
    <t>29AVZPS8380D1ZK</t>
  </si>
  <si>
    <t>M/S MUSTAFA TRADERS</t>
  </si>
  <si>
    <t>29FABPB5183B1Z0</t>
  </si>
  <si>
    <t>NAVADHARA INDUSTRIES PRIVATE LIMITED COMPANY</t>
  </si>
  <si>
    <t>27AAICN8339G1Z3</t>
  </si>
  <si>
    <t>S.B. Iron Traders</t>
  </si>
  <si>
    <t>37GTVPM7965J1ZD</t>
  </si>
  <si>
    <t>PRANAVI AGENCIES</t>
  </si>
  <si>
    <t>37ASJPB6510B1ZA</t>
  </si>
  <si>
    <t>JAI BALAJI INDUSTRIES LIMITED</t>
  </si>
  <si>
    <t>19AAACJ7961J1Z3</t>
  </si>
  <si>
    <t>M/s. Appaji Global Merchant</t>
  </si>
  <si>
    <t>27BNLPD2907A1ZH</t>
  </si>
  <si>
    <t>SHIVANI EXPORTS</t>
  </si>
  <si>
    <t>37AVAPD5434C1Z4</t>
  </si>
  <si>
    <t>RAJDHANI PLASTIC TRADING CO</t>
  </si>
  <si>
    <t>21ABEPI6514N1ZR</t>
  </si>
  <si>
    <t>SAMSUNG INDIA ELECTRONICS PRIVATE LIMITED COMPANY- Telangana</t>
  </si>
  <si>
    <t>36AAACS5123K1ZE</t>
  </si>
  <si>
    <t>M.A ENTERPRISE</t>
  </si>
  <si>
    <t>19AOWPH3310N1ZG</t>
  </si>
  <si>
    <t>MADAAN OVERSEAS</t>
  </si>
  <si>
    <t>06AAEFM7878A1Z8</t>
  </si>
  <si>
    <t>MEGHANA ENTERPRISES</t>
  </si>
  <si>
    <t>37BMVPN6650F1ZG</t>
  </si>
  <si>
    <t>S.R TRADERS</t>
  </si>
  <si>
    <t>29CVJPA2636J1ZG</t>
  </si>
  <si>
    <t>Verde Polysfy PRIVATE LIMITED COMPANY</t>
  </si>
  <si>
    <t>20AAGCV7441R1ZV</t>
  </si>
  <si>
    <t>APPLE PROJECTS</t>
  </si>
  <si>
    <t>36AKBPJ6696C1Z3</t>
  </si>
  <si>
    <t>SKY VISION WOOD TECH</t>
  </si>
  <si>
    <t>06AZFPR1838P1ZR</t>
  </si>
  <si>
    <t>Bismillah Traders</t>
  </si>
  <si>
    <t>29HKLPS9002Q1Z1</t>
  </si>
  <si>
    <t>NAVJIVAN BALERS LLP</t>
  </si>
  <si>
    <t>27AATFN6937A1ZY</t>
  </si>
  <si>
    <t>PARVEZ TRADERS</t>
  </si>
  <si>
    <t>36BABPT8093G1ZA</t>
  </si>
  <si>
    <t>BANGALORE STEEL</t>
  </si>
  <si>
    <t>29APXPP6066K1ZR</t>
  </si>
  <si>
    <t>03AGJPA9509K1ZF</t>
  </si>
  <si>
    <t>SHRI MAN NARAYAN POLYTAX PVT LTD</t>
  </si>
  <si>
    <t>23AAWCS6047A1ZB</t>
  </si>
  <si>
    <t>MAA MAHAMAYA INDUSTRIES LTD</t>
  </si>
  <si>
    <t>37AADCM5858Q1ZL</t>
  </si>
  <si>
    <t>32DMEPA9964A1ZD</t>
  </si>
  <si>
    <t>LAXMI ENTERPRISES</t>
  </si>
  <si>
    <t>20FQSPP6778M1ZS</t>
  </si>
  <si>
    <t>M.F.ENTERPRISES</t>
  </si>
  <si>
    <t>29BLYPR3984E1Z3</t>
  </si>
  <si>
    <t>VICTORY ALLOYS</t>
  </si>
  <si>
    <t>03AFAPV9091H1Z7</t>
  </si>
  <si>
    <t>GUNJAN INDUSTRIES</t>
  </si>
  <si>
    <t>27EDNPS9117Q1ZD</t>
  </si>
  <si>
    <t>Heramb Polyflakes</t>
  </si>
  <si>
    <t>27AAGFH4375M1ZW</t>
  </si>
  <si>
    <t>STARCO POLYMER</t>
  </si>
  <si>
    <t>19BHCPA9600E1ZR</t>
  </si>
  <si>
    <t>R.A. ENTERPRISES</t>
  </si>
  <si>
    <t>07AHAPA6674R2ZV</t>
  </si>
  <si>
    <t>SRI VARI ENTERPRISES</t>
  </si>
  <si>
    <t>33AWYPN2991F2ZX</t>
  </si>
  <si>
    <t>Sln enterprises</t>
  </si>
  <si>
    <t>29AEYPN6749K2Z8</t>
  </si>
  <si>
    <t>KD POLYPLAST</t>
  </si>
  <si>
    <t>27KXPPS0345E1Z1</t>
  </si>
  <si>
    <t>M/S GANESHA ENTERPRISES</t>
  </si>
  <si>
    <t>06AISPD2395M2ZP</t>
  </si>
  <si>
    <t>AH ENTERPRISES</t>
  </si>
  <si>
    <t>20AHRPH4895G1Z4</t>
  </si>
  <si>
    <t>S S RECLAIMERS</t>
  </si>
  <si>
    <t>37ADKFS3802K1ZS</t>
  </si>
  <si>
    <t>SHYAMLAL IRON &amp; STEEL CO.</t>
  </si>
  <si>
    <t>19AALFS6698F1ZE</t>
  </si>
  <si>
    <t>M/S  UMESH TRADERS</t>
  </si>
  <si>
    <t>09DYXPK6958K1Z4</t>
  </si>
  <si>
    <t>SHIV WOOD INDUSTRY</t>
  </si>
  <si>
    <t>06BNBPM5182J1ZU</t>
  </si>
  <si>
    <t>Mm Enterprises</t>
  </si>
  <si>
    <t>29ABEFM4112E1ZL</t>
  </si>
  <si>
    <t>SAMSUNG INDIA ELECTRONICS PRIVATE LIMITED COMPANY- Karnataka</t>
  </si>
  <si>
    <t>29AAACS5123K1Z9</t>
  </si>
  <si>
    <t>SRI MANIKANTA SAI PAPERS</t>
  </si>
  <si>
    <t>36AEPFS4337H1ZM</t>
  </si>
  <si>
    <t>BHARAT SCRAP FACILITIES</t>
  </si>
  <si>
    <t>09ABAFB1335L1ZK</t>
  </si>
  <si>
    <t>V K STEELS</t>
  </si>
  <si>
    <t>29IUGPK3181J1Z3</t>
  </si>
  <si>
    <t>M/S SUBRATA SARKAR</t>
  </si>
  <si>
    <t>16JWMPS7440K1ZN</t>
  </si>
  <si>
    <t>SHREE HARI POLYMERS</t>
  </si>
  <si>
    <t>09CBOPA7522G1ZM</t>
  </si>
  <si>
    <t>Indian Traders</t>
  </si>
  <si>
    <t>33BGSPY7097N1Z1</t>
  </si>
  <si>
    <t>Pushpanjali Enterprises</t>
  </si>
  <si>
    <t>09GFJPD6867Q1ZD</t>
  </si>
  <si>
    <t>AHUJA ENTERPRISES -  INDIA</t>
  </si>
  <si>
    <t>03ALNPS8691K1Z9</t>
  </si>
  <si>
    <t>AASTHA POLYMERS</t>
  </si>
  <si>
    <t>09HKYPS4365H1Z1</t>
  </si>
  <si>
    <t>29AIWPN5210H1ZV</t>
  </si>
  <si>
    <t>NARINDRA &amp; NARINDRA STEEL CORPORATOIN</t>
  </si>
  <si>
    <t>07AAEFN3937D1ZF</t>
  </si>
  <si>
    <t>EMPREO PREMIUM</t>
  </si>
  <si>
    <t>21AAJFE5874H1ZD</t>
  </si>
  <si>
    <t>D.d.enterprises</t>
  </si>
  <si>
    <t>09CIBPS2261N1ZT</t>
  </si>
  <si>
    <t>M/S ARIHANT INDUSTRIES</t>
  </si>
  <si>
    <t>23AGFPD8167J1ZC</t>
  </si>
  <si>
    <t>Environmental And Recycling Solutions India</t>
  </si>
  <si>
    <t>29AAEFE9249H1Z1</t>
  </si>
  <si>
    <t>SBS PAPERS</t>
  </si>
  <si>
    <t>29CPDPJ4107D1Z8</t>
  </si>
  <si>
    <t>Gurupooja Plastic</t>
  </si>
  <si>
    <t>08AFPPN1643C1ZI</t>
  </si>
  <si>
    <t>SAMSUNG INDIA ELECTRONICS PRIVATE LIMITED COMPANY- Tamilnadu</t>
  </si>
  <si>
    <t>33AAACS5123K1ZK</t>
  </si>
  <si>
    <t>AKREETI TRADECORP LLP</t>
  </si>
  <si>
    <t>24ACCFA7645R1ZW</t>
  </si>
  <si>
    <t>SV TRADERS</t>
  </si>
  <si>
    <t>36AEWFS8536D1ZE</t>
  </si>
  <si>
    <t>SRI LAKSHMI ENTERPRISE</t>
  </si>
  <si>
    <t>36GXVPK0168K1ZQ</t>
  </si>
  <si>
    <t>YASH ENTERPRISES</t>
  </si>
  <si>
    <t>27DJWPS7981A1ZD</t>
  </si>
  <si>
    <t>ASAR GREEN KABADI PRIVATE LIMITED COMPANY</t>
  </si>
  <si>
    <t>23AANCA8009M1ZF</t>
  </si>
  <si>
    <t>SENTHUR TRADERS</t>
  </si>
  <si>
    <t>33AKRPR5965N1Z4</t>
  </si>
  <si>
    <t>ZETWERK MANUFACTURING BUSINESSES PRIVATE LIMITED COMPANY</t>
  </si>
  <si>
    <t>06AABCZ1506C1ZV</t>
  </si>
  <si>
    <t>SHRI MAN NARAYAN TRADING COMPANY</t>
  </si>
  <si>
    <t>23FYGPS6604R1ZO</t>
  </si>
  <si>
    <t>MARATHON ELECTRIC INDIA PRIVATE LIMITED COMPANY</t>
  </si>
  <si>
    <t>06AAACG5525H1ZU</t>
  </si>
  <si>
    <t>M.B PLASTICS</t>
  </si>
  <si>
    <t>18BNMPB7092P1Z8</t>
  </si>
  <si>
    <t>HAIER APPLIANCES INDIA PVT LTD</t>
  </si>
  <si>
    <t>29AABCH3162L1ZE</t>
  </si>
  <si>
    <t>MADHAV KRG  ENVIRONMENTAL SOLUTIONS PVT LTD</t>
  </si>
  <si>
    <t>03AANCM0311J1ZU</t>
  </si>
  <si>
    <t>SRI RAM ENTERPRISES</t>
  </si>
  <si>
    <t>20DFDPS3378G1ZG</t>
  </si>
  <si>
    <t>VAARAAHI RECLAIMERS</t>
  </si>
  <si>
    <t>36AATFV9251F1ZK</t>
  </si>
  <si>
    <t>BHULESHWAR STEEL AND ALLOYS PVT LTD</t>
  </si>
  <si>
    <t>27AAACB2203M1ZZ</t>
  </si>
  <si>
    <t>SIMHACHALAM PLASTICS</t>
  </si>
  <si>
    <t>37AREPP8196R1ZK</t>
  </si>
  <si>
    <t>Patturaja plastics</t>
  </si>
  <si>
    <t>33AYIPP1863E1ZH</t>
  </si>
  <si>
    <t>A.B.V.B.STEEL COMPANY</t>
  </si>
  <si>
    <t>03AIPPB1102P1ZK</t>
  </si>
  <si>
    <t>AGSUNWIN ENGINEERING CONSULTANCY AND SERVICES</t>
  </si>
  <si>
    <t>33CRUPS6395F1ZZ</t>
  </si>
  <si>
    <t>GAVRILL METAL PRIVATE LIMITED COMPANY</t>
  </si>
  <si>
    <t>27AACCN5602N2Z9</t>
  </si>
  <si>
    <t>N.H.ENTERPRISE</t>
  </si>
  <si>
    <t>24AGVPM2583R1ZD</t>
  </si>
  <si>
    <t>SRI MAHESH ENTERPRISES</t>
  </si>
  <si>
    <t>37AHMPN1178M1ZP</t>
  </si>
  <si>
    <t>MAA BHAGAVATHI TRADERS</t>
  </si>
  <si>
    <t>37ASGPV5868H1ZY</t>
  </si>
  <si>
    <t>BARAT  TRADING COMPANY</t>
  </si>
  <si>
    <t>29BKEPP2216A1ZK</t>
  </si>
  <si>
    <t>MISHRA TRADING COMPANY</t>
  </si>
  <si>
    <t>09BQYPM8563M1ZI</t>
  </si>
  <si>
    <t>19AACCN5602N1Z7</t>
  </si>
  <si>
    <t>KARTIKEYA PAPERS</t>
  </si>
  <si>
    <t>36AAVFK2137M1ZR</t>
  </si>
  <si>
    <t>29AAGCE0520L1ZO</t>
  </si>
  <si>
    <t>N.K. TRADERS</t>
  </si>
  <si>
    <t>10ALWPK9224B1Z9</t>
  </si>
  <si>
    <t>AKONE RECYCLING SOLUTION PRIVATE LIMITED COMPANY</t>
  </si>
  <si>
    <t>09AAQCA5463N1ZW</t>
  </si>
  <si>
    <t>TATA  STEEL  LIMITED</t>
  </si>
  <si>
    <t>19AAACT2803M1Z8</t>
  </si>
  <si>
    <t>RSL OVERSEAS LLP</t>
  </si>
  <si>
    <t>19AAUFR5530N1ZC</t>
  </si>
  <si>
    <t>Dspolymers</t>
  </si>
  <si>
    <t>33BOYPP1750F1ZO</t>
  </si>
  <si>
    <t>M/S MALHOTRA ENTERPRISES</t>
  </si>
  <si>
    <t>09BINPM3110M1Z0</t>
  </si>
  <si>
    <t>KSM ENVIRO PLASTICS PRIVATE LIMITED COMPANY</t>
  </si>
  <si>
    <t>09AAJCK9298E1ZV</t>
  </si>
  <si>
    <t>THAKRAR INFODEALZ LLP</t>
  </si>
  <si>
    <t>27AAOFT0078R1ZA</t>
  </si>
  <si>
    <t>M/S RAZA ENTERPRISES</t>
  </si>
  <si>
    <t>09GJMPR8956K1ZX</t>
  </si>
  <si>
    <t>GLOBAL POLYMERS</t>
  </si>
  <si>
    <t>09AAXFG7181K1ZG</t>
  </si>
  <si>
    <t>FLAKE BIZZ</t>
  </si>
  <si>
    <t>29AACPZ2977M1ZP</t>
  </si>
  <si>
    <t>RECMET ALLOYS PRIVATE LIMITED COMPANY</t>
  </si>
  <si>
    <t>24AAFCR0755D1ZQ</t>
  </si>
  <si>
    <t>M/S.SAHA ENTERPRISE</t>
  </si>
  <si>
    <t>16EYWPS0465P1Z9</t>
  </si>
  <si>
    <t>GAGAN TEXTILE</t>
  </si>
  <si>
    <t>06BOZPA5381L1ZB</t>
  </si>
  <si>
    <t>LALITHAMBICA PLASTIC WASTE</t>
  </si>
  <si>
    <t>37ARRPD7865Q2ZM</t>
  </si>
  <si>
    <t>Mahalakshmi Enterprises</t>
  </si>
  <si>
    <t>36AYJPD7638L1ZY</t>
  </si>
  <si>
    <t>SAMSUNG INDIA ELECTRONICS PLTD- Gujarat</t>
  </si>
  <si>
    <t>24AAACS5123K1ZJ</t>
  </si>
  <si>
    <t>36EUCPK1684J1ZC</t>
  </si>
  <si>
    <t>TRISTAR TRADELINKS MANAGEMENT LLP</t>
  </si>
  <si>
    <t>27AAMFT1998C1ZS</t>
  </si>
  <si>
    <t>AVINASI STEEL PRIVATE LIMITED COMPANY</t>
  </si>
  <si>
    <t>19AAACI5352G1ZM</t>
  </si>
  <si>
    <t>M/S  DANISH OLD PLASTIC SUPPLIERS</t>
  </si>
  <si>
    <t>09BMOPD5179E1ZS</t>
  </si>
  <si>
    <t>DAMANI CASTINGS PRIVATE LIMITED COMPANY</t>
  </si>
  <si>
    <t>27AADCA8726B2ZV</t>
  </si>
  <si>
    <t>SHRI SHYAM PLASTIC INDUSTRIES</t>
  </si>
  <si>
    <t>06LNJPK7076B1ZQ</t>
  </si>
  <si>
    <t>Datanet Installation Services</t>
  </si>
  <si>
    <t>02AXVPK2784R1ZJ</t>
  </si>
  <si>
    <t>FELZ IRONIC WORLD PRIVATE LIMITED COMPANY</t>
  </si>
  <si>
    <t>BHAGIRATHI POLYMER PRIVATE LIMITED COMPANY</t>
  </si>
  <si>
    <t>09AALCB0491L1ZA</t>
  </si>
  <si>
    <t>M/S. S. G. FOUNDRY &amp; ROLLING MILL PRIVATE LIMITED COMPANY</t>
  </si>
  <si>
    <t>20AADCS7889M1ZR</t>
  </si>
  <si>
    <t>JAI BAJRANG ENTERPRISES</t>
  </si>
  <si>
    <t>07AYKPK4378D1Z9</t>
  </si>
  <si>
    <t>KATARIA GARMENTS</t>
  </si>
  <si>
    <t>06CUOPA7509J1ZF</t>
  </si>
  <si>
    <t>Sri Vijaya Durga Enterprises</t>
  </si>
  <si>
    <t>36APDPG0867K1ZS</t>
  </si>
  <si>
    <t>Shriman Enterprises</t>
  </si>
  <si>
    <t>27ALFPS8413F1ZY</t>
  </si>
  <si>
    <t>SILCON TRADERS</t>
  </si>
  <si>
    <t>29CPEPG2266P1ZD</t>
  </si>
  <si>
    <t>LAKSHYA PLASTICS</t>
  </si>
  <si>
    <t>32ASOPP8302L1ZE</t>
  </si>
  <si>
    <t>SHRI ANANT STEEL PRIVATE LIMITED COMPANY</t>
  </si>
  <si>
    <t>06AAQCS5464D1Z4</t>
  </si>
  <si>
    <t>Vvsgredddy polymers</t>
  </si>
  <si>
    <t>37ARCPV7753N1ZV</t>
  </si>
  <si>
    <t>M/S. SURESH PET</t>
  </si>
  <si>
    <t>33BXVPS5569P1Z4</t>
  </si>
  <si>
    <t>Eco india recycling solution</t>
  </si>
  <si>
    <t>29AAJFE4160E1ZI</t>
  </si>
  <si>
    <t>SAMSUNG INDIA ELECTRONICS PRIVATE LIMITED COMPANY- Maharashtra</t>
  </si>
  <si>
    <t>27AAACS5123K1ZD</t>
  </si>
  <si>
    <t>R K Enterprises</t>
  </si>
  <si>
    <t>09AAWFR7456F1ZF</t>
  </si>
  <si>
    <t>SHAKAMBHARI ISPAT &amp; POWER LIMITED</t>
  </si>
  <si>
    <t>19AABCE3113G3Z0</t>
  </si>
  <si>
    <t>S.K TRADERS</t>
  </si>
  <si>
    <t>06DARPS1285M1ZV</t>
  </si>
  <si>
    <t>Shri Bankey Bihari Enterprise</t>
  </si>
  <si>
    <t>07AIGPG3240A1Z0</t>
  </si>
  <si>
    <t>19AABCZ1506C1ZO</t>
  </si>
  <si>
    <t>F. K. ENTERPRISES</t>
  </si>
  <si>
    <t>07AVKPK2164L1ZA</t>
  </si>
  <si>
    <t>JAI BHAWANI SCRAP CENTER</t>
  </si>
  <si>
    <t>27AVSPS1823L1ZW</t>
  </si>
  <si>
    <t>R3 Eco Industries</t>
  </si>
  <si>
    <t>32APKPC6855N1ZJ</t>
  </si>
  <si>
    <t>RAYYAN ENTERPRISES</t>
  </si>
  <si>
    <t>27ATMPA7215Q1Z8</t>
  </si>
  <si>
    <t>K.d. Enterprises</t>
  </si>
  <si>
    <t>03AHGPG9379P2ZN</t>
  </si>
  <si>
    <t>RAHIMA TRADERS</t>
  </si>
  <si>
    <t>07CIKPK4409D1ZF</t>
  </si>
  <si>
    <t>AYYAPPA ENTERPRISES</t>
  </si>
  <si>
    <t>37AXYPK4726E1Z0</t>
  </si>
  <si>
    <t>REDHANYA PLASTICS</t>
  </si>
  <si>
    <t>37ELPPK5195E1ZK</t>
  </si>
  <si>
    <t>M/S SAQLAINI TRADERS</t>
  </si>
  <si>
    <t>09ALTPM9219R1ZT</t>
  </si>
  <si>
    <t>SURYA ENTERPRISES</t>
  </si>
  <si>
    <t>27CDDPR1996L1ZT</t>
  </si>
  <si>
    <t>M/S.YM POLYMERS</t>
  </si>
  <si>
    <t>19CEJPM3006D1ZR</t>
  </si>
  <si>
    <t>CAPITAL POLYMERS</t>
  </si>
  <si>
    <t>23AUFPK8549M1Z4</t>
  </si>
  <si>
    <t>R.S. ENTERPRISES</t>
  </si>
  <si>
    <t>07BWIPA0122N1ZT</t>
  </si>
  <si>
    <t>Sree Hari Impex</t>
  </si>
  <si>
    <t>08ANRPM3582H1ZG</t>
  </si>
  <si>
    <t>SATYAM RECYCLE LLP</t>
  </si>
  <si>
    <t>27ADXFS9442G1Z9</t>
  </si>
  <si>
    <t>OM TRADERS</t>
  </si>
  <si>
    <t>19AVBPJ0907B1Z5</t>
  </si>
  <si>
    <t>SRI ARUMUGAM PET</t>
  </si>
  <si>
    <t>33AEVFS2858B1ZS</t>
  </si>
  <si>
    <t>J.K.TRADERS</t>
  </si>
  <si>
    <t>07CJUPJ4316F1Z2</t>
  </si>
  <si>
    <t>M/s PADMAVATI DEVI STEELS PRIVATE LIMITE</t>
  </si>
  <si>
    <t>27AAICP6473B1ZC</t>
  </si>
  <si>
    <t>Sri vigneswara durga traders</t>
  </si>
  <si>
    <t>37ARLPG6509L1ZD</t>
  </si>
  <si>
    <t>29AADCH7179R1ZJ</t>
  </si>
  <si>
    <t>S S Industries</t>
  </si>
  <si>
    <t>06ABAPS5791H1ZD</t>
  </si>
  <si>
    <t>S.K.ENTERPRISE</t>
  </si>
  <si>
    <t>19AJLPR9792C1ZG</t>
  </si>
  <si>
    <t>Bhangarwala Waste Management PRIVATE LIMITED COMPANY</t>
  </si>
  <si>
    <t>27AAKCB5757A2ZO</t>
  </si>
  <si>
    <t>PARAMESWARA PULP AND PAPERS</t>
  </si>
  <si>
    <t>37AKLPV5299F1ZC</t>
  </si>
  <si>
    <t>SRI GAYATHRI TRADERS</t>
  </si>
  <si>
    <t>36ANWPA7428F2ZQ</t>
  </si>
  <si>
    <t>Harshini Enterprises</t>
  </si>
  <si>
    <t>37CJPPK3292L1ZH</t>
  </si>
  <si>
    <t>REOPIK ENVIRONMENT PRIVATE LIMITED COMPANY</t>
  </si>
  <si>
    <t>29AAHCR7586C1ZX</t>
  </si>
  <si>
    <t>SIYA PASHUPATI ENTERPRISES</t>
  </si>
  <si>
    <t>10CRQPK0338A1ZE</t>
  </si>
  <si>
    <t>ROYAL GLASS AGENCY</t>
  </si>
  <si>
    <t>19AGWPN1359F1ZV</t>
  </si>
  <si>
    <t>BLACK GOLD RECYCLING PRIVATE LIMITED COMPANY</t>
  </si>
  <si>
    <t>24AAMCB5608A1Z3</t>
  </si>
  <si>
    <t>SANSAR PET</t>
  </si>
  <si>
    <t>06AJSPA7518E1Z9</t>
  </si>
  <si>
    <t>YAKSHIT ENTERPRISES</t>
  </si>
  <si>
    <t>06ANJPJ6865C1ZX</t>
  </si>
  <si>
    <t>HITARTH ENTERPRISES</t>
  </si>
  <si>
    <t>23AAPFH5775E1Z6</t>
  </si>
  <si>
    <t>PRIMETECH TRADING COMPANY</t>
  </si>
  <si>
    <t>33AATFP1023D1ZM</t>
  </si>
  <si>
    <t>M/S MASTER PLASTIC</t>
  </si>
  <si>
    <t>21BGOPS3702A1ZV</t>
  </si>
  <si>
    <t>MEPE RECYCLER</t>
  </si>
  <si>
    <t>03ABJFM0048E1ZR</t>
  </si>
  <si>
    <t>AMAR TRADERS</t>
  </si>
  <si>
    <t>07FCAPA0672R1ZF</t>
  </si>
  <si>
    <t>PROCUREYARD TECHNOLOGY PRIVATE LIMITED COMPANY</t>
  </si>
  <si>
    <t>07AANCP8896R1ZX</t>
  </si>
  <si>
    <t>Meneta Automotive Components PRIVATE LIMITED COMPANY</t>
  </si>
  <si>
    <t>06AAECM8250H1ZG</t>
  </si>
  <si>
    <t>Y.h.enterprise</t>
  </si>
  <si>
    <t>21AMIPY9849B1ZP</t>
  </si>
  <si>
    <t>M/S S.M. SUPPLYING CO.</t>
  </si>
  <si>
    <t>20BMZPM2699K1Z8</t>
  </si>
  <si>
    <t>19AAVPI3479E1Z6</t>
  </si>
  <si>
    <t>HB Enterprises</t>
  </si>
  <si>
    <t>20AIKPH9571R1ZM</t>
  </si>
  <si>
    <t>CENTURY COMMODEAL PRIVATE LIMITED COMPANY</t>
  </si>
  <si>
    <t>19AADCC1486E1ZQ</t>
  </si>
  <si>
    <t>S. K. ENTERPRISES</t>
  </si>
  <si>
    <t>06CIDPS7700L1ZZ</t>
  </si>
  <si>
    <t>Earthbox enviro PRIVATE LIMITED COMPANY</t>
  </si>
  <si>
    <t>36AAECE6933D1ZR</t>
  </si>
  <si>
    <t>MANNAT STEEL TRADING</t>
  </si>
  <si>
    <t>19AIXPJ7927J1ZA</t>
  </si>
  <si>
    <t>HIND METAL &amp; ALLOYS PVT LTD</t>
  </si>
  <si>
    <t>09AACCH1734P2Z8</t>
  </si>
  <si>
    <t>MAHINDRA AND MAHINDRA LIMITED</t>
  </si>
  <si>
    <t>27AAACM3025E1ZZ</t>
  </si>
  <si>
    <t>H I ENTERPRISES</t>
  </si>
  <si>
    <t>06AHWPI4967K1ZI</t>
  </si>
  <si>
    <t>Doad Constructions</t>
  </si>
  <si>
    <t>02AYRPK5620R1ZW</t>
  </si>
  <si>
    <t>WISH HOME ENVIROTECH PRIVATE LIMITED COMPANY</t>
  </si>
  <si>
    <t>27AABCW4405B1ZS</t>
  </si>
  <si>
    <t>Junaid Enterprises</t>
  </si>
  <si>
    <t>36BBJPN0948M2Z4</t>
  </si>
  <si>
    <t>M/S AKS ELECTRICALS &amp; ELECTRONICS  LIMITED</t>
  </si>
  <si>
    <t>09AAGCA1292H1ZO</t>
  </si>
  <si>
    <t>JAI PRAKASH AGARWAL</t>
  </si>
  <si>
    <t>20AAYPA3587C1ZV</t>
  </si>
  <si>
    <t>SEVEN STAR AUTO SCRAPING INDIA PRIVATE LIMITED COMPANY</t>
  </si>
  <si>
    <t>09ABLCS4472K1ZO</t>
  </si>
  <si>
    <t>36AAMCB5608A1ZY</t>
  </si>
  <si>
    <t>GARG TRADING CO</t>
  </si>
  <si>
    <t>06BSFPK8120B1Z7</t>
  </si>
  <si>
    <t>SHREE BALAJEE METALLICS</t>
  </si>
  <si>
    <t>20AEYFS6966H1ZB</t>
  </si>
  <si>
    <t>MS AZAD ENTERPRISE</t>
  </si>
  <si>
    <t>19BXWPK6194B1ZV</t>
  </si>
  <si>
    <t>SUFIYAN ENTERPRISES</t>
  </si>
  <si>
    <t>10ELQPD7572F1Z3</t>
  </si>
  <si>
    <t>SRI VIJAYA DURGA TRADERS</t>
  </si>
  <si>
    <t>37BKIPG9196G1ZN</t>
  </si>
  <si>
    <t>S R K INDUSTRIAL SUPPLIERS</t>
  </si>
  <si>
    <t>29DQJPA8138M1ZA</t>
  </si>
  <si>
    <t>OM ENTERPRISE</t>
  </si>
  <si>
    <t>19AYCPJ3792Q1ZM</t>
  </si>
  <si>
    <t>M/S.SRI VETRI VINAYAKA ENTERPRISES</t>
  </si>
  <si>
    <t>29HMBPS9425P1ZY</t>
  </si>
  <si>
    <t>GALENO METALLICS PRIVATE LIMITED COMPANY</t>
  </si>
  <si>
    <t>17AAJCG2889B1ZH</t>
  </si>
  <si>
    <t>Importer</t>
  </si>
  <si>
    <t>A S ENTERPRISE</t>
  </si>
  <si>
    <t>19IOBPS7560J1Z6</t>
  </si>
  <si>
    <t>ROSHAN INDUSTRY</t>
  </si>
  <si>
    <t>21AMJPS7186G1ZQ</t>
  </si>
  <si>
    <t>Hm enterprises</t>
  </si>
  <si>
    <t>29EJOPK9551B1ZS</t>
  </si>
  <si>
    <t>SUPARSHVAMATI COMMERCIAL PRIVATE LIMITED COMPANY</t>
  </si>
  <si>
    <t>19AAQCS6679G1ZG</t>
  </si>
  <si>
    <t>PLANETFIRST GREEN PRIVATE LIMITED COMPANY</t>
  </si>
  <si>
    <t>SAI SHIVAM PLASTICS</t>
  </si>
  <si>
    <t>36ADKPN0089R1ZR</t>
  </si>
  <si>
    <t>07AAJCK9298E1ZZ</t>
  </si>
  <si>
    <t>G.K PAPERS</t>
  </si>
  <si>
    <t>33BCKPG4583M1Z8</t>
  </si>
  <si>
    <t>A.N. SERVICE ENTERPRISES</t>
  </si>
  <si>
    <t>09KUKPS7039K1ZK</t>
  </si>
  <si>
    <t>NISHA FABTECH LLP</t>
  </si>
  <si>
    <t>07AASFN5307R1ZG</t>
  </si>
  <si>
    <t>Shri Krishan Trading Company</t>
  </si>
  <si>
    <t>03ESGPM4979C1ZM</t>
  </si>
  <si>
    <t>A S INDUSTRIES</t>
  </si>
  <si>
    <t>06AXRPK1256E1ZH</t>
  </si>
  <si>
    <t>M/S DURGA ENTERPRISES</t>
  </si>
  <si>
    <t>20AOZPS3314Q1Z9</t>
  </si>
  <si>
    <t>LOKNATH ENTERPRISE</t>
  </si>
  <si>
    <t>16IHAPS3874R1ZB</t>
  </si>
  <si>
    <t>RAWMART MATERIAL SOLUTIONS PRIVATE LIMITED COMPANY</t>
  </si>
  <si>
    <t>27AAKCR8419H1ZY</t>
  </si>
  <si>
    <t>KRISHALIN PROJECTS LLP</t>
  </si>
  <si>
    <t>27ABCFK8292R1ZD</t>
  </si>
  <si>
    <t>GALAXY TRADING CO.</t>
  </si>
  <si>
    <t>07ASKPA6832E1ZY</t>
  </si>
  <si>
    <t>Sri Raghavendra Traders</t>
  </si>
  <si>
    <t>36ADFFS5699R1ZU</t>
  </si>
  <si>
    <t>MS AGARWAL FOUNDRIES PRIVATE LIMITED COMPANY</t>
  </si>
  <si>
    <t>37AAICS4832K2ZX</t>
  </si>
  <si>
    <t>MANIKANTA PLASTICS</t>
  </si>
  <si>
    <t>36BUKPK2029N1ZA</t>
  </si>
  <si>
    <t>M/S S.S R H SCRAP STORE</t>
  </si>
  <si>
    <t>21LGNPS2880L1ZM</t>
  </si>
  <si>
    <t>Roongta Traders</t>
  </si>
  <si>
    <t>27ARUPR7738P1ZD</t>
  </si>
  <si>
    <t>Harsha Trading Coroporation</t>
  </si>
  <si>
    <t>37AWKPK3204E1ZT</t>
  </si>
  <si>
    <t>TATA MOTORS PASSENGER VEHICLES LIMITED</t>
  </si>
  <si>
    <t>27AAHCT8301P1ZT</t>
  </si>
  <si>
    <t>JMSD INDIA POLYMERS</t>
  </si>
  <si>
    <t>09ANYPJ6179N1ZQ</t>
  </si>
  <si>
    <t>AAYAS STEELS</t>
  </si>
  <si>
    <t>19ADXPM7404N1ZM</t>
  </si>
  <si>
    <t>JAI MAA LAXMI TRADERS</t>
  </si>
  <si>
    <t>09DTYPD5714G1Z9</t>
  </si>
  <si>
    <t>Tsumitomo Airtech PRIVATE LIMITED COMPANY</t>
  </si>
  <si>
    <t>08AAGCT4615H1ZA</t>
  </si>
  <si>
    <t>27AAMCB5608A1ZX</t>
  </si>
  <si>
    <t>SHIVAAY RECYCLING SOLUTIONS</t>
  </si>
  <si>
    <t>MUSKAAN ENTERPRISES</t>
  </si>
  <si>
    <t>29AJEPA9734A2ZG</t>
  </si>
  <si>
    <t>ASKJ BAATLIWALA'S BAKASURA MACHINES AND SOLUTIONS PRIVATE LIMITED COMPANY</t>
  </si>
  <si>
    <t>29AATCA6790K1ZP</t>
  </si>
  <si>
    <t>SRI LAKSHMI POLYMERS</t>
  </si>
  <si>
    <t>33AIBPN0482E1ZP</t>
  </si>
  <si>
    <t>SHRISONS REVIVAL PRIVATE LIMITED COMPANY</t>
  </si>
  <si>
    <t>M/S GOVIND INDUSTRIAL PRODUCTS</t>
  </si>
  <si>
    <t>06AORPK9002P2ZB</t>
  </si>
  <si>
    <t>M K PLASTICS</t>
  </si>
  <si>
    <t>36AISPV0103B1ZI</t>
  </si>
  <si>
    <t>YS POLYMERS PRIVATE LIMITED COMPANY</t>
  </si>
  <si>
    <t>09AABCY2298J1ZS</t>
  </si>
  <si>
    <t>MITTAL FERRO ALLOYS</t>
  </si>
  <si>
    <t>08AGWPM6218Q1ZC</t>
  </si>
  <si>
    <t>07AABCW4405B1ZU</t>
  </si>
  <si>
    <t>M/S VANSH POLYPACK LLP</t>
  </si>
  <si>
    <t>09AARFV5599C1ZE</t>
  </si>
  <si>
    <t>27AAACT2727Q1ZW</t>
  </si>
  <si>
    <t>SIDDI VINAYAKA ENTERPRISESS</t>
  </si>
  <si>
    <t>36AZUPM8678F1ZF</t>
  </si>
  <si>
    <t>33AABCZ1506C1ZY</t>
  </si>
  <si>
    <t>r r traders</t>
  </si>
  <si>
    <t>36AIQPR3040K1ZV</t>
  </si>
  <si>
    <t>SHIVAY ENTERPRISES</t>
  </si>
  <si>
    <t>20HTGPK3078G1ZR</t>
  </si>
  <si>
    <t>HANNU TRADING COMPANY</t>
  </si>
  <si>
    <t>09GGEPM6244Q1ZK</t>
  </si>
  <si>
    <t>29EYDPK4155D1ZF</t>
  </si>
  <si>
    <t>SMW ISPAT PRIVATE LIMITED COMPANY</t>
  </si>
  <si>
    <t>NIRAJ TRADERS</t>
  </si>
  <si>
    <t>22BMKPA4521P1Z4</t>
  </si>
  <si>
    <t>Tool Tex Industrial Corp</t>
  </si>
  <si>
    <t>03AEHPS2602D1Z2</t>
  </si>
  <si>
    <t>AG TRADERS</t>
  </si>
  <si>
    <t>36KVPPS7164K1ZE</t>
  </si>
  <si>
    <t>SHRI SHYAM DARBAR METALIKS</t>
  </si>
  <si>
    <t>19BRVPR6610N1ZR</t>
  </si>
  <si>
    <t>S.R. METAL</t>
  </si>
  <si>
    <t>06CARPS9669G1ZP</t>
  </si>
  <si>
    <t>29AABCZ1506C1ZN</t>
  </si>
  <si>
    <t>SRI SAI SARITHA  PLASTICS</t>
  </si>
  <si>
    <t>36AENPN9390P2ZB</t>
  </si>
  <si>
    <t>S N POLYPLAST</t>
  </si>
  <si>
    <t>19ANXPN3491N1ZT</t>
  </si>
  <si>
    <t>NAVNIT ENTERPRISES</t>
  </si>
  <si>
    <t>20BLMPT4907K1ZT</t>
  </si>
  <si>
    <t>SALIM PLASTIC</t>
  </si>
  <si>
    <t>27AYGPC3643K1ZE</t>
  </si>
  <si>
    <t>AUM METALS AND TECHNO-CERAMICS PRIVATE LIMITED COMPANY</t>
  </si>
  <si>
    <t>27AADCA1895P1Z3</t>
  </si>
  <si>
    <t>FUTURECOM TECHNOLOGIES PRIVATE LIMITED COMPANY</t>
  </si>
  <si>
    <t>09AAECF3774F1ZI</t>
  </si>
  <si>
    <t>GREEN GLOBE METAL PRIVATE LIMITED COMPANY</t>
  </si>
  <si>
    <t>27AAFCG2133G1ZX</t>
  </si>
  <si>
    <t>VIJENDHARI RECYCLERS PRIVATE LIMITED COMPANY</t>
  </si>
  <si>
    <t>06AAJCV5531F1ZC</t>
  </si>
  <si>
    <t>AQSA TRADING CO</t>
  </si>
  <si>
    <t>20ATYPM7739H1Z4</t>
  </si>
  <si>
    <t>37BZOPM8288C2ZP</t>
  </si>
  <si>
    <t>MAK STEEL CORPORATION</t>
  </si>
  <si>
    <t>27AUMPK2162M1Z8</t>
  </si>
  <si>
    <t>KARBONE INFRA AND MILESTONE PRIVATE LIMITED COMPANY</t>
  </si>
  <si>
    <t>09AAKCK9619A1ZD</t>
  </si>
  <si>
    <t>K.K.S. LEAD PVT LTD</t>
  </si>
  <si>
    <t>19AADCK9931G1Z8</t>
  </si>
  <si>
    <t>KAMALA METACHEM PRIVATE LIMITED COMPANY</t>
  </si>
  <si>
    <t>07CVBPM5900M2ZE</t>
  </si>
  <si>
    <t>RASHMI METALIKS LIMITED</t>
  </si>
  <si>
    <t>19AACCR7183E1Z6</t>
  </si>
  <si>
    <t>M/S IRONIC WORLD</t>
  </si>
  <si>
    <t>21BJVPH6341E1ZB</t>
  </si>
  <si>
    <t>Y N ENTERPRISES</t>
  </si>
  <si>
    <t>36CDJPJ3756Q1ZS</t>
  </si>
  <si>
    <t>GURU KURPA PLAST</t>
  </si>
  <si>
    <t>36AEZPV2058J1ZL</t>
  </si>
  <si>
    <t>CHATRAVATA TRADERS</t>
  </si>
  <si>
    <t>37CQGPV8970E1Z5</t>
  </si>
  <si>
    <t>M/S NIA METAL INDUSTRIES</t>
  </si>
  <si>
    <t>05AAOFN1566C1ZE</t>
  </si>
  <si>
    <t>VP METALS RECYCLING PRIVATE LIMITED COMPANY</t>
  </si>
  <si>
    <t>19AAJCV0870H1Z1</t>
  </si>
  <si>
    <t>N K CORPORATION</t>
  </si>
  <si>
    <t>27AUMPK2163L3Z7</t>
  </si>
  <si>
    <t>M/S A ONE METAL INDUSTRIES</t>
  </si>
  <si>
    <t>05ACVPH9927J1ZW</t>
  </si>
  <si>
    <t>SRI SAI GANESH PLASTIC &amp; CO</t>
  </si>
  <si>
    <t>36CKFPG9120E1ZF</t>
  </si>
  <si>
    <t>Zamco International</t>
  </si>
  <si>
    <t>06AACFZ3541K1Z0</t>
  </si>
  <si>
    <t>SILVERLINE</t>
  </si>
  <si>
    <t>33AADPT1263B1Z7</t>
  </si>
  <si>
    <t>ROBINSON INTERNATIONAL PRIVATE LIMITED COMPANY</t>
  </si>
  <si>
    <t>19AACCR2414G2ZL</t>
  </si>
  <si>
    <t>ASHISH DANGEE CONTRACTOR</t>
  </si>
  <si>
    <t>06DUTPD5522G1ZK</t>
  </si>
  <si>
    <t>SHIFA MATEL</t>
  </si>
  <si>
    <t>05ADIFS2797K1ZH</t>
  </si>
  <si>
    <t>37KZMPK3017A1ZG</t>
  </si>
  <si>
    <t>SAHYADHRI MULTITRADE PRIVATE LIMITED COMPANY</t>
  </si>
  <si>
    <t>27ABPCS1064F1Z7</t>
  </si>
  <si>
    <t>NARESH TRADING COMPANY</t>
  </si>
  <si>
    <t>06MXSPK6375D1ZS</t>
  </si>
  <si>
    <t>UTKARSH LEAD</t>
  </si>
  <si>
    <t>19AAFFU8797B1ZM</t>
  </si>
  <si>
    <t>M.M.TRADERS</t>
  </si>
  <si>
    <t>29BNVPM1163K1ZB</t>
  </si>
  <si>
    <t>Meghana Traders</t>
  </si>
  <si>
    <t>36CSYPK7144M1ZR</t>
  </si>
  <si>
    <t>ALISHA STEEL CORPORATION</t>
  </si>
  <si>
    <t>27DIBPM1991J1ZX</t>
  </si>
  <si>
    <t>BMS METAL INDUSTRIES</t>
  </si>
  <si>
    <t>06BMPPK7027M1ZI</t>
  </si>
  <si>
    <t>DK ENTERPRISES</t>
  </si>
  <si>
    <t>07LZHPK9680F1ZO</t>
  </si>
  <si>
    <t>JAI MAHAKAL METALS</t>
  </si>
  <si>
    <t>06GAHPS7081G1Z9</t>
  </si>
  <si>
    <t>NORTH INDIA COMPANY</t>
  </si>
  <si>
    <t>09BFRPM7621A1ZC</t>
  </si>
  <si>
    <t>19ABZPI7018N1ZQ</t>
  </si>
  <si>
    <t>SUN METAL INDUSTRIES</t>
  </si>
  <si>
    <t>19ABCFS3787M1ZE</t>
  </si>
  <si>
    <t>TRUSTED COMMODITIES</t>
  </si>
  <si>
    <t>06AAJFT3008N1ZZ</t>
  </si>
  <si>
    <t>GLORAX METAL RECYCLING PRIVATE LIMITED COMPANY</t>
  </si>
  <si>
    <t>06AAJCV6761B1ZA</t>
  </si>
  <si>
    <t>06CQUPS0885D1ZB</t>
  </si>
  <si>
    <t>JAI BAJRANG STEEL</t>
  </si>
  <si>
    <t>08AAHFJ7522R1ZO</t>
  </si>
  <si>
    <t>NEXTMOON RECYCLING PRIVATE LIMITED COMPANY</t>
  </si>
  <si>
    <t>06AAICN0650L1ZE</t>
  </si>
  <si>
    <t>Customer POC Name</t>
  </si>
  <si>
    <t>FY 25-26 Logistic Bills accounted Fy 26-27</t>
  </si>
  <si>
    <t>Marketplace (M4)</t>
  </si>
  <si>
    <t>Raw Data -M4</t>
  </si>
  <si>
    <t>SH04262802</t>
  </si>
  <si>
    <t>ACE/26-27/0046</t>
  </si>
  <si>
    <t>26-27/PUR/001499</t>
  </si>
  <si>
    <t>TN</t>
  </si>
  <si>
    <t>Polo T Shirt</t>
  </si>
  <si>
    <t>Transport Charge</t>
  </si>
  <si>
    <t>36/M4/27IN00001</t>
  </si>
  <si>
    <t>832139000059026300</t>
  </si>
  <si>
    <t>INFINITYBOX PRIVATE LIMITED</t>
  </si>
  <si>
    <t>29AAFCI4561G1ZF</t>
  </si>
  <si>
    <t>Hyderabad Telangana 500032</t>
  </si>
  <si>
    <t>Bengaluru</t>
  </si>
  <si>
    <t>Karnataka</t>
  </si>
  <si>
    <t>unused_credits_receivable_amount</t>
  </si>
  <si>
    <t>2025-11-20</t>
  </si>
  <si>
    <t>26/MPM4/INV0018</t>
  </si>
  <si>
    <t>Pernod Ricard India Foundation</t>
  </si>
  <si>
    <t>Marketplace Sales (M4)</t>
  </si>
  <si>
    <t>2026-02-23</t>
  </si>
  <si>
    <t>26/MPM4/INV0022</t>
  </si>
  <si>
    <t>BLACK GOLD RECYCLING PRIVATE LIMITED (36)</t>
  </si>
  <si>
    <t>Marketplace (Re-Commerce)</t>
  </si>
  <si>
    <t>26/MPM4/INV0023</t>
  </si>
  <si>
    <t>26/MPM4/INV0024</t>
  </si>
  <si>
    <t>26/MPM4/INV0025</t>
  </si>
  <si>
    <t>2026-05-04</t>
  </si>
  <si>
    <t>SH05261901</t>
  </si>
  <si>
    <t>ACE/26-27/0068</t>
  </si>
  <si>
    <t>26-27/PUR/002300</t>
  </si>
  <si>
    <t>36/M4/27IN00002</t>
  </si>
  <si>
    <t>2026-05-25</t>
  </si>
  <si>
    <t>SH06261002</t>
  </si>
  <si>
    <t>ACE/26-27/0107</t>
  </si>
  <si>
    <t>26-27/PUR/003546</t>
  </si>
  <si>
    <t>Recycle Cap</t>
  </si>
  <si>
    <t>36/M4/27IN00003</t>
  </si>
  <si>
    <t>206</t>
  </si>
  <si>
    <t>111</t>
  </si>
  <si>
    <t>80</t>
  </si>
  <si>
    <t>75</t>
  </si>
  <si>
    <t>69</t>
  </si>
  <si>
    <t>41</t>
  </si>
  <si>
    <t>20</t>
  </si>
  <si>
    <t>sent</t>
  </si>
  <si>
    <t>2026-06-16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</si>
</sst>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0_ ;_ * \-#,##0.0000_ ;_ * &quot;-&quot;??_ ;_ @_ 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21" fillId="0" borderId="0"/>
  </cellStyleXfs>
  <cellXfs count="497">
    <xf numFmtId="0" fontId="0" fillId="0" borderId="0" xfId="0"/>
    <xf numFmtId="165" fontId="0" fillId="0" borderId="0" xfId="0" applyNumberFormat="1"/>
    <xf numFmtId="0" fontId="5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5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3" fontId="0" fillId="0" borderId="9" xfId="0" applyNumberFormat="1" applyBorder="1" applyAlignment="1">
      <alignment horizontal="right"/>
    </xf>
    <xf numFmtId="1" fontId="5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5" fillId="3" borderId="0" xfId="0" applyFont="1" applyFill="1"/>
    <xf numFmtId="165" fontId="5" fillId="3" borderId="0" xfId="7" applyNumberFormat="1" applyFont="1" applyFill="1"/>
    <xf numFmtId="165" fontId="5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 vertical="center"/>
    </xf>
    <xf numFmtId="3" fontId="5" fillId="0" borderId="8" xfId="0" applyNumberFormat="1" applyFont="1" applyBorder="1"/>
    <xf numFmtId="14" fontId="8" fillId="4" borderId="5" xfId="0" applyNumberFormat="1" applyFont="1" applyFill="1" applyBorder="1" applyAlignment="1">
      <alignment horizontal="center"/>
    </xf>
    <xf numFmtId="165" fontId="5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0" fontId="5" fillId="0" borderId="8" xfId="0" applyFont="1" applyBorder="1"/>
    <xf numFmtId="0" fontId="8" fillId="4" borderId="6" xfId="0" applyFont="1" applyFill="1" applyBorder="1" applyAlignment="1">
      <alignment horizontal="center"/>
    </xf>
    <xf numFmtId="0" fontId="5" fillId="0" borderId="2" xfId="0" applyFont="1" applyBorder="1"/>
    <xf numFmtId="1" fontId="5" fillId="0" borderId="9" xfId="7" applyNumberFormat="1" applyFont="1" applyBorder="1"/>
    <xf numFmtId="3" fontId="5" fillId="0" borderId="6" xfId="7" applyNumberFormat="1" applyFont="1" applyBorder="1"/>
    <xf numFmtId="14" fontId="0" fillId="0" borderId="2" xfId="0" applyNumberFormat="1" applyBorder="1"/>
    <xf numFmtId="0" fontId="10" fillId="0" borderId="13" xfId="0" applyFont="1" applyBorder="1"/>
    <xf numFmtId="0" fontId="5" fillId="0" borderId="5" xfId="0" applyFont="1" applyBorder="1" applyAlignment="1">
      <alignment horizontal="center"/>
    </xf>
    <xf numFmtId="14" fontId="0" fillId="0" borderId="9" xfId="0" applyNumberFormat="1" applyBorder="1"/>
    <xf numFmtId="3" fontId="5" fillId="0" borderId="6" xfId="0" applyNumberFormat="1" applyFont="1" applyBorder="1"/>
    <xf numFmtId="0" fontId="9" fillId="0" borderId="13" xfId="0" applyFont="1" applyBorder="1"/>
    <xf numFmtId="0" fontId="18" fillId="0" borderId="0" xfId="0" applyFont="1"/>
    <xf numFmtId="0" fontId="0" fillId="3" borderId="2" xfId="0" applyFill="1" applyBorder="1"/>
    <xf numFmtId="0" fontId="8" fillId="4" borderId="23" xfId="0" applyFont="1" applyFill="1" applyBorder="1" applyAlignment="1">
      <alignment horizontal="center"/>
    </xf>
    <xf numFmtId="165" fontId="8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5" fillId="3" borderId="6" xfId="7" applyNumberFormat="1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5" fontId="5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4" fillId="3" borderId="8" xfId="7" applyNumberFormat="1" applyFont="1" applyFill="1" applyBorder="1"/>
    <xf numFmtId="3" fontId="5" fillId="0" borderId="7" xfId="0" applyNumberFormat="1" applyFont="1" applyBorder="1"/>
    <xf numFmtId="0" fontId="8" fillId="4" borderId="14" xfId="0" applyFont="1" applyFill="1" applyBorder="1" applyAlignment="1">
      <alignment horizontal="center"/>
    </xf>
    <xf numFmtId="0" fontId="16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0" fillId="0" borderId="10" xfId="7" applyNumberFormat="1" applyFont="1" applyBorder="1"/>
    <xf numFmtId="165" fontId="4" fillId="0" borderId="0" xfId="7" applyNumberFormat="1" applyFont="1"/>
    <xf numFmtId="10" fontId="4" fillId="0" borderId="0" xfId="12" applyNumberFormat="1" applyFont="1"/>
    <xf numFmtId="10" fontId="20" fillId="0" borderId="9" xfId="12" applyNumberFormat="1" applyFont="1" applyBorder="1"/>
    <xf numFmtId="165" fontId="8" fillId="6" borderId="5" xfId="7" applyNumberFormat="1" applyFont="1" applyFill="1" applyBorder="1" applyAlignment="1">
      <alignment horizontal="center"/>
    </xf>
    <xf numFmtId="165" fontId="8" fillId="6" borderId="8" xfId="7" applyNumberFormat="1" applyFont="1" applyFill="1" applyBorder="1" applyAlignment="1">
      <alignment horizontal="center"/>
    </xf>
    <xf numFmtId="165" fontId="20" fillId="0" borderId="0" xfId="7" applyNumberFormat="1" applyFont="1"/>
    <xf numFmtId="165" fontId="18" fillId="0" borderId="0" xfId="7" applyNumberFormat="1" applyFont="1"/>
    <xf numFmtId="165" fontId="8" fillId="6" borderId="7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4" fontId="20" fillId="0" borderId="0" xfId="7" applyNumberFormat="1" applyFont="1"/>
    <xf numFmtId="10" fontId="0" fillId="0" borderId="9" xfId="12" applyNumberFormat="1" applyFont="1" applyBorder="1"/>
    <xf numFmtId="165" fontId="8" fillId="6" borderId="6" xfId="7" applyNumberFormat="1" applyFont="1" applyFill="1" applyBorder="1" applyAlignment="1">
      <alignment horizontal="center"/>
    </xf>
    <xf numFmtId="165" fontId="8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0" fontId="0" fillId="0" borderId="0" xfId="12" applyNumberFormat="1" applyFont="1"/>
    <xf numFmtId="0" fontId="13" fillId="0" borderId="2" xfId="1" applyFont="1" applyBorder="1" applyAlignment="1">
      <alignment horizontal="left" indent="1"/>
    </xf>
    <xf numFmtId="0" fontId="15" fillId="0" borderId="2" xfId="1" applyFont="1" applyBorder="1" applyAlignment="1">
      <alignment horizontal="left" indent="1"/>
    </xf>
    <xf numFmtId="0" fontId="19" fillId="0" borderId="2" xfId="1" applyFont="1" applyBorder="1" applyAlignment="1">
      <alignment horizontal="left" indent="1"/>
    </xf>
    <xf numFmtId="165" fontId="0" fillId="0" borderId="24" xfId="7" applyNumberFormat="1" applyFont="1" applyBorder="1"/>
    <xf numFmtId="165" fontId="0" fillId="0" borderId="0" xfId="7" applyNumberFormat="1" applyFont="1" applyFill="1" applyBorder="1"/>
    <xf numFmtId="4" fontId="4" fillId="0" borderId="3" xfId="7" applyNumberFormat="1" applyFont="1" applyBorder="1"/>
    <xf numFmtId="165" fontId="3" fillId="0" borderId="10" xfId="7" applyNumberFormat="1" applyFont="1" applyBorder="1"/>
    <xf numFmtId="10" fontId="0" fillId="0" borderId="0" xfId="12" applyNumberFormat="1" applyFont="1" applyBorder="1"/>
    <xf numFmtId="165" fontId="8" fillId="6" borderId="14" xfId="7" applyNumberFormat="1" applyFont="1" applyFill="1" applyBorder="1" applyAlignment="1">
      <alignment horizontal="center"/>
    </xf>
    <xf numFmtId="0" fontId="22" fillId="0" borderId="0" xfId="0" applyFont="1"/>
    <xf numFmtId="0" fontId="12" fillId="0" borderId="0" xfId="0" applyFont="1"/>
    <xf numFmtId="0" fontId="23" fillId="6" borderId="5" xfId="0" applyFont="1" applyFill="1" applyBorder="1"/>
    <xf numFmtId="0" fontId="23" fillId="6" borderId="8" xfId="0" applyFont="1" applyFill="1" applyBorder="1"/>
    <xf numFmtId="0" fontId="23" fillId="6" borderId="7" xfId="0" applyFont="1" applyFill="1" applyBorder="1"/>
    <xf numFmtId="43" fontId="12" fillId="0" borderId="2" xfId="7" applyFont="1" applyBorder="1"/>
    <xf numFmtId="43" fontId="12" fillId="0" borderId="9" xfId="7" applyFont="1" applyBorder="1"/>
    <xf numFmtId="43" fontId="12" fillId="0" borderId="0" xfId="7" applyFont="1" applyBorder="1"/>
    <xf numFmtId="43" fontId="12" fillId="0" borderId="0" xfId="7" applyFont="1"/>
    <xf numFmtId="0" fontId="23" fillId="6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3" xfId="7" applyFont="1" applyBorder="1"/>
    <xf numFmtId="0" fontId="13" fillId="0" borderId="4" xfId="1" applyFont="1" applyBorder="1" applyAlignment="1">
      <alignment horizontal="left" indent="1"/>
    </xf>
    <xf numFmtId="0" fontId="23" fillId="6" borderId="5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165" fontId="3" fillId="0" borderId="24" xfId="7" applyNumberFormat="1" applyFont="1" applyBorder="1"/>
    <xf numFmtId="10" fontId="12" fillId="0" borderId="9" xfId="12" applyNumberFormat="1" applyFont="1" applyBorder="1"/>
    <xf numFmtId="0" fontId="23" fillId="6" borderId="7" xfId="0" applyFont="1" applyFill="1" applyBorder="1" applyAlignment="1">
      <alignment horizontal="center"/>
    </xf>
    <xf numFmtId="43" fontId="12" fillId="0" borderId="3" xfId="0" applyNumberFormat="1" applyFont="1" applyBorder="1"/>
    <xf numFmtId="4" fontId="0" fillId="0" borderId="0" xfId="7" applyNumberFormat="1" applyFont="1" applyBorder="1"/>
    <xf numFmtId="0" fontId="4" fillId="0" borderId="5" xfId="0" applyFont="1" applyBorder="1" applyAlignment="1">
      <alignment horizontal="center"/>
    </xf>
    <xf numFmtId="165" fontId="4" fillId="0" borderId="0" xfId="7" applyNumberFormat="1" applyFont="1" applyBorder="1"/>
    <xf numFmtId="0" fontId="4" fillId="0" borderId="6" xfId="0" applyFont="1" applyBorder="1" applyAlignment="1">
      <alignment horizontal="center"/>
    </xf>
    <xf numFmtId="165" fontId="24" fillId="0" borderId="0" xfId="7" applyNumberFormat="1" applyFont="1" applyAlignment="1"/>
    <xf numFmtId="165" fontId="25" fillId="0" borderId="0" xfId="7" applyNumberFormat="1" applyFont="1" applyAlignment="1">
      <alignment vertical="center"/>
    </xf>
    <xf numFmtId="165" fontId="24" fillId="0" borderId="0" xfId="7" applyNumberFormat="1" applyFont="1" applyAlignment="1">
      <alignment horizontal="left"/>
    </xf>
    <xf numFmtId="14" fontId="24" fillId="0" borderId="0" xfId="7" applyNumberFormat="1" applyFont="1" applyAlignment="1">
      <alignment horizontal="left"/>
    </xf>
    <xf numFmtId="165" fontId="24" fillId="4" borderId="0" xfId="7" applyNumberFormat="1" applyFont="1" applyFill="1" applyBorder="1" applyAlignment="1">
      <alignment horizontal="center"/>
    </xf>
    <xf numFmtId="165" fontId="24" fillId="0" borderId="0" xfId="7" applyNumberFormat="1" applyFont="1" applyFill="1" applyBorder="1" applyAlignment="1">
      <alignment horizontal="right"/>
    </xf>
    <xf numFmtId="165" fontId="24" fillId="0" borderId="0" xfId="7" applyNumberFormat="1" applyFont="1" applyAlignment="1">
      <alignment horizontal="center" vertical="center"/>
    </xf>
    <xf numFmtId="165" fontId="24" fillId="4" borderId="0" xfId="7" applyNumberFormat="1" applyFont="1" applyFill="1" applyAlignment="1">
      <alignment vertical="center"/>
    </xf>
    <xf numFmtId="165" fontId="24" fillId="0" borderId="0" xfId="7" applyNumberFormat="1" applyFont="1" applyFill="1" applyBorder="1" applyAlignment="1"/>
    <xf numFmtId="165" fontId="24" fillId="5" borderId="0" xfId="7" applyNumberFormat="1" applyFont="1" applyFill="1" applyBorder="1" applyAlignment="1">
      <alignment horizontal="center"/>
    </xf>
    <xf numFmtId="165" fontId="24" fillId="0" borderId="0" xfId="7" applyNumberFormat="1" applyFont="1" applyAlignment="1">
      <alignment horizontal="left" vertical="top"/>
    </xf>
    <xf numFmtId="165" fontId="27" fillId="0" borderId="13" xfId="7" applyNumberFormat="1" applyFont="1" applyBorder="1" applyAlignment="1"/>
    <xf numFmtId="14" fontId="27" fillId="0" borderId="13" xfId="7" applyNumberFormat="1" applyFont="1" applyBorder="1" applyAlignment="1"/>
    <xf numFmtId="165" fontId="25" fillId="0" borderId="0" xfId="7" applyNumberFormat="1" applyFont="1" applyFill="1" applyBorder="1" applyAlignment="1">
      <alignment horizontal="right"/>
    </xf>
    <xf numFmtId="165" fontId="27" fillId="0" borderId="13" xfId="7" applyNumberFormat="1" applyFont="1" applyBorder="1" applyAlignment="1">
      <alignment vertical="center"/>
    </xf>
    <xf numFmtId="165" fontId="24" fillId="0" borderId="0" xfId="7" applyNumberFormat="1" applyFont="1" applyAlignment="1">
      <alignment horizontal="right"/>
    </xf>
    <xf numFmtId="165" fontId="28" fillId="0" borderId="13" xfId="7" applyNumberFormat="1" applyFont="1" applyFill="1" applyBorder="1" applyAlignment="1"/>
    <xf numFmtId="10" fontId="24" fillId="0" borderId="0" xfId="12" applyNumberFormat="1" applyFont="1" applyFill="1" applyBorder="1" applyAlignment="1">
      <alignment horizontal="right"/>
    </xf>
    <xf numFmtId="165" fontId="28" fillId="0" borderId="0" xfId="7" applyNumberFormat="1" applyFont="1" applyBorder="1" applyAlignment="1">
      <alignment horizontal="center" vertical="center"/>
    </xf>
    <xf numFmtId="165" fontId="25" fillId="0" borderId="0" xfId="7" applyNumberFormat="1" applyFont="1" applyBorder="1" applyAlignment="1">
      <alignment horizontal="center"/>
    </xf>
    <xf numFmtId="165" fontId="24" fillId="0" borderId="0" xfId="7" applyNumberFormat="1" applyFont="1" applyAlignment="1">
      <alignment horizontal="left" vertical="center"/>
    </xf>
    <xf numFmtId="165" fontId="24" fillId="0" borderId="0" xfId="7" applyNumberFormat="1" applyFont="1" applyBorder="1" applyAlignment="1">
      <alignment horizontal="right"/>
    </xf>
    <xf numFmtId="165" fontId="24" fillId="0" borderId="0" xfId="7" applyNumberFormat="1" applyFont="1" applyBorder="1" applyAlignment="1"/>
    <xf numFmtId="165" fontId="24" fillId="0" borderId="0" xfId="7" applyNumberFormat="1" applyFont="1" applyAlignment="1">
      <alignment horizontal="center"/>
    </xf>
    <xf numFmtId="165" fontId="25" fillId="0" borderId="0" xfId="7" applyNumberFormat="1" applyFont="1" applyAlignment="1">
      <alignment horizontal="right"/>
    </xf>
    <xf numFmtId="165" fontId="25" fillId="0" borderId="0" xfId="7" applyNumberFormat="1" applyFont="1" applyAlignment="1"/>
    <xf numFmtId="165" fontId="24" fillId="0" borderId="0" xfId="7" applyNumberFormat="1" applyFont="1" applyAlignment="1">
      <alignment horizontal="right" vertical="center"/>
    </xf>
    <xf numFmtId="165" fontId="29" fillId="0" borderId="0" xfId="7" applyNumberFormat="1" applyFont="1" applyBorder="1" applyAlignment="1">
      <alignment horizontal="right"/>
    </xf>
    <xf numFmtId="165" fontId="24" fillId="0" borderId="1" xfId="7" applyNumberFormat="1" applyFont="1" applyBorder="1" applyAlignment="1"/>
    <xf numFmtId="165" fontId="24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4" fillId="0" borderId="0" xfId="7" applyNumberFormat="1" applyFont="1" applyBorder="1" applyAlignment="1"/>
    <xf numFmtId="165" fontId="30" fillId="6" borderId="5" xfId="7" applyNumberFormat="1" applyFont="1" applyFill="1" applyBorder="1" applyAlignment="1">
      <alignment horizontal="center" vertical="center"/>
    </xf>
    <xf numFmtId="165" fontId="30" fillId="6" borderId="8" xfId="7" applyNumberFormat="1" applyFont="1" applyFill="1" applyBorder="1" applyAlignment="1">
      <alignment horizontal="center" vertical="center"/>
    </xf>
    <xf numFmtId="165" fontId="30" fillId="6" borderId="7" xfId="7" applyNumberFormat="1" applyFont="1" applyFill="1" applyBorder="1" applyAlignment="1">
      <alignment horizontal="center" vertical="center"/>
    </xf>
    <xf numFmtId="14" fontId="30" fillId="6" borderId="8" xfId="7" applyNumberFormat="1" applyFont="1" applyFill="1" applyBorder="1" applyAlignment="1">
      <alignment horizontal="center" vertical="center"/>
    </xf>
    <xf numFmtId="165" fontId="30" fillId="6" borderId="6" xfId="7" applyNumberFormat="1" applyFont="1" applyFill="1" applyBorder="1" applyAlignment="1">
      <alignment horizontal="center" vertical="center"/>
    </xf>
    <xf numFmtId="165" fontId="30" fillId="6" borderId="0" xfId="7" applyNumberFormat="1" applyFont="1" applyFill="1" applyBorder="1" applyAlignment="1">
      <alignment horizontal="center" vertical="center"/>
    </xf>
    <xf numFmtId="165" fontId="30" fillId="6" borderId="19" xfId="7" applyNumberFormat="1" applyFont="1" applyFill="1" applyBorder="1" applyAlignment="1">
      <alignment horizontal="center" vertical="center"/>
    </xf>
    <xf numFmtId="165" fontId="25" fillId="0" borderId="0" xfId="7" applyNumberFormat="1" applyFont="1" applyAlignment="1">
      <alignment horizontal="center" vertical="center"/>
    </xf>
    <xf numFmtId="165" fontId="12" fillId="0" borderId="20" xfId="7" applyNumberFormat="1" applyFont="1" applyBorder="1" applyAlignment="1">
      <alignment horizontal="center"/>
    </xf>
    <xf numFmtId="17" fontId="12" fillId="0" borderId="21" xfId="7" applyNumberFormat="1" applyFont="1" applyBorder="1" applyAlignment="1">
      <alignment horizontal="center"/>
    </xf>
    <xf numFmtId="14" fontId="12" fillId="0" borderId="20" xfId="7" applyNumberFormat="1" applyFont="1" applyBorder="1" applyAlignment="1">
      <alignment horizontal="left"/>
    </xf>
    <xf numFmtId="165" fontId="12" fillId="0" borderId="21" xfId="7" applyNumberFormat="1" applyFont="1" applyBorder="1" applyAlignment="1">
      <alignment horizontal="left"/>
    </xf>
    <xf numFmtId="165" fontId="12" fillId="0" borderId="22" xfId="7" applyNumberFormat="1" applyFont="1" applyBorder="1" applyAlignment="1">
      <alignment horizontal="left"/>
    </xf>
    <xf numFmtId="165" fontId="12" fillId="0" borderId="18" xfId="7" applyNumberFormat="1" applyFont="1" applyFill="1" applyBorder="1" applyAlignment="1"/>
    <xf numFmtId="165" fontId="12" fillId="0" borderId="19" xfId="7" applyNumberFormat="1" applyFont="1" applyFill="1" applyBorder="1" applyAlignment="1"/>
    <xf numFmtId="165" fontId="12" fillId="0" borderId="16" xfId="7" applyNumberFormat="1" applyFont="1" applyFill="1" applyBorder="1" applyAlignment="1"/>
    <xf numFmtId="165" fontId="12" fillId="0" borderId="15" xfId="7" applyNumberFormat="1" applyFont="1" applyFill="1" applyBorder="1" applyAlignment="1"/>
    <xf numFmtId="165" fontId="12" fillId="0" borderId="19" xfId="5" applyNumberFormat="1" applyFont="1" applyFill="1" applyBorder="1" applyAlignment="1"/>
    <xf numFmtId="165" fontId="12" fillId="0" borderId="18" xfId="5" applyNumberFormat="1" applyFont="1" applyFill="1" applyBorder="1" applyAlignment="1"/>
    <xf numFmtId="43" fontId="12" fillId="0" borderId="16" xfId="7" applyFont="1" applyFill="1" applyBorder="1" applyAlignment="1"/>
    <xf numFmtId="165" fontId="12" fillId="0" borderId="18" xfId="7" applyNumberFormat="1" applyFont="1" applyFill="1" applyBorder="1" applyAlignment="1">
      <alignment horizontal="right"/>
    </xf>
    <xf numFmtId="14" fontId="12" fillId="0" borderId="22" xfId="7" applyNumberFormat="1" applyFont="1" applyBorder="1" applyAlignment="1"/>
    <xf numFmtId="165" fontId="12" fillId="0" borderId="21" xfId="7" applyNumberFormat="1" applyFont="1" applyFill="1" applyBorder="1" applyAlignment="1">
      <alignment horizontal="left"/>
    </xf>
    <xf numFmtId="165" fontId="12" fillId="0" borderId="22" xfId="7" applyNumberFormat="1" applyFont="1" applyFill="1" applyBorder="1" applyAlignment="1">
      <alignment horizontal="left"/>
    </xf>
    <xf numFmtId="165" fontId="12" fillId="0" borderId="21" xfId="7" applyNumberFormat="1" applyFont="1" applyFill="1" applyBorder="1" applyAlignment="1"/>
    <xf numFmtId="165" fontId="12" fillId="0" borderId="21" xfId="7" applyNumberFormat="1" applyFont="1" applyBorder="1" applyAlignment="1"/>
    <xf numFmtId="165" fontId="12" fillId="0" borderId="22" xfId="7" applyNumberFormat="1" applyFont="1" applyFill="1" applyBorder="1" applyAlignment="1"/>
    <xf numFmtId="165" fontId="12" fillId="0" borderId="22" xfId="7" applyNumberFormat="1" applyFont="1" applyBorder="1" applyAlignment="1"/>
    <xf numFmtId="165" fontId="12" fillId="0" borderId="19" xfId="7" applyNumberFormat="1" applyFont="1" applyBorder="1" applyAlignment="1"/>
    <xf numFmtId="165" fontId="12" fillId="0" borderId="18" xfId="7" applyNumberFormat="1" applyFont="1" applyBorder="1" applyAlignment="1"/>
    <xf numFmtId="165" fontId="12" fillId="0" borderId="16" xfId="7" applyNumberFormat="1" applyFont="1" applyFill="1" applyBorder="1" applyAlignment="1">
      <alignment horizontal="center"/>
    </xf>
    <xf numFmtId="165" fontId="12" fillId="0" borderId="15" xfId="7" applyNumberFormat="1" applyFont="1" applyBorder="1" applyAlignment="1"/>
    <xf numFmtId="165" fontId="12" fillId="0" borderId="17" xfId="7" applyNumberFormat="1" applyFont="1" applyFill="1" applyBorder="1" applyAlignment="1"/>
    <xf numFmtId="10" fontId="12" fillId="0" borderId="17" xfId="12" applyNumberFormat="1" applyFont="1" applyFill="1" applyBorder="1" applyAlignment="1"/>
    <xf numFmtId="165" fontId="12" fillId="0" borderId="16" xfId="7" applyNumberFormat="1" applyFont="1" applyBorder="1" applyAlignment="1"/>
    <xf numFmtId="165" fontId="12" fillId="0" borderId="21" xfId="5" applyNumberFormat="1" applyFont="1" applyFill="1" applyBorder="1" applyAlignment="1"/>
    <xf numFmtId="165" fontId="12" fillId="0" borderId="0" xfId="7" applyNumberFormat="1" applyFont="1" applyAlignment="1">
      <alignment horizontal="center" vertical="center"/>
    </xf>
    <xf numFmtId="165" fontId="12" fillId="0" borderId="0" xfId="7" applyNumberFormat="1" applyFont="1" applyAlignment="1"/>
    <xf numFmtId="165" fontId="12" fillId="0" borderId="21" xfId="7" applyNumberFormat="1" applyFont="1" applyFill="1" applyBorder="1" applyAlignment="1">
      <alignment horizontal="center"/>
    </xf>
    <xf numFmtId="165" fontId="31" fillId="0" borderId="5" xfId="7" applyNumberFormat="1" applyFont="1" applyFill="1" applyBorder="1" applyAlignment="1"/>
    <xf numFmtId="165" fontId="31" fillId="0" borderId="7" xfId="7" applyNumberFormat="1" applyFont="1" applyFill="1" applyBorder="1" applyAlignment="1"/>
    <xf numFmtId="165" fontId="31" fillId="0" borderId="7" xfId="7" applyNumberFormat="1" applyFont="1" applyBorder="1" applyAlignment="1">
      <alignment horizontal="left"/>
    </xf>
    <xf numFmtId="14" fontId="31" fillId="0" borderId="7" xfId="7" applyNumberFormat="1" applyFont="1" applyFill="1" applyBorder="1" applyAlignment="1"/>
    <xf numFmtId="165" fontId="12" fillId="0" borderId="8" xfId="7" applyNumberFormat="1" applyFont="1" applyBorder="1" applyAlignment="1">
      <alignment horizontal="left"/>
    </xf>
    <xf numFmtId="165" fontId="31" fillId="0" borderId="7" xfId="7" applyNumberFormat="1" applyFont="1" applyBorder="1" applyAlignment="1">
      <alignment horizontal="left" vertical="top"/>
    </xf>
    <xf numFmtId="165" fontId="31" fillId="0" borderId="7" xfId="7" applyNumberFormat="1" applyFont="1" applyFill="1" applyBorder="1" applyAlignment="1">
      <alignment horizontal="right"/>
    </xf>
    <xf numFmtId="165" fontId="31" fillId="0" borderId="7" xfId="7" applyNumberFormat="1" applyFont="1" applyBorder="1" applyAlignment="1">
      <alignment horizontal="right"/>
    </xf>
    <xf numFmtId="165" fontId="31" fillId="0" borderId="7" xfId="7" applyNumberFormat="1" applyFont="1" applyBorder="1" applyAlignment="1">
      <alignment horizontal="left" vertical="center"/>
    </xf>
    <xf numFmtId="165" fontId="31" fillId="0" borderId="7" xfId="7" applyNumberFormat="1" applyFont="1" applyBorder="1" applyAlignment="1">
      <alignment horizontal="center" vertical="center"/>
    </xf>
    <xf numFmtId="165" fontId="31" fillId="0" borderId="7" xfId="7" applyNumberFormat="1" applyFont="1" applyBorder="1" applyAlignment="1">
      <alignment horizontal="center"/>
    </xf>
    <xf numFmtId="165" fontId="31" fillId="0" borderId="6" xfId="7" applyNumberFormat="1" applyFont="1" applyFill="1" applyBorder="1" applyAlignment="1">
      <alignment horizontal="right"/>
    </xf>
    <xf numFmtId="165" fontId="31" fillId="0" borderId="7" xfId="7" applyNumberFormat="1" applyFont="1" applyBorder="1" applyAlignment="1">
      <alignment horizontal="right" vertical="center"/>
    </xf>
    <xf numFmtId="165" fontId="31" fillId="0" borderId="0" xfId="7" applyNumberFormat="1" applyFont="1" applyFill="1" applyBorder="1" applyAlignment="1"/>
    <xf numFmtId="165" fontId="12" fillId="0" borderId="0" xfId="7" applyNumberFormat="1" applyFont="1" applyFill="1" applyBorder="1" applyAlignment="1"/>
    <xf numFmtId="165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/>
    </xf>
    <xf numFmtId="14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 vertical="center"/>
    </xf>
    <xf numFmtId="165" fontId="12" fillId="7" borderId="0" xfId="7" applyNumberFormat="1" applyFont="1" applyFill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right"/>
    </xf>
    <xf numFmtId="165" fontId="12" fillId="0" borderId="0" xfId="7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>
      <alignment horizontal="center"/>
    </xf>
    <xf numFmtId="165" fontId="31" fillId="0" borderId="13" xfId="7" applyNumberFormat="1" applyFont="1" applyBorder="1" applyAlignment="1">
      <alignment horizontal="left"/>
    </xf>
    <xf numFmtId="10" fontId="12" fillId="0" borderId="0" xfId="12" applyNumberFormat="1" applyFont="1" applyAlignment="1"/>
    <xf numFmtId="10" fontId="12" fillId="0" borderId="0" xfId="12" applyNumberFormat="1" applyFont="1" applyBorder="1" applyAlignment="1"/>
    <xf numFmtId="10" fontId="12" fillId="0" borderId="1" xfId="12" applyNumberFormat="1" applyFont="1" applyBorder="1" applyAlignment="1"/>
    <xf numFmtId="165" fontId="14" fillId="0" borderId="0" xfId="7" applyNumberFormat="1" applyFont="1" applyAlignment="1">
      <alignment horizontal="right"/>
    </xf>
    <xf numFmtId="165" fontId="14" fillId="0" borderId="0" xfId="7" applyNumberFormat="1" applyFont="1" applyAlignment="1"/>
    <xf numFmtId="165" fontId="12" fillId="2" borderId="0" xfId="7" applyNumberFormat="1" applyFont="1" applyFill="1" applyAlignment="1"/>
    <xf numFmtId="165" fontId="14" fillId="0" borderId="0" xfId="7" applyNumberFormat="1" applyFont="1" applyBorder="1" applyAlignment="1">
      <alignment horizontal="right"/>
    </xf>
    <xf numFmtId="165" fontId="12" fillId="0" borderId="0" xfId="7" applyNumberFormat="1" applyFont="1" applyAlignment="1">
      <alignment horizontal="right" vertical="center"/>
    </xf>
    <xf numFmtId="165" fontId="31" fillId="0" borderId="0" xfId="7" applyNumberFormat="1" applyFont="1" applyBorder="1" applyAlignment="1"/>
    <xf numFmtId="165" fontId="31" fillId="0" borderId="0" xfId="7" applyNumberFormat="1" applyFont="1" applyBorder="1" applyAlignment="1">
      <alignment horizontal="right"/>
    </xf>
    <xf numFmtId="165" fontId="12" fillId="0" borderId="1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4" fillId="0" borderId="5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 vertical="center"/>
    </xf>
    <xf numFmtId="165" fontId="32" fillId="0" borderId="0" xfId="7" applyNumberFormat="1" applyFont="1" applyAlignment="1"/>
    <xf numFmtId="165" fontId="14" fillId="0" borderId="6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/>
    </xf>
    <xf numFmtId="165" fontId="14" fillId="0" borderId="0" xfId="7" applyNumberFormat="1" applyFont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4" fillId="0" borderId="9" xfId="7" applyNumberFormat="1" applyFont="1" applyBorder="1" applyAlignment="1">
      <alignment horizontal="center"/>
    </xf>
    <xf numFmtId="165" fontId="14" fillId="0" borderId="11" xfId="7" applyNumberFormat="1" applyFont="1" applyFill="1" applyBorder="1" applyAlignment="1"/>
    <xf numFmtId="165" fontId="14" fillId="0" borderId="9" xfId="7" applyNumberFormat="1" applyFont="1" applyBorder="1" applyAlignment="1"/>
    <xf numFmtId="165" fontId="14" fillId="0" borderId="0" xfId="7" applyNumberFormat="1" applyFont="1" applyBorder="1" applyAlignment="1"/>
    <xf numFmtId="14" fontId="14" fillId="0" borderId="0" xfId="7" applyNumberFormat="1" applyFont="1" applyAlignment="1">
      <alignment horizontal="left"/>
    </xf>
    <xf numFmtId="165" fontId="14" fillId="2" borderId="3" xfId="7" applyNumberFormat="1" applyFont="1" applyFill="1" applyBorder="1" applyAlignment="1"/>
    <xf numFmtId="165" fontId="14" fillId="0" borderId="9" xfId="7" applyNumberFormat="1" applyFont="1" applyBorder="1" applyAlignment="1">
      <alignment horizontal="right"/>
    </xf>
    <xf numFmtId="165" fontId="31" fillId="0" borderId="9" xfId="7" applyNumberFormat="1" applyFont="1" applyBorder="1" applyAlignment="1"/>
    <xf numFmtId="165" fontId="31" fillId="0" borderId="3" xfId="7" applyNumberFormat="1" applyFont="1" applyBorder="1" applyAlignment="1"/>
    <xf numFmtId="165" fontId="14" fillId="0" borderId="3" xfId="7" applyNumberFormat="1" applyFont="1" applyFill="1" applyBorder="1" applyAlignment="1"/>
    <xf numFmtId="165" fontId="12" fillId="0" borderId="0" xfId="7" applyNumberFormat="1" applyFont="1" applyFill="1" applyAlignment="1"/>
    <xf numFmtId="165" fontId="12" fillId="0" borderId="0" xfId="7" applyNumberFormat="1" applyFont="1" applyFill="1" applyBorder="1" applyAlignment="1">
      <alignment horizontal="right"/>
    </xf>
    <xf numFmtId="165" fontId="14" fillId="0" borderId="10" xfId="7" applyNumberFormat="1" applyFont="1" applyBorder="1" applyAlignment="1"/>
    <xf numFmtId="165" fontId="31" fillId="0" borderId="5" xfId="7" applyNumberFormat="1" applyFont="1" applyBorder="1" applyAlignment="1">
      <alignment horizontal="center"/>
    </xf>
    <xf numFmtId="165" fontId="31" fillId="0" borderId="6" xfId="7" applyNumberFormat="1" applyFont="1" applyBorder="1" applyAlignment="1"/>
    <xf numFmtId="165" fontId="31" fillId="0" borderId="8" xfId="7" applyNumberFormat="1" applyFont="1" applyBorder="1" applyAlignment="1"/>
    <xf numFmtId="10" fontId="14" fillId="0" borderId="0" xfId="12" applyNumberFormat="1" applyFont="1" applyAlignment="1">
      <alignment horizontal="right"/>
    </xf>
    <xf numFmtId="10" fontId="14" fillId="0" borderId="0" xfId="12" applyNumberFormat="1" applyFont="1" applyAlignment="1"/>
    <xf numFmtId="165" fontId="14" fillId="0" borderId="0" xfId="7" applyNumberFormat="1" applyFont="1" applyFill="1" applyBorder="1" applyAlignment="1"/>
    <xf numFmtId="165" fontId="14" fillId="0" borderId="2" xfId="7" applyNumberFormat="1" applyFont="1" applyBorder="1" applyAlignment="1"/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8" fillId="4" borderId="31" xfId="0" applyFont="1" applyFill="1" applyBorder="1" applyAlignment="1">
      <alignment horizontal="center" vertical="center"/>
    </xf>
    <xf numFmtId="165" fontId="0" fillId="0" borderId="32" xfId="0" applyNumberFormat="1" applyBorder="1"/>
    <xf numFmtId="165" fontId="0" fillId="0" borderId="33" xfId="7" applyNumberFormat="1" applyFon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6" xfId="7" applyNumberFormat="1" applyFont="1" applyBorder="1" applyAlignment="1">
      <alignment horizontal="center"/>
    </xf>
    <xf numFmtId="0" fontId="33" fillId="0" borderId="0" xfId="1" applyFont="1" applyAlignment="1">
      <alignment horizontal="left" indent="1"/>
    </xf>
    <xf numFmtId="0" fontId="33" fillId="0" borderId="0" xfId="1" applyFont="1"/>
    <xf numFmtId="43" fontId="33" fillId="0" borderId="0" xfId="7" applyFont="1"/>
    <xf numFmtId="0" fontId="34" fillId="6" borderId="23" xfId="1" applyFont="1" applyFill="1" applyBorder="1" applyAlignment="1">
      <alignment horizontal="center"/>
    </xf>
    <xf numFmtId="17" fontId="34" fillId="6" borderId="14" xfId="1" applyNumberFormat="1" applyFont="1" applyFill="1" applyBorder="1" applyAlignment="1">
      <alignment horizontal="center" vertical="center"/>
    </xf>
    <xf numFmtId="17" fontId="34" fillId="6" borderId="12" xfId="1" applyNumberFormat="1" applyFont="1" applyFill="1" applyBorder="1" applyAlignment="1">
      <alignment horizontal="center" vertical="center"/>
    </xf>
    <xf numFmtId="0" fontId="34" fillId="6" borderId="14" xfId="1" applyFont="1" applyFill="1" applyBorder="1" applyAlignment="1">
      <alignment horizontal="center" vertical="center"/>
    </xf>
    <xf numFmtId="0" fontId="33" fillId="0" borderId="2" xfId="1" applyFont="1" applyBorder="1" applyAlignment="1">
      <alignment horizontal="left" indent="1"/>
    </xf>
    <xf numFmtId="164" fontId="33" fillId="0" borderId="9" xfId="2" applyNumberFormat="1" applyFont="1" applyBorder="1" applyAlignment="1"/>
    <xf numFmtId="164" fontId="33" fillId="0" borderId="0" xfId="1" applyNumberFormat="1" applyFont="1"/>
    <xf numFmtId="165" fontId="33" fillId="0" borderId="9" xfId="7" applyNumberFormat="1" applyFont="1" applyBorder="1" applyAlignment="1"/>
    <xf numFmtId="165" fontId="33" fillId="0" borderId="0" xfId="7" applyNumberFormat="1" applyFont="1" applyBorder="1"/>
    <xf numFmtId="43" fontId="33" fillId="0" borderId="0" xfId="7" applyFont="1" applyBorder="1"/>
    <xf numFmtId="164" fontId="33" fillId="0" borderId="0" xfId="2" applyNumberFormat="1" applyFont="1" applyBorder="1"/>
    <xf numFmtId="0" fontId="35" fillId="0" borderId="2" xfId="1" applyFont="1" applyBorder="1" applyAlignment="1">
      <alignment horizontal="left" indent="1"/>
    </xf>
    <xf numFmtId="164" fontId="35" fillId="0" borderId="9" xfId="2" applyNumberFormat="1" applyFont="1" applyBorder="1" applyAlignment="1"/>
    <xf numFmtId="43" fontId="33" fillId="0" borderId="0" xfId="1" applyNumberFormat="1" applyFont="1"/>
    <xf numFmtId="0" fontId="36" fillId="0" borderId="2" xfId="1" applyFont="1" applyBorder="1" applyAlignment="1">
      <alignment horizontal="left" indent="1"/>
    </xf>
    <xf numFmtId="10" fontId="36" fillId="0" borderId="9" xfId="3" applyNumberFormat="1" applyFont="1" applyBorder="1" applyAlignment="1"/>
    <xf numFmtId="165" fontId="33" fillId="0" borderId="0" xfId="1" applyNumberFormat="1" applyFont="1"/>
    <xf numFmtId="43" fontId="35" fillId="0" borderId="9" xfId="2" applyFont="1" applyBorder="1" applyAlignment="1"/>
    <xf numFmtId="165" fontId="33" fillId="0" borderId="9" xfId="2" applyNumberFormat="1" applyFont="1" applyBorder="1" applyAlignment="1"/>
    <xf numFmtId="165" fontId="33" fillId="0" borderId="0" xfId="2" applyNumberFormat="1" applyFont="1" applyBorder="1" applyAlignment="1"/>
    <xf numFmtId="165" fontId="35" fillId="0" borderId="9" xfId="2" applyNumberFormat="1" applyFont="1" applyBorder="1" applyAlignment="1"/>
    <xf numFmtId="165" fontId="35" fillId="0" borderId="0" xfId="2" applyNumberFormat="1" applyFont="1" applyBorder="1" applyAlignment="1"/>
    <xf numFmtId="0" fontId="35" fillId="0" borderId="4" xfId="1" applyFont="1" applyBorder="1" applyAlignment="1">
      <alignment horizontal="left" indent="1"/>
    </xf>
    <xf numFmtId="10" fontId="36" fillId="0" borderId="10" xfId="3" applyNumberFormat="1" applyFont="1" applyBorder="1" applyAlignment="1"/>
    <xf numFmtId="0" fontId="34" fillId="6" borderId="23" xfId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left" indent="1"/>
    </xf>
    <xf numFmtId="3" fontId="33" fillId="0" borderId="9" xfId="12" applyNumberFormat="1" applyFont="1" applyBorder="1" applyAlignment="1">
      <alignment horizontal="center"/>
    </xf>
    <xf numFmtId="3" fontId="35" fillId="0" borderId="9" xfId="12" applyNumberFormat="1" applyFont="1" applyBorder="1" applyAlignment="1">
      <alignment horizontal="center"/>
    </xf>
    <xf numFmtId="0" fontId="33" fillId="0" borderId="4" xfId="0" applyFont="1" applyBorder="1" applyAlignment="1">
      <alignment horizontal="left" indent="1"/>
    </xf>
    <xf numFmtId="10" fontId="35" fillId="0" borderId="10" xfId="12" applyNumberFormat="1" applyFont="1" applyBorder="1" applyAlignment="1">
      <alignment horizontal="center"/>
    </xf>
    <xf numFmtId="9" fontId="35" fillId="0" borderId="9" xfId="3" applyFont="1" applyBorder="1" applyAlignment="1"/>
    <xf numFmtId="0" fontId="33" fillId="0" borderId="4" xfId="1" applyFont="1" applyBorder="1" applyAlignment="1">
      <alignment horizontal="left" indent="1"/>
    </xf>
    <xf numFmtId="9" fontId="35" fillId="0" borderId="10" xfId="3" applyFont="1" applyBorder="1" applyAlignment="1"/>
    <xf numFmtId="165" fontId="33" fillId="0" borderId="10" xfId="2" applyNumberFormat="1" applyFont="1" applyBorder="1" applyAlignment="1"/>
    <xf numFmtId="164" fontId="33" fillId="0" borderId="9" xfId="2" applyNumberFormat="1" applyFont="1" applyBorder="1"/>
    <xf numFmtId="10" fontId="35" fillId="0" borderId="9" xfId="12" applyNumberFormat="1" applyFont="1" applyBorder="1" applyAlignment="1"/>
    <xf numFmtId="165" fontId="33" fillId="0" borderId="13" xfId="2" applyNumberFormat="1" applyFont="1" applyBorder="1" applyAlignment="1"/>
    <xf numFmtId="165" fontId="33" fillId="0" borderId="0" xfId="7" applyNumberFormat="1" applyFont="1"/>
    <xf numFmtId="3" fontId="33" fillId="0" borderId="0" xfId="1" applyNumberFormat="1" applyFont="1"/>
    <xf numFmtId="165" fontId="33" fillId="0" borderId="9" xfId="7" applyNumberFormat="1" applyFont="1" applyBorder="1"/>
    <xf numFmtId="0" fontId="33" fillId="0" borderId="0" xfId="1" applyFont="1" applyAlignment="1">
      <alignment horizontal="center"/>
    </xf>
    <xf numFmtId="0" fontId="33" fillId="0" borderId="10" xfId="1" applyFont="1" applyBorder="1" applyAlignment="1">
      <alignment horizontal="left" indent="1"/>
    </xf>
    <xf numFmtId="165" fontId="33" fillId="0" borderId="24" xfId="1" applyNumberFormat="1" applyFont="1" applyBorder="1"/>
    <xf numFmtId="165" fontId="33" fillId="0" borderId="2" xfId="7" applyNumberFormat="1" applyFont="1" applyBorder="1"/>
    <xf numFmtId="165" fontId="30" fillId="6" borderId="37" xfId="7" applyNumberFormat="1" applyFont="1" applyFill="1" applyBorder="1" applyAlignment="1">
      <alignment horizontal="center" vertical="center"/>
    </xf>
    <xf numFmtId="3" fontId="5" fillId="0" borderId="0" xfId="0" applyNumberFormat="1" applyFont="1"/>
    <xf numFmtId="43" fontId="12" fillId="0" borderId="22" xfId="7" applyFont="1" applyBorder="1" applyAlignment="1">
      <alignment horizontal="left"/>
    </xf>
    <xf numFmtId="165" fontId="26" fillId="0" borderId="13" xfId="7" applyNumberFormat="1" applyFont="1" applyBorder="1" applyAlignment="1"/>
    <xf numFmtId="14" fontId="12" fillId="0" borderId="18" xfId="5" applyNumberFormat="1" applyFont="1" applyFill="1" applyBorder="1" applyAlignment="1"/>
    <xf numFmtId="165" fontId="14" fillId="0" borderId="5" xfId="7" applyNumberFormat="1" applyFont="1" applyBorder="1" applyAlignment="1">
      <alignment horizontal="center"/>
    </xf>
    <xf numFmtId="164" fontId="33" fillId="0" borderId="10" xfId="2" applyNumberFormat="1" applyFont="1" applyBorder="1" applyAlignment="1"/>
    <xf numFmtId="43" fontId="12" fillId="0" borderId="21" xfId="7" applyFont="1" applyBorder="1" applyAlignment="1">
      <alignment horizontal="left"/>
    </xf>
    <xf numFmtId="165" fontId="37" fillId="0" borderId="0" xfId="7" applyNumberFormat="1" applyFont="1"/>
    <xf numFmtId="17" fontId="34" fillId="6" borderId="11" xfId="1" applyNumberFormat="1" applyFont="1" applyFill="1" applyBorder="1" applyAlignment="1">
      <alignment horizontal="center" vertical="center"/>
    </xf>
    <xf numFmtId="165" fontId="33" fillId="0" borderId="4" xfId="7" applyNumberFormat="1" applyFont="1" applyBorder="1"/>
    <xf numFmtId="17" fontId="34" fillId="6" borderId="23" xfId="1" applyNumberFormat="1" applyFont="1" applyFill="1" applyBorder="1" applyAlignment="1">
      <alignment horizontal="center" vertical="center"/>
    </xf>
    <xf numFmtId="14" fontId="33" fillId="0" borderId="2" xfId="1" applyNumberFormat="1" applyFont="1" applyBorder="1" applyAlignment="1">
      <alignment horizontal="left" indent="1"/>
    </xf>
    <xf numFmtId="165" fontId="33" fillId="0" borderId="3" xfId="7" applyNumberFormat="1" applyFont="1" applyBorder="1"/>
    <xf numFmtId="165" fontId="33" fillId="0" borderId="24" xfId="7" applyNumberFormat="1" applyFont="1" applyBorder="1"/>
    <xf numFmtId="165" fontId="33" fillId="0" borderId="14" xfId="7" applyNumberFormat="1" applyFont="1" applyBorder="1"/>
    <xf numFmtId="165" fontId="33" fillId="0" borderId="10" xfId="7" applyNumberFormat="1" applyFont="1" applyBorder="1"/>
    <xf numFmtId="165" fontId="33" fillId="0" borderId="23" xfId="7" applyNumberFormat="1" applyFont="1" applyBorder="1"/>
    <xf numFmtId="164" fontId="33" fillId="0" borderId="14" xfId="2" applyNumberFormat="1" applyFont="1" applyBorder="1" applyAlignment="1"/>
    <xf numFmtId="165" fontId="33" fillId="0" borderId="0" xfId="7" applyNumberFormat="1" applyFont="1" applyAlignment="1">
      <alignment horizontal="left"/>
    </xf>
    <xf numFmtId="165" fontId="33" fillId="0" borderId="0" xfId="7" applyNumberFormat="1" applyFont="1" applyAlignment="1">
      <alignment horizontal="center"/>
    </xf>
    <xf numFmtId="165" fontId="38" fillId="0" borderId="0" xfId="7" applyNumberFormat="1" applyFont="1" applyAlignment="1">
      <alignment horizontal="center"/>
    </xf>
    <xf numFmtId="165" fontId="38" fillId="0" borderId="0" xfId="7" applyNumberFormat="1" applyFont="1"/>
    <xf numFmtId="165" fontId="38" fillId="0" borderId="0" xfId="7" applyNumberFormat="1" applyFont="1" applyAlignment="1">
      <alignment horizontal="left"/>
    </xf>
    <xf numFmtId="165" fontId="34" fillId="6" borderId="39" xfId="7" applyNumberFormat="1" applyFont="1" applyFill="1" applyBorder="1" applyAlignment="1">
      <alignment horizontal="center"/>
    </xf>
    <xf numFmtId="165" fontId="34" fillId="6" borderId="40" xfId="7" applyNumberFormat="1" applyFont="1" applyFill="1" applyBorder="1" applyAlignment="1">
      <alignment horizontal="center"/>
    </xf>
    <xf numFmtId="165" fontId="34" fillId="6" borderId="12" xfId="7" applyNumberFormat="1" applyFont="1" applyFill="1" applyBorder="1" applyAlignment="1">
      <alignment horizontal="center"/>
    </xf>
    <xf numFmtId="165" fontId="33" fillId="0" borderId="9" xfId="7" applyNumberFormat="1" applyFont="1" applyBorder="1" applyAlignment="1">
      <alignment horizontal="left"/>
    </xf>
    <xf numFmtId="165" fontId="33" fillId="0" borderId="3" xfId="7" applyNumberFormat="1" applyFont="1" applyBorder="1" applyAlignment="1">
      <alignment horizontal="center"/>
    </xf>
    <xf numFmtId="165" fontId="34" fillId="6" borderId="14" xfId="7" applyNumberFormat="1" applyFont="1" applyFill="1" applyBorder="1" applyAlignment="1">
      <alignment horizontal="center"/>
    </xf>
    <xf numFmtId="165" fontId="34" fillId="6" borderId="23" xfId="7" applyNumberFormat="1" applyFont="1" applyFill="1" applyBorder="1" applyAlignment="1">
      <alignment horizontal="center"/>
    </xf>
    <xf numFmtId="165" fontId="34" fillId="6" borderId="7" xfId="7" applyNumberFormat="1" applyFont="1" applyFill="1" applyBorder="1" applyAlignment="1">
      <alignment horizontal="center"/>
    </xf>
    <xf numFmtId="165" fontId="34" fillId="6" borderId="11" xfId="7" applyNumberFormat="1" applyFont="1" applyFill="1" applyBorder="1" applyAlignment="1">
      <alignment horizontal="center"/>
    </xf>
    <xf numFmtId="10" fontId="0" fillId="0" borderId="10" xfId="12" applyNumberFormat="1" applyFont="1" applyBorder="1"/>
    <xf numFmtId="165" fontId="5" fillId="0" borderId="8" xfId="7" applyNumberFormat="1" applyFont="1" applyBorder="1"/>
    <xf numFmtId="3" fontId="33" fillId="0" borderId="10" xfId="12" applyNumberFormat="1" applyFont="1" applyBorder="1" applyAlignment="1">
      <alignment horizontal="center"/>
    </xf>
    <xf numFmtId="0" fontId="39" fillId="0" borderId="0" xfId="0" applyFont="1"/>
    <xf numFmtId="0" fontId="10" fillId="0" borderId="0" xfId="0" applyFont="1"/>
    <xf numFmtId="165" fontId="0" fillId="0" borderId="13" xfId="7" applyNumberFormat="1" applyFont="1" applyBorder="1"/>
    <xf numFmtId="10" fontId="0" fillId="0" borderId="13" xfId="12" applyNumberFormat="1" applyFont="1" applyBorder="1"/>
    <xf numFmtId="165" fontId="8" fillId="6" borderId="12" xfId="7" applyNumberFormat="1" applyFont="1" applyFill="1" applyBorder="1" applyAlignment="1">
      <alignment horizontal="center"/>
    </xf>
    <xf numFmtId="4" fontId="33" fillId="0" borderId="0" xfId="7" applyNumberFormat="1" applyFont="1"/>
    <xf numFmtId="43" fontId="0" fillId="0" borderId="0" xfId="0" applyNumberForma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12" fillId="0" borderId="22" xfId="7" quotePrefix="1" applyNumberFormat="1" applyFont="1" applyBorder="1" applyAlignment="1">
      <alignment horizontal="left"/>
    </xf>
    <xf numFmtId="0" fontId="42" fillId="0" borderId="0" xfId="1" applyFont="1" applyAlignment="1">
      <alignment horizontal="left" indent="1"/>
    </xf>
    <xf numFmtId="0" fontId="42" fillId="0" borderId="0" xfId="1" applyFont="1"/>
    <xf numFmtId="43" fontId="42" fillId="0" borderId="0" xfId="7" applyFont="1"/>
    <xf numFmtId="0" fontId="43" fillId="0" borderId="0" xfId="1" applyFont="1"/>
    <xf numFmtId="14" fontId="24" fillId="0" borderId="0" xfId="7" applyNumberFormat="1" applyFont="1" applyAlignment="1"/>
    <xf numFmtId="14" fontId="12" fillId="0" borderId="0" xfId="7" applyNumberFormat="1" applyFont="1" applyAlignment="1"/>
    <xf numFmtId="14" fontId="12" fillId="0" borderId="0" xfId="7" applyNumberFormat="1" applyFont="1" applyFill="1" applyBorder="1" applyAlignment="1"/>
    <xf numFmtId="14" fontId="24" fillId="0" borderId="0" xfId="7" applyNumberFormat="1" applyFont="1" applyFill="1" applyBorder="1" applyAlignment="1"/>
    <xf numFmtId="14" fontId="0" fillId="0" borderId="0" xfId="0" applyNumberFormat="1"/>
    <xf numFmtId="165" fontId="42" fillId="0" borderId="0" xfId="7" applyNumberFormat="1" applyFont="1"/>
    <xf numFmtId="0" fontId="33" fillId="0" borderId="9" xfId="1" applyFont="1" applyBorder="1" applyAlignment="1">
      <alignment horizontal="left" indent="1"/>
    </xf>
    <xf numFmtId="0" fontId="35" fillId="0" borderId="9" xfId="1" applyFont="1" applyBorder="1" applyAlignment="1">
      <alignment horizontal="left" indent="1"/>
    </xf>
    <xf numFmtId="0" fontId="35" fillId="0" borderId="10" xfId="1" applyFont="1" applyBorder="1" applyAlignment="1">
      <alignment horizontal="left" indent="1"/>
    </xf>
    <xf numFmtId="14" fontId="12" fillId="3" borderId="20" xfId="7" applyNumberFormat="1" applyFont="1" applyFill="1" applyBorder="1" applyAlignment="1">
      <alignment horizontal="left"/>
    </xf>
    <xf numFmtId="164" fontId="33" fillId="0" borderId="0" xfId="2" applyNumberFormat="1" applyFont="1" applyBorder="1" applyAlignment="1"/>
    <xf numFmtId="165" fontId="35" fillId="0" borderId="3" xfId="2" applyNumberFormat="1" applyFont="1" applyBorder="1" applyAlignment="1"/>
    <xf numFmtId="164" fontId="33" fillId="0" borderId="3" xfId="2" applyNumberFormat="1" applyFont="1" applyBorder="1" applyAlignment="1"/>
    <xf numFmtId="164" fontId="35" fillId="0" borderId="3" xfId="2" applyNumberFormat="1" applyFont="1" applyBorder="1" applyAlignment="1"/>
    <xf numFmtId="10" fontId="36" fillId="0" borderId="3" xfId="3" applyNumberFormat="1" applyFont="1" applyBorder="1" applyAlignment="1"/>
    <xf numFmtId="164" fontId="35" fillId="0" borderId="0" xfId="2" applyNumberFormat="1" applyFont="1" applyBorder="1" applyAlignment="1"/>
    <xf numFmtId="10" fontId="36" fillId="0" borderId="0" xfId="3" applyNumberFormat="1" applyFont="1" applyBorder="1" applyAlignment="1"/>
    <xf numFmtId="0" fontId="44" fillId="6" borderId="23" xfId="1" applyFont="1" applyFill="1" applyBorder="1" applyAlignment="1">
      <alignment horizontal="center"/>
    </xf>
    <xf numFmtId="17" fontId="44" fillId="6" borderId="14" xfId="1" applyNumberFormat="1" applyFont="1" applyFill="1" applyBorder="1" applyAlignment="1">
      <alignment horizontal="center" vertical="center"/>
    </xf>
    <xf numFmtId="17" fontId="44" fillId="6" borderId="12" xfId="1" applyNumberFormat="1" applyFont="1" applyFill="1" applyBorder="1" applyAlignment="1">
      <alignment horizontal="center" vertical="center"/>
    </xf>
    <xf numFmtId="0" fontId="44" fillId="6" borderId="14" xfId="1" applyFont="1" applyFill="1" applyBorder="1" applyAlignment="1">
      <alignment horizontal="center" vertical="center"/>
    </xf>
    <xf numFmtId="165" fontId="12" fillId="0" borderId="9" xfId="7" applyNumberFormat="1" applyFont="1" applyFill="1" applyBorder="1" applyAlignment="1"/>
    <xf numFmtId="165" fontId="0" fillId="9" borderId="23" xfId="7" applyNumberFormat="1" applyFont="1" applyFill="1" applyBorder="1" applyAlignment="1">
      <alignment horizontal="center"/>
    </xf>
    <xf numFmtId="165" fontId="0" fillId="9" borderId="2" xfId="7" applyNumberFormat="1" applyFont="1" applyFill="1" applyBorder="1" applyAlignment="1">
      <alignment horizontal="center"/>
    </xf>
    <xf numFmtId="165" fontId="0" fillId="9" borderId="4" xfId="7" applyNumberFormat="1" applyFont="1" applyFill="1" applyBorder="1" applyAlignment="1">
      <alignment horizontal="center"/>
    </xf>
    <xf numFmtId="165" fontId="0" fillId="10" borderId="2" xfId="7" applyNumberFormat="1" applyFont="1" applyFill="1" applyBorder="1" applyAlignment="1">
      <alignment horizontal="center"/>
    </xf>
    <xf numFmtId="165" fontId="0" fillId="10" borderId="4" xfId="7" applyNumberFormat="1" applyFont="1" applyFill="1" applyBorder="1" applyAlignment="1">
      <alignment horizontal="center"/>
    </xf>
    <xf numFmtId="165" fontId="0" fillId="0" borderId="14" xfId="7" applyNumberFormat="1" applyFont="1" applyBorder="1"/>
    <xf numFmtId="165" fontId="4" fillId="0" borderId="5" xfId="7" applyNumberFormat="1" applyFont="1" applyBorder="1"/>
    <xf numFmtId="165" fontId="4" fillId="0" borderId="7" xfId="7" applyNumberFormat="1" applyFont="1" applyBorder="1"/>
    <xf numFmtId="165" fontId="4" fillId="0" borderId="6" xfId="7" applyNumberFormat="1" applyFont="1" applyBorder="1"/>
    <xf numFmtId="10" fontId="12" fillId="0" borderId="0" xfId="12" applyNumberFormat="1" applyFont="1" applyFill="1" applyBorder="1" applyAlignment="1"/>
    <xf numFmtId="0" fontId="33" fillId="0" borderId="0" xfId="1" applyFont="1" applyAlignment="1">
      <alignment vertical="center"/>
    </xf>
    <xf numFmtId="0" fontId="18" fillId="0" borderId="13" xfId="0" applyFont="1" applyBorder="1"/>
    <xf numFmtId="10" fontId="18" fillId="0" borderId="13" xfId="12" applyNumberFormat="1" applyFont="1" applyBorder="1" applyAlignment="1"/>
    <xf numFmtId="166" fontId="0" fillId="0" borderId="0" xfId="7" applyNumberFormat="1" applyFont="1"/>
    <xf numFmtId="0" fontId="4" fillId="0" borderId="0" xfId="0" applyFont="1"/>
    <xf numFmtId="10" fontId="45" fillId="0" borderId="9" xfId="3" applyNumberFormat="1" applyFont="1" applyBorder="1" applyAlignment="1"/>
    <xf numFmtId="10" fontId="45" fillId="0" borderId="0" xfId="3" applyNumberFormat="1" applyFont="1" applyBorder="1" applyAlignment="1"/>
    <xf numFmtId="10" fontId="45" fillId="0" borderId="3" xfId="3" applyNumberFormat="1" applyFont="1" applyBorder="1" applyAlignment="1"/>
    <xf numFmtId="43" fontId="33" fillId="0" borderId="9" xfId="2" applyFont="1" applyBorder="1" applyAlignment="1"/>
    <xf numFmtId="10" fontId="33" fillId="0" borderId="9" xfId="3" applyNumberFormat="1" applyFont="1" applyBorder="1" applyAlignment="1"/>
    <xf numFmtId="10" fontId="33" fillId="0" borderId="10" xfId="3" applyNumberFormat="1" applyFont="1" applyBorder="1" applyAlignment="1"/>
    <xf numFmtId="165" fontId="4" fillId="0" borderId="42" xfId="7" applyNumberFormat="1" applyFont="1" applyBorder="1" applyAlignment="1">
      <alignment horizontal="center"/>
    </xf>
    <xf numFmtId="10" fontId="46" fillId="0" borderId="0" xfId="12" applyNumberFormat="1" applyFont="1" applyFill="1" applyBorder="1" applyAlignment="1"/>
    <xf numFmtId="165" fontId="30" fillId="6" borderId="43" xfId="7" applyNumberFormat="1" applyFont="1" applyFill="1" applyBorder="1" applyAlignment="1">
      <alignment horizontal="center" vertical="center"/>
    </xf>
    <xf numFmtId="165" fontId="30" fillId="6" borderId="12" xfId="7" applyNumberFormat="1" applyFont="1" applyFill="1" applyBorder="1" applyAlignment="1">
      <alignment horizontal="center" vertical="center"/>
    </xf>
    <xf numFmtId="165" fontId="30" fillId="6" borderId="11" xfId="7" applyNumberFormat="1" applyFont="1" applyFill="1" applyBorder="1" applyAlignment="1">
      <alignment horizontal="center" vertical="center"/>
    </xf>
    <xf numFmtId="10" fontId="0" fillId="0" borderId="14" xfId="12" applyNumberFormat="1" applyFont="1" applyBorder="1"/>
    <xf numFmtId="165" fontId="30" fillId="6" borderId="44" xfId="7" applyNumberFormat="1" applyFont="1" applyFill="1" applyBorder="1" applyAlignment="1">
      <alignment horizontal="center" vertical="center"/>
    </xf>
    <xf numFmtId="165" fontId="30" fillId="6" borderId="45" xfId="7" applyNumberFormat="1" applyFont="1" applyFill="1" applyBorder="1" applyAlignment="1">
      <alignment horizontal="center" vertical="center"/>
    </xf>
    <xf numFmtId="14" fontId="12" fillId="3" borderId="22" xfId="7" applyNumberFormat="1" applyFont="1" applyFill="1" applyBorder="1" applyAlignment="1">
      <alignment horizontal="left"/>
    </xf>
    <xf numFmtId="17" fontId="12" fillId="0" borderId="14" xfId="7" applyNumberFormat="1" applyFont="1" applyBorder="1" applyAlignment="1">
      <alignment horizontal="center"/>
    </xf>
    <xf numFmtId="165" fontId="12" fillId="0" borderId="14" xfId="7" applyNumberFormat="1" applyFont="1" applyBorder="1" applyAlignment="1">
      <alignment horizontal="left"/>
    </xf>
    <xf numFmtId="165" fontId="12" fillId="0" borderId="46" xfId="7" applyNumberFormat="1" applyFont="1" applyFill="1" applyBorder="1" applyAlignment="1"/>
    <xf numFmtId="14" fontId="12" fillId="0" borderId="22" xfId="7" applyNumberFormat="1" applyFont="1" applyBorder="1" applyAlignment="1">
      <alignment horizontal="left"/>
    </xf>
    <xf numFmtId="43" fontId="33" fillId="0" borderId="9" xfId="7" applyFont="1" applyBorder="1" applyAlignment="1"/>
    <xf numFmtId="165" fontId="34" fillId="6" borderId="14" xfId="7" applyNumberFormat="1" applyFont="1" applyFill="1" applyBorder="1" applyAlignment="1">
      <alignment horizontal="center" vertical="center"/>
    </xf>
    <xf numFmtId="14" fontId="24" fillId="4" borderId="0" xfId="7" applyNumberFormat="1" applyFont="1" applyFill="1" applyAlignment="1">
      <alignment vertical="center"/>
    </xf>
    <xf numFmtId="14" fontId="27" fillId="0" borderId="13" xfId="7" applyNumberFormat="1" applyFont="1" applyBorder="1" applyAlignment="1">
      <alignment vertical="center"/>
    </xf>
    <xf numFmtId="14" fontId="31" fillId="0" borderId="7" xfId="7" applyNumberFormat="1" applyFont="1" applyBorder="1" applyAlignment="1">
      <alignment horizontal="right"/>
    </xf>
    <xf numFmtId="14" fontId="12" fillId="0" borderId="19" xfId="7" applyNumberFormat="1" applyFont="1" applyFill="1" applyBorder="1" applyAlignment="1"/>
    <xf numFmtId="14" fontId="25" fillId="0" borderId="0" xfId="7" applyNumberFormat="1" applyFont="1" applyAlignment="1"/>
    <xf numFmtId="14" fontId="29" fillId="0" borderId="0" xfId="7" applyNumberFormat="1" applyFont="1" applyBorder="1" applyAlignment="1">
      <alignment horizontal="right"/>
    </xf>
    <xf numFmtId="14" fontId="24" fillId="0" borderId="0" xfId="7" applyNumberFormat="1" applyFont="1" applyAlignment="1">
      <alignment horizontal="right"/>
    </xf>
    <xf numFmtId="165" fontId="33" fillId="0" borderId="9" xfId="2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center"/>
    </xf>
    <xf numFmtId="43" fontId="12" fillId="0" borderId="19" xfId="7" applyFont="1" applyFill="1" applyBorder="1" applyAlignment="1"/>
    <xf numFmtId="0" fontId="33" fillId="0" borderId="0" xfId="1" quotePrefix="1" applyFont="1"/>
    <xf numFmtId="165" fontId="0" fillId="0" borderId="0" xfId="7" applyNumberFormat="1" applyFont="1" applyAlignment="1">
      <alignment horizontal="center"/>
    </xf>
    <xf numFmtId="43" fontId="4" fillId="0" borderId="0" xfId="7" applyFont="1" applyAlignment="1">
      <alignment horizontal="center"/>
    </xf>
    <xf numFmtId="0" fontId="0" fillId="0" borderId="24" xfId="0" applyBorder="1"/>
    <xf numFmtId="0" fontId="0" fillId="0" borderId="10" xfId="0" applyBorder="1" applyAlignment="1">
      <alignment horizontal="center"/>
    </xf>
    <xf numFmtId="165" fontId="8" fillId="4" borderId="8" xfId="7" applyNumberFormat="1" applyFont="1" applyFill="1" applyBorder="1" applyAlignment="1">
      <alignment horizontal="center"/>
    </xf>
    <xf numFmtId="165" fontId="5" fillId="0" borderId="6" xfId="7" applyNumberFormat="1" applyFont="1" applyBorder="1"/>
    <xf numFmtId="165" fontId="5" fillId="0" borderId="0" xfId="7" applyNumberFormat="1" applyFont="1" applyBorder="1" applyAlignment="1">
      <alignment vertical="center"/>
    </xf>
    <xf numFmtId="165" fontId="8" fillId="4" borderId="8" xfId="7" applyNumberFormat="1" applyFont="1" applyFill="1" applyBorder="1"/>
    <xf numFmtId="165" fontId="7" fillId="0" borderId="9" xfId="7" applyNumberFormat="1" applyFont="1" applyBorder="1"/>
    <xf numFmtId="165" fontId="4" fillId="0" borderId="0" xfId="7" applyNumberFormat="1" applyFont="1" applyAlignment="1">
      <alignment horizontal="center"/>
    </xf>
    <xf numFmtId="165" fontId="0" fillId="0" borderId="3" xfId="7" applyNumberFormat="1" applyFont="1" applyBorder="1" applyAlignment="1">
      <alignment horizontal="right"/>
    </xf>
    <xf numFmtId="165" fontId="7" fillId="0" borderId="3" xfId="7" applyNumberFormat="1" applyFont="1" applyBorder="1"/>
    <xf numFmtId="165" fontId="0" fillId="0" borderId="10" xfId="7" applyNumberFormat="1" applyFont="1" applyBorder="1" applyAlignment="1">
      <alignment horizontal="center"/>
    </xf>
    <xf numFmtId="165" fontId="12" fillId="0" borderId="3" xfId="7" applyNumberFormat="1" applyFont="1" applyFill="1" applyBorder="1" applyAlignment="1"/>
    <xf numFmtId="165" fontId="25" fillId="11" borderId="0" xfId="7" applyNumberFormat="1" applyFont="1" applyFill="1" applyBorder="1" applyAlignment="1">
      <alignment horizontal="right"/>
    </xf>
    <xf numFmtId="165" fontId="12" fillId="0" borderId="47" xfId="7" applyNumberFormat="1" applyFont="1" applyFill="1" applyBorder="1" applyAlignment="1">
      <alignment horizontal="center"/>
    </xf>
    <xf numFmtId="165" fontId="30" fillId="6" borderId="14" xfId="7" applyNumberFormat="1" applyFont="1" applyFill="1" applyBorder="1" applyAlignment="1">
      <alignment horizontal="center" vertical="center"/>
    </xf>
    <xf numFmtId="165" fontId="12" fillId="0" borderId="9" xfId="7" applyNumberFormat="1" applyFont="1" applyBorder="1" applyAlignment="1"/>
    <xf numFmtId="165" fontId="31" fillId="0" borderId="8" xfId="7" applyNumberFormat="1" applyFont="1" applyFill="1" applyBorder="1" applyAlignment="1">
      <alignment horizontal="right"/>
    </xf>
    <xf numFmtId="165" fontId="35" fillId="0" borderId="3" xfId="7" applyNumberFormat="1" applyFont="1" applyBorder="1" applyAlignment="1"/>
    <xf numFmtId="165" fontId="35" fillId="0" borderId="9" xfId="7" applyNumberFormat="1" applyFont="1" applyBorder="1" applyAlignment="1"/>
    <xf numFmtId="165" fontId="4" fillId="0" borderId="41" xfId="7" applyNumberFormat="1" applyFont="1" applyBorder="1" applyAlignment="1"/>
    <xf numFmtId="4" fontId="8" fillId="6" borderId="5" xfId="7" applyNumberFormat="1" applyFont="1" applyFill="1" applyBorder="1"/>
    <xf numFmtId="4" fontId="8" fillId="6" borderId="7" xfId="7" applyNumberFormat="1" applyFont="1" applyFill="1" applyBorder="1" applyAlignment="1">
      <alignment horizontal="center"/>
    </xf>
    <xf numFmtId="165" fontId="8" fillId="6" borderId="48" xfId="7" applyNumberFormat="1" applyFont="1" applyFill="1" applyBorder="1" applyAlignment="1">
      <alignment horizontal="center"/>
    </xf>
    <xf numFmtId="165" fontId="4" fillId="0" borderId="50" xfId="7" applyNumberFormat="1" applyFont="1" applyBorder="1" applyAlignment="1"/>
    <xf numFmtId="165" fontId="4" fillId="0" borderId="49" xfId="7" applyNumberFormat="1" applyFont="1" applyBorder="1" applyAlignment="1">
      <alignment horizontal="center"/>
    </xf>
    <xf numFmtId="0" fontId="48" fillId="0" borderId="2" xfId="0" applyFont="1" applyBorder="1"/>
    <xf numFmtId="165" fontId="41" fillId="8" borderId="38" xfId="7" applyNumberFormat="1" applyFont="1" applyFill="1" applyBorder="1" applyAlignment="1">
      <alignment horizontal="center"/>
    </xf>
    <xf numFmtId="0" fontId="41" fillId="8" borderId="38" xfId="15" applyFont="1" applyFill="1" applyBorder="1" applyAlignment="1">
      <alignment horizontal="center"/>
    </xf>
    <xf numFmtId="14" fontId="40" fillId="0" borderId="0" xfId="15" applyNumberFormat="1" applyFont="1"/>
    <xf numFmtId="0" fontId="40" fillId="0" borderId="0" xfId="15" applyFont="1"/>
    <xf numFmtId="165" fontId="40" fillId="0" borderId="0" xfId="7" applyNumberFormat="1" applyFont="1"/>
    <xf numFmtId="43" fontId="12" fillId="0" borderId="15" xfId="7" applyFont="1" applyFill="1" applyBorder="1" applyAlignment="1"/>
    <xf numFmtId="43" fontId="12" fillId="0" borderId="18" xfId="7" applyFont="1" applyFill="1" applyBorder="1" applyAlignment="1"/>
    <xf numFmtId="43" fontId="12" fillId="0" borderId="21" xfId="7" applyFont="1" applyFill="1" applyBorder="1" applyAlignment="1"/>
    <xf numFmtId="14" fontId="12" fillId="0" borderId="14" xfId="7" applyNumberFormat="1" applyFont="1" applyBorder="1" applyAlignment="1">
      <alignment horizontal="left"/>
    </xf>
    <xf numFmtId="165" fontId="12" fillId="0" borderId="9" xfId="7" applyNumberFormat="1" applyFont="1" applyBorder="1" applyAlignment="1">
      <alignment horizontal="left"/>
    </xf>
    <xf numFmtId="14" fontId="12" fillId="0" borderId="2" xfId="7" applyNumberFormat="1" applyFont="1" applyBorder="1" applyAlignment="1">
      <alignment horizontal="left"/>
    </xf>
    <xf numFmtId="165" fontId="24" fillId="5" borderId="0" xfId="7" applyNumberFormat="1" applyFont="1" applyFill="1" applyBorder="1" applyAlignment="1">
      <alignment horizontal="center"/>
    </xf>
    <xf numFmtId="165" fontId="47" fillId="0" borderId="13" xfId="7" applyNumberFormat="1" applyFont="1" applyFill="1" applyBorder="1" applyAlignment="1">
      <alignment horizontal="center"/>
    </xf>
    <xf numFmtId="165" fontId="14" fillId="0" borderId="4" xfId="7" applyNumberFormat="1" applyFont="1" applyBorder="1" applyAlignment="1">
      <alignment horizontal="center"/>
    </xf>
    <xf numFmtId="165" fontId="14" fillId="0" borderId="24" xfId="7" applyNumberFormat="1" applyFont="1" applyBorder="1" applyAlignment="1">
      <alignment horizontal="center"/>
    </xf>
    <xf numFmtId="165" fontId="14" fillId="0" borderId="5" xfId="7" applyNumberFormat="1" applyFont="1" applyBorder="1" applyAlignment="1">
      <alignment horizontal="center" vertical="center"/>
    </xf>
    <xf numFmtId="165" fontId="14" fillId="0" borderId="6" xfId="7" applyNumberFormat="1" applyFont="1" applyBorder="1" applyAlignment="1">
      <alignment horizontal="center" vertical="center"/>
    </xf>
    <xf numFmtId="165" fontId="14" fillId="0" borderId="23" xfId="7" applyNumberFormat="1" applyFont="1" applyBorder="1" applyAlignment="1">
      <alignment horizontal="center" vertical="center"/>
    </xf>
    <xf numFmtId="165" fontId="14" fillId="0" borderId="11" xfId="7" applyNumberFormat="1" applyFont="1" applyBorder="1" applyAlignment="1">
      <alignment horizontal="center" vertical="center"/>
    </xf>
    <xf numFmtId="165" fontId="14" fillId="0" borderId="2" xfId="7" applyNumberFormat="1" applyFont="1" applyBorder="1" applyAlignment="1">
      <alignment horizontal="center" vertical="center"/>
    </xf>
    <xf numFmtId="165" fontId="14" fillId="0" borderId="3" xfId="7" applyNumberFormat="1" applyFont="1" applyBorder="1" applyAlignment="1">
      <alignment horizontal="center" vertical="center"/>
    </xf>
    <xf numFmtId="165" fontId="30" fillId="6" borderId="36" xfId="7" applyNumberFormat="1" applyFont="1" applyFill="1" applyBorder="1" applyAlignment="1">
      <alignment horizontal="center"/>
    </xf>
    <xf numFmtId="165" fontId="30" fillId="6" borderId="25" xfId="7" applyNumberFormat="1" applyFont="1" applyFill="1" applyBorder="1" applyAlignment="1">
      <alignment horizontal="center"/>
    </xf>
    <xf numFmtId="165" fontId="30" fillId="6" borderId="51" xfId="7" applyNumberFormat="1" applyFont="1" applyFill="1" applyBorder="1" applyAlignment="1">
      <alignment horizontal="center"/>
    </xf>
    <xf numFmtId="165" fontId="25" fillId="0" borderId="4" xfId="7" applyNumberFormat="1" applyFont="1" applyBorder="1" applyAlignment="1">
      <alignment horizontal="center"/>
    </xf>
    <xf numFmtId="165" fontId="25" fillId="0" borderId="13" xfId="7" applyNumberFormat="1" applyFont="1" applyBorder="1" applyAlignment="1">
      <alignment horizontal="center"/>
    </xf>
    <xf numFmtId="165" fontId="26" fillId="0" borderId="13" xfId="7" applyNumberFormat="1" applyFont="1" applyBorder="1" applyAlignment="1">
      <alignment horizontal="center"/>
    </xf>
    <xf numFmtId="165" fontId="28" fillId="0" borderId="13" xfId="7" applyNumberFormat="1" applyFont="1" applyBorder="1" applyAlignment="1">
      <alignment horizontal="center" vertical="center"/>
    </xf>
    <xf numFmtId="0" fontId="42" fillId="0" borderId="5" xfId="1" applyFont="1" applyBorder="1" applyAlignment="1">
      <alignment horizontal="center"/>
    </xf>
    <xf numFmtId="0" fontId="42" fillId="0" borderId="7" xfId="1" applyFont="1" applyBorder="1" applyAlignment="1">
      <alignment horizontal="center"/>
    </xf>
    <xf numFmtId="0" fontId="42" fillId="0" borderId="6" xfId="1" applyFont="1" applyBorder="1" applyAlignment="1">
      <alignment horizontal="center"/>
    </xf>
    <xf numFmtId="4" fontId="8" fillId="6" borderId="5" xfId="7" applyNumberFormat="1" applyFont="1" applyFill="1" applyBorder="1" applyAlignment="1">
      <alignment horizontal="center"/>
    </xf>
    <xf numFmtId="4" fontId="8" fillId="6" borderId="7" xfId="7" applyNumberFormat="1" applyFont="1" applyFill="1" applyBorder="1" applyAlignment="1">
      <alignment horizontal="center"/>
    </xf>
    <xf numFmtId="4" fontId="8" fillId="6" borderId="6" xfId="7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</cellXfs>
  <cellStyles count="16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Comma 4" xfId="14" xr:uid="{38F6BB35-E4DB-4E93-AE18-CC42670584B2}"/>
    <cellStyle name="Normal" xfId="0" builtinId="0"/>
    <cellStyle name="Normal 2" xfId="1" xr:uid="{00000000-0005-0000-0000-000007000000}"/>
    <cellStyle name="Normal 2 2" xfId="4" xr:uid="{00000000-0005-0000-0000-000008000000}"/>
    <cellStyle name="Normal 2 3" xfId="15" xr:uid="{0AC1DEF8-CBD3-4482-9B52-519AE1D3B9C1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CB67"/>
  <sheetViews>
    <sheetView showGridLines="0" showRowColHeaders="0" tabSelected="1" zoomScale="71" zoomScaleNormal="70" workbookViewId="0">
      <selection activeCell="CB20" sqref="CB20"/>
    </sheetView>
  </sheetViews>
  <sheetFormatPr defaultColWidth="8.6328125" defaultRowHeight="15.5" x14ac:dyDescent="0.35"/>
  <cols>
    <col min="1" max="1" width="8.6328125" style="264"/>
    <col min="2" max="2" width="2.81640625" style="264" customWidth="1"/>
    <col min="3" max="3" width="30.90625" style="263" bestFit="1" customWidth="1"/>
    <col min="4" max="4" width="10.08984375" style="264" bestFit="1" customWidth="1"/>
    <col min="5" max="5" width="10.1796875" style="264" bestFit="1" customWidth="1"/>
    <col min="6" max="6" width="10.08984375" style="264" bestFit="1" customWidth="1"/>
    <col min="7" max="7" width="8.453125" style="264" hidden="1" customWidth="1"/>
    <col min="8" max="8" width="8.54296875" style="264" hidden="1" customWidth="1"/>
    <col min="9" max="9" width="8.26953125" style="264" hidden="1" customWidth="1"/>
    <col min="10" max="10" width="8.1796875" style="264" hidden="1" customWidth="1"/>
    <col min="11" max="11" width="8.6328125" style="264" hidden="1" customWidth="1"/>
    <col min="12" max="12" width="8.453125" style="264" hidden="1" customWidth="1"/>
    <col min="13" max="13" width="8" style="264" hidden="1" customWidth="1"/>
    <col min="14" max="14" width="8.26953125" style="264" hidden="1" customWidth="1"/>
    <col min="15" max="15" width="8.81640625" style="264" hidden="1" customWidth="1"/>
    <col min="16" max="16" width="12.6328125" style="264" bestFit="1" customWidth="1"/>
    <col min="17" max="17" width="8.453125" style="264" bestFit="1" customWidth="1"/>
    <col min="18" max="18" width="7.26953125" style="265" bestFit="1" customWidth="1"/>
    <col min="19" max="19" width="19.08984375" style="265" hidden="1" customWidth="1"/>
    <col min="20" max="20" width="30.90625" style="264" hidden="1" customWidth="1"/>
    <col min="21" max="29" width="14.453125" style="264" hidden="1" customWidth="1"/>
    <col min="30" max="30" width="14.1796875" style="264" hidden="1" customWidth="1"/>
    <col min="31" max="31" width="14.453125" style="264" hidden="1" customWidth="1"/>
    <col min="32" max="32" width="5.08984375" style="264" hidden="1" customWidth="1"/>
    <col min="33" max="33" width="16.08984375" style="264" hidden="1" customWidth="1"/>
    <col min="34" max="34" width="3.1796875" style="264" hidden="1" customWidth="1"/>
    <col min="35" max="35" width="30.90625" style="264" hidden="1" customWidth="1"/>
    <col min="36" max="43" width="14.453125" style="264" hidden="1" customWidth="1"/>
    <col min="44" max="44" width="14.1796875" style="264" hidden="1" customWidth="1"/>
    <col min="45" max="45" width="14.453125" style="264" hidden="1" customWidth="1"/>
    <col min="46" max="46" width="14.1796875" style="264" hidden="1" customWidth="1"/>
    <col min="47" max="47" width="5.36328125" style="264" hidden="1" customWidth="1"/>
    <col min="48" max="48" width="16.08984375" style="264" hidden="1" customWidth="1"/>
    <col min="49" max="49" width="2.90625" style="264" hidden="1" customWidth="1"/>
    <col min="50" max="50" width="30.08984375" style="264" hidden="1" customWidth="1"/>
    <col min="51" max="51" width="7.36328125" style="264" hidden="1" customWidth="1"/>
    <col min="52" max="52" width="8" style="264" hidden="1" customWidth="1"/>
    <col min="53" max="54" width="7.36328125" style="264" hidden="1" customWidth="1"/>
    <col min="55" max="55" width="7.54296875" style="264" hidden="1" customWidth="1"/>
    <col min="56" max="57" width="7.36328125" style="264" hidden="1" customWidth="1"/>
    <col min="58" max="58" width="7.6328125" style="264" hidden="1" customWidth="1"/>
    <col min="59" max="59" width="7.54296875" style="264" hidden="1" customWidth="1"/>
    <col min="60" max="61" width="7.36328125" style="264" hidden="1" customWidth="1"/>
    <col min="62" max="62" width="7.81640625" style="264" hidden="1" customWidth="1"/>
    <col min="63" max="63" width="11.36328125" style="264" hidden="1" customWidth="1"/>
    <col min="64" max="64" width="0" style="264" hidden="1" customWidth="1"/>
    <col min="65" max="65" width="11.90625" style="303" hidden="1" customWidth="1"/>
    <col min="66" max="78" width="0" style="264" hidden="1" customWidth="1"/>
    <col min="79" max="79" width="8.6328125" style="264"/>
    <col min="80" max="80" width="11.26953125" style="264" bestFit="1" customWidth="1"/>
    <col min="81" max="16384" width="8.6328125" style="264"/>
  </cols>
  <sheetData>
    <row r="1" spans="3:65" ht="16" thickBot="1" x14ac:dyDescent="0.4"/>
    <row r="2" spans="3:65" s="357" customFormat="1" ht="19" thickBot="1" x14ac:dyDescent="0.5">
      <c r="C2" s="356"/>
      <c r="R2" s="358"/>
      <c r="S2" s="358"/>
      <c r="T2" s="359" t="str">
        <f>"As on"&amp; "   "&amp;TEXT(Details!P22,"dd-mmm-yyyy")</f>
        <v>As on   14-Jun-2026</v>
      </c>
      <c r="U2" s="486" t="s">
        <v>164</v>
      </c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8"/>
      <c r="AJ2" s="486" t="s">
        <v>163</v>
      </c>
      <c r="AK2" s="487"/>
      <c r="AL2" s="487"/>
      <c r="AM2" s="487"/>
      <c r="AN2" s="487"/>
      <c r="AO2" s="487"/>
      <c r="AP2" s="487"/>
      <c r="AQ2" s="487"/>
      <c r="AR2" s="487"/>
      <c r="AS2" s="487"/>
      <c r="AT2" s="487"/>
      <c r="AU2" s="487"/>
      <c r="AV2" s="488"/>
      <c r="AY2" s="486" t="s">
        <v>178</v>
      </c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8"/>
      <c r="BM2" s="365"/>
    </row>
    <row r="3" spans="3:65" x14ac:dyDescent="0.35">
      <c r="D3" s="306" t="str">
        <f>TEXT(D5,"mmm-yy")</f>
        <v>Apr-26</v>
      </c>
      <c r="E3" s="306" t="str">
        <f t="shared" ref="E3:O3" si="0">TEXT(E5,"mmm-yy")</f>
        <v>May-26</v>
      </c>
      <c r="F3" s="306" t="str">
        <f t="shared" si="0"/>
        <v>Jun-26</v>
      </c>
      <c r="G3" s="306" t="str">
        <f t="shared" si="0"/>
        <v>Jul-26</v>
      </c>
      <c r="H3" s="306" t="str">
        <f t="shared" si="0"/>
        <v>Aug-26</v>
      </c>
      <c r="I3" s="306" t="str">
        <f t="shared" si="0"/>
        <v>Sep-26</v>
      </c>
      <c r="J3" s="306" t="str">
        <f t="shared" si="0"/>
        <v>Oct-26</v>
      </c>
      <c r="K3" s="306" t="str">
        <f t="shared" si="0"/>
        <v>Nov-26</v>
      </c>
      <c r="L3" s="306" t="str">
        <f t="shared" si="0"/>
        <v>Dec-26</v>
      </c>
      <c r="M3" s="306" t="str">
        <f t="shared" si="0"/>
        <v>Jan-27</v>
      </c>
      <c r="N3" s="306" t="str">
        <f t="shared" si="0"/>
        <v>Feb-27</v>
      </c>
      <c r="O3" s="306" t="str">
        <f t="shared" si="0"/>
        <v>Mar-27</v>
      </c>
      <c r="U3" s="429" t="s">
        <v>242</v>
      </c>
      <c r="V3" s="264" t="str">
        <f t="shared" ref="U3:AF5" si="1">E3</f>
        <v>May-26</v>
      </c>
      <c r="W3" s="264" t="str">
        <f t="shared" si="1"/>
        <v>Jun-26</v>
      </c>
      <c r="X3" s="264" t="str">
        <f t="shared" si="1"/>
        <v>Jul-26</v>
      </c>
      <c r="Y3" s="264" t="str">
        <f t="shared" si="1"/>
        <v>Aug-26</v>
      </c>
      <c r="Z3" s="264" t="str">
        <f t="shared" si="1"/>
        <v>Sep-26</v>
      </c>
      <c r="AA3" s="264" t="str">
        <f t="shared" si="1"/>
        <v>Oct-26</v>
      </c>
      <c r="AB3" s="264" t="str">
        <f t="shared" si="1"/>
        <v>Nov-26</v>
      </c>
      <c r="AC3" s="264" t="str">
        <f t="shared" si="1"/>
        <v>Dec-26</v>
      </c>
      <c r="AD3" s="264" t="str">
        <f t="shared" si="1"/>
        <v>Jan-27</v>
      </c>
      <c r="AE3" s="264" t="str">
        <f t="shared" si="1"/>
        <v>Feb-27</v>
      </c>
      <c r="AF3" s="264" t="str">
        <f t="shared" si="1"/>
        <v>Mar-27</v>
      </c>
      <c r="AJ3" s="264" t="str">
        <f t="shared" ref="AJ3:AU4" si="2">D3</f>
        <v>Apr-26</v>
      </c>
      <c r="AK3" s="264" t="str">
        <f t="shared" si="2"/>
        <v>May-26</v>
      </c>
      <c r="AL3" s="264" t="str">
        <f t="shared" si="2"/>
        <v>Jun-26</v>
      </c>
      <c r="AM3" s="264" t="str">
        <f t="shared" si="2"/>
        <v>Jul-26</v>
      </c>
      <c r="AN3" s="264" t="str">
        <f t="shared" si="2"/>
        <v>Aug-26</v>
      </c>
      <c r="AO3" s="264" t="str">
        <f t="shared" si="2"/>
        <v>Sep-26</v>
      </c>
      <c r="AP3" s="264" t="str">
        <f t="shared" si="2"/>
        <v>Oct-26</v>
      </c>
      <c r="AQ3" s="264" t="str">
        <f t="shared" si="2"/>
        <v>Nov-26</v>
      </c>
      <c r="AR3" s="264" t="str">
        <f t="shared" si="2"/>
        <v>Dec-26</v>
      </c>
      <c r="AS3" s="264" t="str">
        <f t="shared" si="2"/>
        <v>Jan-27</v>
      </c>
      <c r="AT3" s="264" t="str">
        <f t="shared" si="2"/>
        <v>Feb-27</v>
      </c>
      <c r="AU3" s="264" t="str">
        <f t="shared" si="2"/>
        <v>Mar-27</v>
      </c>
      <c r="AY3" s="306" t="str">
        <f>TEXT(AY5,"mmm-yy")</f>
        <v>Apr-26</v>
      </c>
      <c r="AZ3" s="306" t="str">
        <f t="shared" ref="AZ3:BJ3" si="3">TEXT(AZ5,"mmm-yy")</f>
        <v>May-26</v>
      </c>
      <c r="BA3" s="306" t="str">
        <f t="shared" si="3"/>
        <v>Jun-26</v>
      </c>
      <c r="BB3" s="306" t="str">
        <f t="shared" si="3"/>
        <v>Jul-26</v>
      </c>
      <c r="BC3" s="306" t="str">
        <f t="shared" si="3"/>
        <v>Aug-26</v>
      </c>
      <c r="BD3" s="306" t="str">
        <f t="shared" si="3"/>
        <v>Sep-26</v>
      </c>
      <c r="BE3" s="306" t="str">
        <f t="shared" si="3"/>
        <v>Oct-26</v>
      </c>
      <c r="BF3" s="306" t="str">
        <f t="shared" si="3"/>
        <v>Nov-26</v>
      </c>
      <c r="BG3" s="306" t="str">
        <f t="shared" si="3"/>
        <v>Dec-26</v>
      </c>
      <c r="BH3" s="306" t="str">
        <f t="shared" si="3"/>
        <v>Jan-27</v>
      </c>
      <c r="BI3" s="306" t="str">
        <f t="shared" si="3"/>
        <v>Feb-27</v>
      </c>
      <c r="BJ3" s="306" t="str">
        <f t="shared" si="3"/>
        <v>Mar-27</v>
      </c>
    </row>
    <row r="4" spans="3:65" ht="16" thickBot="1" x14ac:dyDescent="0.4">
      <c r="D4" s="392">
        <v>30</v>
      </c>
      <c r="E4" s="392">
        <v>31</v>
      </c>
      <c r="F4" s="392">
        <v>14</v>
      </c>
      <c r="G4" s="392">
        <v>0</v>
      </c>
      <c r="H4" s="392">
        <v>0</v>
      </c>
      <c r="I4" s="392">
        <v>0</v>
      </c>
      <c r="J4" s="392">
        <v>0</v>
      </c>
      <c r="K4" s="392">
        <v>0</v>
      </c>
      <c r="L4" s="392">
        <v>0</v>
      </c>
      <c r="M4" s="392">
        <v>0</v>
      </c>
      <c r="N4" s="392">
        <v>0</v>
      </c>
      <c r="O4" s="392">
        <v>0</v>
      </c>
      <c r="P4" s="392">
        <f>SUM(D4:O4)</f>
        <v>75</v>
      </c>
      <c r="T4" s="263"/>
      <c r="U4" s="264">
        <f t="shared" si="1"/>
        <v>30</v>
      </c>
      <c r="V4" s="264">
        <f t="shared" si="1"/>
        <v>31</v>
      </c>
      <c r="W4" s="264">
        <f t="shared" si="1"/>
        <v>14</v>
      </c>
      <c r="X4" s="264">
        <f t="shared" si="1"/>
        <v>0</v>
      </c>
      <c r="Y4" s="264">
        <f t="shared" si="1"/>
        <v>0</v>
      </c>
      <c r="Z4" s="264">
        <f t="shared" si="1"/>
        <v>0</v>
      </c>
      <c r="AA4" s="264">
        <f t="shared" si="1"/>
        <v>0</v>
      </c>
      <c r="AB4" s="264">
        <f t="shared" si="1"/>
        <v>0</v>
      </c>
      <c r="AC4" s="264">
        <f t="shared" si="1"/>
        <v>0</v>
      </c>
      <c r="AD4" s="264">
        <f t="shared" si="1"/>
        <v>0</v>
      </c>
      <c r="AE4" s="264">
        <f t="shared" si="1"/>
        <v>0</v>
      </c>
      <c r="AF4" s="264">
        <f t="shared" si="1"/>
        <v>0</v>
      </c>
      <c r="AG4" s="264">
        <f>P4</f>
        <v>75</v>
      </c>
      <c r="AI4" s="263"/>
      <c r="AJ4" s="264">
        <f t="shared" si="2"/>
        <v>30</v>
      </c>
      <c r="AK4" s="264">
        <f t="shared" si="2"/>
        <v>31</v>
      </c>
      <c r="AL4" s="264">
        <f t="shared" si="2"/>
        <v>14</v>
      </c>
      <c r="AM4" s="264">
        <f t="shared" si="2"/>
        <v>0</v>
      </c>
      <c r="AN4" s="264">
        <f t="shared" si="2"/>
        <v>0</v>
      </c>
      <c r="AO4" s="264">
        <f t="shared" si="2"/>
        <v>0</v>
      </c>
      <c r="AP4" s="264">
        <f t="shared" si="2"/>
        <v>0</v>
      </c>
      <c r="AQ4" s="264">
        <f t="shared" si="2"/>
        <v>0</v>
      </c>
      <c r="AR4" s="264">
        <f t="shared" si="2"/>
        <v>0</v>
      </c>
      <c r="AS4" s="264">
        <f t="shared" si="2"/>
        <v>0</v>
      </c>
      <c r="AT4" s="264">
        <f t="shared" si="2"/>
        <v>0</v>
      </c>
      <c r="AU4" s="264">
        <f t="shared" si="2"/>
        <v>0</v>
      </c>
      <c r="AV4" s="264">
        <f t="shared" ref="AV4" si="4">P4</f>
        <v>75</v>
      </c>
      <c r="AX4" s="263"/>
      <c r="AY4" s="264">
        <f t="shared" ref="AY4:BK4" si="5">D4</f>
        <v>30</v>
      </c>
      <c r="AZ4" s="264">
        <f t="shared" si="5"/>
        <v>31</v>
      </c>
      <c r="BA4" s="264">
        <f t="shared" si="5"/>
        <v>14</v>
      </c>
      <c r="BB4" s="264">
        <f t="shared" si="5"/>
        <v>0</v>
      </c>
      <c r="BC4" s="264">
        <f t="shared" si="5"/>
        <v>0</v>
      </c>
      <c r="BD4" s="264">
        <f t="shared" si="5"/>
        <v>0</v>
      </c>
      <c r="BE4" s="264">
        <f t="shared" si="5"/>
        <v>0</v>
      </c>
      <c r="BF4" s="264">
        <f t="shared" si="5"/>
        <v>0</v>
      </c>
      <c r="BG4" s="264">
        <f t="shared" si="5"/>
        <v>0</v>
      </c>
      <c r="BH4" s="264">
        <f t="shared" si="5"/>
        <v>0</v>
      </c>
      <c r="BI4" s="264">
        <f t="shared" si="5"/>
        <v>0</v>
      </c>
      <c r="BJ4" s="264">
        <f t="shared" si="5"/>
        <v>0</v>
      </c>
      <c r="BK4" s="264">
        <f t="shared" si="5"/>
        <v>75</v>
      </c>
    </row>
    <row r="5" spans="3:65" ht="18.5" x14ac:dyDescent="0.45">
      <c r="C5" s="377" t="s">
        <v>3154</v>
      </c>
      <c r="D5" s="378">
        <v>46113</v>
      </c>
      <c r="E5" s="379">
        <v>46143</v>
      </c>
      <c r="F5" s="378">
        <v>46174</v>
      </c>
      <c r="G5" s="379">
        <v>46204</v>
      </c>
      <c r="H5" s="378">
        <v>46235</v>
      </c>
      <c r="I5" s="379">
        <v>46266</v>
      </c>
      <c r="J5" s="378">
        <v>46296</v>
      </c>
      <c r="K5" s="379">
        <v>46327</v>
      </c>
      <c r="L5" s="378">
        <v>46357</v>
      </c>
      <c r="M5" s="379">
        <v>46388</v>
      </c>
      <c r="N5" s="378">
        <v>46419</v>
      </c>
      <c r="O5" s="379">
        <v>46447</v>
      </c>
      <c r="P5" s="380" t="s">
        <v>345</v>
      </c>
      <c r="T5" s="266" t="s">
        <v>164</v>
      </c>
      <c r="U5" s="267">
        <f>D5</f>
        <v>46113</v>
      </c>
      <c r="V5" s="267">
        <f t="shared" si="1"/>
        <v>46143</v>
      </c>
      <c r="W5" s="267">
        <f t="shared" si="1"/>
        <v>46174</v>
      </c>
      <c r="X5" s="267">
        <f t="shared" si="1"/>
        <v>46204</v>
      </c>
      <c r="Y5" s="267">
        <f t="shared" si="1"/>
        <v>46235</v>
      </c>
      <c r="Z5" s="267">
        <f t="shared" si="1"/>
        <v>46266</v>
      </c>
      <c r="AA5" s="267">
        <f t="shared" si="1"/>
        <v>46296</v>
      </c>
      <c r="AB5" s="267">
        <f t="shared" si="1"/>
        <v>46327</v>
      </c>
      <c r="AC5" s="267">
        <f t="shared" si="1"/>
        <v>46357</v>
      </c>
      <c r="AD5" s="267">
        <f t="shared" si="1"/>
        <v>46388</v>
      </c>
      <c r="AE5" s="267">
        <f t="shared" si="1"/>
        <v>46419</v>
      </c>
      <c r="AF5" s="267">
        <f t="shared" si="1"/>
        <v>46447</v>
      </c>
      <c r="AG5" s="267" t="str">
        <f>P5</f>
        <v>FY 2026-27</v>
      </c>
      <c r="AI5" s="266" t="s">
        <v>163</v>
      </c>
      <c r="AJ5" s="267">
        <f>U5</f>
        <v>46113</v>
      </c>
      <c r="AK5" s="267">
        <f t="shared" ref="AK5:AU5" si="6">V5</f>
        <v>46143</v>
      </c>
      <c r="AL5" s="267">
        <f t="shared" si="6"/>
        <v>46174</v>
      </c>
      <c r="AM5" s="267">
        <f t="shared" si="6"/>
        <v>46204</v>
      </c>
      <c r="AN5" s="267">
        <f t="shared" si="6"/>
        <v>46235</v>
      </c>
      <c r="AO5" s="267">
        <f t="shared" si="6"/>
        <v>46266</v>
      </c>
      <c r="AP5" s="267">
        <f t="shared" si="6"/>
        <v>46296</v>
      </c>
      <c r="AQ5" s="267">
        <f t="shared" si="6"/>
        <v>46327</v>
      </c>
      <c r="AR5" s="267">
        <f t="shared" si="6"/>
        <v>46357</v>
      </c>
      <c r="AS5" s="267">
        <f t="shared" si="6"/>
        <v>46388</v>
      </c>
      <c r="AT5" s="267">
        <f t="shared" si="6"/>
        <v>46419</v>
      </c>
      <c r="AU5" s="267">
        <f t="shared" si="6"/>
        <v>46447</v>
      </c>
      <c r="AV5" s="267" t="str">
        <f t="shared" ref="AV5" si="7">AG5</f>
        <v>FY 2026-27</v>
      </c>
      <c r="AX5" s="266" t="s">
        <v>178</v>
      </c>
      <c r="AY5" s="267">
        <f>AJ5</f>
        <v>46113</v>
      </c>
      <c r="AZ5" s="267">
        <f t="shared" ref="AZ5" si="8">AK5</f>
        <v>46143</v>
      </c>
      <c r="BA5" s="267">
        <f t="shared" ref="BA5" si="9">AL5</f>
        <v>46174</v>
      </c>
      <c r="BB5" s="267">
        <f t="shared" ref="BB5" si="10">AM5</f>
        <v>46204</v>
      </c>
      <c r="BC5" s="267">
        <f t="shared" ref="BC5" si="11">AN5</f>
        <v>46235</v>
      </c>
      <c r="BD5" s="267">
        <f t="shared" ref="BD5" si="12">AO5</f>
        <v>46266</v>
      </c>
      <c r="BE5" s="267">
        <f t="shared" ref="BE5" si="13">AP5</f>
        <v>46296</v>
      </c>
      <c r="BF5" s="267">
        <f t="shared" ref="BF5" si="14">AQ5</f>
        <v>46327</v>
      </c>
      <c r="BG5" s="267">
        <f t="shared" ref="BG5" si="15">AR5</f>
        <v>46357</v>
      </c>
      <c r="BH5" s="267">
        <f t="shared" ref="BH5" si="16">AS5</f>
        <v>46388</v>
      </c>
      <c r="BI5" s="267">
        <f t="shared" ref="BI5" si="17">AT5</f>
        <v>46419</v>
      </c>
      <c r="BJ5" s="267">
        <f t="shared" ref="BJ5" si="18">AU5</f>
        <v>46447</v>
      </c>
      <c r="BK5" s="267" t="str">
        <f t="shared" ref="BK5" si="19">AV5</f>
        <v>FY 2026-27</v>
      </c>
      <c r="BM5" s="417" t="s">
        <v>62</v>
      </c>
    </row>
    <row r="6" spans="3:65" x14ac:dyDescent="0.35">
      <c r="C6" s="270" t="s">
        <v>0</v>
      </c>
      <c r="D6" s="271">
        <f>SUMIFS(Details!$BB$5:$BB$11,Details!$C$5:$C$11,Summary!D$5)</f>
        <v>62</v>
      </c>
      <c r="E6" s="271">
        <f>SUMIFS(Details!$BB$5:$BB$11,Details!$C$5:$C$11,Summary!E$5)</f>
        <v>66</v>
      </c>
      <c r="F6" s="271">
        <f>SUMIFS(Details!$BB$5:$BB$11,Details!$C$5:$C$11,Summary!F$5)</f>
        <v>70</v>
      </c>
      <c r="G6" s="271">
        <f>SUMIFS(Details!$BB$5:$BB$11,Details!$C$5:$C$11,Summary!G$5)</f>
        <v>0</v>
      </c>
      <c r="H6" s="271">
        <f>SUMIFS(Details!$BB$5:$BB$11,Details!$C$5:$C$11,Summary!H$5)</f>
        <v>0</v>
      </c>
      <c r="I6" s="271">
        <f>SUMIFS(Details!$BB$5:$BB$11,Details!$C$5:$C$11,Summary!I$5)</f>
        <v>0</v>
      </c>
      <c r="J6" s="271">
        <f>SUMIFS(Details!$BB$5:$BB$11,Details!$C$5:$C$11,Summary!J$5)</f>
        <v>0</v>
      </c>
      <c r="K6" s="271">
        <f>SUMIFS(Details!$BB$5:$BB$11,Details!$C$5:$C$11,Summary!K$5)</f>
        <v>0</v>
      </c>
      <c r="L6" s="271">
        <f>SUMIFS(Details!$BB$5:$BB$11,Details!$C$5:$C$11,Summary!L$5)</f>
        <v>0</v>
      </c>
      <c r="M6" s="271">
        <f>SUMIFS(Details!$BB$5:$BB$11,Details!$C$5:$C$11,Summary!M$5)</f>
        <v>0</v>
      </c>
      <c r="N6" s="271">
        <f>SUMIFS(Details!$BB$5:$BB$11,Details!$C$5:$C$11,Summary!N$5)</f>
        <v>0</v>
      </c>
      <c r="O6" s="271">
        <f>SUMIFS(Details!$BB$5:$BB$11,Details!$C$5:$C$11,Summary!O$5)</f>
        <v>0</v>
      </c>
      <c r="P6" s="271">
        <f>SUM(D6:O6)</f>
        <v>198</v>
      </c>
      <c r="Q6" s="272">
        <f>Details!BB12</f>
        <v>198</v>
      </c>
      <c r="R6" s="265">
        <f>P6-Q6</f>
        <v>0</v>
      </c>
      <c r="T6" s="366" t="s">
        <v>0</v>
      </c>
      <c r="U6" s="271">
        <f>SUMIFS(Details!$S$5:$S$11,Details!$C$5:$C$11,Summary!U$5,Details!$CK$5:$CK$11,Summary!$T$5)/1000</f>
        <v>0</v>
      </c>
      <c r="V6" s="271">
        <f>SUMIFS(Details!$S$5:$S$11,Details!$C$5:$C$11,Summary!V$5,Details!$CK$5:$CK$11,Summary!$T$5)/1000</f>
        <v>0</v>
      </c>
      <c r="W6" s="271">
        <f>SUMIFS(Details!$S$5:$S$11,Details!$C$5:$C$11,Summary!W$5,Details!$CK$5:$CK$11,Summary!$T$5)/1000</f>
        <v>0</v>
      </c>
      <c r="X6" s="271">
        <f>SUMIFS(Details!$S$5:$S$11,Details!$C$5:$C$11,Summary!X$5,Details!$CK$5:$CK$11,Summary!$T$5)/1000</f>
        <v>0</v>
      </c>
      <c r="Y6" s="271">
        <f>SUMIFS(Details!$S$5:$S$11,Details!$C$5:$C$11,Summary!Y$5,Details!$CK$5:$CK$11,Summary!$T$5)/1000</f>
        <v>0</v>
      </c>
      <c r="Z6" s="271">
        <f>SUMIFS(Details!$S$5:$S$11,Details!$C$5:$C$11,Summary!Z$5,Details!$CK$5:$CK$11,Summary!$T$5)/1000</f>
        <v>0</v>
      </c>
      <c r="AA6" s="271">
        <f>SUMIFS(Details!$S$5:$S$11,Details!$C$5:$C$11,Summary!AA$5,Details!$CK$5:$CK$11,Summary!$T$5)/1000</f>
        <v>0</v>
      </c>
      <c r="AB6" s="271">
        <f>SUMIFS(Details!$S$5:$S$11,Details!$C$5:$C$11,Summary!AB$5,Details!$CK$5:$CK$11,Summary!$T$5)/1000</f>
        <v>0</v>
      </c>
      <c r="AC6" s="271">
        <f>SUMIFS(Details!$S$5:$S$11,Details!$C$5:$C$11,Summary!AC$5,Details!$CK$5:$CK$11,Summary!$T$5)/1000</f>
        <v>0</v>
      </c>
      <c r="AD6" s="271">
        <f>SUMIFS(Details!$S$5:$S$11,Details!$C$5:$C$11,Summary!AD$5,Details!$CK$5:$CK$11,Summary!$T$5)/1000</f>
        <v>0</v>
      </c>
      <c r="AE6" s="271">
        <f>SUMIFS(Details!$S$5:$S$11,Details!$C$5:$C$11,Summary!AE$5,Details!$CK$5:$CK$11,Summary!$T$5)/1000</f>
        <v>0</v>
      </c>
      <c r="AF6" s="271">
        <f>SUMIFS(Details!$S$5:$S$11,Details!$C$5:$C$11,Summary!AF$5,Details!$CK$5:$CK$11,Summary!$T$5)/1000</f>
        <v>0</v>
      </c>
      <c r="AG6" s="271">
        <f>SUM(U6:AF6)</f>
        <v>0</v>
      </c>
      <c r="AI6" s="366" t="s">
        <v>0</v>
      </c>
      <c r="AJ6" s="271">
        <f>SUMIFS(Details!$S$5:$S$11,Details!$C$5:$C$11,Summary!AJ$5,Details!$CK$5:$CK$11,Summary!$AI$5)/1000</f>
        <v>0</v>
      </c>
      <c r="AK6" s="271">
        <f>SUMIFS(Details!$S$5:$S$11,Details!$C$5:$C$11,Summary!AK$5,Details!$CK$5:$CK$11,Summary!$AI$5)/1000</f>
        <v>0</v>
      </c>
      <c r="AL6" s="271">
        <f>SUMIFS(Details!$S$5:$S$11,Details!$C$5:$C$11,Summary!AL$5,Details!$CK$5:$CK$11,Summary!$AI$5)/1000</f>
        <v>0</v>
      </c>
      <c r="AM6" s="271">
        <f>SUMIFS(Details!$S$5:$S$11,Details!$C$5:$C$11,Summary!AM$5,Details!$CK$5:$CK$11,Summary!$AI$5)/1000</f>
        <v>0</v>
      </c>
      <c r="AN6" s="271">
        <f>SUMIFS(Details!$S$5:$S$11,Details!$C$5:$C$11,Summary!AN$5,Details!$CK$5:$CK$11,Summary!$AI$5)/1000</f>
        <v>0</v>
      </c>
      <c r="AO6" s="271">
        <f>SUMIFS(Details!$S$5:$S$11,Details!$C$5:$C$11,Summary!AO$5,Details!$CK$5:$CK$11,Summary!$AI$5)/1000</f>
        <v>0</v>
      </c>
      <c r="AP6" s="271">
        <f>SUMIFS(Details!$S$5:$S$11,Details!$C$5:$C$11,Summary!AP$5,Details!$CK$5:$CK$11,Summary!$AI$5)/1000</f>
        <v>0</v>
      </c>
      <c r="AQ6" s="271">
        <f>SUMIFS(Details!$S$5:$S$11,Details!$C$5:$C$11,Summary!AQ$5,Details!$CK$5:$CK$11,Summary!$AI$5)/1000</f>
        <v>0</v>
      </c>
      <c r="AR6" s="271">
        <f>SUMIFS(Details!$S$5:$S$11,Details!$C$5:$C$11,Summary!AR$5,Details!$CK$5:$CK$11,Summary!$AI$5)/1000</f>
        <v>0</v>
      </c>
      <c r="AS6" s="271">
        <f>SUMIFS(Details!$S$5:$S$11,Details!$C$5:$C$11,Summary!AS$5,Details!$CK$5:$CK$11,Summary!$AI$5)/1000</f>
        <v>0</v>
      </c>
      <c r="AT6" s="271">
        <f>SUMIFS(Details!$S$5:$S$11,Details!$C$5:$C$11,Summary!AT$5,Details!$CK$5:$CK$11,Summary!$AI$5)/1000</f>
        <v>0</v>
      </c>
      <c r="AU6" s="271">
        <f>SUMIFS(Details!$S$5:$S$11,Details!$C$5:$C$11,Summary!AU$5,Details!$CK$5:$CK$11,Summary!$AI$5)/1000</f>
        <v>0</v>
      </c>
      <c r="AV6" s="271">
        <f>SUM(AJ6:AU6)</f>
        <v>0</v>
      </c>
      <c r="AX6" s="366" t="s">
        <v>0</v>
      </c>
      <c r="AY6" s="271">
        <f>SUMIFS(Details!$S$5:$S$11,Details!$C$5:$C$11,Summary!AY$5,Details!$CK$5:$CK$11,Summary!$AX$5)/1000</f>
        <v>0</v>
      </c>
      <c r="AZ6" s="271">
        <f>SUMIFS(Details!$S$5:$S$11,Details!$C$5:$C$11,Summary!AZ$5,Details!$CK$5:$CK$11,Summary!$AX$5)/1000</f>
        <v>0</v>
      </c>
      <c r="BA6" s="271">
        <f>SUMIFS(Details!$S$5:$S$11,Details!$C$5:$C$11,Summary!BA$5,Details!$CK$5:$CK$11,Summary!$AX$5)/1000</f>
        <v>0</v>
      </c>
      <c r="BB6" s="271">
        <f>SUMIFS(Details!$S$5:$S$11,Details!$C$5:$C$11,Summary!BB$5,Details!$CK$5:$CK$11,Summary!$AX$5)/1000</f>
        <v>0</v>
      </c>
      <c r="BC6" s="271">
        <f>SUMIFS(Details!$S$5:$S$11,Details!$C$5:$C$11,Summary!BC$5,Details!$CK$5:$CK$11,Summary!$AX$5)/1000</f>
        <v>0</v>
      </c>
      <c r="BD6" s="271">
        <f>SUMIFS(Details!$S$5:$S$11,Details!$C$5:$C$11,Summary!BD$5,Details!$CK$5:$CK$11,Summary!$AX$5)/1000</f>
        <v>0</v>
      </c>
      <c r="BE6" s="271">
        <f>SUMIFS(Details!$S$5:$S$11,Details!$C$5:$C$11,Summary!BE$5,Details!$CK$5:$CK$11,Summary!$AX$5)/1000</f>
        <v>0</v>
      </c>
      <c r="BF6" s="271">
        <f>SUMIFS(Details!$S$5:$S$11,Details!$C$5:$C$11,Summary!BF$5,Details!$CK$5:$CK$11,Summary!$AX$5)/1000</f>
        <v>0</v>
      </c>
      <c r="BG6" s="271">
        <f>SUMIFS(Details!$S$5:$S$11,Details!$C$5:$C$11,Summary!BG$5,Details!$CK$5:$CK$11,Summary!$AX$5)/1000</f>
        <v>0</v>
      </c>
      <c r="BH6" s="271">
        <f>SUMIFS(Details!$S$5:$S$11,Details!$C$5:$C$11,Summary!BH$5,Details!$CK$5:$CK$11,Summary!$AX$5)/1000</f>
        <v>0</v>
      </c>
      <c r="BI6" s="271">
        <f>SUMIFS(Details!$S$5:$S$11,Details!$C$5:$C$11,Summary!BI$5,Details!$CK$5:$CK$11,Summary!$AX$5)/1000</f>
        <v>0</v>
      </c>
      <c r="BJ6" s="271">
        <f>SUMIFS(Details!$S$5:$S$11,Details!$C$5:$C$11,Summary!BJ$5,Details!$CK$5:$CK$11,Summary!$AX$5)/1000</f>
        <v>0</v>
      </c>
      <c r="BK6" s="271">
        <f>SUM(AY6:BJ6)</f>
        <v>0</v>
      </c>
      <c r="BM6" s="303">
        <f>(AG6+AV6+BK6)-P6</f>
        <v>-198</v>
      </c>
    </row>
    <row r="7" spans="3:65" x14ac:dyDescent="0.35">
      <c r="C7" s="270" t="s">
        <v>1</v>
      </c>
      <c r="D7" s="271">
        <f>SUMIFS(Details!$BQ$5:$BQ$11,Details!$C$5:$C$11,Summary!D$5)</f>
        <v>32860</v>
      </c>
      <c r="E7" s="370">
        <f>SUMIFS(Details!$BQ$5:$BQ$11,Details!$C$5:$C$11,Summary!E$5)</f>
        <v>34980</v>
      </c>
      <c r="F7" s="271">
        <f>SUMIFS(Details!$BQ$5:$BQ$11,Details!$C$5:$C$11,Summary!F$5)</f>
        <v>19950</v>
      </c>
      <c r="G7" s="372">
        <f>SUMIFS(Details!$BQ$5:$BQ$11,Details!$C$5:$C$11,Summary!G$5)</f>
        <v>0</v>
      </c>
      <c r="H7" s="271">
        <f>SUMIFS(Details!$BQ$5:$BQ$11,Details!$C$5:$C$11,Summary!H$5)</f>
        <v>0</v>
      </c>
      <c r="I7" s="271">
        <f>SUMIFS(Details!$BQ$5:$BQ$11,Details!$C$5:$C$11,Summary!I$5)</f>
        <v>0</v>
      </c>
      <c r="J7" s="271">
        <f>SUMIFS(Details!$BQ$5:$BQ$11,Details!$C$5:$C$11,Summary!J$5)</f>
        <v>0</v>
      </c>
      <c r="K7" s="372">
        <f>SUMIFS(Details!$BQ$5:$BQ$11,Details!$C$5:$C$11,Summary!K$5)</f>
        <v>0</v>
      </c>
      <c r="L7" s="271">
        <f>SUMIFS(Details!$BQ$5:$BQ$11,Details!$C$5:$C$11,Summary!L$5)</f>
        <v>0</v>
      </c>
      <c r="M7" s="370">
        <f>SUMIFS(Details!$BQ$5:$BQ$11,Details!$C$5:$C$11,Summary!M$5)</f>
        <v>0</v>
      </c>
      <c r="N7" s="271">
        <f>SUMIFS(Details!$BQ$5:$BQ$11,Details!$C$5:$C$11,Summary!N$5)</f>
        <v>0</v>
      </c>
      <c r="O7" s="372">
        <f>SUMIFS(Details!$BQ$5:$BQ$11,Details!$C$5:$C$11,Summary!O$5)</f>
        <v>0</v>
      </c>
      <c r="P7" s="271">
        <f>SUM(D7:O7)</f>
        <v>87790</v>
      </c>
      <c r="Q7" s="274">
        <f>Details!BQ12</f>
        <v>87790</v>
      </c>
      <c r="R7" s="265">
        <f>P7-Q7</f>
        <v>0</v>
      </c>
      <c r="T7" s="366" t="s">
        <v>1</v>
      </c>
      <c r="U7" s="271">
        <f>SUMIFS(Details!$BQ$5:$BQ$11,Details!$C$5:$C$11,Summary!U$5,Details!$CK$5:$CK$11,Summary!$T$5)</f>
        <v>0</v>
      </c>
      <c r="V7" s="271">
        <f>SUMIFS(Details!$BQ$5:$BQ$11,Details!$C$5:$C$11,Summary!V$5,Details!$CK$5:$CK$11,Summary!$T$5)</f>
        <v>0</v>
      </c>
      <c r="W7" s="271">
        <f>SUMIFS(Details!$BQ$5:$BQ$11,Details!$C$5:$C$11,Summary!W$5,Details!$CK$5:$CK$11,Summary!$T$5)</f>
        <v>0</v>
      </c>
      <c r="X7" s="271">
        <f>SUMIFS(Details!$BQ$5:$BQ$11,Details!$C$5:$C$11,Summary!X$5,Details!$CK$5:$CK$11,Summary!$T$5)</f>
        <v>0</v>
      </c>
      <c r="Y7" s="271">
        <f>SUMIFS(Details!$BQ$5:$BQ$11,Details!$C$5:$C$11,Summary!Y$5,Details!$CK$5:$CK$11,Summary!$T$5)</f>
        <v>0</v>
      </c>
      <c r="Z7" s="271">
        <f>SUMIFS(Details!$BQ$5:$BQ$11,Details!$C$5:$C$11,Summary!Z$5,Details!$CK$5:$CK$11,Summary!$T$5)</f>
        <v>0</v>
      </c>
      <c r="AA7" s="271">
        <f>SUMIFS(Details!$BQ$5:$BQ$11,Details!$C$5:$C$11,Summary!AA$5,Details!$CK$5:$CK$11,Summary!$T$5)</f>
        <v>0</v>
      </c>
      <c r="AB7" s="271">
        <f>SUMIFS(Details!$BQ$5:$BQ$11,Details!$C$5:$C$11,Summary!AB$5,Details!$CK$5:$CK$11,Summary!$T$5)</f>
        <v>0</v>
      </c>
      <c r="AC7" s="271">
        <f>SUMIFS(Details!$BQ$5:$BQ$11,Details!$C$5:$C$11,Summary!AC$5,Details!$CK$5:$CK$11,Summary!$T$5)</f>
        <v>0</v>
      </c>
      <c r="AD7" s="271">
        <f>SUMIFS(Details!$BQ$5:$BQ$11,Details!$C$5:$C$11,Summary!AD$5,Details!$CK$5:$CK$11,Summary!$T$5)</f>
        <v>0</v>
      </c>
      <c r="AE7" s="271">
        <f>SUMIFS(Details!$BQ$5:$BQ$11,Details!$C$5:$C$11,Summary!AE$5,Details!$CK$5:$CK$11,Summary!$T$5)</f>
        <v>0</v>
      </c>
      <c r="AF7" s="271">
        <f>SUMIFS(Details!$BQ$5:$BQ$11,Details!$C$5:$C$11,Summary!AF$5,Details!$CK$5:$CK$11,Summary!$T$5)</f>
        <v>0</v>
      </c>
      <c r="AG7" s="271">
        <f>SUM(U7:AF7)</f>
        <v>0</v>
      </c>
      <c r="AI7" s="366" t="s">
        <v>1</v>
      </c>
      <c r="AJ7" s="271">
        <f>SUMIFS(Details!$BQ$5:$BQ$11,Details!$C$5:$C$11,Summary!AJ$5,Details!$CK$5:$CK$11,Summary!$AI$5)</f>
        <v>0</v>
      </c>
      <c r="AK7" s="271">
        <f>SUMIFS(Details!$BQ$5:$BQ$11,Details!$C$5:$C$11,Summary!AK$5,Details!$CK$5:$CK$11,Summary!$AI$5)</f>
        <v>0</v>
      </c>
      <c r="AL7" s="271">
        <f>SUMIFS(Details!$BQ$5:$BQ$11,Details!$C$5:$C$11,Summary!AL$5,Details!$CK$5:$CK$11,Summary!$AI$5)</f>
        <v>0</v>
      </c>
      <c r="AM7" s="271">
        <f>SUMIFS(Details!$BQ$5:$BQ$11,Details!$C$5:$C$11,Summary!AM$5,Details!$CK$5:$CK$11,Summary!$AI$5)</f>
        <v>0</v>
      </c>
      <c r="AN7" s="271">
        <f>SUMIFS(Details!$BQ$5:$BQ$11,Details!$C$5:$C$11,Summary!AN$5,Details!$CK$5:$CK$11,Summary!$AI$5)</f>
        <v>0</v>
      </c>
      <c r="AO7" s="271">
        <f>SUMIFS(Details!$BQ$5:$BQ$11,Details!$C$5:$C$11,Summary!AO$5,Details!$CK$5:$CK$11,Summary!$AI$5)</f>
        <v>0</v>
      </c>
      <c r="AP7" s="271">
        <f>SUMIFS(Details!$BQ$5:$BQ$11,Details!$C$5:$C$11,Summary!AP$5,Details!$CK$5:$CK$11,Summary!$AI$5)</f>
        <v>0</v>
      </c>
      <c r="AQ7" s="271">
        <f>SUMIFS(Details!$BQ$5:$BQ$11,Details!$C$5:$C$11,Summary!AQ$5,Details!$CK$5:$CK$11,Summary!$AI$5)</f>
        <v>0</v>
      </c>
      <c r="AR7" s="271">
        <f>SUMIFS(Details!$BQ$5:$BQ$11,Details!$C$5:$C$11,Summary!AR$5,Details!$CK$5:$CK$11,Summary!$AI$5)</f>
        <v>0</v>
      </c>
      <c r="AS7" s="271">
        <f>SUMIFS(Details!$BQ$5:$BQ$11,Details!$C$5:$C$11,Summary!AS$5,Details!$CK$5:$CK$11,Summary!$AI$5)</f>
        <v>0</v>
      </c>
      <c r="AT7" s="271">
        <f>SUMIFS(Details!$BQ$5:$BQ$11,Details!$C$5:$C$11,Summary!AT$5,Details!$CK$5:$CK$11,Summary!$AI$5)</f>
        <v>0</v>
      </c>
      <c r="AU7" s="271">
        <f>SUMIFS(Details!$BQ$5:$BQ$11,Details!$C$5:$C$11,Summary!AU$5,Details!$CK$5:$CK$11,Summary!$AI$5)</f>
        <v>0</v>
      </c>
      <c r="AV7" s="271">
        <f>SUM(AJ7:AU7)</f>
        <v>0</v>
      </c>
      <c r="AX7" s="366" t="s">
        <v>1</v>
      </c>
      <c r="AY7" s="271">
        <f>SUMIFS(Details!$BQ$5:$BQ$11,Details!$C$5:$C$11,Summary!AY$5,Details!$CK$5:$CK$11,Summary!$AX$5)</f>
        <v>0</v>
      </c>
      <c r="AZ7" s="271">
        <f>SUMIFS(Details!$BQ$5:$BQ$11,Details!$C$5:$C$11,Summary!AZ$5,Details!$CK$5:$CK$11,Summary!$AX$5)</f>
        <v>0</v>
      </c>
      <c r="BA7" s="271">
        <f>SUMIFS(Details!$BQ$5:$BQ$11,Details!$C$5:$C$11,Summary!BA$5,Details!$CK$5:$CK$11,Summary!$AX$5)</f>
        <v>0</v>
      </c>
      <c r="BB7" s="271">
        <f>SUMIFS(Details!$BQ$5:$BQ$11,Details!$C$5:$C$11,Summary!BB$5,Details!$CK$5:$CK$11,Summary!$AX$5)</f>
        <v>0</v>
      </c>
      <c r="BC7" s="271">
        <f>SUMIFS(Details!$BQ$5:$BQ$11,Details!$C$5:$C$11,Summary!BC$5,Details!$CK$5:$CK$11,Summary!$AX$5)</f>
        <v>0</v>
      </c>
      <c r="BD7" s="271">
        <f>SUMIFS(Details!$BQ$5:$BQ$11,Details!$C$5:$C$11,Summary!BD$5,Details!$CK$5:$CK$11,Summary!$AX$5)</f>
        <v>0</v>
      </c>
      <c r="BE7" s="271">
        <f>SUMIFS(Details!$BQ$5:$BQ$11,Details!$C$5:$C$11,Summary!BE$5,Details!$CK$5:$CK$11,Summary!$AX$5)</f>
        <v>0</v>
      </c>
      <c r="BF7" s="271">
        <f>SUMIFS(Details!$BQ$5:$BQ$11,Details!$C$5:$C$11,Summary!BF$5,Details!$CK$5:$CK$11,Summary!$AX$5)</f>
        <v>0</v>
      </c>
      <c r="BG7" s="271">
        <f>SUMIFS(Details!$BQ$5:$BQ$11,Details!$C$5:$C$11,Summary!BG$5,Details!$CK$5:$CK$11,Summary!$AX$5)</f>
        <v>0</v>
      </c>
      <c r="BH7" s="271">
        <f>SUMIFS(Details!$BQ$5:$BQ$11,Details!$C$5:$C$11,Summary!BH$5,Details!$CK$5:$CK$11,Summary!$AX$5)</f>
        <v>0</v>
      </c>
      <c r="BI7" s="271">
        <f>SUMIFS(Details!$BQ$5:$BQ$11,Details!$C$5:$C$11,Summary!BI$5,Details!$CK$5:$CK$11,Summary!$AX$5)</f>
        <v>0</v>
      </c>
      <c r="BJ7" s="271">
        <f>SUMIFS(Details!$BQ$5:$BQ$11,Details!$C$5:$C$11,Summary!BJ$5,Details!$CK$5:$CK$11,Summary!$AX$5)</f>
        <v>0</v>
      </c>
      <c r="BK7" s="271">
        <f>SUM(AY7:BJ7)</f>
        <v>0</v>
      </c>
      <c r="BM7" s="303">
        <f>(AG7+AV7+BK7)-P7</f>
        <v>-87790</v>
      </c>
    </row>
    <row r="8" spans="3:65" x14ac:dyDescent="0.35">
      <c r="C8" s="270" t="s">
        <v>2</v>
      </c>
      <c r="D8" s="271">
        <f>SUMIFS(Details!$AM$5:$AM$11,Details!$C$5:$C$11,Summary!D$5)-SUMIFS(Details!$AB$5:$AB$11,Details!$C$5:$C$11,Summary!D$5)</f>
        <v>29400</v>
      </c>
      <c r="E8" s="370">
        <f>SUMIFS(Details!$AM$5:$AM$11,Details!$C$5:$C$11,Summary!E$5)-SUMIFS(Details!$AB$5:$AB$11,Details!$C$5:$C$11,Summary!E$5)</f>
        <v>30900</v>
      </c>
      <c r="F8" s="271">
        <f>SUMIFS(Details!$AM$5:$AM$11,Details!$C$5:$C$11,Summary!F$5)-SUMIFS(Details!$AB$5:$AB$11,Details!$C$5:$C$11,Summary!F$5)</f>
        <v>8900</v>
      </c>
      <c r="G8" s="372">
        <f>SUMIFS(Details!$AM$5:$AM$11,Details!$C$5:$C$11,Summary!G$5)-SUMIFS(Details!$AB$5:$AB$11,Details!$C$5:$C$11,Summary!G$5)</f>
        <v>0</v>
      </c>
      <c r="H8" s="271">
        <f>SUMIFS(Details!$AM$5:$AM$11,Details!$C$5:$C$11,Summary!H$5)-SUMIFS(Details!$AB$5:$AB$11,Details!$C$5:$C$11,Summary!H$5)</f>
        <v>0</v>
      </c>
      <c r="I8" s="271">
        <f>SUMIFS(Details!$AM$5:$AM$11,Details!$C$5:$C$11,Summary!I$5)-SUMIFS(Details!$AB$5:$AB$11,Details!$C$5:$C$11,Summary!I$5)</f>
        <v>0</v>
      </c>
      <c r="J8" s="271">
        <f>SUMIFS(Details!$AM$5:$AM$11,Details!$C$5:$C$11,Summary!J$5)-SUMIFS(Details!$AB$5:$AB$11,Details!$C$5:$C$11,Summary!J$5)</f>
        <v>0</v>
      </c>
      <c r="K8" s="372">
        <f>SUMIFS(Details!$AM$5:$AM$11,Details!$C$5:$C$11,Summary!K$5)-SUMIFS(Details!$AB$5:$AB$11,Details!$C$5:$C$11,Summary!K$5)</f>
        <v>0</v>
      </c>
      <c r="L8" s="271">
        <f>SUMIFS(Details!$AM$5:$AM$11,Details!$C$5:$C$11,Summary!L$5)-SUMIFS(Details!$AB$5:$AB$11,Details!$C$5:$C$11,Summary!L$5)</f>
        <v>0</v>
      </c>
      <c r="M8" s="370">
        <f>SUMIFS(Details!$AM$5:$AM$11,Details!$C$5:$C$11,Summary!M$5)-SUMIFS(Details!$AB$5:$AB$11,Details!$C$5:$C$11,Summary!M$5)</f>
        <v>0</v>
      </c>
      <c r="N8" s="271">
        <f>SUMIFS(Details!$AM$5:$AM$11,Details!$C$5:$C$11,Summary!N$5)-SUMIFS(Details!$AB$5:$AB$11,Details!$C$5:$C$11,Summary!N$5)</f>
        <v>0</v>
      </c>
      <c r="O8" s="372">
        <f>SUMIFS(Details!$AM$5:$AM$11,Details!$C$5:$C$11,Summary!O$5)-SUMIFS(Details!$AB$5:$AB$11,Details!$C$5:$C$11,Summary!O$5)</f>
        <v>0</v>
      </c>
      <c r="P8" s="271">
        <f>SUM(D8:O8)</f>
        <v>69200</v>
      </c>
      <c r="Q8" s="274">
        <f>Details!P13</f>
        <v>69200</v>
      </c>
      <c r="R8" s="275">
        <f>P8-Q8</f>
        <v>0</v>
      </c>
      <c r="S8" s="275"/>
      <c r="T8" s="366" t="s">
        <v>2</v>
      </c>
      <c r="U8" s="271">
        <f>SUMIFS(Details!$AM$5:$AM$11,Details!$C$5:$C$11,Summary!U$5,Details!$CK$5:$CK$11,Summary!$T$5)-SUMIFS(Details!$AB$5:$AB$11,Details!$C$5:$C$11,Summary!U$5,Details!$CK$5:$CK$11,Summary!$T$5)</f>
        <v>0</v>
      </c>
      <c r="V8" s="271">
        <f>SUMIFS(Details!$AM$5:$AM$11,Details!$C$5:$C$11,Summary!V$5,Details!$CK$5:$CK$11,Summary!$T$5)-SUMIFS(Details!$AB$5:$AB$11,Details!$C$5:$C$11,Summary!V$5,Details!$CK$5:$CK$11,Summary!$T$5)</f>
        <v>0</v>
      </c>
      <c r="W8" s="271">
        <f>SUMIFS(Details!$AM$5:$AM$11,Details!$C$5:$C$11,Summary!W$5,Details!$CK$5:$CK$11,Summary!$T$5)-SUMIFS(Details!$AB$5:$AB$11,Details!$C$5:$C$11,Summary!W$5,Details!$CK$5:$CK$11,Summary!$T$5)</f>
        <v>0</v>
      </c>
      <c r="X8" s="271">
        <f>SUMIFS(Details!$AM$5:$AM$11,Details!$C$5:$C$11,Summary!X$5,Details!$CK$5:$CK$11,Summary!$T$5)-SUMIFS(Details!$AB$5:$AB$11,Details!$C$5:$C$11,Summary!X$5,Details!$CK$5:$CK$11,Summary!$T$5)</f>
        <v>0</v>
      </c>
      <c r="Y8" s="271">
        <f>SUMIFS(Details!$AM$5:$AM$11,Details!$C$5:$C$11,Summary!Y$5,Details!$CK$5:$CK$11,Summary!$T$5)-SUMIFS(Details!$AB$5:$AB$11,Details!$C$5:$C$11,Summary!Y$5,Details!$CK$5:$CK$11,Summary!$T$5)</f>
        <v>0</v>
      </c>
      <c r="Z8" s="271">
        <f>SUMIFS(Details!$AM$5:$AM$11,Details!$C$5:$C$11,Summary!Z$5,Details!$CK$5:$CK$11,Summary!$T$5)-SUMIFS(Details!$AB$5:$AB$11,Details!$C$5:$C$11,Summary!Z$5,Details!$CK$5:$CK$11,Summary!$T$5)</f>
        <v>0</v>
      </c>
      <c r="AA8" s="271">
        <f>SUMIFS(Details!$AM$5:$AM$11,Details!$C$5:$C$11,Summary!AA$5,Details!$CK$5:$CK$11,Summary!$T$5)-SUMIFS(Details!$AB$5:$AB$11,Details!$C$5:$C$11,Summary!AA$5,Details!$CK$5:$CK$11,Summary!$T$5)</f>
        <v>0</v>
      </c>
      <c r="AB8" s="271">
        <f>SUMIFS(Details!$AM$5:$AM$11,Details!$C$5:$C$11,Summary!AB$5,Details!$CK$5:$CK$11,Summary!$T$5)-SUMIFS(Details!$AB$5:$AB$11,Details!$C$5:$C$11,Summary!AB$5,Details!$CK$5:$CK$11,Summary!$T$5)</f>
        <v>0</v>
      </c>
      <c r="AC8" s="271">
        <f>SUMIFS(Details!$AM$5:$AM$11,Details!$C$5:$C$11,Summary!AC$5,Details!$CK$5:$CK$11,Summary!$T$5)-SUMIFS(Details!$AB$5:$AB$11,Details!$C$5:$C$11,Summary!AC$5,Details!$CK$5:$CK$11,Summary!$T$5)</f>
        <v>0</v>
      </c>
      <c r="AD8" s="271">
        <f>SUMIFS(Details!$AM$5:$AM$11,Details!$C$5:$C$11,Summary!AD$5,Details!$CK$5:$CK$11,Summary!$T$5)-SUMIFS(Details!$AB$5:$AB$11,Details!$C$5:$C$11,Summary!AD$5,Details!$CK$5:$CK$11,Summary!$T$5)</f>
        <v>0</v>
      </c>
      <c r="AE8" s="271">
        <f>SUMIFS(Details!$AM$5:$AM$11,Details!$C$5:$C$11,Summary!AE$5,Details!$CK$5:$CK$11,Summary!$T$5)-SUMIFS(Details!$AB$5:$AB$11,Details!$C$5:$C$11,Summary!AE$5,Details!$CK$5:$CK$11,Summary!$T$5)</f>
        <v>0</v>
      </c>
      <c r="AF8" s="271">
        <f>SUMIFS(Details!$AM$5:$AM$11,Details!$C$5:$C$11,Summary!AF$5,Details!$CK$5:$CK$11,Summary!$T$5)-SUMIFS(Details!$AB$5:$AB$11,Details!$C$5:$C$11,Summary!AF$5,Details!$CK$5:$CK$11,Summary!$T$5)</f>
        <v>0</v>
      </c>
      <c r="AG8" s="271">
        <f>SUM(U8:AF8)</f>
        <v>0</v>
      </c>
      <c r="AI8" s="366" t="s">
        <v>2</v>
      </c>
      <c r="AJ8" s="271">
        <f>SUMIFS(Details!$AM$5:$AM$11,Details!$C$5:$C$11,Summary!AJ$5,Details!$CK$5:$CK$11,Summary!$AI$5)-SUMIFS(Details!$AB$5:$AB$11,Details!$C$5:$C$11,Summary!AJ$5,Details!$CK$5:$CK$11,Summary!$AI$5)</f>
        <v>0</v>
      </c>
      <c r="AK8" s="271">
        <f>SUMIFS(Details!$AM$5:$AM$11,Details!$C$5:$C$11,Summary!AK$5,Details!$CK$5:$CK$11,Summary!$AI$5)-SUMIFS(Details!$AB$5:$AB$11,Details!$C$5:$C$11,Summary!AK$5,Details!$CK$5:$CK$11,Summary!$AI$5)</f>
        <v>0</v>
      </c>
      <c r="AL8" s="271">
        <f>SUMIFS(Details!$AM$5:$AM$11,Details!$C$5:$C$11,Summary!AL$5,Details!$CK$5:$CK$11,Summary!$AI$5)-SUMIFS(Details!$AB$5:$AB$11,Details!$C$5:$C$11,Summary!AL$5,Details!$CK$5:$CK$11,Summary!$AI$5)</f>
        <v>0</v>
      </c>
      <c r="AM8" s="271">
        <f>SUMIFS(Details!$AM$5:$AM$11,Details!$C$5:$C$11,Summary!AM$5,Details!$CK$5:$CK$11,Summary!$AI$5)-SUMIFS(Details!$AB$5:$AB$11,Details!$C$5:$C$11,Summary!AM$5,Details!$CK$5:$CK$11,Summary!$AI$5)</f>
        <v>0</v>
      </c>
      <c r="AN8" s="271">
        <f>SUMIFS(Details!$AM$5:$AM$11,Details!$C$5:$C$11,Summary!AN$5,Details!$CK$5:$CK$11,Summary!$AI$5)-SUMIFS(Details!$AB$5:$AB$11,Details!$C$5:$C$11,Summary!AN$5,Details!$CK$5:$CK$11,Summary!$AI$5)</f>
        <v>0</v>
      </c>
      <c r="AO8" s="271">
        <f>SUMIFS(Details!$AM$5:$AM$11,Details!$C$5:$C$11,Summary!AO$5,Details!$CK$5:$CK$11,Summary!$AI$5)-SUMIFS(Details!$AB$5:$AB$11,Details!$C$5:$C$11,Summary!AO$5,Details!$CK$5:$CK$11,Summary!$AI$5)</f>
        <v>0</v>
      </c>
      <c r="AP8" s="271">
        <f>SUMIFS(Details!$AM$5:$AM$11,Details!$C$5:$C$11,Summary!AP$5,Details!$CK$5:$CK$11,Summary!$AI$5)-SUMIFS(Details!$AB$5:$AB$11,Details!$C$5:$C$11,Summary!AP$5,Details!$CK$5:$CK$11,Summary!$AI$5)</f>
        <v>0</v>
      </c>
      <c r="AQ8" s="271">
        <f>SUMIFS(Details!$AM$5:$AM$11,Details!$C$5:$C$11,Summary!AQ$5,Details!$CK$5:$CK$11,Summary!$AI$5)-SUMIFS(Details!$AB$5:$AB$11,Details!$C$5:$C$11,Summary!AQ$5,Details!$CK$5:$CK$11,Summary!$AI$5)</f>
        <v>0</v>
      </c>
      <c r="AR8" s="271">
        <f>SUMIFS(Details!$AM$5:$AM$11,Details!$C$5:$C$11,Summary!AR$5,Details!$CK$5:$CK$11,Summary!$AI$5)-SUMIFS(Details!$AB$5:$AB$11,Details!$C$5:$C$11,Summary!AR$5,Details!$CK$5:$CK$11,Summary!$AI$5)</f>
        <v>0</v>
      </c>
      <c r="AS8" s="271">
        <f>SUMIFS(Details!$AM$5:$AM$11,Details!$C$5:$C$11,Summary!AS$5,Details!$CK$5:$CK$11,Summary!$AI$5)-SUMIFS(Details!$AB$5:$AB$11,Details!$C$5:$C$11,Summary!AS$5,Details!$CK$5:$CK$11,Summary!$AI$5)</f>
        <v>0</v>
      </c>
      <c r="AT8" s="271">
        <f>SUMIFS(Details!$AM$5:$AM$11,Details!$C$5:$C$11,Summary!AT$5,Details!$CK$5:$CK$11,Summary!$AI$5)-SUMIFS(Details!$AB$5:$AB$11,Details!$C$5:$C$11,Summary!AT$5,Details!$CK$5:$CK$11,Summary!$AI$5)</f>
        <v>0</v>
      </c>
      <c r="AU8" s="271">
        <f>SUMIFS(Details!$AM$5:$AM$11,Details!$C$5:$C$11,Summary!AU$5,Details!$CK$5:$CK$11,Summary!$AI$5)-SUMIFS(Details!$AB$5:$AB$11,Details!$C$5:$C$11,Summary!AU$5,Details!$CK$5:$CK$11,Summary!$AI$5)</f>
        <v>0</v>
      </c>
      <c r="AV8" s="271">
        <f>SUM(AJ8:AU8)</f>
        <v>0</v>
      </c>
      <c r="AX8" s="366" t="s">
        <v>2</v>
      </c>
      <c r="AY8" s="271">
        <f>SUMIFS(Details!$AM$5:$AM$11,Details!$C$5:$C$11,Summary!AY$5,Details!$CK$5:$CK$11,Summary!$AX$5)-SUMIFS(Details!$AB$5:$AB$11,Details!$C$5:$C$11,Summary!AY$5,Details!$CK$5:$CK$11,Summary!$AX$5)</f>
        <v>0</v>
      </c>
      <c r="AZ8" s="271">
        <f>SUMIFS(Details!$AM$5:$AM$11,Details!$C$5:$C$11,Summary!AZ$5,Details!$CK$5:$CK$11,Summary!$AX$5)-SUMIFS(Details!$AB$5:$AB$11,Details!$C$5:$C$11,Summary!AZ$5,Details!$CK$5:$CK$11,Summary!$AX$5)</f>
        <v>0</v>
      </c>
      <c r="BA8" s="271">
        <f>SUMIFS(Details!$AM$5:$AM$11,Details!$C$5:$C$11,Summary!BA$5,Details!$CK$5:$CK$11,Summary!$AX$5)-SUMIFS(Details!$AB$5:$AB$11,Details!$C$5:$C$11,Summary!BA$5,Details!$CK$5:$CK$11,Summary!$AX$5)</f>
        <v>0</v>
      </c>
      <c r="BB8" s="271">
        <f>SUMIFS(Details!$AM$5:$AM$11,Details!$C$5:$C$11,Summary!BB$5,Details!$CK$5:$CK$11,Summary!$AX$5)-SUMIFS(Details!$AB$5:$AB$11,Details!$C$5:$C$11,Summary!BB$5,Details!$CK$5:$CK$11,Summary!$AX$5)</f>
        <v>0</v>
      </c>
      <c r="BC8" s="271">
        <f>SUMIFS(Details!$AM$5:$AM$11,Details!$C$5:$C$11,Summary!BC$5,Details!$CK$5:$CK$11,Summary!$AX$5)-SUMIFS(Details!$AB$5:$AB$11,Details!$C$5:$C$11,Summary!BC$5,Details!$CK$5:$CK$11,Summary!$AX$5)</f>
        <v>0</v>
      </c>
      <c r="BD8" s="271">
        <f>SUMIFS(Details!$AM$5:$AM$11,Details!$C$5:$C$11,Summary!BD$5,Details!$CK$5:$CK$11,Summary!$AX$5)-SUMIFS(Details!$AB$5:$AB$11,Details!$C$5:$C$11,Summary!BD$5,Details!$CK$5:$CK$11,Summary!$AX$5)</f>
        <v>0</v>
      </c>
      <c r="BE8" s="271">
        <f>SUMIFS(Details!$AM$5:$AM$11,Details!$C$5:$C$11,Summary!BE$5,Details!$CK$5:$CK$11,Summary!$AX$5)-SUMIFS(Details!$AB$5:$AB$11,Details!$C$5:$C$11,Summary!BE$5,Details!$CK$5:$CK$11,Summary!$AX$5)</f>
        <v>0</v>
      </c>
      <c r="BF8" s="271">
        <f>SUMIFS(Details!$AM$5:$AM$11,Details!$C$5:$C$11,Summary!BF$5,Details!$CK$5:$CK$11,Summary!$AX$5)-SUMIFS(Details!$AB$5:$AB$11,Details!$C$5:$C$11,Summary!BF$5,Details!$CK$5:$CK$11,Summary!$AX$5)</f>
        <v>0</v>
      </c>
      <c r="BG8" s="271">
        <f>SUMIFS(Details!$AM$5:$AM$11,Details!$C$5:$C$11,Summary!BG$5,Details!$CK$5:$CK$11,Summary!$AX$5)-SUMIFS(Details!$AB$5:$AB$11,Details!$C$5:$C$11,Summary!BG$5,Details!$CK$5:$CK$11,Summary!$AX$5)</f>
        <v>0</v>
      </c>
      <c r="BH8" s="271">
        <f>SUMIFS(Details!$AM$5:$AM$11,Details!$C$5:$C$11,Summary!BH$5,Details!$CK$5:$CK$11,Summary!$AX$5)-SUMIFS(Details!$AB$5:$AB$11,Details!$C$5:$C$11,Summary!BH$5,Details!$CK$5:$CK$11,Summary!$AX$5)</f>
        <v>0</v>
      </c>
      <c r="BI8" s="271">
        <f>SUMIFS(Details!$AM$5:$AM$11,Details!$C$5:$C$11,Summary!BI$5,Details!$CK$5:$CK$11,Summary!$AX$5)-SUMIFS(Details!$AB$5:$AB$11,Details!$C$5:$C$11,Summary!BI$5,Details!$CK$5:$CK$11,Summary!$AX$5)</f>
        <v>0</v>
      </c>
      <c r="BJ8" s="271">
        <f>SUMIFS(Details!$AM$5:$AM$11,Details!$C$5:$C$11,Summary!BJ$5,Details!$CK$5:$CK$11,Summary!$AX$5)-SUMIFS(Details!$AB$5:$AB$11,Details!$C$5:$C$11,Summary!BJ$5,Details!$CK$5:$CK$11,Summary!$AX$5)</f>
        <v>0</v>
      </c>
      <c r="BK8" s="271">
        <f>SUM(AY8:BJ8)</f>
        <v>0</v>
      </c>
      <c r="BM8" s="303">
        <f>(AG8+AV8+BK8)-P8</f>
        <v>-69200</v>
      </c>
    </row>
    <row r="9" spans="3:65" x14ac:dyDescent="0.35">
      <c r="C9" s="270" t="s">
        <v>216</v>
      </c>
      <c r="D9" s="278">
        <f t="shared" ref="D9:P9" si="20">D7-D8</f>
        <v>3460</v>
      </c>
      <c r="E9" s="375">
        <f t="shared" si="20"/>
        <v>4080</v>
      </c>
      <c r="F9" s="278">
        <f t="shared" si="20"/>
        <v>11050</v>
      </c>
      <c r="G9" s="373">
        <f t="shared" si="20"/>
        <v>0</v>
      </c>
      <c r="H9" s="278">
        <f t="shared" si="20"/>
        <v>0</v>
      </c>
      <c r="I9" s="278">
        <f t="shared" si="20"/>
        <v>0</v>
      </c>
      <c r="J9" s="278">
        <f t="shared" ref="J9" si="21">J7-J8</f>
        <v>0</v>
      </c>
      <c r="K9" s="373">
        <f t="shared" si="20"/>
        <v>0</v>
      </c>
      <c r="L9" s="278">
        <f t="shared" si="20"/>
        <v>0</v>
      </c>
      <c r="M9" s="375">
        <f t="shared" si="20"/>
        <v>0</v>
      </c>
      <c r="N9" s="278">
        <f t="shared" si="20"/>
        <v>0</v>
      </c>
      <c r="O9" s="373">
        <f t="shared" si="20"/>
        <v>0</v>
      </c>
      <c r="P9" s="278">
        <f t="shared" si="20"/>
        <v>18590</v>
      </c>
      <c r="Q9" s="279"/>
      <c r="T9" s="366" t="s">
        <v>216</v>
      </c>
      <c r="U9" s="278">
        <f t="shared" ref="U9:AG9" si="22">U7-U8</f>
        <v>0</v>
      </c>
      <c r="V9" s="278">
        <f t="shared" ref="V9:AF9" si="23">V7-V8</f>
        <v>0</v>
      </c>
      <c r="W9" s="278">
        <f t="shared" si="23"/>
        <v>0</v>
      </c>
      <c r="X9" s="278">
        <f t="shared" si="23"/>
        <v>0</v>
      </c>
      <c r="Y9" s="278">
        <f t="shared" si="23"/>
        <v>0</v>
      </c>
      <c r="Z9" s="278">
        <f t="shared" si="23"/>
        <v>0</v>
      </c>
      <c r="AA9" s="278">
        <f t="shared" si="23"/>
        <v>0</v>
      </c>
      <c r="AB9" s="278">
        <f t="shared" si="23"/>
        <v>0</v>
      </c>
      <c r="AC9" s="278">
        <f t="shared" si="23"/>
        <v>0</v>
      </c>
      <c r="AD9" s="278">
        <f t="shared" si="23"/>
        <v>0</v>
      </c>
      <c r="AE9" s="278">
        <f t="shared" si="23"/>
        <v>0</v>
      </c>
      <c r="AF9" s="278">
        <f t="shared" si="23"/>
        <v>0</v>
      </c>
      <c r="AG9" s="278">
        <f t="shared" si="22"/>
        <v>0</v>
      </c>
      <c r="AI9" s="366" t="s">
        <v>216</v>
      </c>
      <c r="AJ9" s="278">
        <f t="shared" ref="AJ9:AV9" si="24">AJ7-AJ8</f>
        <v>0</v>
      </c>
      <c r="AK9" s="278">
        <f t="shared" ref="AK9:AU9" si="25">AK7-AK8</f>
        <v>0</v>
      </c>
      <c r="AL9" s="278">
        <f t="shared" si="25"/>
        <v>0</v>
      </c>
      <c r="AM9" s="278">
        <f t="shared" si="25"/>
        <v>0</v>
      </c>
      <c r="AN9" s="278">
        <f t="shared" si="25"/>
        <v>0</v>
      </c>
      <c r="AO9" s="278">
        <f t="shared" si="25"/>
        <v>0</v>
      </c>
      <c r="AP9" s="278">
        <f t="shared" si="25"/>
        <v>0</v>
      </c>
      <c r="AQ9" s="278">
        <f t="shared" si="25"/>
        <v>0</v>
      </c>
      <c r="AR9" s="278">
        <f t="shared" si="25"/>
        <v>0</v>
      </c>
      <c r="AS9" s="278">
        <f t="shared" si="25"/>
        <v>0</v>
      </c>
      <c r="AT9" s="278">
        <f t="shared" si="25"/>
        <v>0</v>
      </c>
      <c r="AU9" s="278">
        <f t="shared" si="25"/>
        <v>0</v>
      </c>
      <c r="AV9" s="278">
        <f t="shared" si="24"/>
        <v>0</v>
      </c>
      <c r="AX9" s="366" t="s">
        <v>216</v>
      </c>
      <c r="AY9" s="278">
        <f t="shared" ref="AY9:BK9" si="26">AY7-AY8</f>
        <v>0</v>
      </c>
      <c r="AZ9" s="278">
        <f t="shared" ref="AZ9:BJ9" si="27">AZ7-AZ8</f>
        <v>0</v>
      </c>
      <c r="BA9" s="278">
        <f t="shared" si="27"/>
        <v>0</v>
      </c>
      <c r="BB9" s="278">
        <f t="shared" si="27"/>
        <v>0</v>
      </c>
      <c r="BC9" s="278">
        <f t="shared" si="27"/>
        <v>0</v>
      </c>
      <c r="BD9" s="278">
        <f t="shared" si="27"/>
        <v>0</v>
      </c>
      <c r="BE9" s="278">
        <f t="shared" si="27"/>
        <v>0</v>
      </c>
      <c r="BF9" s="278">
        <f t="shared" si="27"/>
        <v>0</v>
      </c>
      <c r="BG9" s="278">
        <f t="shared" si="27"/>
        <v>0</v>
      </c>
      <c r="BH9" s="278">
        <f t="shared" si="27"/>
        <v>0</v>
      </c>
      <c r="BI9" s="278">
        <f t="shared" si="27"/>
        <v>0</v>
      </c>
      <c r="BJ9" s="278">
        <f t="shared" si="27"/>
        <v>0</v>
      </c>
      <c r="BK9" s="278">
        <f t="shared" si="26"/>
        <v>0</v>
      </c>
      <c r="BM9" s="303">
        <f>(AG9+AV9+BK9)-P9</f>
        <v>-18590</v>
      </c>
    </row>
    <row r="10" spans="3:65" x14ac:dyDescent="0.35">
      <c r="C10" s="277" t="s">
        <v>300</v>
      </c>
      <c r="D10" s="281">
        <f t="shared" ref="D10:P10" si="28">IFERROR((D9/D7),0)</f>
        <v>0.10529519172245892</v>
      </c>
      <c r="E10" s="376">
        <f t="shared" si="28"/>
        <v>0.11663807890222985</v>
      </c>
      <c r="F10" s="281">
        <f t="shared" si="28"/>
        <v>0.55388471177944865</v>
      </c>
      <c r="G10" s="374">
        <f t="shared" si="28"/>
        <v>0</v>
      </c>
      <c r="H10" s="281">
        <f t="shared" si="28"/>
        <v>0</v>
      </c>
      <c r="I10" s="281">
        <f t="shared" si="28"/>
        <v>0</v>
      </c>
      <c r="J10" s="281">
        <f t="shared" ref="J10" si="29">IFERROR((J9/J7),0)</f>
        <v>0</v>
      </c>
      <c r="K10" s="374">
        <f t="shared" si="28"/>
        <v>0</v>
      </c>
      <c r="L10" s="281">
        <f t="shared" si="28"/>
        <v>0</v>
      </c>
      <c r="M10" s="376">
        <f t="shared" si="28"/>
        <v>0</v>
      </c>
      <c r="N10" s="281">
        <f t="shared" si="28"/>
        <v>0</v>
      </c>
      <c r="O10" s="374">
        <f t="shared" si="28"/>
        <v>0</v>
      </c>
      <c r="P10" s="281">
        <f t="shared" si="28"/>
        <v>0.21175532520788246</v>
      </c>
      <c r="T10" s="367" t="s">
        <v>300</v>
      </c>
      <c r="U10" s="281">
        <f t="shared" ref="U10:AG10" si="30">IFERROR((U9/U7),0)</f>
        <v>0</v>
      </c>
      <c r="V10" s="281">
        <f t="shared" ref="V10:AF10" si="31">IFERROR((V9/V7),0)</f>
        <v>0</v>
      </c>
      <c r="W10" s="281">
        <f t="shared" si="31"/>
        <v>0</v>
      </c>
      <c r="X10" s="281">
        <f t="shared" si="31"/>
        <v>0</v>
      </c>
      <c r="Y10" s="281">
        <f t="shared" si="31"/>
        <v>0</v>
      </c>
      <c r="Z10" s="281">
        <f t="shared" si="31"/>
        <v>0</v>
      </c>
      <c r="AA10" s="281">
        <f t="shared" si="31"/>
        <v>0</v>
      </c>
      <c r="AB10" s="281">
        <f t="shared" si="31"/>
        <v>0</v>
      </c>
      <c r="AC10" s="281">
        <f t="shared" si="31"/>
        <v>0</v>
      </c>
      <c r="AD10" s="281">
        <f t="shared" si="31"/>
        <v>0</v>
      </c>
      <c r="AE10" s="281">
        <f t="shared" si="31"/>
        <v>0</v>
      </c>
      <c r="AF10" s="281">
        <f t="shared" si="31"/>
        <v>0</v>
      </c>
      <c r="AG10" s="281">
        <f t="shared" si="30"/>
        <v>0</v>
      </c>
      <c r="AI10" s="367" t="s">
        <v>300</v>
      </c>
      <c r="AJ10" s="281">
        <f t="shared" ref="AJ10:AV10" si="32">IFERROR((AJ9/AJ7),0)</f>
        <v>0</v>
      </c>
      <c r="AK10" s="281">
        <f t="shared" ref="AK10:AU10" si="33">IFERROR((AK9/AK7),0)</f>
        <v>0</v>
      </c>
      <c r="AL10" s="281">
        <f t="shared" si="33"/>
        <v>0</v>
      </c>
      <c r="AM10" s="281">
        <f t="shared" si="33"/>
        <v>0</v>
      </c>
      <c r="AN10" s="281">
        <f t="shared" si="33"/>
        <v>0</v>
      </c>
      <c r="AO10" s="281">
        <f t="shared" si="33"/>
        <v>0</v>
      </c>
      <c r="AP10" s="281">
        <f t="shared" si="33"/>
        <v>0</v>
      </c>
      <c r="AQ10" s="281">
        <f t="shared" si="33"/>
        <v>0</v>
      </c>
      <c r="AR10" s="281">
        <f t="shared" si="33"/>
        <v>0</v>
      </c>
      <c r="AS10" s="281">
        <f t="shared" si="33"/>
        <v>0</v>
      </c>
      <c r="AT10" s="281">
        <f t="shared" si="33"/>
        <v>0</v>
      </c>
      <c r="AU10" s="281">
        <f t="shared" si="33"/>
        <v>0</v>
      </c>
      <c r="AV10" s="281">
        <f t="shared" si="32"/>
        <v>0</v>
      </c>
      <c r="AX10" s="367" t="s">
        <v>300</v>
      </c>
      <c r="AY10" s="281">
        <f t="shared" ref="AY10:BK10" si="34">IFERROR((AY9/AY7),0)</f>
        <v>0</v>
      </c>
      <c r="AZ10" s="281">
        <f t="shared" ref="AZ10:BJ10" si="35">IFERROR((AZ9/AZ7),0)</f>
        <v>0</v>
      </c>
      <c r="BA10" s="281">
        <f t="shared" si="35"/>
        <v>0</v>
      </c>
      <c r="BB10" s="281">
        <f t="shared" si="35"/>
        <v>0</v>
      </c>
      <c r="BC10" s="281">
        <f t="shared" si="35"/>
        <v>0</v>
      </c>
      <c r="BD10" s="281">
        <f t="shared" si="35"/>
        <v>0</v>
      </c>
      <c r="BE10" s="281">
        <f t="shared" si="35"/>
        <v>0</v>
      </c>
      <c r="BF10" s="281">
        <f t="shared" si="35"/>
        <v>0</v>
      </c>
      <c r="BG10" s="281">
        <f t="shared" si="35"/>
        <v>0</v>
      </c>
      <c r="BH10" s="281">
        <f t="shared" si="35"/>
        <v>0</v>
      </c>
      <c r="BI10" s="281">
        <f t="shared" si="35"/>
        <v>0</v>
      </c>
      <c r="BJ10" s="281">
        <f t="shared" si="35"/>
        <v>0</v>
      </c>
      <c r="BK10" s="281">
        <f t="shared" si="34"/>
        <v>0</v>
      </c>
      <c r="BM10" s="303">
        <f t="shared" ref="BM10" si="36">(AG10+AV10+BK10)-P10</f>
        <v>-0.21175532520788246</v>
      </c>
    </row>
    <row r="11" spans="3:65" hidden="1" x14ac:dyDescent="0.35">
      <c r="C11" s="270" t="s">
        <v>3</v>
      </c>
      <c r="D11" s="271">
        <f>SUMIFS(Details!$AB$5:$AB$11,Details!$C$5:$C$11,Summary!D$5)</f>
        <v>0</v>
      </c>
      <c r="E11" s="370">
        <f>SUMIFS(Details!$AB$5:$AB$11,Details!$C$5:$C$11,Summary!E$5)</f>
        <v>0</v>
      </c>
      <c r="F11" s="271">
        <f>SUMIFS(Details!$AB$5:$AB$11,Details!$C$5:$C$11,Summary!F$5)</f>
        <v>0</v>
      </c>
      <c r="G11" s="372">
        <f>SUMIFS(Details!$AB$5:$AB$11,Details!$C$5:$C$11,Summary!G$5)</f>
        <v>0</v>
      </c>
      <c r="H11" s="271">
        <f>SUMIFS(Details!$AB$5:$AB$11,Details!$C$5:$C$11,Summary!H$5)</f>
        <v>0</v>
      </c>
      <c r="I11" s="271">
        <f>SUMIFS(Details!$AB$5:$AB$11,Details!$C$5:$C$11,Summary!I$5)</f>
        <v>0</v>
      </c>
      <c r="J11" s="271">
        <f>SUMIFS(Details!$AB$5:$AB$11,Details!$C$5:$C$11,Summary!J$5)</f>
        <v>0</v>
      </c>
      <c r="K11" s="372">
        <f>SUMIFS(Details!$AB$5:$AB$11,Details!$C$5:$C$11,Summary!K$5)</f>
        <v>0</v>
      </c>
      <c r="L11" s="271">
        <f>SUMIFS(Details!$AB$5:$AB$11,Details!$C$5:$C$11,Summary!L$5)</f>
        <v>0</v>
      </c>
      <c r="M11" s="370">
        <f>SUMIFS(Details!$AB$5:$AB$11,Details!$C$5:$C$11,Summary!M$5)</f>
        <v>0</v>
      </c>
      <c r="N11" s="271">
        <f>SUMIFS(Details!$AB$5:$AB$11,Details!$C$5:$C$11,Summary!N$5)</f>
        <v>0</v>
      </c>
      <c r="O11" s="372">
        <f>SUMIFS(Details!$AB$5:$AB$11,Details!$C$5:$C$11,Summary!O$5)</f>
        <v>0</v>
      </c>
      <c r="P11" s="271">
        <f>SUM(D11:O11)</f>
        <v>0</v>
      </c>
      <c r="Q11" s="276">
        <f>Details!AB12</f>
        <v>0</v>
      </c>
      <c r="R11" s="275">
        <f>P11-Q11</f>
        <v>0</v>
      </c>
      <c r="S11" s="275"/>
      <c r="T11" s="366" t="s">
        <v>3</v>
      </c>
      <c r="U11" s="271">
        <f>SUMIFS(Details!$AB$5:$AB$11,Details!$C$5:$C$11,Summary!U$5,Details!$CK$5:$CK$11,Summary!$T$5)</f>
        <v>0</v>
      </c>
      <c r="V11" s="271">
        <f>SUMIFS(Details!$AB$5:$AB$11,Details!$C$5:$C$11,Summary!V$5,Details!$CK$5:$CK$11,Summary!$T$5)</f>
        <v>0</v>
      </c>
      <c r="W11" s="271">
        <f>SUMIFS(Details!$AB$5:$AB$11,Details!$C$5:$C$11,Summary!W$5,Details!$CK$5:$CK$11,Summary!$T$5)</f>
        <v>0</v>
      </c>
      <c r="X11" s="271">
        <f>SUMIFS(Details!$AB$5:$AB$11,Details!$C$5:$C$11,Summary!X$5,Details!$CK$5:$CK$11,Summary!$T$5)</f>
        <v>0</v>
      </c>
      <c r="Y11" s="271">
        <f>SUMIFS(Details!$AB$5:$AB$11,Details!$C$5:$C$11,Summary!Y$5,Details!$CK$5:$CK$11,Summary!$T$5)</f>
        <v>0</v>
      </c>
      <c r="Z11" s="271">
        <f>SUMIFS(Details!$AB$5:$AB$11,Details!$C$5:$C$11,Summary!Z$5,Details!$CK$5:$CK$11,Summary!$T$5)</f>
        <v>0</v>
      </c>
      <c r="AA11" s="271">
        <f>SUMIFS(Details!$AB$5:$AB$11,Details!$C$5:$C$11,Summary!AA$5,Details!$CK$5:$CK$11,Summary!$T$5)</f>
        <v>0</v>
      </c>
      <c r="AB11" s="271">
        <f>SUMIFS(Details!$AB$5:$AB$11,Details!$C$5:$C$11,Summary!AB$5,Details!$CK$5:$CK$11,Summary!$T$5)</f>
        <v>0</v>
      </c>
      <c r="AC11" s="271">
        <f>SUMIFS(Details!$AB$5:$AB$11,Details!$C$5:$C$11,Summary!AC$5,Details!$CK$5:$CK$11,Summary!$T$5)</f>
        <v>0</v>
      </c>
      <c r="AD11" s="271">
        <f>SUMIFS(Details!$AB$5:$AB$11,Details!$C$5:$C$11,Summary!AD$5,Details!$CK$5:$CK$11,Summary!$T$5)</f>
        <v>0</v>
      </c>
      <c r="AE11" s="271">
        <f>SUMIFS(Details!$AB$5:$AB$11,Details!$C$5:$C$11,Summary!AE$5,Details!$CK$5:$CK$11,Summary!$T$5)</f>
        <v>0</v>
      </c>
      <c r="AF11" s="271">
        <f>SUMIFS(Details!$AB$5:$AB$11,Details!$C$5:$C$11,Summary!AF$5,Details!$CK$5:$CK$11,Summary!$T$5)</f>
        <v>0</v>
      </c>
      <c r="AG11" s="271">
        <f>SUM(U11:AF11)</f>
        <v>0</v>
      </c>
      <c r="AI11" s="366" t="s">
        <v>3</v>
      </c>
      <c r="AJ11" s="271">
        <f>SUMIFS(Details!$AB$5:$AB$11,Details!$C$5:$C$11,Summary!AJ$5,Details!$CK$5:$CK$11,Summary!$AI$5)</f>
        <v>0</v>
      </c>
      <c r="AK11" s="271">
        <f>SUMIFS(Details!$AB$5:$AB$11,Details!$C$5:$C$11,Summary!AK$5,Details!$CK$5:$CK$11,Summary!$AI$5)</f>
        <v>0</v>
      </c>
      <c r="AL11" s="271">
        <f>SUMIFS(Details!$AB$5:$AB$11,Details!$C$5:$C$11,Summary!AL$5,Details!$CK$5:$CK$11,Summary!$AI$5)</f>
        <v>0</v>
      </c>
      <c r="AM11" s="271">
        <f>SUMIFS(Details!$AB$5:$AB$11,Details!$C$5:$C$11,Summary!AM$5,Details!$CK$5:$CK$11,Summary!$AI$5)</f>
        <v>0</v>
      </c>
      <c r="AN11" s="271">
        <f>SUMIFS(Details!$AB$5:$AB$11,Details!$C$5:$C$11,Summary!AN$5,Details!$CK$5:$CK$11,Summary!$AI$5)</f>
        <v>0</v>
      </c>
      <c r="AO11" s="271">
        <f>SUMIFS(Details!$AB$5:$AB$11,Details!$C$5:$C$11,Summary!AO$5,Details!$CK$5:$CK$11,Summary!$AI$5)</f>
        <v>0</v>
      </c>
      <c r="AP11" s="271">
        <f>SUMIFS(Details!$AB$5:$AB$11,Details!$C$5:$C$11,Summary!AP$5,Details!$CK$5:$CK$11,Summary!$AI$5)</f>
        <v>0</v>
      </c>
      <c r="AQ11" s="271">
        <f>SUMIFS(Details!$AB$5:$AB$11,Details!$C$5:$C$11,Summary!AQ$5,Details!$CK$5:$CK$11,Summary!$AI$5)</f>
        <v>0</v>
      </c>
      <c r="AR11" s="271">
        <f>SUMIFS(Details!$AB$5:$AB$11,Details!$C$5:$C$11,Summary!AR$5,Details!$CK$5:$CK$11,Summary!$AI$5)</f>
        <v>0</v>
      </c>
      <c r="AS11" s="271">
        <f>SUMIFS(Details!$AB$5:$AB$11,Details!$C$5:$C$11,Summary!AS$5,Details!$CK$5:$CK$11,Summary!$AI$5)</f>
        <v>0</v>
      </c>
      <c r="AT11" s="271">
        <f>SUMIFS(Details!$AB$5:$AB$11,Details!$C$5:$C$11,Summary!AT$5,Details!$CK$5:$CK$11,Summary!$AI$5)</f>
        <v>0</v>
      </c>
      <c r="AU11" s="271">
        <f>SUMIFS(Details!$AB$5:$AB$11,Details!$C$5:$C$11,Summary!AU$5,Details!$CK$5:$CK$11,Summary!$AI$5)</f>
        <v>0</v>
      </c>
      <c r="AV11" s="271">
        <f>SUM(AJ11:AU11)</f>
        <v>0</v>
      </c>
      <c r="AX11" s="366" t="s">
        <v>3</v>
      </c>
      <c r="AY11" s="271">
        <f>SUMIFS(Details!$AB$5:$AB$11,Details!$C$5:$C$11,Summary!AY$5,Details!$CK$5:$CK$11,Summary!$AX$5)</f>
        <v>0</v>
      </c>
      <c r="AZ11" s="271">
        <f>SUMIFS(Details!$AB$5:$AB$11,Details!$C$5:$C$11,Summary!AZ$5,Details!$CK$5:$CK$11,Summary!$AX$5)</f>
        <v>0</v>
      </c>
      <c r="BA11" s="271">
        <f>SUMIFS(Details!$AB$5:$AB$11,Details!$C$5:$C$11,Summary!BA$5,Details!$CK$5:$CK$11,Summary!$AX$5)</f>
        <v>0</v>
      </c>
      <c r="BB11" s="271">
        <f>SUMIFS(Details!$AB$5:$AB$11,Details!$C$5:$C$11,Summary!BB$5,Details!$CK$5:$CK$11,Summary!$AX$5)</f>
        <v>0</v>
      </c>
      <c r="BC11" s="271">
        <f>SUMIFS(Details!$AB$5:$AB$11,Details!$C$5:$C$11,Summary!BC$5,Details!$CK$5:$CK$11,Summary!$AX$5)</f>
        <v>0</v>
      </c>
      <c r="BD11" s="271">
        <f>SUMIFS(Details!$AB$5:$AB$11,Details!$C$5:$C$11,Summary!BD$5,Details!$CK$5:$CK$11,Summary!$AX$5)</f>
        <v>0</v>
      </c>
      <c r="BE11" s="271">
        <f>SUMIFS(Details!$AB$5:$AB$11,Details!$C$5:$C$11,Summary!BE$5,Details!$CK$5:$CK$11,Summary!$AX$5)</f>
        <v>0</v>
      </c>
      <c r="BF11" s="271">
        <f>SUMIFS(Details!$AB$5:$AB$11,Details!$C$5:$C$11,Summary!BF$5,Details!$CK$5:$CK$11,Summary!$AX$5)</f>
        <v>0</v>
      </c>
      <c r="BG11" s="271">
        <f>SUMIFS(Details!$AB$5:$AB$11,Details!$C$5:$C$11,Summary!BG$5,Details!$CK$5:$CK$11,Summary!$AX$5)</f>
        <v>0</v>
      </c>
      <c r="BH11" s="271">
        <f>SUMIFS(Details!$AB$5:$AB$11,Details!$C$5:$C$11,Summary!BH$5,Details!$CK$5:$CK$11,Summary!$AX$5)</f>
        <v>0</v>
      </c>
      <c r="BI11" s="271">
        <f>SUMIFS(Details!$AB$5:$AB$11,Details!$C$5:$C$11,Summary!BI$5,Details!$CK$5:$CK$11,Summary!$AX$5)</f>
        <v>0</v>
      </c>
      <c r="BJ11" s="271">
        <f>SUMIFS(Details!$AB$5:$AB$11,Details!$C$5:$C$11,Summary!BJ$5,Details!$CK$5:$CK$11,Summary!$AX$5)</f>
        <v>0</v>
      </c>
      <c r="BK11" s="271">
        <f>SUM(AY11:BJ11)</f>
        <v>0</v>
      </c>
      <c r="BM11" s="303">
        <f>(AG11+AV11+BK11)-P11</f>
        <v>0</v>
      </c>
    </row>
    <row r="12" spans="3:65" hidden="1" x14ac:dyDescent="0.35">
      <c r="C12" s="270" t="s">
        <v>299</v>
      </c>
      <c r="D12" s="271">
        <f>SUMIFS(Details!$AC$5:$AC$11,Details!$C$5:$C$11,Summary!D$5)</f>
        <v>0</v>
      </c>
      <c r="E12" s="370">
        <f>SUMIFS(Details!$AC$5:$AC$11,Details!$C$5:$C$11,Summary!E$5)</f>
        <v>0</v>
      </c>
      <c r="F12" s="271">
        <f>SUMIFS(Details!$AC$5:$AC$11,Details!$C$5:$C$11,Summary!F$5)</f>
        <v>0</v>
      </c>
      <c r="G12" s="372">
        <f>SUMIFS(Details!$AC$5:$AC$11,Details!$C$5:$C$11,Summary!G$5)</f>
        <v>0</v>
      </c>
      <c r="H12" s="271">
        <f>SUMIFS(Details!$AC$5:$AC$11,Details!$C$5:$C$11,Summary!H$5)</f>
        <v>0</v>
      </c>
      <c r="I12" s="271">
        <f>SUMIFS(Details!$AC$5:$AC$11,Details!$C$5:$C$11,Summary!I$5)</f>
        <v>0</v>
      </c>
      <c r="J12" s="271">
        <f>SUMIFS(Details!$AC$5:$AC$11,Details!$C$5:$C$11,Summary!J$5)</f>
        <v>0</v>
      </c>
      <c r="K12" s="372">
        <f>SUMIFS(Details!$AC$5:$AC$11,Details!$C$5:$C$11,Summary!K$5)</f>
        <v>0</v>
      </c>
      <c r="L12" s="271">
        <f>SUMIFS(Details!$AC$5:$AC$11,Details!$C$5:$C$11,Summary!L$5)</f>
        <v>0</v>
      </c>
      <c r="M12" s="370">
        <f>SUMIFS(Details!$AC$5:$AC$11,Details!$C$5:$C$11,Summary!M$5)</f>
        <v>0</v>
      </c>
      <c r="N12" s="271">
        <f>SUMIFS(Details!$AC$5:$AC$11,Details!$C$5:$C$11,Summary!N$5)</f>
        <v>0</v>
      </c>
      <c r="O12" s="372">
        <f>SUMIFS(Details!$AC$5:$AC$11,Details!$C$5:$C$11,Summary!O$5)</f>
        <v>0</v>
      </c>
      <c r="P12" s="271">
        <f>SUM(D12:O12)</f>
        <v>0</v>
      </c>
      <c r="Q12" s="276"/>
      <c r="R12" s="275"/>
      <c r="S12" s="275"/>
      <c r="T12" s="366" t="s">
        <v>299</v>
      </c>
      <c r="U12" s="271">
        <f>SUMIFS(Details!$AC$5:$AC$11,Details!$C$5:$C$11,Summary!U$5,Details!$CK$5:$CK$11,Summary!$T$5)</f>
        <v>0</v>
      </c>
      <c r="V12" s="271">
        <f>SUMIFS(Details!$AC$5:$AC$11,Details!$C$5:$C$11,Summary!V$5,Details!$CK$5:$CK$11,Summary!$T$5)</f>
        <v>0</v>
      </c>
      <c r="W12" s="271">
        <f>SUMIFS(Details!$AC$5:$AC$11,Details!$C$5:$C$11,Summary!W$5,Details!$CK$5:$CK$11,Summary!$T$5)</f>
        <v>0</v>
      </c>
      <c r="X12" s="271">
        <f>SUMIFS(Details!$AC$5:$AC$11,Details!$C$5:$C$11,Summary!X$5,Details!$CK$5:$CK$11,Summary!$T$5)</f>
        <v>0</v>
      </c>
      <c r="Y12" s="271">
        <f>SUMIFS(Details!$AC$5:$AC$11,Details!$C$5:$C$11,Summary!Y$5,Details!$CK$5:$CK$11,Summary!$T$5)</f>
        <v>0</v>
      </c>
      <c r="Z12" s="271">
        <f>SUMIFS(Details!$AC$5:$AC$11,Details!$C$5:$C$11,Summary!Z$5,Details!$CK$5:$CK$11,Summary!$T$5)</f>
        <v>0</v>
      </c>
      <c r="AA12" s="271">
        <f>SUMIFS(Details!$AC$5:$AC$11,Details!$C$5:$C$11,Summary!AA$5,Details!$CK$5:$CK$11,Summary!$T$5)</f>
        <v>0</v>
      </c>
      <c r="AB12" s="271">
        <f>SUMIFS(Details!$AC$5:$AC$11,Details!$C$5:$C$11,Summary!AB$5,Details!$CK$5:$CK$11,Summary!$T$5)</f>
        <v>0</v>
      </c>
      <c r="AC12" s="271">
        <f>SUMIFS(Details!$AC$5:$AC$11,Details!$C$5:$C$11,Summary!AC$5,Details!$CK$5:$CK$11,Summary!$T$5)</f>
        <v>0</v>
      </c>
      <c r="AD12" s="271">
        <f>SUMIFS(Details!$AC$5:$AC$11,Details!$C$5:$C$11,Summary!AD$5,Details!$CK$5:$CK$11,Summary!$T$5)</f>
        <v>0</v>
      </c>
      <c r="AE12" s="271">
        <f>SUMIFS(Details!$AC$5:$AC$11,Details!$C$5:$C$11,Summary!AE$5,Details!$CK$5:$CK$11,Summary!$T$5)</f>
        <v>0</v>
      </c>
      <c r="AF12" s="271">
        <f>SUMIFS(Details!$AC$5:$AC$11,Details!$C$5:$C$11,Summary!AF$5,Details!$CK$5:$CK$11,Summary!$T$5)</f>
        <v>0</v>
      </c>
      <c r="AG12" s="271">
        <f>SUM(U12:AF12)</f>
        <v>0</v>
      </c>
      <c r="AI12" s="366" t="s">
        <v>299</v>
      </c>
      <c r="AJ12" s="271">
        <f>SUMIFS(Details!$AC$5:$AC$11,Details!$C$5:$C$11,Summary!AJ$5,Details!$CK$5:$CK$11,Summary!$AI$5)</f>
        <v>0</v>
      </c>
      <c r="AK12" s="271">
        <f>SUMIFS(Details!$AC$5:$AC$11,Details!$C$5:$C$11,Summary!AK$5,Details!$CK$5:$CK$11,Summary!$AI$5)</f>
        <v>0</v>
      </c>
      <c r="AL12" s="271">
        <f>SUMIFS(Details!$AC$5:$AC$11,Details!$C$5:$C$11,Summary!AL$5,Details!$CK$5:$CK$11,Summary!$AI$5)</f>
        <v>0</v>
      </c>
      <c r="AM12" s="271">
        <f>SUMIFS(Details!$AC$5:$AC$11,Details!$C$5:$C$11,Summary!AM$5,Details!$CK$5:$CK$11,Summary!$AI$5)</f>
        <v>0</v>
      </c>
      <c r="AN12" s="271">
        <f>SUMIFS(Details!$AC$5:$AC$11,Details!$C$5:$C$11,Summary!AN$5,Details!$CK$5:$CK$11,Summary!$AI$5)</f>
        <v>0</v>
      </c>
      <c r="AO12" s="271">
        <f>SUMIFS(Details!$AC$5:$AC$11,Details!$C$5:$C$11,Summary!AO$5,Details!$CK$5:$CK$11,Summary!$AI$5)</f>
        <v>0</v>
      </c>
      <c r="AP12" s="271">
        <f>SUMIFS(Details!$AC$5:$AC$11,Details!$C$5:$C$11,Summary!AP$5,Details!$CK$5:$CK$11,Summary!$AI$5)</f>
        <v>0</v>
      </c>
      <c r="AQ12" s="271">
        <f>SUMIFS(Details!$AC$5:$AC$11,Details!$C$5:$C$11,Summary!AQ$5,Details!$CK$5:$CK$11,Summary!$AI$5)</f>
        <v>0</v>
      </c>
      <c r="AR12" s="271">
        <f>SUMIFS(Details!$AC$5:$AC$11,Details!$C$5:$C$11,Summary!AR$5,Details!$CK$5:$CK$11,Summary!$AI$5)</f>
        <v>0</v>
      </c>
      <c r="AS12" s="271">
        <f>SUMIFS(Details!$AC$5:$AC$11,Details!$C$5:$C$11,Summary!AS$5,Details!$CK$5:$CK$11,Summary!$AI$5)</f>
        <v>0</v>
      </c>
      <c r="AT12" s="271">
        <f>SUMIFS(Details!$AC$5:$AC$11,Details!$C$5:$C$11,Summary!AT$5,Details!$CK$5:$CK$11,Summary!$AI$5)</f>
        <v>0</v>
      </c>
      <c r="AU12" s="271">
        <f>SUMIFS(Details!$AC$5:$AC$11,Details!$C$5:$C$11,Summary!AU$5,Details!$CK$5:$CK$11,Summary!$AI$5)</f>
        <v>0</v>
      </c>
      <c r="AV12" s="271">
        <f>SUM(AJ12:AU12)</f>
        <v>0</v>
      </c>
      <c r="AX12" s="366" t="s">
        <v>299</v>
      </c>
      <c r="AY12" s="271">
        <f>SUMIFS(Details!$AC$5:$AC$11,Details!$C$5:$C$11,Summary!AY$5,Details!$CK$5:$CK$11,Summary!$AX$5)</f>
        <v>0</v>
      </c>
      <c r="AZ12" s="271">
        <f>SUMIFS(Details!$AC$5:$AC$11,Details!$C$5:$C$11,Summary!AZ$5,Details!$CK$5:$CK$11,Summary!$AX$5)</f>
        <v>0</v>
      </c>
      <c r="BA12" s="271">
        <f>SUMIFS(Details!$AC$5:$AC$11,Details!$C$5:$C$11,Summary!BA$5,Details!$CK$5:$CK$11,Summary!$AX$5)</f>
        <v>0</v>
      </c>
      <c r="BB12" s="271">
        <f>SUMIFS(Details!$AC$5:$AC$11,Details!$C$5:$C$11,Summary!BB$5,Details!$CK$5:$CK$11,Summary!$AX$5)</f>
        <v>0</v>
      </c>
      <c r="BC12" s="271">
        <f>SUMIFS(Details!$AC$5:$AC$11,Details!$C$5:$C$11,Summary!BC$5,Details!$CK$5:$CK$11,Summary!$AX$5)</f>
        <v>0</v>
      </c>
      <c r="BD12" s="271">
        <f>SUMIFS(Details!$AC$5:$AC$11,Details!$C$5:$C$11,Summary!BD$5,Details!$CK$5:$CK$11,Summary!$AX$5)</f>
        <v>0</v>
      </c>
      <c r="BE12" s="271">
        <f>SUMIFS(Details!$AC$5:$AC$11,Details!$C$5:$C$11,Summary!BE$5,Details!$CK$5:$CK$11,Summary!$AX$5)</f>
        <v>0</v>
      </c>
      <c r="BF12" s="271">
        <f>SUMIFS(Details!$AC$5:$AC$11,Details!$C$5:$C$11,Summary!BF$5,Details!$CK$5:$CK$11,Summary!$AX$5)</f>
        <v>0</v>
      </c>
      <c r="BG12" s="271">
        <f>SUMIFS(Details!$AC$5:$AC$11,Details!$C$5:$C$11,Summary!BG$5,Details!$CK$5:$CK$11,Summary!$AX$5)</f>
        <v>0</v>
      </c>
      <c r="BH12" s="271">
        <f>SUMIFS(Details!$AC$5:$AC$11,Details!$C$5:$C$11,Summary!BH$5,Details!$CK$5:$CK$11,Summary!$AX$5)</f>
        <v>0</v>
      </c>
      <c r="BI12" s="271">
        <f>SUMIFS(Details!$AC$5:$AC$11,Details!$C$5:$C$11,Summary!BI$5,Details!$CK$5:$CK$11,Summary!$AX$5)</f>
        <v>0</v>
      </c>
      <c r="BJ12" s="271">
        <f>SUMIFS(Details!$AC$5:$AC$11,Details!$C$5:$C$11,Summary!BJ$5,Details!$CK$5:$CK$11,Summary!$AX$5)</f>
        <v>0</v>
      </c>
      <c r="BK12" s="271">
        <f>SUM(AY12:BJ12)</f>
        <v>0</v>
      </c>
    </row>
    <row r="13" spans="3:65" x14ac:dyDescent="0.35">
      <c r="C13" s="270" t="s">
        <v>218</v>
      </c>
      <c r="D13" s="278">
        <f t="shared" ref="D13:O13" si="37">D9-D11-D12</f>
        <v>3460</v>
      </c>
      <c r="E13" s="375">
        <f t="shared" si="37"/>
        <v>4080</v>
      </c>
      <c r="F13" s="278">
        <f t="shared" si="37"/>
        <v>11050</v>
      </c>
      <c r="G13" s="373">
        <f t="shared" si="37"/>
        <v>0</v>
      </c>
      <c r="H13" s="278">
        <f t="shared" si="37"/>
        <v>0</v>
      </c>
      <c r="I13" s="278">
        <f t="shared" si="37"/>
        <v>0</v>
      </c>
      <c r="J13" s="278">
        <f t="shared" ref="J13" si="38">J9-J11-J12</f>
        <v>0</v>
      </c>
      <c r="K13" s="373">
        <f t="shared" si="37"/>
        <v>0</v>
      </c>
      <c r="L13" s="278">
        <f t="shared" si="37"/>
        <v>0</v>
      </c>
      <c r="M13" s="375">
        <f t="shared" si="37"/>
        <v>0</v>
      </c>
      <c r="N13" s="278">
        <f t="shared" si="37"/>
        <v>0</v>
      </c>
      <c r="O13" s="373">
        <f t="shared" si="37"/>
        <v>0</v>
      </c>
      <c r="P13" s="278">
        <f>P9-P11-P12</f>
        <v>18590</v>
      </c>
      <c r="Q13" s="272" t="s">
        <v>120</v>
      </c>
      <c r="T13" s="366" t="s">
        <v>218</v>
      </c>
      <c r="U13" s="278">
        <f t="shared" ref="U13:AG13" si="39">U9-U11-U12</f>
        <v>0</v>
      </c>
      <c r="V13" s="278">
        <f t="shared" ref="V13:AF13" si="40">V9-V11-V12</f>
        <v>0</v>
      </c>
      <c r="W13" s="278">
        <f t="shared" si="40"/>
        <v>0</v>
      </c>
      <c r="X13" s="278">
        <f t="shared" si="40"/>
        <v>0</v>
      </c>
      <c r="Y13" s="278">
        <f t="shared" si="40"/>
        <v>0</v>
      </c>
      <c r="Z13" s="278">
        <f t="shared" si="40"/>
        <v>0</v>
      </c>
      <c r="AA13" s="278">
        <f t="shared" si="40"/>
        <v>0</v>
      </c>
      <c r="AB13" s="278">
        <f t="shared" si="40"/>
        <v>0</v>
      </c>
      <c r="AC13" s="278">
        <f t="shared" si="40"/>
        <v>0</v>
      </c>
      <c r="AD13" s="278">
        <f t="shared" si="40"/>
        <v>0</v>
      </c>
      <c r="AE13" s="278">
        <f t="shared" si="40"/>
        <v>0</v>
      </c>
      <c r="AF13" s="278">
        <f t="shared" si="40"/>
        <v>0</v>
      </c>
      <c r="AG13" s="278">
        <f t="shared" si="39"/>
        <v>0</v>
      </c>
      <c r="AI13" s="366" t="s">
        <v>218</v>
      </c>
      <c r="AJ13" s="278">
        <f t="shared" ref="AJ13:AV13" si="41">AJ9-AJ11-AJ12</f>
        <v>0</v>
      </c>
      <c r="AK13" s="278">
        <f t="shared" ref="AK13:AU13" si="42">AK9-AK11-AK12</f>
        <v>0</v>
      </c>
      <c r="AL13" s="278">
        <f t="shared" si="42"/>
        <v>0</v>
      </c>
      <c r="AM13" s="278">
        <f t="shared" si="42"/>
        <v>0</v>
      </c>
      <c r="AN13" s="278">
        <f t="shared" si="42"/>
        <v>0</v>
      </c>
      <c r="AO13" s="278">
        <f t="shared" si="42"/>
        <v>0</v>
      </c>
      <c r="AP13" s="278">
        <f t="shared" si="42"/>
        <v>0</v>
      </c>
      <c r="AQ13" s="278">
        <f t="shared" si="42"/>
        <v>0</v>
      </c>
      <c r="AR13" s="278">
        <f t="shared" si="42"/>
        <v>0</v>
      </c>
      <c r="AS13" s="278">
        <f t="shared" si="42"/>
        <v>0</v>
      </c>
      <c r="AT13" s="278">
        <f t="shared" si="42"/>
        <v>0</v>
      </c>
      <c r="AU13" s="278">
        <f t="shared" si="42"/>
        <v>0</v>
      </c>
      <c r="AV13" s="278">
        <f t="shared" si="41"/>
        <v>0</v>
      </c>
      <c r="AX13" s="366" t="s">
        <v>218</v>
      </c>
      <c r="AY13" s="278">
        <f t="shared" ref="AY13:BK13" si="43">AY9-AY11-AY12</f>
        <v>0</v>
      </c>
      <c r="AZ13" s="278">
        <f t="shared" ref="AZ13:BJ13" si="44">AZ9-AZ11-AZ12</f>
        <v>0</v>
      </c>
      <c r="BA13" s="278">
        <f t="shared" si="44"/>
        <v>0</v>
      </c>
      <c r="BB13" s="278">
        <f t="shared" si="44"/>
        <v>0</v>
      </c>
      <c r="BC13" s="278">
        <f t="shared" si="44"/>
        <v>0</v>
      </c>
      <c r="BD13" s="278">
        <f t="shared" si="44"/>
        <v>0</v>
      </c>
      <c r="BE13" s="278">
        <f t="shared" si="44"/>
        <v>0</v>
      </c>
      <c r="BF13" s="278">
        <f t="shared" si="44"/>
        <v>0</v>
      </c>
      <c r="BG13" s="278">
        <f t="shared" si="44"/>
        <v>0</v>
      </c>
      <c r="BH13" s="278">
        <f t="shared" si="44"/>
        <v>0</v>
      </c>
      <c r="BI13" s="278">
        <f t="shared" si="44"/>
        <v>0</v>
      </c>
      <c r="BJ13" s="278">
        <f t="shared" si="44"/>
        <v>0</v>
      </c>
      <c r="BK13" s="278">
        <f t="shared" si="43"/>
        <v>0</v>
      </c>
      <c r="BM13" s="303">
        <f>(AG13+AV13+BK13)-P13</f>
        <v>-18590</v>
      </c>
    </row>
    <row r="14" spans="3:65" x14ac:dyDescent="0.35">
      <c r="C14" s="277" t="s">
        <v>301</v>
      </c>
      <c r="D14" s="281">
        <f t="shared" ref="D14:O14" si="45">IFERROR((D13/D7),0)</f>
        <v>0.10529519172245892</v>
      </c>
      <c r="E14" s="376">
        <f t="shared" si="45"/>
        <v>0.11663807890222985</v>
      </c>
      <c r="F14" s="281">
        <f t="shared" si="45"/>
        <v>0.55388471177944865</v>
      </c>
      <c r="G14" s="374">
        <f t="shared" si="45"/>
        <v>0</v>
      </c>
      <c r="H14" s="281">
        <f t="shared" si="45"/>
        <v>0</v>
      </c>
      <c r="I14" s="281">
        <f t="shared" si="45"/>
        <v>0</v>
      </c>
      <c r="J14" s="281">
        <f t="shared" ref="J14" si="46">IFERROR((J13/J7),0)</f>
        <v>0</v>
      </c>
      <c r="K14" s="374">
        <f t="shared" si="45"/>
        <v>0</v>
      </c>
      <c r="L14" s="281">
        <f t="shared" si="45"/>
        <v>0</v>
      </c>
      <c r="M14" s="376">
        <f t="shared" si="45"/>
        <v>0</v>
      </c>
      <c r="N14" s="281">
        <f t="shared" si="45"/>
        <v>0</v>
      </c>
      <c r="O14" s="374">
        <f t="shared" si="45"/>
        <v>0</v>
      </c>
      <c r="P14" s="281">
        <f>IFERROR((P13/P7),0)</f>
        <v>0.21175532520788246</v>
      </c>
      <c r="Q14" s="282"/>
      <c r="T14" s="367" t="s">
        <v>301</v>
      </c>
      <c r="U14" s="281">
        <f t="shared" ref="U14" si="47">IFERROR((U13/U7),0)</f>
        <v>0</v>
      </c>
      <c r="V14" s="281">
        <f t="shared" ref="V14:AF14" si="48">IFERROR((V13/V7),0)</f>
        <v>0</v>
      </c>
      <c r="W14" s="281">
        <f t="shared" si="48"/>
        <v>0</v>
      </c>
      <c r="X14" s="281">
        <f t="shared" si="48"/>
        <v>0</v>
      </c>
      <c r="Y14" s="281">
        <f t="shared" si="48"/>
        <v>0</v>
      </c>
      <c r="Z14" s="281">
        <f t="shared" si="48"/>
        <v>0</v>
      </c>
      <c r="AA14" s="281">
        <f t="shared" si="48"/>
        <v>0</v>
      </c>
      <c r="AB14" s="281">
        <f t="shared" si="48"/>
        <v>0</v>
      </c>
      <c r="AC14" s="281">
        <f t="shared" si="48"/>
        <v>0</v>
      </c>
      <c r="AD14" s="281">
        <f t="shared" si="48"/>
        <v>0</v>
      </c>
      <c r="AE14" s="281">
        <f t="shared" si="48"/>
        <v>0</v>
      </c>
      <c r="AF14" s="281">
        <f t="shared" si="48"/>
        <v>0</v>
      </c>
      <c r="AG14" s="281">
        <f>IFERROR((AG13/AG7),0)</f>
        <v>0</v>
      </c>
      <c r="AI14" s="367" t="s">
        <v>301</v>
      </c>
      <c r="AJ14" s="281">
        <f t="shared" ref="AJ14:AV14" si="49">IFERROR((AJ13/AJ7),0)</f>
        <v>0</v>
      </c>
      <c r="AK14" s="281">
        <f t="shared" ref="AK14:AU14" si="50">IFERROR((AK13/AK7),0)</f>
        <v>0</v>
      </c>
      <c r="AL14" s="281">
        <f t="shared" si="50"/>
        <v>0</v>
      </c>
      <c r="AM14" s="281">
        <f t="shared" si="50"/>
        <v>0</v>
      </c>
      <c r="AN14" s="281">
        <f t="shared" si="50"/>
        <v>0</v>
      </c>
      <c r="AO14" s="281">
        <f t="shared" si="50"/>
        <v>0</v>
      </c>
      <c r="AP14" s="281">
        <f t="shared" si="50"/>
        <v>0</v>
      </c>
      <c r="AQ14" s="281">
        <f t="shared" si="50"/>
        <v>0</v>
      </c>
      <c r="AR14" s="281">
        <f t="shared" si="50"/>
        <v>0</v>
      </c>
      <c r="AS14" s="281">
        <f t="shared" si="50"/>
        <v>0</v>
      </c>
      <c r="AT14" s="281">
        <f t="shared" si="50"/>
        <v>0</v>
      </c>
      <c r="AU14" s="281">
        <f t="shared" si="50"/>
        <v>0</v>
      </c>
      <c r="AV14" s="281">
        <f t="shared" si="49"/>
        <v>0</v>
      </c>
      <c r="AX14" s="367" t="s">
        <v>301</v>
      </c>
      <c r="AY14" s="281">
        <f t="shared" ref="AY14:BK14" si="51">IFERROR((AY13/AY7),0)</f>
        <v>0</v>
      </c>
      <c r="AZ14" s="281">
        <f t="shared" ref="AZ14:BJ14" si="52">IFERROR((AZ13/AZ7),0)</f>
        <v>0</v>
      </c>
      <c r="BA14" s="281">
        <f t="shared" si="52"/>
        <v>0</v>
      </c>
      <c r="BB14" s="281">
        <f t="shared" si="52"/>
        <v>0</v>
      </c>
      <c r="BC14" s="281">
        <f t="shared" si="52"/>
        <v>0</v>
      </c>
      <c r="BD14" s="281">
        <f t="shared" si="52"/>
        <v>0</v>
      </c>
      <c r="BE14" s="281">
        <f t="shared" si="52"/>
        <v>0</v>
      </c>
      <c r="BF14" s="281">
        <f t="shared" si="52"/>
        <v>0</v>
      </c>
      <c r="BG14" s="281">
        <f t="shared" si="52"/>
        <v>0</v>
      </c>
      <c r="BH14" s="281">
        <f t="shared" si="52"/>
        <v>0</v>
      </c>
      <c r="BI14" s="281">
        <f t="shared" si="52"/>
        <v>0</v>
      </c>
      <c r="BJ14" s="281">
        <f t="shared" si="52"/>
        <v>0</v>
      </c>
      <c r="BK14" s="281">
        <f t="shared" si="51"/>
        <v>0</v>
      </c>
      <c r="BM14" s="303">
        <f>(AG14+AV14+BK14)-P14</f>
        <v>-0.21175532520788246</v>
      </c>
    </row>
    <row r="15" spans="3:65" x14ac:dyDescent="0.35">
      <c r="C15" s="270" t="s">
        <v>315</v>
      </c>
      <c r="D15" s="273">
        <f>SUMIFS(Details!$BQ$16:$BQ$17,Details!$C$16:$C$17,Summary!D$5)</f>
        <v>0</v>
      </c>
      <c r="E15" s="273">
        <f>SUMIFS(Details!$BQ$16:$BQ$17,Details!$C$16:$C$17,Summary!E$5)</f>
        <v>0</v>
      </c>
      <c r="F15" s="273">
        <f>SUMIFS(Details!$BQ$16:$BQ$17,Details!$C$16:$C$17,Summary!F$5)</f>
        <v>0</v>
      </c>
      <c r="G15" s="273">
        <f>SUMIFS(Details!$BQ$16:$BQ$17,Details!$C$16:$C$17,Summary!G$5)</f>
        <v>0</v>
      </c>
      <c r="H15" s="273">
        <f>SUMIFS(Details!$BQ$16:$BQ$17,Details!$C$16:$C$17,Summary!H$5)</f>
        <v>0</v>
      </c>
      <c r="I15" s="273">
        <f>SUMIFS(Details!$BQ$16:$BQ$17,Details!$C$16:$C$17,Summary!I$5)</f>
        <v>0</v>
      </c>
      <c r="J15" s="273">
        <f>SUMIFS(Details!$BQ$16:$BQ$17,Details!$C$16:$C$17,Summary!J$5)</f>
        <v>0</v>
      </c>
      <c r="K15" s="273">
        <f>SUMIFS(Details!$BQ$16:$BQ$17,Details!$C$16:$C$17,Summary!K$5)</f>
        <v>0</v>
      </c>
      <c r="L15" s="273">
        <f>SUMIFS(Details!$BQ$16:$BQ$17,Details!$C$16:$C$17,Summary!L$5)</f>
        <v>0</v>
      </c>
      <c r="M15" s="273">
        <f>SUMIFS(Details!$BQ$16:$BQ$17,Details!$C$16:$C$17,Summary!M$5)</f>
        <v>0</v>
      </c>
      <c r="N15" s="273">
        <f>SUMIFS(Details!$BQ$16:$BQ$17,Details!$C$16:$C$17,Summary!N$5)</f>
        <v>0</v>
      </c>
      <c r="O15" s="273">
        <f>SUMIFS(Details!$BQ$16:$BQ$17,Details!$C$16:$C$17,Summary!O$5)</f>
        <v>0</v>
      </c>
      <c r="P15" s="271">
        <f>SUM(D15:O15)</f>
        <v>0</v>
      </c>
      <c r="T15" s="366" t="s">
        <v>315</v>
      </c>
      <c r="U15" s="416">
        <f>SUMIFS(Details!$BQ$16:$BQ$17,Details!$C$16:$C$17,Summary!U$5,Details!$CK$16:$CK$17,Summary!$T$5)</f>
        <v>0</v>
      </c>
      <c r="V15" s="416">
        <f>SUMIFS(Details!$BQ$16:$BQ$17,Details!$C$16:$C$17,Summary!V$5,Details!$CK$16:$CK$17,Summary!$T$5)</f>
        <v>0</v>
      </c>
      <c r="W15" s="416">
        <f>SUMIFS(Details!$BQ$16:$BQ$17,Details!$C$16:$C$17,Summary!W$5,Details!$CK$16:$CK$17,Summary!$T$5)</f>
        <v>0</v>
      </c>
      <c r="X15" s="416">
        <f>SUMIFS(Details!$BQ$16:$BQ$17,Details!$C$16:$C$17,Summary!X$5,Details!$CK$16:$CK$17,Summary!$T$5)</f>
        <v>0</v>
      </c>
      <c r="Y15" s="416">
        <f>SUMIFS(Details!$BQ$16:$BQ$17,Details!$C$16:$C$17,Summary!Y$5,Details!$CK$16:$CK$17,Summary!$T$5)</f>
        <v>0</v>
      </c>
      <c r="Z15" s="416">
        <f>SUMIFS(Details!$BQ$16:$BQ$17,Details!$C$16:$C$17,Summary!Z$5,Details!$CK$16:$CK$17,Summary!$T$5)</f>
        <v>0</v>
      </c>
      <c r="AA15" s="416">
        <f>SUMIFS(Details!$BQ$16:$BQ$17,Details!$C$16:$C$17,Summary!AA$5,Details!$CK$16:$CK$17,Summary!$T$5)</f>
        <v>0</v>
      </c>
      <c r="AB15" s="416">
        <f>SUMIFS(Details!$BQ$16:$BQ$17,Details!$C$16:$C$17,Summary!AB$5,Details!$CK$16:$CK$17,Summary!$T$5)</f>
        <v>0</v>
      </c>
      <c r="AC15" s="416">
        <f>SUMIFS(Details!$BQ$16:$BQ$17,Details!$C$16:$C$17,Summary!AC$5,Details!$CK$16:$CK$17,Summary!$T$5)</f>
        <v>0</v>
      </c>
      <c r="AD15" s="416">
        <f>SUMIFS(Details!$BQ$16:$BQ$17,Details!$C$16:$C$17,Summary!AD$5,Details!$CK$16:$CK$17,Summary!$T$5)</f>
        <v>0</v>
      </c>
      <c r="AE15" s="416">
        <f>SUMIFS(Details!$BQ$16:$BQ$17,Details!$C$16:$C$17,Summary!AE$5,Details!$CK$16:$CK$17,Summary!$T$5)</f>
        <v>0</v>
      </c>
      <c r="AF15" s="416">
        <f>SUMIFS(Details!$BQ$16:$BQ$17,Details!$C$16:$C$17,Summary!AF$5,Details!$CK$16:$CK$17,Summary!$T$5)</f>
        <v>0</v>
      </c>
      <c r="AG15" s="271">
        <f>SUM(U15:AF15)</f>
        <v>0</v>
      </c>
      <c r="AI15" s="366" t="s">
        <v>315</v>
      </c>
      <c r="AJ15" s="416">
        <f>SUMIFS(Details!$BQ$16:$BQ$17,Details!$C$16:$C$17,Summary!AJ$5,Details!$CK$16:$CK$17,Summary!$AI$5)</f>
        <v>0</v>
      </c>
      <c r="AK15" s="416">
        <f>SUMIFS(Details!$BQ$16:$BQ$17,Details!$C$16:$C$17,Summary!AK$5,Details!$CK$16:$CK$17,Summary!$AI$5)</f>
        <v>0</v>
      </c>
      <c r="AL15" s="416">
        <f>SUMIFS(Details!$BQ$16:$BQ$17,Details!$C$16:$C$17,Summary!AL$5,Details!$CK$16:$CK$17,Summary!$AI$5)</f>
        <v>0</v>
      </c>
      <c r="AM15" s="416">
        <f>SUMIFS(Details!$BQ$16:$BQ$17,Details!$C$16:$C$17,Summary!AM$5,Details!$CK$16:$CK$17,Summary!$AI$5)</f>
        <v>0</v>
      </c>
      <c r="AN15" s="416">
        <f>SUMIFS(Details!$BQ$16:$BQ$17,Details!$C$16:$C$17,Summary!AN$5,Details!$CK$16:$CK$17,Summary!$AI$5)</f>
        <v>0</v>
      </c>
      <c r="AO15" s="416">
        <f>SUMIFS(Details!$BQ$16:$BQ$17,Details!$C$16:$C$17,Summary!AO$5,Details!$CK$16:$CK$17,Summary!$AI$5)</f>
        <v>0</v>
      </c>
      <c r="AP15" s="416">
        <f>SUMIFS(Details!$BQ$16:$BQ$17,Details!$C$16:$C$17,Summary!AP$5,Details!$CK$16:$CK$17,Summary!$AI$5)</f>
        <v>0</v>
      </c>
      <c r="AQ15" s="416">
        <f>SUMIFS(Details!$BQ$16:$BQ$17,Details!$C$16:$C$17,Summary!AQ$5,Details!$CK$16:$CK$17,Summary!$AI$5)</f>
        <v>0</v>
      </c>
      <c r="AR15" s="416">
        <f>SUMIFS(Details!$BQ$16:$BQ$17,Details!$C$16:$C$17,Summary!AR$5,Details!$CK$16:$CK$17,Summary!$AI$5)</f>
        <v>0</v>
      </c>
      <c r="AS15" s="416">
        <f>SUMIFS(Details!$BQ$16:$BQ$17,Details!$C$16:$C$17,Summary!AS$5,Details!$CK$16:$CK$17,Summary!$AI$5)</f>
        <v>0</v>
      </c>
      <c r="AT15" s="416">
        <f>SUMIFS(Details!$BQ$16:$BQ$17,Details!$C$16:$C$17,Summary!AT$5,Details!$CK$16:$CK$17,Summary!$AI$5)</f>
        <v>0</v>
      </c>
      <c r="AU15" s="416">
        <f>SUMIFS(Details!$BQ$16:$BQ$17,Details!$C$16:$C$17,Summary!AU$5,Details!$CK$16:$CK$17,Summary!$AI$5)</f>
        <v>0</v>
      </c>
      <c r="AV15" s="271">
        <f>SUM(AJ15:AU15)</f>
        <v>0</v>
      </c>
      <c r="AX15" s="366" t="s">
        <v>315</v>
      </c>
      <c r="AY15" s="416">
        <f>SUMIFS(Details!$BQ$16:$BQ$17,Details!$C$16:$C$17,Summary!AY$5,Details!$CK$16:$CK$17,Summary!$AX$5)</f>
        <v>0</v>
      </c>
      <c r="AZ15" s="416">
        <f>SUMIFS(Details!$BQ$16:$BQ$17,Details!$C$16:$C$17,Summary!AZ$5,Details!$CK$16:$CK$17,Summary!$AX$5)</f>
        <v>0</v>
      </c>
      <c r="BA15" s="416">
        <f>SUMIFS(Details!$BQ$16:$BQ$17,Details!$C$16:$C$17,Summary!BA$5,Details!$CK$16:$CK$17,Summary!$AX$5)</f>
        <v>0</v>
      </c>
      <c r="BB15" s="416">
        <f>SUMIFS(Details!$BQ$16:$BQ$17,Details!$C$16:$C$17,Summary!BB$5,Details!$CK$16:$CK$17,Summary!$AX$5)</f>
        <v>0</v>
      </c>
      <c r="BC15" s="416">
        <f>SUMIFS(Details!$BQ$16:$BQ$17,Details!$C$16:$C$17,Summary!BC$5,Details!$CK$16:$CK$17,Summary!$AX$5)</f>
        <v>0</v>
      </c>
      <c r="BD15" s="416">
        <f>SUMIFS(Details!$BQ$16:$BQ$17,Details!$C$16:$C$17,Summary!BD$5,Details!$CK$16:$CK$17,Summary!$AX$5)</f>
        <v>0</v>
      </c>
      <c r="BE15" s="416">
        <f>SUMIFS(Details!$BQ$16:$BQ$17,Details!$C$16:$C$17,Summary!BE$5,Details!$CK$16:$CK$17,Summary!$AX$5)</f>
        <v>0</v>
      </c>
      <c r="BF15" s="416">
        <f>SUMIFS(Details!$BQ$16:$BQ$17,Details!$C$16:$C$17,Summary!BF$5,Details!$CK$16:$CK$17,Summary!$AX$5)</f>
        <v>0</v>
      </c>
      <c r="BG15" s="416">
        <f>SUMIFS(Details!$BQ$16:$BQ$17,Details!$C$16:$C$17,Summary!BG$5,Details!$CK$16:$CK$17,Summary!$AX$5)</f>
        <v>0</v>
      </c>
      <c r="BH15" s="416">
        <f>SUMIFS(Details!$BQ$16:$BQ$17,Details!$C$16:$C$17,Summary!BH$5,Details!$CK$16:$CK$17,Summary!$AX$5)</f>
        <v>0</v>
      </c>
      <c r="BI15" s="416">
        <f>SUMIFS(Details!$BQ$16:$BQ$17,Details!$C$16:$C$17,Summary!BI$5,Details!$CK$16:$CK$17,Summary!$AX$5)</f>
        <v>0</v>
      </c>
      <c r="BJ15" s="416">
        <f>SUMIFS(Details!$BQ$16:$BQ$17,Details!$C$16:$C$17,Summary!BJ$5,Details!$CK$16:$CK$17,Summary!$AX$5)</f>
        <v>0</v>
      </c>
      <c r="BK15" s="271">
        <f>SUM(AY15:BJ15)</f>
        <v>0</v>
      </c>
      <c r="BM15" s="303">
        <f>(AG15+AV15+BK15)-P15</f>
        <v>0</v>
      </c>
    </row>
    <row r="16" spans="3:65" x14ac:dyDescent="0.35">
      <c r="C16" s="270" t="s">
        <v>7</v>
      </c>
      <c r="D16" s="397">
        <f t="shared" ref="D16:P16" si="53">IFERROR((D11/D7),0)</f>
        <v>0</v>
      </c>
      <c r="E16" s="398">
        <f t="shared" si="53"/>
        <v>0</v>
      </c>
      <c r="F16" s="397">
        <f t="shared" si="53"/>
        <v>0</v>
      </c>
      <c r="G16" s="399">
        <f t="shared" si="53"/>
        <v>0</v>
      </c>
      <c r="H16" s="397">
        <f t="shared" si="53"/>
        <v>0</v>
      </c>
      <c r="I16" s="397">
        <f t="shared" si="53"/>
        <v>0</v>
      </c>
      <c r="J16" s="397">
        <f t="shared" si="53"/>
        <v>0</v>
      </c>
      <c r="K16" s="399">
        <f t="shared" si="53"/>
        <v>0</v>
      </c>
      <c r="L16" s="397">
        <f t="shared" si="53"/>
        <v>0</v>
      </c>
      <c r="M16" s="398">
        <f t="shared" si="53"/>
        <v>0</v>
      </c>
      <c r="N16" s="397">
        <f t="shared" si="53"/>
        <v>0</v>
      </c>
      <c r="O16" s="399">
        <f t="shared" si="53"/>
        <v>0</v>
      </c>
      <c r="P16" s="397">
        <f t="shared" si="53"/>
        <v>0</v>
      </c>
      <c r="T16" s="366" t="s">
        <v>7</v>
      </c>
      <c r="U16" s="397">
        <f t="shared" ref="U16:AG16" si="54">IFERROR((U11/U7),0)</f>
        <v>0</v>
      </c>
      <c r="V16" s="397">
        <f t="shared" si="54"/>
        <v>0</v>
      </c>
      <c r="W16" s="397">
        <f t="shared" si="54"/>
        <v>0</v>
      </c>
      <c r="X16" s="397">
        <f t="shared" si="54"/>
        <v>0</v>
      </c>
      <c r="Y16" s="397">
        <f t="shared" si="54"/>
        <v>0</v>
      </c>
      <c r="Z16" s="397">
        <f t="shared" si="54"/>
        <v>0</v>
      </c>
      <c r="AA16" s="397">
        <f t="shared" si="54"/>
        <v>0</v>
      </c>
      <c r="AB16" s="397">
        <f t="shared" si="54"/>
        <v>0</v>
      </c>
      <c r="AC16" s="397">
        <f t="shared" si="54"/>
        <v>0</v>
      </c>
      <c r="AD16" s="397">
        <f t="shared" si="54"/>
        <v>0</v>
      </c>
      <c r="AE16" s="397">
        <f t="shared" si="54"/>
        <v>0</v>
      </c>
      <c r="AF16" s="397">
        <f t="shared" si="54"/>
        <v>0</v>
      </c>
      <c r="AG16" s="397">
        <f t="shared" si="54"/>
        <v>0</v>
      </c>
      <c r="AI16" s="366" t="s">
        <v>7</v>
      </c>
      <c r="AJ16" s="397">
        <f t="shared" ref="AJ16:AV16" si="55">IFERROR((AJ11/AJ7),0)</f>
        <v>0</v>
      </c>
      <c r="AK16" s="397">
        <f t="shared" si="55"/>
        <v>0</v>
      </c>
      <c r="AL16" s="397">
        <f t="shared" si="55"/>
        <v>0</v>
      </c>
      <c r="AM16" s="397">
        <f t="shared" si="55"/>
        <v>0</v>
      </c>
      <c r="AN16" s="397">
        <f t="shared" si="55"/>
        <v>0</v>
      </c>
      <c r="AO16" s="397">
        <f t="shared" si="55"/>
        <v>0</v>
      </c>
      <c r="AP16" s="397">
        <f t="shared" si="55"/>
        <v>0</v>
      </c>
      <c r="AQ16" s="397">
        <f t="shared" si="55"/>
        <v>0</v>
      </c>
      <c r="AR16" s="397">
        <f t="shared" si="55"/>
        <v>0</v>
      </c>
      <c r="AS16" s="397">
        <f t="shared" si="55"/>
        <v>0</v>
      </c>
      <c r="AT16" s="397">
        <f t="shared" si="55"/>
        <v>0</v>
      </c>
      <c r="AU16" s="397">
        <f t="shared" si="55"/>
        <v>0</v>
      </c>
      <c r="AV16" s="397">
        <f t="shared" si="55"/>
        <v>0</v>
      </c>
      <c r="AX16" s="366" t="s">
        <v>7</v>
      </c>
      <c r="AY16" s="397">
        <f t="shared" ref="AY16:BK16" si="56">IFERROR((AY11/AY7),0)</f>
        <v>0</v>
      </c>
      <c r="AZ16" s="397">
        <f t="shared" si="56"/>
        <v>0</v>
      </c>
      <c r="BA16" s="397">
        <f t="shared" si="56"/>
        <v>0</v>
      </c>
      <c r="BB16" s="397">
        <f t="shared" si="56"/>
        <v>0</v>
      </c>
      <c r="BC16" s="397">
        <f t="shared" si="56"/>
        <v>0</v>
      </c>
      <c r="BD16" s="397">
        <f t="shared" si="56"/>
        <v>0</v>
      </c>
      <c r="BE16" s="397">
        <f t="shared" si="56"/>
        <v>0</v>
      </c>
      <c r="BF16" s="397">
        <f t="shared" si="56"/>
        <v>0</v>
      </c>
      <c r="BG16" s="397">
        <f t="shared" si="56"/>
        <v>0</v>
      </c>
      <c r="BH16" s="397">
        <f t="shared" si="56"/>
        <v>0</v>
      </c>
      <c r="BI16" s="397">
        <f t="shared" si="56"/>
        <v>0</v>
      </c>
      <c r="BJ16" s="397">
        <f t="shared" si="56"/>
        <v>0</v>
      </c>
      <c r="BK16" s="397">
        <f t="shared" si="56"/>
        <v>0</v>
      </c>
      <c r="BM16" s="303">
        <f>(AG16+AV16+BK16)-P16</f>
        <v>0</v>
      </c>
    </row>
    <row r="17" spans="3:80" x14ac:dyDescent="0.35">
      <c r="C17" s="270" t="s">
        <v>10</v>
      </c>
      <c r="D17" s="400">
        <f t="shared" ref="D17:O17" si="57">IFERROR(D7/(D6*1000),0)</f>
        <v>0.53</v>
      </c>
      <c r="E17" s="400">
        <f t="shared" si="57"/>
        <v>0.53</v>
      </c>
      <c r="F17" s="400">
        <f t="shared" si="57"/>
        <v>0.28499999999999998</v>
      </c>
      <c r="G17" s="400">
        <f t="shared" si="57"/>
        <v>0</v>
      </c>
      <c r="H17" s="400">
        <f t="shared" si="57"/>
        <v>0</v>
      </c>
      <c r="I17" s="400">
        <f t="shared" si="57"/>
        <v>0</v>
      </c>
      <c r="J17" s="400">
        <f t="shared" si="57"/>
        <v>0</v>
      </c>
      <c r="K17" s="400">
        <f t="shared" si="57"/>
        <v>0</v>
      </c>
      <c r="L17" s="400">
        <f t="shared" si="57"/>
        <v>0</v>
      </c>
      <c r="M17" s="400">
        <f t="shared" si="57"/>
        <v>0</v>
      </c>
      <c r="N17" s="400">
        <f t="shared" si="57"/>
        <v>0</v>
      </c>
      <c r="O17" s="400">
        <f t="shared" si="57"/>
        <v>0</v>
      </c>
      <c r="P17" s="400">
        <f>P7/(P6*1000)</f>
        <v>0.44338383838383838</v>
      </c>
      <c r="R17" s="275"/>
      <c r="S17" s="275"/>
      <c r="T17" s="366" t="s">
        <v>10</v>
      </c>
      <c r="U17" s="400">
        <f t="shared" ref="U17:AF17" si="58">IFERROR(U7/(U6*1000),0)</f>
        <v>0</v>
      </c>
      <c r="V17" s="400">
        <f t="shared" si="58"/>
        <v>0</v>
      </c>
      <c r="W17" s="400">
        <f t="shared" si="58"/>
        <v>0</v>
      </c>
      <c r="X17" s="400">
        <f t="shared" si="58"/>
        <v>0</v>
      </c>
      <c r="Y17" s="400">
        <f t="shared" si="58"/>
        <v>0</v>
      </c>
      <c r="Z17" s="400">
        <f t="shared" si="58"/>
        <v>0</v>
      </c>
      <c r="AA17" s="400">
        <f t="shared" si="58"/>
        <v>0</v>
      </c>
      <c r="AB17" s="400">
        <f t="shared" si="58"/>
        <v>0</v>
      </c>
      <c r="AC17" s="400">
        <f t="shared" si="58"/>
        <v>0</v>
      </c>
      <c r="AD17" s="400">
        <f t="shared" si="58"/>
        <v>0</v>
      </c>
      <c r="AE17" s="400">
        <f t="shared" si="58"/>
        <v>0</v>
      </c>
      <c r="AF17" s="400">
        <f t="shared" si="58"/>
        <v>0</v>
      </c>
      <c r="AG17" s="400" t="e">
        <f>AG7/(AG6*1000)</f>
        <v>#DIV/0!</v>
      </c>
      <c r="AI17" s="366" t="s">
        <v>10</v>
      </c>
      <c r="AJ17" s="400">
        <f t="shared" ref="AJ17:AU17" si="59">IFERROR(AJ7/(AJ6*1000),0)</f>
        <v>0</v>
      </c>
      <c r="AK17" s="400">
        <f t="shared" si="59"/>
        <v>0</v>
      </c>
      <c r="AL17" s="400">
        <f t="shared" si="59"/>
        <v>0</v>
      </c>
      <c r="AM17" s="400">
        <f t="shared" si="59"/>
        <v>0</v>
      </c>
      <c r="AN17" s="400">
        <f t="shared" si="59"/>
        <v>0</v>
      </c>
      <c r="AO17" s="400">
        <f t="shared" si="59"/>
        <v>0</v>
      </c>
      <c r="AP17" s="400">
        <f t="shared" si="59"/>
        <v>0</v>
      </c>
      <c r="AQ17" s="400">
        <f t="shared" si="59"/>
        <v>0</v>
      </c>
      <c r="AR17" s="400">
        <f t="shared" si="59"/>
        <v>0</v>
      </c>
      <c r="AS17" s="400">
        <f t="shared" si="59"/>
        <v>0</v>
      </c>
      <c r="AT17" s="400">
        <f t="shared" si="59"/>
        <v>0</v>
      </c>
      <c r="AU17" s="400">
        <f t="shared" si="59"/>
        <v>0</v>
      </c>
      <c r="AV17" s="400" t="e">
        <f>AV7/(AV6*1000)</f>
        <v>#DIV/0!</v>
      </c>
      <c r="AX17" s="366" t="s">
        <v>10</v>
      </c>
      <c r="AY17" s="400">
        <f t="shared" ref="AY17:BJ17" si="60">IFERROR(AY7/(AY6*1000),0)</f>
        <v>0</v>
      </c>
      <c r="AZ17" s="400">
        <f t="shared" si="60"/>
        <v>0</v>
      </c>
      <c r="BA17" s="400">
        <f t="shared" si="60"/>
        <v>0</v>
      </c>
      <c r="BB17" s="400">
        <f t="shared" si="60"/>
        <v>0</v>
      </c>
      <c r="BC17" s="400">
        <f t="shared" si="60"/>
        <v>0</v>
      </c>
      <c r="BD17" s="400">
        <f t="shared" si="60"/>
        <v>0</v>
      </c>
      <c r="BE17" s="400">
        <f t="shared" si="60"/>
        <v>0</v>
      </c>
      <c r="BF17" s="400">
        <f t="shared" si="60"/>
        <v>0</v>
      </c>
      <c r="BG17" s="400">
        <f t="shared" si="60"/>
        <v>0</v>
      </c>
      <c r="BH17" s="400">
        <f t="shared" si="60"/>
        <v>0</v>
      </c>
      <c r="BI17" s="400">
        <f t="shared" si="60"/>
        <v>0</v>
      </c>
      <c r="BJ17" s="400">
        <f t="shared" si="60"/>
        <v>0</v>
      </c>
      <c r="BK17" s="400" t="e">
        <f>BK7/(BK6*1000)</f>
        <v>#DIV/0!</v>
      </c>
    </row>
    <row r="18" spans="3:80" x14ac:dyDescent="0.35">
      <c r="C18" s="270" t="s">
        <v>11</v>
      </c>
      <c r="D18" s="400">
        <f t="shared" ref="D18:O18" si="61">IFERROR(D8/(D6*1000),0)</f>
        <v>0.47419354838709676</v>
      </c>
      <c r="E18" s="400">
        <f t="shared" si="61"/>
        <v>0.4681818181818182</v>
      </c>
      <c r="F18" s="400">
        <f t="shared" si="61"/>
        <v>0.12714285714285714</v>
      </c>
      <c r="G18" s="400">
        <f t="shared" si="61"/>
        <v>0</v>
      </c>
      <c r="H18" s="400">
        <f t="shared" si="61"/>
        <v>0</v>
      </c>
      <c r="I18" s="400">
        <f t="shared" si="61"/>
        <v>0</v>
      </c>
      <c r="J18" s="400">
        <f t="shared" si="61"/>
        <v>0</v>
      </c>
      <c r="K18" s="400">
        <f t="shared" si="61"/>
        <v>0</v>
      </c>
      <c r="L18" s="400">
        <f t="shared" si="61"/>
        <v>0</v>
      </c>
      <c r="M18" s="400">
        <f t="shared" si="61"/>
        <v>0</v>
      </c>
      <c r="N18" s="400">
        <f t="shared" si="61"/>
        <v>0</v>
      </c>
      <c r="O18" s="400">
        <f t="shared" si="61"/>
        <v>0</v>
      </c>
      <c r="P18" s="400">
        <f>P8/(P6*1000)</f>
        <v>0.34949494949494947</v>
      </c>
      <c r="T18" s="366" t="s">
        <v>11</v>
      </c>
      <c r="U18" s="400">
        <f t="shared" ref="U18:AF18" si="62">IFERROR(U8/(U6*1000),0)</f>
        <v>0</v>
      </c>
      <c r="V18" s="400">
        <f t="shared" si="62"/>
        <v>0</v>
      </c>
      <c r="W18" s="400">
        <f t="shared" si="62"/>
        <v>0</v>
      </c>
      <c r="X18" s="400">
        <f t="shared" si="62"/>
        <v>0</v>
      </c>
      <c r="Y18" s="400">
        <f t="shared" si="62"/>
        <v>0</v>
      </c>
      <c r="Z18" s="400">
        <f t="shared" si="62"/>
        <v>0</v>
      </c>
      <c r="AA18" s="400">
        <f t="shared" si="62"/>
        <v>0</v>
      </c>
      <c r="AB18" s="400">
        <f t="shared" si="62"/>
        <v>0</v>
      </c>
      <c r="AC18" s="400">
        <f t="shared" si="62"/>
        <v>0</v>
      </c>
      <c r="AD18" s="400">
        <f t="shared" si="62"/>
        <v>0</v>
      </c>
      <c r="AE18" s="400">
        <f t="shared" si="62"/>
        <v>0</v>
      </c>
      <c r="AF18" s="400">
        <f t="shared" si="62"/>
        <v>0</v>
      </c>
      <c r="AG18" s="400" t="e">
        <f>AG8/(AG6*1000)</f>
        <v>#DIV/0!</v>
      </c>
      <c r="AI18" s="366" t="s">
        <v>11</v>
      </c>
      <c r="AJ18" s="400">
        <f t="shared" ref="AJ18:AU18" si="63">IFERROR(AJ8/(AJ6*1000),0)</f>
        <v>0</v>
      </c>
      <c r="AK18" s="400">
        <f t="shared" si="63"/>
        <v>0</v>
      </c>
      <c r="AL18" s="400">
        <f t="shared" si="63"/>
        <v>0</v>
      </c>
      <c r="AM18" s="400">
        <f t="shared" si="63"/>
        <v>0</v>
      </c>
      <c r="AN18" s="400">
        <f t="shared" si="63"/>
        <v>0</v>
      </c>
      <c r="AO18" s="400">
        <f t="shared" si="63"/>
        <v>0</v>
      </c>
      <c r="AP18" s="400">
        <f t="shared" si="63"/>
        <v>0</v>
      </c>
      <c r="AQ18" s="400">
        <f t="shared" si="63"/>
        <v>0</v>
      </c>
      <c r="AR18" s="400">
        <f t="shared" si="63"/>
        <v>0</v>
      </c>
      <c r="AS18" s="400">
        <f t="shared" si="63"/>
        <v>0</v>
      </c>
      <c r="AT18" s="400">
        <f t="shared" si="63"/>
        <v>0</v>
      </c>
      <c r="AU18" s="400">
        <f t="shared" si="63"/>
        <v>0</v>
      </c>
      <c r="AV18" s="400" t="e">
        <f>AV8/(AV6*1000)</f>
        <v>#DIV/0!</v>
      </c>
      <c r="AX18" s="366" t="s">
        <v>11</v>
      </c>
      <c r="AY18" s="400">
        <f t="shared" ref="AY18:BJ18" si="64">IFERROR(AY8/(AY6*1000),0)</f>
        <v>0</v>
      </c>
      <c r="AZ18" s="400">
        <f t="shared" si="64"/>
        <v>0</v>
      </c>
      <c r="BA18" s="400">
        <f t="shared" si="64"/>
        <v>0</v>
      </c>
      <c r="BB18" s="400">
        <f t="shared" si="64"/>
        <v>0</v>
      </c>
      <c r="BC18" s="400">
        <f t="shared" si="64"/>
        <v>0</v>
      </c>
      <c r="BD18" s="400">
        <f t="shared" si="64"/>
        <v>0</v>
      </c>
      <c r="BE18" s="400">
        <f t="shared" si="64"/>
        <v>0</v>
      </c>
      <c r="BF18" s="400">
        <f t="shared" si="64"/>
        <v>0</v>
      </c>
      <c r="BG18" s="400">
        <f t="shared" si="64"/>
        <v>0</v>
      </c>
      <c r="BH18" s="400">
        <f t="shared" si="64"/>
        <v>0</v>
      </c>
      <c r="BI18" s="400">
        <f t="shared" si="64"/>
        <v>0</v>
      </c>
      <c r="BJ18" s="400">
        <f t="shared" si="64"/>
        <v>0</v>
      </c>
      <c r="BK18" s="400" t="e">
        <f>BK8/(BK6*1000)</f>
        <v>#DIV/0!</v>
      </c>
    </row>
    <row r="19" spans="3:80" x14ac:dyDescent="0.35">
      <c r="C19" s="270" t="s">
        <v>12</v>
      </c>
      <c r="D19" s="400">
        <f t="shared" ref="D19:O19" si="65">IFERROR(D11/(D6*1000),0)</f>
        <v>0</v>
      </c>
      <c r="E19" s="400">
        <f t="shared" si="65"/>
        <v>0</v>
      </c>
      <c r="F19" s="400">
        <f t="shared" si="65"/>
        <v>0</v>
      </c>
      <c r="G19" s="400">
        <f t="shared" si="65"/>
        <v>0</v>
      </c>
      <c r="H19" s="400">
        <f t="shared" si="65"/>
        <v>0</v>
      </c>
      <c r="I19" s="400">
        <f t="shared" si="65"/>
        <v>0</v>
      </c>
      <c r="J19" s="400">
        <f t="shared" si="65"/>
        <v>0</v>
      </c>
      <c r="K19" s="400">
        <f t="shared" si="65"/>
        <v>0</v>
      </c>
      <c r="L19" s="400">
        <f t="shared" si="65"/>
        <v>0</v>
      </c>
      <c r="M19" s="400">
        <f t="shared" si="65"/>
        <v>0</v>
      </c>
      <c r="N19" s="400">
        <f t="shared" si="65"/>
        <v>0</v>
      </c>
      <c r="O19" s="400">
        <f t="shared" si="65"/>
        <v>0</v>
      </c>
      <c r="P19" s="400">
        <f>P11/(P6*1000)</f>
        <v>0</v>
      </c>
      <c r="T19" s="366" t="s">
        <v>12</v>
      </c>
      <c r="U19" s="400">
        <f t="shared" ref="U19:AF19" si="66">IFERROR(U11/(U6*1000),0)</f>
        <v>0</v>
      </c>
      <c r="V19" s="400">
        <f t="shared" si="66"/>
        <v>0</v>
      </c>
      <c r="W19" s="400">
        <f t="shared" si="66"/>
        <v>0</v>
      </c>
      <c r="X19" s="400">
        <f t="shared" si="66"/>
        <v>0</v>
      </c>
      <c r="Y19" s="400">
        <f t="shared" si="66"/>
        <v>0</v>
      </c>
      <c r="Z19" s="400">
        <f t="shared" si="66"/>
        <v>0</v>
      </c>
      <c r="AA19" s="400">
        <f t="shared" si="66"/>
        <v>0</v>
      </c>
      <c r="AB19" s="400">
        <f t="shared" si="66"/>
        <v>0</v>
      </c>
      <c r="AC19" s="400">
        <f t="shared" si="66"/>
        <v>0</v>
      </c>
      <c r="AD19" s="400">
        <f t="shared" si="66"/>
        <v>0</v>
      </c>
      <c r="AE19" s="400">
        <f t="shared" si="66"/>
        <v>0</v>
      </c>
      <c r="AF19" s="400">
        <f t="shared" si="66"/>
        <v>0</v>
      </c>
      <c r="AG19" s="400" t="e">
        <f>AG11/(AG6*1000)</f>
        <v>#DIV/0!</v>
      </c>
      <c r="AI19" s="366" t="s">
        <v>12</v>
      </c>
      <c r="AJ19" s="400">
        <f t="shared" ref="AJ19:AU19" si="67">IFERROR(AJ11/(AJ6*1000),0)</f>
        <v>0</v>
      </c>
      <c r="AK19" s="400">
        <f t="shared" si="67"/>
        <v>0</v>
      </c>
      <c r="AL19" s="400">
        <f t="shared" si="67"/>
        <v>0</v>
      </c>
      <c r="AM19" s="400">
        <f t="shared" si="67"/>
        <v>0</v>
      </c>
      <c r="AN19" s="400">
        <f t="shared" si="67"/>
        <v>0</v>
      </c>
      <c r="AO19" s="400">
        <f t="shared" si="67"/>
        <v>0</v>
      </c>
      <c r="AP19" s="400">
        <f t="shared" si="67"/>
        <v>0</v>
      </c>
      <c r="AQ19" s="400">
        <f t="shared" si="67"/>
        <v>0</v>
      </c>
      <c r="AR19" s="400">
        <f t="shared" si="67"/>
        <v>0</v>
      </c>
      <c r="AS19" s="400">
        <f t="shared" si="67"/>
        <v>0</v>
      </c>
      <c r="AT19" s="400">
        <f t="shared" si="67"/>
        <v>0</v>
      </c>
      <c r="AU19" s="400">
        <f t="shared" si="67"/>
        <v>0</v>
      </c>
      <c r="AV19" s="400" t="e">
        <f>AV11/(AV6*1000)</f>
        <v>#DIV/0!</v>
      </c>
      <c r="AX19" s="366" t="s">
        <v>12</v>
      </c>
      <c r="AY19" s="400">
        <f t="shared" ref="AY19:BJ19" si="68">IFERROR(AY11/(AY6*1000),0)</f>
        <v>0</v>
      </c>
      <c r="AZ19" s="400">
        <f t="shared" si="68"/>
        <v>0</v>
      </c>
      <c r="BA19" s="400">
        <f t="shared" si="68"/>
        <v>0</v>
      </c>
      <c r="BB19" s="400">
        <f t="shared" si="68"/>
        <v>0</v>
      </c>
      <c r="BC19" s="400">
        <f t="shared" si="68"/>
        <v>0</v>
      </c>
      <c r="BD19" s="400">
        <f t="shared" si="68"/>
        <v>0</v>
      </c>
      <c r="BE19" s="400">
        <f t="shared" si="68"/>
        <v>0</v>
      </c>
      <c r="BF19" s="400">
        <f t="shared" si="68"/>
        <v>0</v>
      </c>
      <c r="BG19" s="400">
        <f t="shared" si="68"/>
        <v>0</v>
      </c>
      <c r="BH19" s="400">
        <f t="shared" si="68"/>
        <v>0</v>
      </c>
      <c r="BI19" s="400">
        <f t="shared" si="68"/>
        <v>0</v>
      </c>
      <c r="BJ19" s="400">
        <f t="shared" si="68"/>
        <v>0</v>
      </c>
      <c r="BK19" s="400" t="e">
        <f>BK11/(BK6*1000)</f>
        <v>#DIV/0!</v>
      </c>
    </row>
    <row r="20" spans="3:80" x14ac:dyDescent="0.35">
      <c r="C20" s="270" t="s">
        <v>13</v>
      </c>
      <c r="D20" s="305" cm="1">
        <f t="array" ref="D20">IFERROR(ROWS(_xlfn.UNIQUE(_xlfn._xlws.FILTER(Details!$E$5:$E$11,(Details!$C$5:$C$11)=Summary!D$3))),0)</f>
        <v>1</v>
      </c>
      <c r="E20" s="305" cm="1">
        <f t="array" ref="E20">IFERROR(ROWS(_xlfn.UNIQUE(_xlfn._xlws.FILTER(Details!$E$5:$E$11,(Details!$C$5:$C$11)=Summary!E$3))),0)</f>
        <v>1</v>
      </c>
      <c r="F20" s="305" cm="1">
        <f t="array" ref="F20">IFERROR(ROWS(_xlfn.UNIQUE(_xlfn._xlws.FILTER(Details!$E$5:$E$11,(Details!$C$5:$C$11)=Summary!F$3))),0)</f>
        <v>1</v>
      </c>
      <c r="G20" s="305" cm="1">
        <f t="array" ref="G20">IFERROR(ROWS(_xlfn.UNIQUE(_xlfn._xlws.FILTER(Details!$E$5:$E$11,(Details!$C$5:$C$11)=Summary!G$3))),0)</f>
        <v>0</v>
      </c>
      <c r="H20" s="305" cm="1">
        <f t="array" ref="H20">IFERROR(ROWS(_xlfn.UNIQUE(_xlfn._xlws.FILTER(Details!$E$5:$E$11,(Details!$C$5:$C$11)=Summary!H$3))),0)</f>
        <v>0</v>
      </c>
      <c r="I20" s="305" cm="1">
        <f t="array" ref="I20">IFERROR(ROWS(_xlfn.UNIQUE(_xlfn._xlws.FILTER(Details!$E$5:$E$11,(Details!$C$5:$C$11)=Summary!I$3))),0)</f>
        <v>0</v>
      </c>
      <c r="J20" s="305" cm="1">
        <f t="array" ref="J20">IFERROR(ROWS(_xlfn.UNIQUE(_xlfn._xlws.FILTER(Details!$E$5:$E$11,(Details!$C$5:$C$11)=Summary!J$3))),0)</f>
        <v>0</v>
      </c>
      <c r="K20" s="305" cm="1">
        <f t="array" ref="K20">IFERROR(ROWS(_xlfn.UNIQUE(_xlfn._xlws.FILTER(Details!$E$5:$E$11,(Details!$C$5:$C$11)=Summary!K$3))),0)</f>
        <v>0</v>
      </c>
      <c r="L20" s="305" cm="1">
        <f t="array" ref="L20">IFERROR(ROWS(_xlfn.UNIQUE(_xlfn._xlws.FILTER(Details!$E$5:$E$11,(Details!$C$5:$C$11)=Summary!L$3))),0)</f>
        <v>0</v>
      </c>
      <c r="M20" s="305" cm="1">
        <f t="array" ref="M20">IFERROR(ROWS(_xlfn.UNIQUE(_xlfn._xlws.FILTER(Details!$E$5:$E$11,(Details!$C$5:$C$11)=Summary!M$3))),0)</f>
        <v>0</v>
      </c>
      <c r="N20" s="305" cm="1">
        <f t="array" ref="N20">IFERROR(ROWS(_xlfn.UNIQUE(_xlfn._xlws.FILTER(Details!$E$5:$E$11,(Details!$C$5:$C$11)=Summary!N$3))),0)</f>
        <v>0</v>
      </c>
      <c r="O20" s="305" cm="1">
        <f t="array" ref="O20">IFERROR(ROWS(_xlfn.UNIQUE(_xlfn._xlws.FILTER(Details!$E$5:$E$11,(Details!$C$5:$C$11)=Summary!O$3))),0)</f>
        <v>0</v>
      </c>
      <c r="P20" s="273">
        <f>SUM(D20:O20)</f>
        <v>3</v>
      </c>
      <c r="Q20" s="272"/>
      <c r="T20" s="366" t="s">
        <v>13</v>
      </c>
      <c r="U20" s="305" cm="1">
        <f t="array" ref="U20">IFERROR(ROWS(_xlfn.UNIQUE(_xlfn._xlws.FILTER(Details!$E$5:$E$11,(Details!$C$5:$C$11=Summary!U$3)*(Details!$CK$5:$CK$11=$T$5)))),0)</f>
        <v>0</v>
      </c>
      <c r="V20" s="305" cm="1">
        <f t="array" ref="V20">IFERROR(ROWS(_xlfn.UNIQUE(_xlfn._xlws.FILTER(Details!$E$5:$E$11,(Details!$C$5:$C$11=Summary!V$3)*(Details!$CK$5:$CK$11=$T$5)))),0)</f>
        <v>0</v>
      </c>
      <c r="W20" s="305" cm="1">
        <f t="array" ref="W20">IFERROR(ROWS(_xlfn.UNIQUE(_xlfn._xlws.FILTER(Details!$E$5:$E$11,(Details!$C$5:$C$11=Summary!W$3)*(Details!$CK$5:$CK$11=$T$5)))),0)</f>
        <v>0</v>
      </c>
      <c r="X20" s="305" cm="1">
        <f t="array" ref="X20">IFERROR(ROWS(_xlfn.UNIQUE(_xlfn._xlws.FILTER(Details!$E$5:$E$11,(Details!$C$5:$C$11=Summary!X$3)*(Details!$CK$5:$CK$11=$T$5)))),0)</f>
        <v>0</v>
      </c>
      <c r="Y20" s="305" cm="1">
        <f t="array" ref="Y20">IFERROR(ROWS(_xlfn.UNIQUE(_xlfn._xlws.FILTER(Details!$E$5:$E$11,(Details!$C$5:$C$11=Summary!Y$3)*(Details!$CK$5:$CK$11=$T$5)))),0)</f>
        <v>0</v>
      </c>
      <c r="Z20" s="305" cm="1">
        <f t="array" ref="Z20">IFERROR(ROWS(_xlfn.UNIQUE(_xlfn._xlws.FILTER(Details!$E$5:$E$11,(Details!$C$5:$C$11=Summary!Z$3)*(Details!$CK$5:$CK$11=$T$5)))),0)</f>
        <v>0</v>
      </c>
      <c r="AA20" s="305" cm="1">
        <f t="array" ref="AA20">IFERROR(ROWS(_xlfn.UNIQUE(_xlfn._xlws.FILTER(Details!$E$5:$E$11,(Details!$C$5:$C$11=Summary!AA$3)*(Details!$CK$5:$CK$11=$T$5)))),0)</f>
        <v>0</v>
      </c>
      <c r="AB20" s="305" cm="1">
        <f t="array" ref="AB20">IFERROR(ROWS(_xlfn.UNIQUE(_xlfn._xlws.FILTER(Details!$E$5:$E$11,(Details!$C$5:$C$11=Summary!AB$3)*(Details!$CK$5:$CK$11=$T$5)))),0)</f>
        <v>0</v>
      </c>
      <c r="AC20" s="305" cm="1">
        <f t="array" ref="AC20">IFERROR(ROWS(_xlfn.UNIQUE(_xlfn._xlws.FILTER(Details!$E$5:$E$11,(Details!$C$5:$C$11=Summary!AC$3)*(Details!$CK$5:$CK$11=$T$5)))),0)</f>
        <v>0</v>
      </c>
      <c r="AD20" s="305" cm="1">
        <f t="array" ref="AD20">IFERROR(ROWS(_xlfn.UNIQUE(_xlfn._xlws.FILTER(Details!$E$5:$E$11,(Details!$C$5:$C$11=Summary!AD$3)*(Details!$CK$5:$CK$11=$T$5)))),0)</f>
        <v>0</v>
      </c>
      <c r="AE20" s="305" cm="1">
        <f t="array" ref="AE20">IFERROR(ROWS(_xlfn.UNIQUE(_xlfn._xlws.FILTER(Details!$E$5:$E$11,(Details!$C$5:$C$11=Summary!AE$3)*(Details!$CK$5:$CK$11=$T$5)))),0)</f>
        <v>0</v>
      </c>
      <c r="AF20" s="305" cm="1">
        <f t="array" ref="AF20">IFERROR(ROWS(_xlfn.UNIQUE(_xlfn._xlws.FILTER(Details!$E$5:$E$11,(Details!$C$5:$C$11=Summary!AF$3)*(Details!$CK$5:$CK$11=$T$5)))),0)</f>
        <v>0</v>
      </c>
      <c r="AG20" s="273">
        <f>SUM(U20:AF20)</f>
        <v>0</v>
      </c>
      <c r="AI20" s="366" t="s">
        <v>13</v>
      </c>
      <c r="AJ20" s="305" cm="1">
        <f t="array" ref="AJ20">IFERROR(ROWS(_xlfn.UNIQUE(_xlfn._xlws.FILTER(Details!$E$5:$E$11,(Details!$C$5:$C$11=Summary!AJ$3)*(Details!$CK$5:$CK$11=$AI$5)))),0)</f>
        <v>0</v>
      </c>
      <c r="AK20" s="305" cm="1">
        <f t="array" ref="AK20">IFERROR(ROWS(_xlfn.UNIQUE(_xlfn._xlws.FILTER(Details!$E$5:$E$11,(Details!$C$5:$C$11=Summary!AK$3)*(Details!$CK$5:$CK$11=$AI$5)))),0)</f>
        <v>0</v>
      </c>
      <c r="AL20" s="305" cm="1">
        <f t="array" ref="AL20">IFERROR(ROWS(_xlfn.UNIQUE(_xlfn._xlws.FILTER(Details!$E$5:$E$11,(Details!$C$5:$C$11=Summary!AL$3)*(Details!$CK$5:$CK$11=$AI$5)))),0)</f>
        <v>0</v>
      </c>
      <c r="AM20" s="305" cm="1">
        <f t="array" ref="AM20">IFERROR(ROWS(_xlfn.UNIQUE(_xlfn._xlws.FILTER(Details!$E$5:$E$11,(Details!$C$5:$C$11=Summary!AM$3)*(Details!$CK$5:$CK$11=$AI$5)))),0)</f>
        <v>0</v>
      </c>
      <c r="AN20" s="305" cm="1">
        <f t="array" ref="AN20">IFERROR(ROWS(_xlfn.UNIQUE(_xlfn._xlws.FILTER(Details!$E$5:$E$11,(Details!$C$5:$C$11=Summary!AN$3)*(Details!$CK$5:$CK$11=$AI$5)))),0)</f>
        <v>0</v>
      </c>
      <c r="AO20" s="305" cm="1">
        <f t="array" ref="AO20">IFERROR(ROWS(_xlfn.UNIQUE(_xlfn._xlws.FILTER(Details!$E$5:$E$11,(Details!$C$5:$C$11=Summary!AO$3)*(Details!$CK$5:$CK$11=$AI$5)))),0)</f>
        <v>0</v>
      </c>
      <c r="AP20" s="305" cm="1">
        <f t="array" ref="AP20">IFERROR(ROWS(_xlfn.UNIQUE(_xlfn._xlws.FILTER(Details!$E$5:$E$11,(Details!$C$5:$C$11=Summary!AP$3)*(Details!$CK$5:$CK$11=$AI$5)))),0)</f>
        <v>0</v>
      </c>
      <c r="AQ20" s="305" cm="1">
        <f t="array" ref="AQ20">IFERROR(ROWS(_xlfn.UNIQUE(_xlfn._xlws.FILTER(Details!$E$5:$E$11,(Details!$C$5:$C$11=Summary!AQ$3)*(Details!$CK$5:$CK$11=$AI$5)))),0)</f>
        <v>0</v>
      </c>
      <c r="AR20" s="305" cm="1">
        <f t="array" ref="AR20">IFERROR(ROWS(_xlfn.UNIQUE(_xlfn._xlws.FILTER(Details!$E$5:$E$11,(Details!$C$5:$C$11=Summary!AR$3)*(Details!$CK$5:$CK$11=$AI$5)))),0)</f>
        <v>0</v>
      </c>
      <c r="AS20" s="305" cm="1">
        <f t="array" ref="AS20">IFERROR(ROWS(_xlfn.UNIQUE(_xlfn._xlws.FILTER(Details!$E$5:$E$11,(Details!$C$5:$C$11=Summary!AS$3)*(Details!$CK$5:$CK$11=$AI$5)))),0)</f>
        <v>0</v>
      </c>
      <c r="AT20" s="305" cm="1">
        <f t="array" ref="AT20">IFERROR(ROWS(_xlfn.UNIQUE(_xlfn._xlws.FILTER(Details!$E$5:$E$11,(Details!$C$5:$C$11=Summary!AT$3)*(Details!$CK$5:$CK$11=$AI$5)))),0)</f>
        <v>0</v>
      </c>
      <c r="AU20" s="305" cm="1">
        <f t="array" ref="AU20">IFERROR(ROWS(_xlfn.UNIQUE(_xlfn._xlws.FILTER(Details!$E$5:$E$11,(Details!$C$5:$C$11=Summary!AU$3)*(Details!$CK$5:$CK$11=$AI$5)))),0)</f>
        <v>0</v>
      </c>
      <c r="AV20" s="273">
        <f>SUM(AJ20:AU20)</f>
        <v>0</v>
      </c>
      <c r="AX20" s="366" t="s">
        <v>13</v>
      </c>
      <c r="AY20" s="305" cm="1">
        <f t="array" ref="AY20">IFERROR(ROWS(_xlfn.UNIQUE(_xlfn._xlws.FILTER(Details!$E$5:$E$11,(Details!$C$5:$C$11=Summary!AY$3)*(Details!$CK$5:$CK$11=$AX$5)))),0)</f>
        <v>0</v>
      </c>
      <c r="AZ20" s="305" cm="1">
        <f t="array" ref="AZ20">IFERROR(ROWS(_xlfn.UNIQUE(_xlfn._xlws.FILTER(Details!$E$5:$E$11,(Details!$C$5:$C$11=Summary!AZ$3)*(Details!$CK$5:$CK$11=$AX$5)))),0)</f>
        <v>0</v>
      </c>
      <c r="BA20" s="305" cm="1">
        <f t="array" ref="BA20">IFERROR(ROWS(_xlfn.UNIQUE(_xlfn._xlws.FILTER(Details!$E$5:$E$11,(Details!$C$5:$C$11=Summary!BA$3)*(Details!$CK$5:$CK$11=$AX$5)))),0)</f>
        <v>0</v>
      </c>
      <c r="BB20" s="305" cm="1">
        <f t="array" ref="BB20">IFERROR(ROWS(_xlfn.UNIQUE(_xlfn._xlws.FILTER(Details!$E$5:$E$11,(Details!$C$5:$C$11=Summary!BB$3)*(Details!$CK$5:$CK$11=$AX$5)))),0)</f>
        <v>0</v>
      </c>
      <c r="BC20" s="305" cm="1">
        <f t="array" ref="BC20">IFERROR(ROWS(_xlfn.UNIQUE(_xlfn._xlws.FILTER(Details!$E$5:$E$11,(Details!$C$5:$C$11=Summary!BC$3)*(Details!$CK$5:$CK$11=$AX$5)))),0)</f>
        <v>0</v>
      </c>
      <c r="BD20" s="305" cm="1">
        <f t="array" ref="BD20">IFERROR(ROWS(_xlfn.UNIQUE(_xlfn._xlws.FILTER(Details!$E$5:$E$11,(Details!$C$5:$C$11=Summary!BD$3)*(Details!$CK$5:$CK$11=$AX$5)))),0)</f>
        <v>0</v>
      </c>
      <c r="BE20" s="305" cm="1">
        <f t="array" ref="BE20">IFERROR(ROWS(_xlfn.UNIQUE(_xlfn._xlws.FILTER(Details!$E$5:$E$11,(Details!$C$5:$C$11=Summary!BE$3)*(Details!$CK$5:$CK$11=$AX$5)))),0)</f>
        <v>0</v>
      </c>
      <c r="BF20" s="305" cm="1">
        <f t="array" ref="BF20">IFERROR(ROWS(_xlfn.UNIQUE(_xlfn._xlws.FILTER(Details!$E$5:$E$11,(Details!$C$5:$C$11=Summary!BF$3)*(Details!$CK$5:$CK$11=$AX$5)))),0)</f>
        <v>0</v>
      </c>
      <c r="BG20" s="305" cm="1">
        <f t="array" ref="BG20">IFERROR(ROWS(_xlfn.UNIQUE(_xlfn._xlws.FILTER(Details!$E$5:$E$11,(Details!$C$5:$C$11=Summary!BG$3)*(Details!$CK$5:$CK$11=$AX$5)))),0)</f>
        <v>0</v>
      </c>
      <c r="BH20" s="305" cm="1">
        <f t="array" ref="BH20">IFERROR(ROWS(_xlfn.UNIQUE(_xlfn._xlws.FILTER(Details!$E$5:$E$11,(Details!$C$5:$C$11=Summary!BH$3)*(Details!$CK$5:$CK$11=$AX$5)))),0)</f>
        <v>0</v>
      </c>
      <c r="BI20" s="305" cm="1">
        <f t="array" ref="BI20">IFERROR(ROWS(_xlfn.UNIQUE(_xlfn._xlws.FILTER(Details!$E$5:$E$11,(Details!$C$5:$C$11=Summary!BI$3)*(Details!$CK$5:$CK$11=$AX$5)))),0)</f>
        <v>0</v>
      </c>
      <c r="BJ20" s="305" cm="1">
        <f t="array" ref="BJ20">IFERROR(ROWS(_xlfn.UNIQUE(_xlfn._xlws.FILTER(Details!$E$5:$E$11,(Details!$C$5:$C$11=Summary!BJ$3)*(Details!$CK$5:$CK$11=$AX$5)))),0)</f>
        <v>0</v>
      </c>
      <c r="BK20" s="273">
        <f>SUM(AY20:BJ20)</f>
        <v>0</v>
      </c>
      <c r="BM20" s="303">
        <f>(AG20+AV20+BK20)-P20</f>
        <v>-3</v>
      </c>
    </row>
    <row r="21" spans="3:80" x14ac:dyDescent="0.35">
      <c r="C21" s="270" t="s">
        <v>14</v>
      </c>
      <c r="D21" s="305" cm="1">
        <f t="array" ref="D21">IFERROR(ROWS(_xlfn.UNIQUE(_xlfn._xlws.FILTER(Details!$F$5:$F$11,(Details!$C$5:$C$11)=Summary!D$3))),0)</f>
        <v>1</v>
      </c>
      <c r="E21" s="305" cm="1">
        <f t="array" ref="E21">IFERROR(ROWS(_xlfn.UNIQUE(_xlfn._xlws.FILTER(Details!$F$5:$F$11,(Details!$C$5:$C$11)=Summary!E$3))),0)</f>
        <v>1</v>
      </c>
      <c r="F21" s="305" cm="1">
        <f t="array" ref="F21">IFERROR(ROWS(_xlfn.UNIQUE(_xlfn._xlws.FILTER(Details!$F$5:$F$11,(Details!$C$5:$C$11)=Summary!F$3))),0)</f>
        <v>1</v>
      </c>
      <c r="G21" s="305" cm="1">
        <f t="array" ref="G21">IFERROR(ROWS(_xlfn.UNIQUE(_xlfn._xlws.FILTER(Details!$F$5:$F$11,(Details!$C$5:$C$11)=Summary!G$3))),0)</f>
        <v>0</v>
      </c>
      <c r="H21" s="305" cm="1">
        <f t="array" ref="H21">IFERROR(ROWS(_xlfn.UNIQUE(_xlfn._xlws.FILTER(Details!$F$5:$F$11,(Details!$C$5:$C$11)=Summary!H$3))),0)</f>
        <v>0</v>
      </c>
      <c r="I21" s="305" cm="1">
        <f t="array" ref="I21">IFERROR(ROWS(_xlfn.UNIQUE(_xlfn._xlws.FILTER(Details!$F$5:$F$11,(Details!$C$5:$C$11)=Summary!I$3))),0)</f>
        <v>0</v>
      </c>
      <c r="J21" s="305" cm="1">
        <f t="array" ref="J21">IFERROR(ROWS(_xlfn.UNIQUE(_xlfn._xlws.FILTER(Details!$F$5:$F$11,(Details!$C$5:$C$11)=Summary!J$3))),0)</f>
        <v>0</v>
      </c>
      <c r="K21" s="305" cm="1">
        <f t="array" ref="K21">IFERROR(ROWS(_xlfn.UNIQUE(_xlfn._xlws.FILTER(Details!$F$5:$F$11,(Details!$C$5:$C$11)=Summary!K$3))),0)</f>
        <v>0</v>
      </c>
      <c r="L21" s="305" cm="1">
        <f t="array" ref="L21">IFERROR(ROWS(_xlfn.UNIQUE(_xlfn._xlws.FILTER(Details!$F$5:$F$11,(Details!$C$5:$C$11)=Summary!L$3))),0)</f>
        <v>0</v>
      </c>
      <c r="M21" s="305" cm="1">
        <f t="array" ref="M21">IFERROR(ROWS(_xlfn.UNIQUE(_xlfn._xlws.FILTER(Details!$F$5:$F$11,(Details!$C$5:$C$11)=Summary!M$3))),0)</f>
        <v>0</v>
      </c>
      <c r="N21" s="305" cm="1">
        <f t="array" ref="N21">IFERROR(ROWS(_xlfn.UNIQUE(_xlfn._xlws.FILTER(Details!$F$5:$F$11,(Details!$C$5:$C$11)=Summary!N$3))),0)</f>
        <v>0</v>
      </c>
      <c r="O21" s="305" cm="1">
        <f t="array" ref="O21">IFERROR(ROWS(_xlfn.UNIQUE(_xlfn._xlws.FILTER(Details!$F$5:$F$11,(Details!$C$5:$C$11)=Summary!O$3))),0)</f>
        <v>0</v>
      </c>
      <c r="P21" s="273">
        <f>'Supplier Metrics'!J2</f>
        <v>1</v>
      </c>
      <c r="T21" s="366" t="s">
        <v>14</v>
      </c>
      <c r="U21" s="305" cm="1">
        <f t="array" ref="U21">IFERROR(ROWS(_xlfn.UNIQUE(_xlfn._xlws.FILTER(Details!$F$5:$F$11,(Details!$C$5:$C$11=Summary!U$3)*(Details!$CK$5:$CK$11=$T$5)))),0)</f>
        <v>0</v>
      </c>
      <c r="V21" s="305" cm="1">
        <f t="array" ref="V21">IFERROR(ROWS(_xlfn.UNIQUE(_xlfn._xlws.FILTER(Details!$F$5:$F$11,(Details!$C$5:$C$11=Summary!V$3)*(Details!$CK$5:$CK$11=$T$5)))),0)</f>
        <v>0</v>
      </c>
      <c r="W21" s="305" cm="1">
        <f t="array" ref="W21">IFERROR(ROWS(_xlfn.UNIQUE(_xlfn._xlws.FILTER(Details!$F$5:$F$11,(Details!$C$5:$C$11=Summary!W$3)*(Details!$CK$5:$CK$11=$T$5)))),0)</f>
        <v>0</v>
      </c>
      <c r="X21" s="305" cm="1">
        <f t="array" ref="X21">IFERROR(ROWS(_xlfn.UNIQUE(_xlfn._xlws.FILTER(Details!$F$5:$F$11,(Details!$C$5:$C$11=Summary!X$3)*(Details!$CK$5:$CK$11=$T$5)))),0)</f>
        <v>0</v>
      </c>
      <c r="Y21" s="305" cm="1">
        <f t="array" ref="Y21">IFERROR(ROWS(_xlfn.UNIQUE(_xlfn._xlws.FILTER(Details!$F$5:$F$11,(Details!$C$5:$C$11=Summary!Y$3)*(Details!$CK$5:$CK$11=$T$5)))),0)</f>
        <v>0</v>
      </c>
      <c r="Z21" s="305" cm="1">
        <f t="array" ref="Z21">IFERROR(ROWS(_xlfn.UNIQUE(_xlfn._xlws.FILTER(Details!$F$5:$F$11,(Details!$C$5:$C$11=Summary!Z$3)*(Details!$CK$5:$CK$11=$T$5)))),0)</f>
        <v>0</v>
      </c>
      <c r="AA21" s="305" cm="1">
        <f t="array" ref="AA21">IFERROR(ROWS(_xlfn.UNIQUE(_xlfn._xlws.FILTER(Details!$F$5:$F$11,(Details!$C$5:$C$11=Summary!AA$3)*(Details!$CK$5:$CK$11=$T$5)))),0)</f>
        <v>0</v>
      </c>
      <c r="AB21" s="305" cm="1">
        <f t="array" ref="AB21">IFERROR(ROWS(_xlfn.UNIQUE(_xlfn._xlws.FILTER(Details!$F$5:$F$11,(Details!$C$5:$C$11=Summary!AB$3)*(Details!$CK$5:$CK$11=$T$5)))),0)</f>
        <v>0</v>
      </c>
      <c r="AC21" s="305" cm="1">
        <f t="array" ref="AC21">IFERROR(ROWS(_xlfn.UNIQUE(_xlfn._xlws.FILTER(Details!$F$5:$F$11,(Details!$C$5:$C$11=Summary!AC$3)*(Details!$CK$5:$CK$11=$T$5)))),0)</f>
        <v>0</v>
      </c>
      <c r="AD21" s="305" cm="1">
        <f t="array" ref="AD21">IFERROR(ROWS(_xlfn.UNIQUE(_xlfn._xlws.FILTER(Details!$F$5:$F$11,(Details!$C$5:$C$11=Summary!AD$3)*(Details!$CK$5:$CK$11=$T$5)))),0)</f>
        <v>0</v>
      </c>
      <c r="AE21" s="305" cm="1">
        <f t="array" ref="AE21">IFERROR(ROWS(_xlfn.UNIQUE(_xlfn._xlws.FILTER(Details!$F$5:$F$11,(Details!$C$5:$C$11=Summary!AE$3)*(Details!$CK$5:$CK$11=$T$5)))),0)</f>
        <v>0</v>
      </c>
      <c r="AF21" s="305" cm="1">
        <f t="array" ref="AF21">IFERROR(ROWS(_xlfn.UNIQUE(_xlfn._xlws.FILTER(Details!$F$5:$F$11,(Details!$C$5:$C$11=Summary!AF$3)*(Details!$CK$5:$CK$11=$T$5)))),0)</f>
        <v>0</v>
      </c>
      <c r="AG21" s="273">
        <f>COUNTIF('Supplier Metrics'!I:I,Summary!T5)</f>
        <v>0</v>
      </c>
      <c r="AI21" s="366" t="s">
        <v>14</v>
      </c>
      <c r="AJ21" s="305" cm="1">
        <f t="array" ref="AJ21">IFERROR(ROWS(_xlfn.UNIQUE(_xlfn._xlws.FILTER(Details!$F$5:$F$11,(Details!$C$5:$C$11=Summary!AJ$3)*(Details!$CK$5:$CK$11=$AI$5)))),0)</f>
        <v>0</v>
      </c>
      <c r="AK21" s="305" cm="1">
        <f t="array" ref="AK21">IFERROR(ROWS(_xlfn.UNIQUE(_xlfn._xlws.FILTER(Details!$F$5:$F$11,(Details!$C$5:$C$11=Summary!AK$3)*(Details!$CK$5:$CK$11=$AI$5)))),0)</f>
        <v>0</v>
      </c>
      <c r="AL21" s="305" cm="1">
        <f t="array" ref="AL21">IFERROR(ROWS(_xlfn.UNIQUE(_xlfn._xlws.FILTER(Details!$F$5:$F$11,(Details!$C$5:$C$11=Summary!AL$3)*(Details!$CK$5:$CK$11=$AI$5)))),0)</f>
        <v>0</v>
      </c>
      <c r="AM21" s="305" cm="1">
        <f t="array" ref="AM21">IFERROR(ROWS(_xlfn.UNIQUE(_xlfn._xlws.FILTER(Details!$F$5:$F$11,(Details!$C$5:$C$11=Summary!AM$3)*(Details!$CK$5:$CK$11=$AI$5)))),0)</f>
        <v>0</v>
      </c>
      <c r="AN21" s="305" cm="1">
        <f t="array" ref="AN21">IFERROR(ROWS(_xlfn.UNIQUE(_xlfn._xlws.FILTER(Details!$F$5:$F$11,(Details!$C$5:$C$11=Summary!AN$3)*(Details!$CK$5:$CK$11=$AI$5)))),0)</f>
        <v>0</v>
      </c>
      <c r="AO21" s="305" cm="1">
        <f t="array" ref="AO21">IFERROR(ROWS(_xlfn.UNIQUE(_xlfn._xlws.FILTER(Details!$F$5:$F$11,(Details!$C$5:$C$11=Summary!AO$3)*(Details!$CK$5:$CK$11=$AI$5)))),0)</f>
        <v>0</v>
      </c>
      <c r="AP21" s="305" cm="1">
        <f t="array" ref="AP21">IFERROR(ROWS(_xlfn.UNIQUE(_xlfn._xlws.FILTER(Details!$F$5:$F$11,(Details!$C$5:$C$11=Summary!AP$3)*(Details!$CK$5:$CK$11=$AI$5)))),0)</f>
        <v>0</v>
      </c>
      <c r="AQ21" s="305" cm="1">
        <f t="array" ref="AQ21">IFERROR(ROWS(_xlfn.UNIQUE(_xlfn._xlws.FILTER(Details!$F$5:$F$11,(Details!$C$5:$C$11=Summary!AQ$3)*(Details!$CK$5:$CK$11=$AI$5)))),0)</f>
        <v>0</v>
      </c>
      <c r="AR21" s="305" cm="1">
        <f t="array" ref="AR21">IFERROR(ROWS(_xlfn.UNIQUE(_xlfn._xlws.FILTER(Details!$F$5:$F$11,(Details!$C$5:$C$11=Summary!AR$3)*(Details!$CK$5:$CK$11=$AI$5)))),0)</f>
        <v>0</v>
      </c>
      <c r="AS21" s="305" cm="1">
        <f t="array" ref="AS21">IFERROR(ROWS(_xlfn.UNIQUE(_xlfn._xlws.FILTER(Details!$F$5:$F$11,(Details!$C$5:$C$11=Summary!AS$3)*(Details!$CK$5:$CK$11=$AI$5)))),0)</f>
        <v>0</v>
      </c>
      <c r="AT21" s="305" cm="1">
        <f t="array" ref="AT21">IFERROR(ROWS(_xlfn.UNIQUE(_xlfn._xlws.FILTER(Details!$F$5:$F$11,(Details!$C$5:$C$11=Summary!AT$3)*(Details!$CK$5:$CK$11=$AI$5)))),0)</f>
        <v>0</v>
      </c>
      <c r="AU21" s="305" cm="1">
        <f t="array" ref="AU21">IFERROR(ROWS(_xlfn.UNIQUE(_xlfn._xlws.FILTER(Details!$F$5:$F$11,(Details!$C$5:$C$11=Summary!AU$3)*(Details!$CK$5:$CK$11=$AI$5)))),0)</f>
        <v>0</v>
      </c>
      <c r="AV21" s="273">
        <f>COUNTIF('Supplier Metrics'!I:I,Summary!AI5)</f>
        <v>0</v>
      </c>
      <c r="AX21" s="366" t="s">
        <v>14</v>
      </c>
      <c r="AY21" s="305" cm="1">
        <f t="array" ref="AY21">IFERROR(ROWS(_xlfn.UNIQUE(_xlfn._xlws.FILTER(Details!$F$5:$F$11,(Details!$C$5:$C$11=Summary!AY$3)*(Details!$CK$5:$CK$11=$AX$5)))),0)</f>
        <v>0</v>
      </c>
      <c r="AZ21" s="305" cm="1">
        <f t="array" ref="AZ21">IFERROR(ROWS(_xlfn.UNIQUE(_xlfn._xlws.FILTER(Details!$F$5:$F$11,(Details!$C$5:$C$11=Summary!AZ$3)*(Details!$CK$5:$CK$11=$AX$5)))),0)</f>
        <v>0</v>
      </c>
      <c r="BA21" s="305" cm="1">
        <f t="array" ref="BA21">IFERROR(ROWS(_xlfn.UNIQUE(_xlfn._xlws.FILTER(Details!$F$5:$F$11,(Details!$C$5:$C$11=Summary!BA$3)*(Details!$CK$5:$CK$11=$AX$5)))),0)</f>
        <v>0</v>
      </c>
      <c r="BB21" s="305" cm="1">
        <f t="array" ref="BB21">IFERROR(ROWS(_xlfn.UNIQUE(_xlfn._xlws.FILTER(Details!$F$5:$F$11,(Details!$C$5:$C$11=Summary!BB$3)*(Details!$CK$5:$CK$11=$AX$5)))),0)</f>
        <v>0</v>
      </c>
      <c r="BC21" s="305" cm="1">
        <f t="array" ref="BC21">IFERROR(ROWS(_xlfn.UNIQUE(_xlfn._xlws.FILTER(Details!$F$5:$F$11,(Details!$C$5:$C$11=Summary!BC$3)*(Details!$CK$5:$CK$11=$AX$5)))),0)</f>
        <v>0</v>
      </c>
      <c r="BD21" s="305" cm="1">
        <f t="array" ref="BD21">IFERROR(ROWS(_xlfn.UNIQUE(_xlfn._xlws.FILTER(Details!$F$5:$F$11,(Details!$C$5:$C$11=Summary!BD$3)*(Details!$CK$5:$CK$11=$AX$5)))),0)</f>
        <v>0</v>
      </c>
      <c r="BE21" s="305" cm="1">
        <f t="array" ref="BE21">IFERROR(ROWS(_xlfn.UNIQUE(_xlfn._xlws.FILTER(Details!$F$5:$F$11,(Details!$C$5:$C$11=Summary!BE$3)*(Details!$CK$5:$CK$11=$AX$5)))),0)</f>
        <v>0</v>
      </c>
      <c r="BF21" s="305" cm="1">
        <f t="array" ref="BF21">IFERROR(ROWS(_xlfn.UNIQUE(_xlfn._xlws.FILTER(Details!$F$5:$F$11,(Details!$C$5:$C$11=Summary!BF$3)*(Details!$CK$5:$CK$11=$AX$5)))),0)</f>
        <v>0</v>
      </c>
      <c r="BG21" s="305" cm="1">
        <f t="array" ref="BG21">IFERROR(ROWS(_xlfn.UNIQUE(_xlfn._xlws.FILTER(Details!$F$5:$F$11,(Details!$C$5:$C$11=Summary!BG$3)*(Details!$CK$5:$CK$11=$AX$5)))),0)</f>
        <v>0</v>
      </c>
      <c r="BH21" s="305" cm="1">
        <f t="array" ref="BH21">IFERROR(ROWS(_xlfn.UNIQUE(_xlfn._xlws.FILTER(Details!$F$5:$F$11,(Details!$C$5:$C$11=Summary!BH$3)*(Details!$CK$5:$CK$11=$AX$5)))),0)</f>
        <v>0</v>
      </c>
      <c r="BI21" s="305" cm="1">
        <f t="array" ref="BI21">IFERROR(ROWS(_xlfn.UNIQUE(_xlfn._xlws.FILTER(Details!$F$5:$F$11,(Details!$C$5:$C$11=Summary!BI$3)*(Details!$CK$5:$CK$11=$AX$5)))),0)</f>
        <v>0</v>
      </c>
      <c r="BJ21" s="305" cm="1">
        <f t="array" ref="BJ21">IFERROR(ROWS(_xlfn.UNIQUE(_xlfn._xlws.FILTER(Details!$F$5:$F$11,(Details!$C$5:$C$11=Summary!BJ$3)*(Details!$CK$5:$CK$11=$AX$5)))),0)</f>
        <v>0</v>
      </c>
      <c r="BK21" s="273">
        <f>COUNTIF('Supplier Metrics'!I:I,Summary!AX5)</f>
        <v>0</v>
      </c>
      <c r="BM21" s="303">
        <f>(AG21+AV21+BK21)-P21</f>
        <v>-1</v>
      </c>
    </row>
    <row r="22" spans="3:80" x14ac:dyDescent="0.35">
      <c r="C22" s="270" t="s">
        <v>15</v>
      </c>
      <c r="D22" s="305" cm="1">
        <f t="array" ref="D22">IFERROR(ROWS(_xlfn.UNIQUE(_xlfn._xlws.FILTER(Details!$AQ$5:$AQ$11,(Details!$C$5:$C$11)=Summary!D$3))),0)</f>
        <v>1</v>
      </c>
      <c r="E22" s="305" cm="1">
        <f t="array" ref="E22">IFERROR(ROWS(_xlfn.UNIQUE(_xlfn._xlws.FILTER(Details!$AQ$5:$AQ$11,(Details!$C$5:$C$11)=Summary!E$3))),0)</f>
        <v>1</v>
      </c>
      <c r="F22" s="305" cm="1">
        <f t="array" ref="F22">IFERROR(ROWS(_xlfn.UNIQUE(_xlfn._xlws.FILTER(Details!$AQ$5:$AQ$11,(Details!$C$5:$C$11)=Summary!F$3))),0)</f>
        <v>1</v>
      </c>
      <c r="G22" s="305" cm="1">
        <f t="array" ref="G22">IFERROR(ROWS(_xlfn.UNIQUE(_xlfn._xlws.FILTER(Details!$AQ$5:$AQ$11,(Details!$C$5:$C$11)=Summary!G$3))),0)</f>
        <v>0</v>
      </c>
      <c r="H22" s="305" cm="1">
        <f t="array" ref="H22">IFERROR(ROWS(_xlfn.UNIQUE(_xlfn._xlws.FILTER(Details!$AQ$5:$AQ$11,(Details!$C$5:$C$11)=Summary!H$3))),0)</f>
        <v>0</v>
      </c>
      <c r="I22" s="305" cm="1">
        <f t="array" ref="I22">IFERROR(ROWS(_xlfn.UNIQUE(_xlfn._xlws.FILTER(Details!$AQ$5:$AQ$11,(Details!$C$5:$C$11)=Summary!I$3))),0)</f>
        <v>0</v>
      </c>
      <c r="J22" s="305" cm="1">
        <f t="array" ref="J22">IFERROR(ROWS(_xlfn.UNIQUE(_xlfn._xlws.FILTER(Details!$AQ$5:$AQ$11,(Details!$C$5:$C$11)=Summary!J$3))),0)</f>
        <v>0</v>
      </c>
      <c r="K22" s="305" cm="1">
        <f t="array" ref="K22">IFERROR(ROWS(_xlfn.UNIQUE(_xlfn._xlws.FILTER(Details!$AQ$5:$AQ$11,(Details!$C$5:$C$11)=Summary!K$3))),0)</f>
        <v>0</v>
      </c>
      <c r="L22" s="305" cm="1">
        <f t="array" ref="L22">IFERROR(ROWS(_xlfn.UNIQUE(_xlfn._xlws.FILTER(Details!$AQ$5:$AQ$11,(Details!$C$5:$C$11)=Summary!L$3))),0)</f>
        <v>0</v>
      </c>
      <c r="M22" s="305" cm="1">
        <f t="array" ref="M22">IFERROR(ROWS(_xlfn.UNIQUE(_xlfn._xlws.FILTER(Details!$AQ$5:$AQ$11,(Details!$C$5:$C$11)=Summary!M$3))),0)</f>
        <v>0</v>
      </c>
      <c r="N22" s="305" cm="1">
        <f t="array" ref="N22">IFERROR(ROWS(_xlfn.UNIQUE(_xlfn._xlws.FILTER(Details!$AQ$5:$AQ$11,(Details!$C$5:$C$11)=Summary!N$3))),0)</f>
        <v>0</v>
      </c>
      <c r="O22" s="305" cm="1">
        <f t="array" ref="O22">IFERROR(ROWS(_xlfn.UNIQUE(_xlfn._xlws.FILTER(Details!$AQ$5:$AQ$11,(Details!$C$5:$C$11)=Summary!O$3))),0)</f>
        <v>0</v>
      </c>
      <c r="P22" s="273">
        <f>'Buyer Metrics'!C3</f>
        <v>1</v>
      </c>
      <c r="T22" s="366" t="s">
        <v>15</v>
      </c>
      <c r="U22" s="305" cm="1">
        <f t="array" ref="U22">IFERROR(ROWS(_xlfn.UNIQUE(_xlfn._xlws.FILTER(Details!$AQ$5:$AQ$11,(Details!$C$5:$C$11=Summary!U$3)*(Details!$CK$5:$CK$11=$T$5)))),0)</f>
        <v>0</v>
      </c>
      <c r="V22" s="305" cm="1">
        <f t="array" ref="V22">IFERROR(ROWS(_xlfn.UNIQUE(_xlfn._xlws.FILTER(Details!$AQ$5:$AQ$11,(Details!$C$5:$C$11=Summary!V$3)*(Details!$CK$5:$CK$11=$T$5)))),0)</f>
        <v>0</v>
      </c>
      <c r="W22" s="305" cm="1">
        <f t="array" ref="W22">IFERROR(ROWS(_xlfn.UNIQUE(_xlfn._xlws.FILTER(Details!$AQ$5:$AQ$11,(Details!$C$5:$C$11=Summary!W$3)*(Details!$CK$5:$CK$11=$T$5)))),0)</f>
        <v>0</v>
      </c>
      <c r="X22" s="305" cm="1">
        <f t="array" ref="X22">IFERROR(ROWS(_xlfn.UNIQUE(_xlfn._xlws.FILTER(Details!$AQ$5:$AQ$11,(Details!$C$5:$C$11=Summary!X$3)*(Details!$CK$5:$CK$11=$T$5)))),0)</f>
        <v>0</v>
      </c>
      <c r="Y22" s="305" cm="1">
        <f t="array" ref="Y22">IFERROR(ROWS(_xlfn.UNIQUE(_xlfn._xlws.FILTER(Details!$AQ$5:$AQ$11,(Details!$C$5:$C$11=Summary!Y$3)*(Details!$CK$5:$CK$11=$T$5)))),0)</f>
        <v>0</v>
      </c>
      <c r="Z22" s="305" cm="1">
        <f t="array" ref="Z22">IFERROR(ROWS(_xlfn.UNIQUE(_xlfn._xlws.FILTER(Details!$AQ$5:$AQ$11,(Details!$C$5:$C$11=Summary!Z$3)*(Details!$CK$5:$CK$11=$T$5)))),0)</f>
        <v>0</v>
      </c>
      <c r="AA22" s="305" cm="1">
        <f t="array" ref="AA22">IFERROR(ROWS(_xlfn.UNIQUE(_xlfn._xlws.FILTER(Details!$AQ$5:$AQ$11,(Details!$C$5:$C$11=Summary!AA$3)*(Details!$CK$5:$CK$11=$T$5)))),0)</f>
        <v>0</v>
      </c>
      <c r="AB22" s="305" cm="1">
        <f t="array" ref="AB22">IFERROR(ROWS(_xlfn.UNIQUE(_xlfn._xlws.FILTER(Details!$AQ$5:$AQ$11,(Details!$C$5:$C$11=Summary!AB$3)*(Details!$CK$5:$CK$11=$T$5)))),0)</f>
        <v>0</v>
      </c>
      <c r="AC22" s="305" cm="1">
        <f t="array" ref="AC22">IFERROR(ROWS(_xlfn.UNIQUE(_xlfn._xlws.FILTER(Details!$AQ$5:$AQ$11,(Details!$C$5:$C$11=Summary!AC$3)*(Details!$CK$5:$CK$11=$T$5)))),0)</f>
        <v>0</v>
      </c>
      <c r="AD22" s="305" cm="1">
        <f t="array" ref="AD22">IFERROR(ROWS(_xlfn.UNIQUE(_xlfn._xlws.FILTER(Details!$AQ$5:$AQ$11,(Details!$C$5:$C$11=Summary!AD$3)*(Details!$CK$5:$CK$11=$T$5)))),0)</f>
        <v>0</v>
      </c>
      <c r="AE22" s="305" cm="1">
        <f t="array" ref="AE22">IFERROR(ROWS(_xlfn.UNIQUE(_xlfn._xlws.FILTER(Details!$AQ$5:$AQ$11,(Details!$C$5:$C$11=Summary!AE$3)*(Details!$CK$5:$CK$11=$T$5)))),0)</f>
        <v>0</v>
      </c>
      <c r="AF22" s="305" cm="1">
        <f t="array" ref="AF22">IFERROR(ROWS(_xlfn.UNIQUE(_xlfn._xlws.FILTER(Details!$AQ$5:$AQ$11,(Details!$C$5:$C$11=Summary!AF$3)*(Details!$CK$5:$CK$11=$T$5)))),0)</f>
        <v>0</v>
      </c>
      <c r="AG22" s="273">
        <f>COUNTIFS('Buyer Metrics'!F:F,Summary!T5)</f>
        <v>0</v>
      </c>
      <c r="AI22" s="366" t="s">
        <v>15</v>
      </c>
      <c r="AJ22" s="305" cm="1">
        <f t="array" ref="AJ22">IFERROR(ROWS(_xlfn.UNIQUE(_xlfn._xlws.FILTER(Details!$AQ$5:$AQ$11,(Details!$C$5:$C$11=Summary!AJ$3)*(Details!$CK$5:$CK$11=$AI$5)))),0)</f>
        <v>0</v>
      </c>
      <c r="AK22" s="305" cm="1">
        <f t="array" ref="AK22">IFERROR(ROWS(_xlfn.UNIQUE(_xlfn._xlws.FILTER(Details!$AQ$5:$AQ$11,(Details!$C$5:$C$11=Summary!AK$3)*(Details!$CK$5:$CK$11=$AI$5)))),0)</f>
        <v>0</v>
      </c>
      <c r="AL22" s="305" cm="1">
        <f t="array" ref="AL22">IFERROR(ROWS(_xlfn.UNIQUE(_xlfn._xlws.FILTER(Details!$AQ$5:$AQ$11,(Details!$C$5:$C$11=Summary!AL$3)*(Details!$CK$5:$CK$11=$AI$5)))),0)</f>
        <v>0</v>
      </c>
      <c r="AM22" s="305" cm="1">
        <f t="array" ref="AM22">IFERROR(ROWS(_xlfn.UNIQUE(_xlfn._xlws.FILTER(Details!$AQ$5:$AQ$11,(Details!$C$5:$C$11=Summary!AM$3)*(Details!$CK$5:$CK$11=$AI$5)))),0)</f>
        <v>0</v>
      </c>
      <c r="AN22" s="305" cm="1">
        <f t="array" ref="AN22">IFERROR(ROWS(_xlfn.UNIQUE(_xlfn._xlws.FILTER(Details!$AQ$5:$AQ$11,(Details!$C$5:$C$11=Summary!AN$3)*(Details!$CK$5:$CK$11=$AI$5)))),0)</f>
        <v>0</v>
      </c>
      <c r="AO22" s="305" cm="1">
        <f t="array" ref="AO22">IFERROR(ROWS(_xlfn.UNIQUE(_xlfn._xlws.FILTER(Details!$AQ$5:$AQ$11,(Details!$C$5:$C$11=Summary!AO$3)*(Details!$CK$5:$CK$11=$AI$5)))),0)</f>
        <v>0</v>
      </c>
      <c r="AP22" s="305" cm="1">
        <f t="array" ref="AP22">IFERROR(ROWS(_xlfn.UNIQUE(_xlfn._xlws.FILTER(Details!$AQ$5:$AQ$11,(Details!$C$5:$C$11=Summary!AP$3)*(Details!$CK$5:$CK$11=$AI$5)))),0)</f>
        <v>0</v>
      </c>
      <c r="AQ22" s="305" cm="1">
        <f t="array" ref="AQ22">IFERROR(ROWS(_xlfn.UNIQUE(_xlfn._xlws.FILTER(Details!$AQ$5:$AQ$11,(Details!$C$5:$C$11=Summary!AQ$3)*(Details!$CK$5:$CK$11=$AI$5)))),0)</f>
        <v>0</v>
      </c>
      <c r="AR22" s="305" cm="1">
        <f t="array" ref="AR22">IFERROR(ROWS(_xlfn.UNIQUE(_xlfn._xlws.FILTER(Details!$AQ$5:$AQ$11,(Details!$C$5:$C$11=Summary!AR$3)*(Details!$CK$5:$CK$11=$AI$5)))),0)</f>
        <v>0</v>
      </c>
      <c r="AS22" s="305" cm="1">
        <f t="array" ref="AS22">IFERROR(ROWS(_xlfn.UNIQUE(_xlfn._xlws.FILTER(Details!$AQ$5:$AQ$11,(Details!$C$5:$C$11=Summary!AS$3)*(Details!$CK$5:$CK$11=$AI$5)))),0)</f>
        <v>0</v>
      </c>
      <c r="AT22" s="305" cm="1">
        <f t="array" ref="AT22">IFERROR(ROWS(_xlfn.UNIQUE(_xlfn._xlws.FILTER(Details!$AQ$5:$AQ$11,(Details!$C$5:$C$11=Summary!AT$3)*(Details!$CK$5:$CK$11=$AI$5)))),0)</f>
        <v>0</v>
      </c>
      <c r="AU22" s="305" cm="1">
        <f t="array" ref="AU22">IFERROR(ROWS(_xlfn.UNIQUE(_xlfn._xlws.FILTER(Details!$AQ$5:$AQ$11,(Details!$C$5:$C$11=Summary!AU$3)*(Details!$CK$5:$CK$11=$AI$5)))),0)</f>
        <v>0</v>
      </c>
      <c r="AV22" s="273">
        <f>COUNTIFS('Buyer Metrics'!F:F,Summary!AI5)</f>
        <v>0</v>
      </c>
      <c r="AX22" s="366" t="s">
        <v>15</v>
      </c>
      <c r="AY22" s="305" cm="1">
        <f t="array" ref="AY22">IFERROR(ROWS(_xlfn.UNIQUE(_xlfn._xlws.FILTER(Details!$AQ$5:$AQ$11,(Details!$C$5:$C$11=Summary!AY$3)*(Details!$CK$5:$CK$11=$AX$5)))),0)</f>
        <v>0</v>
      </c>
      <c r="AZ22" s="305" cm="1">
        <f t="array" ref="AZ22">IFERROR(ROWS(_xlfn.UNIQUE(_xlfn._xlws.FILTER(Details!$AQ$5:$AQ$11,(Details!$C$5:$C$11=Summary!AZ$3)*(Details!$CK$5:$CK$11=$AX$5)))),0)</f>
        <v>0</v>
      </c>
      <c r="BA22" s="305" cm="1">
        <f t="array" ref="BA22">IFERROR(ROWS(_xlfn.UNIQUE(_xlfn._xlws.FILTER(Details!$AQ$5:$AQ$11,(Details!$C$5:$C$11=Summary!BA$3)*(Details!$CK$5:$CK$11=$AX$5)))),0)</f>
        <v>0</v>
      </c>
      <c r="BB22" s="305" cm="1">
        <f t="array" ref="BB22">IFERROR(ROWS(_xlfn.UNIQUE(_xlfn._xlws.FILTER(Details!$AQ$5:$AQ$11,(Details!$C$5:$C$11=Summary!BB$3)*(Details!$CK$5:$CK$11=$AX$5)))),0)</f>
        <v>0</v>
      </c>
      <c r="BC22" s="305" cm="1">
        <f t="array" ref="BC22">IFERROR(ROWS(_xlfn.UNIQUE(_xlfn._xlws.FILTER(Details!$AQ$5:$AQ$11,(Details!$C$5:$C$11=Summary!BC$3)*(Details!$CK$5:$CK$11=$AX$5)))),0)</f>
        <v>0</v>
      </c>
      <c r="BD22" s="305" cm="1">
        <f t="array" ref="BD22">IFERROR(ROWS(_xlfn.UNIQUE(_xlfn._xlws.FILTER(Details!$AQ$5:$AQ$11,(Details!$C$5:$C$11=Summary!BD$3)*(Details!$CK$5:$CK$11=$AX$5)))),0)</f>
        <v>0</v>
      </c>
      <c r="BE22" s="305" cm="1">
        <f t="array" ref="BE22">IFERROR(ROWS(_xlfn.UNIQUE(_xlfn._xlws.FILTER(Details!$AQ$5:$AQ$11,(Details!$C$5:$C$11=Summary!BE$3)*(Details!$CK$5:$CK$11=$AX$5)))),0)</f>
        <v>0</v>
      </c>
      <c r="BF22" s="305" cm="1">
        <f t="array" ref="BF22">IFERROR(ROWS(_xlfn.UNIQUE(_xlfn._xlws.FILTER(Details!$AQ$5:$AQ$11,(Details!$C$5:$C$11=Summary!BF$3)*(Details!$CK$5:$CK$11=$AX$5)))),0)</f>
        <v>0</v>
      </c>
      <c r="BG22" s="305" cm="1">
        <f t="array" ref="BG22">IFERROR(ROWS(_xlfn.UNIQUE(_xlfn._xlws.FILTER(Details!$AQ$5:$AQ$11,(Details!$C$5:$C$11=Summary!BG$3)*(Details!$CK$5:$CK$11=$AX$5)))),0)</f>
        <v>0</v>
      </c>
      <c r="BH22" s="305" cm="1">
        <f t="array" ref="BH22">IFERROR(ROWS(_xlfn.UNIQUE(_xlfn._xlws.FILTER(Details!$AQ$5:$AQ$11,(Details!$C$5:$C$11=Summary!BH$3)*(Details!$CK$5:$CK$11=$AX$5)))),0)</f>
        <v>0</v>
      </c>
      <c r="BI22" s="305" cm="1">
        <f t="array" ref="BI22">IFERROR(ROWS(_xlfn.UNIQUE(_xlfn._xlws.FILTER(Details!$AQ$5:$AQ$11,(Details!$C$5:$C$11=Summary!BI$3)*(Details!$CK$5:$CK$11=$AX$5)))),0)</f>
        <v>0</v>
      </c>
      <c r="BJ22" s="305" cm="1">
        <f t="array" ref="BJ22">IFERROR(ROWS(_xlfn.UNIQUE(_xlfn._xlws.FILTER(Details!$AQ$5:$AQ$11,(Details!$C$5:$C$11=Summary!BJ$3)*(Details!$CK$5:$CK$11=$AX$5)))),0)</f>
        <v>0</v>
      </c>
      <c r="BK22" s="273">
        <f>COUNTIFS('Buyer Metrics'!F:F,Summary!AX5)</f>
        <v>0</v>
      </c>
      <c r="BM22" s="303">
        <f>(AG22+AV22+BK22)-P22</f>
        <v>-1</v>
      </c>
    </row>
    <row r="23" spans="3:80" x14ac:dyDescent="0.35">
      <c r="C23" s="270" t="s">
        <v>240</v>
      </c>
      <c r="D23" s="305" cm="1">
        <f t="array" ref="D23">IFERROR(ROWS(_xlfn.UNIQUE(_xlfn._xlws.FILTER(Details!$E$5:$E$11,(Details!$C$5:$C$11=Summary!D$3)*(Details!$BT$5:$BT$11=$C$23)))),0)</f>
        <v>0</v>
      </c>
      <c r="E23" s="305" cm="1">
        <f t="array" ref="E23">IFERROR(ROWS(_xlfn.UNIQUE(_xlfn._xlws.FILTER(Details!$E$5:$E$11,(Details!$C$5:$C$11=Summary!E$3)*(Details!$BT$5:$BT$11=$C$23)))),0)</f>
        <v>0</v>
      </c>
      <c r="F23" s="305" cm="1">
        <f t="array" ref="F23">IFERROR(ROWS(_xlfn.UNIQUE(_xlfn._xlws.FILTER(Details!$E$5:$E$11,(Details!$C$5:$C$11=Summary!F$3)*(Details!$BT$5:$BT$11=$C$23)))),0)</f>
        <v>0</v>
      </c>
      <c r="G23" s="305" cm="1">
        <f t="array" ref="G23">IFERROR(ROWS(_xlfn.UNIQUE(_xlfn._xlws.FILTER(Details!$E$5:$E$11,(Details!$C$5:$C$11=Summary!G$3)*(Details!$BT$5:$BT$11=$C$23)))),0)</f>
        <v>0</v>
      </c>
      <c r="H23" s="305" cm="1">
        <f t="array" ref="H23">IFERROR(ROWS(_xlfn.UNIQUE(_xlfn._xlws.FILTER(Details!$E$5:$E$11,(Details!$C$5:$C$11=Summary!H$3)*(Details!$BT$5:$BT$11=$C$23)))),0)</f>
        <v>0</v>
      </c>
      <c r="I23" s="305" cm="1">
        <f t="array" ref="I23">IFERROR(ROWS(_xlfn.UNIQUE(_xlfn._xlws.FILTER(Details!$E$5:$E$11,(Details!$C$5:$C$11=Summary!I$3)*(Details!$BT$5:$BT$11=$C$23)))),0)</f>
        <v>0</v>
      </c>
      <c r="J23" s="305" cm="1">
        <f t="array" ref="J23">IFERROR(ROWS(_xlfn.UNIQUE(_xlfn._xlws.FILTER(Details!$E$5:$E$11,(Details!$C$5:$C$11=Summary!J$3)*(Details!$BT$5:$BT$11=$C$23)))),0)</f>
        <v>0</v>
      </c>
      <c r="K23" s="305" cm="1">
        <f t="array" ref="K23">IFERROR(ROWS(_xlfn.UNIQUE(_xlfn._xlws.FILTER(Details!$E$5:$E$11,(Details!$C$5:$C$11=Summary!K$3)*(Details!$BT$5:$BT$11=$C$23)))),0)</f>
        <v>0</v>
      </c>
      <c r="L23" s="305" cm="1">
        <f t="array" ref="L23">IFERROR(ROWS(_xlfn.UNIQUE(_xlfn._xlws.FILTER(Details!$E$5:$E$11,(Details!$C$5:$C$11=Summary!L$3)*(Details!$BT$5:$BT$11=$C$23)))),0)</f>
        <v>0</v>
      </c>
      <c r="M23" s="305" cm="1">
        <f t="array" ref="M23">IFERROR(ROWS(_xlfn.UNIQUE(_xlfn._xlws.FILTER(Details!$E$5:$E$11,(Details!$C$5:$C$11=Summary!M$3)*(Details!$BT$5:$BT$11=$C$23)))),0)</f>
        <v>0</v>
      </c>
      <c r="N23" s="305" cm="1">
        <f t="array" ref="N23">IFERROR(ROWS(_xlfn.UNIQUE(_xlfn._xlws.FILTER(Details!$E$5:$E$11,(Details!$C$5:$C$11=Summary!N$3)*(Details!$BT$5:$BT$11=$C$23)))),0)</f>
        <v>0</v>
      </c>
      <c r="O23" s="305" cm="1">
        <f t="array" ref="O23">IFERROR(ROWS(_xlfn.UNIQUE(_xlfn._xlws.FILTER(Details!$E$5:$E$11,(Details!$C$5:$C$11=Summary!O$3)*(Details!$BT$5:$BT$11=$C$23)))),0)</f>
        <v>0</v>
      </c>
      <c r="P23" s="273">
        <f>SUM(D23:O23)</f>
        <v>0</v>
      </c>
      <c r="T23" s="366" t="s">
        <v>240</v>
      </c>
      <c r="U23" s="305" cm="1">
        <f t="array" ref="U23">IFERROR(ROWS(_xlfn.UNIQUE(_xlfn._xlws.FILTER(Details!$E$5:$E$11,(Details!$C$5:$C$11=Summary!U$3)*(Details!$BT$5:$BT$11=$C$23)*(Details!$CK$5:$CK$11=$T$5)))),0)</f>
        <v>0</v>
      </c>
      <c r="V23" s="305" cm="1">
        <f t="array" ref="V23">IFERROR(ROWS(_xlfn.UNIQUE(_xlfn._xlws.FILTER(Details!$E$5:$E$11,(Details!$C$5:$C$11=Summary!V$3)*(Details!$BT$5:$BT$11=$C$23)*(Details!$CK$5:$CK$11=$T$5)))),0)</f>
        <v>0</v>
      </c>
      <c r="W23" s="305" cm="1">
        <f t="array" ref="W23">IFERROR(ROWS(_xlfn.UNIQUE(_xlfn._xlws.FILTER(Details!$E$5:$E$11,(Details!$C$5:$C$11=Summary!W$3)*(Details!$BT$5:$BT$11=$C$23)*(Details!$CK$5:$CK$11=$T$5)))),0)</f>
        <v>0</v>
      </c>
      <c r="X23" s="305" cm="1">
        <f t="array" ref="X23">IFERROR(ROWS(_xlfn.UNIQUE(_xlfn._xlws.FILTER(Details!$E$5:$E$11,(Details!$C$5:$C$11=Summary!X$3)*(Details!$BT$5:$BT$11=$C$23)*(Details!$CK$5:$CK$11=$T$5)))),0)</f>
        <v>0</v>
      </c>
      <c r="Y23" s="305" cm="1">
        <f t="array" ref="Y23">IFERROR(ROWS(_xlfn.UNIQUE(_xlfn._xlws.FILTER(Details!$E$5:$E$11,(Details!$C$5:$C$11=Summary!Y$3)*(Details!$BT$5:$BT$11=$C$23)*(Details!$CK$5:$CK$11=$T$5)))),0)</f>
        <v>0</v>
      </c>
      <c r="Z23" s="305" cm="1">
        <f t="array" ref="Z23">IFERROR(ROWS(_xlfn.UNIQUE(_xlfn._xlws.FILTER(Details!$E$5:$E$11,(Details!$C$5:$C$11=Summary!Z$3)*(Details!$BT$5:$BT$11=$C$23)*(Details!$CK$5:$CK$11=$T$5)))),0)</f>
        <v>0</v>
      </c>
      <c r="AA23" s="305" cm="1">
        <f t="array" ref="AA23">IFERROR(ROWS(_xlfn.UNIQUE(_xlfn._xlws.FILTER(Details!$E$5:$E$11,(Details!$C$5:$C$11=Summary!AA$3)*(Details!$BT$5:$BT$11=$C$23)*(Details!$CK$5:$CK$11=$T$5)))),0)</f>
        <v>0</v>
      </c>
      <c r="AB23" s="305" cm="1">
        <f t="array" ref="AB23">IFERROR(ROWS(_xlfn.UNIQUE(_xlfn._xlws.FILTER(Details!$E$5:$E$11,(Details!$C$5:$C$11=Summary!AB$3)*(Details!$BT$5:$BT$11=$C$23)*(Details!$CK$5:$CK$11=$T$5)))),0)</f>
        <v>0</v>
      </c>
      <c r="AC23" s="305" cm="1">
        <f t="array" ref="AC23">IFERROR(ROWS(_xlfn.UNIQUE(_xlfn._xlws.FILTER(Details!$E$5:$E$11,(Details!$C$5:$C$11=Summary!AC$3)*(Details!$BT$5:$BT$11=$C$23)*(Details!$CK$5:$CK$11=$T$5)))),0)</f>
        <v>0</v>
      </c>
      <c r="AD23" s="305" cm="1">
        <f t="array" ref="AD23">IFERROR(ROWS(_xlfn.UNIQUE(_xlfn._xlws.FILTER(Details!$E$5:$E$11,(Details!$C$5:$C$11=Summary!AD$3)*(Details!$BT$5:$BT$11=$C$23)*(Details!$CK$5:$CK$11=$T$5)))),0)</f>
        <v>0</v>
      </c>
      <c r="AE23" s="305" cm="1">
        <f t="array" ref="AE23">IFERROR(ROWS(_xlfn.UNIQUE(_xlfn._xlws.FILTER(Details!$E$5:$E$11,(Details!$C$5:$C$11=Summary!AE$3)*(Details!$BT$5:$BT$11=$C$23)*(Details!$CK$5:$CK$11=$T$5)))),0)</f>
        <v>0</v>
      </c>
      <c r="AF23" s="305" cm="1">
        <f t="array" ref="AF23">IFERROR(ROWS(_xlfn.UNIQUE(_xlfn._xlws.FILTER(Details!$E$5:$E$11,(Details!$C$5:$C$11=Summary!AF$3)*(Details!$BT$5:$BT$11=$C$23)*(Details!$CK$5:$CK$11=$T$5)))),0)</f>
        <v>0</v>
      </c>
      <c r="AG23" s="273">
        <f>SUM(U23:AF23)</f>
        <v>0</v>
      </c>
      <c r="AI23" s="366" t="s">
        <v>240</v>
      </c>
      <c r="AJ23" s="305" cm="1">
        <f t="array" ref="AJ23">IFERROR(ROWS(_xlfn.UNIQUE(_xlfn._xlws.FILTER(Details!$E$5:$E$11,(Details!$C$5:$C$11=Summary!AJ$3)*(Details!$BT$5:$BT$11=$C$23)*(Details!$CK$5:$CK$11=$AI$5)))),0)</f>
        <v>0</v>
      </c>
      <c r="AK23" s="305" cm="1">
        <f t="array" ref="AK23">IFERROR(ROWS(_xlfn.UNIQUE(_xlfn._xlws.FILTER(Details!$E$5:$E$11,(Details!$C$5:$C$11=Summary!AK$3)*(Details!$BT$5:$BT$11=$C$23)*(Details!$CK$5:$CK$11=$AI$5)))),0)</f>
        <v>0</v>
      </c>
      <c r="AL23" s="305" cm="1">
        <f t="array" ref="AL23">IFERROR(ROWS(_xlfn.UNIQUE(_xlfn._xlws.FILTER(Details!$E$5:$E$11,(Details!$C$5:$C$11=Summary!AL$3)*(Details!$BT$5:$BT$11=$C$23)*(Details!$CK$5:$CK$11=$AI$5)))),0)</f>
        <v>0</v>
      </c>
      <c r="AM23" s="305" cm="1">
        <f t="array" ref="AM23">IFERROR(ROWS(_xlfn.UNIQUE(_xlfn._xlws.FILTER(Details!$E$5:$E$11,(Details!$C$5:$C$11=Summary!AM$3)*(Details!$BT$5:$BT$11=$C$23)*(Details!$CK$5:$CK$11=$AI$5)))),0)</f>
        <v>0</v>
      </c>
      <c r="AN23" s="305" cm="1">
        <f t="array" ref="AN23">IFERROR(ROWS(_xlfn.UNIQUE(_xlfn._xlws.FILTER(Details!$E$5:$E$11,(Details!$C$5:$C$11=Summary!AN$3)*(Details!$BT$5:$BT$11=$C$23)*(Details!$CK$5:$CK$11=$AI$5)))),0)</f>
        <v>0</v>
      </c>
      <c r="AO23" s="305" cm="1">
        <f t="array" ref="AO23">IFERROR(ROWS(_xlfn.UNIQUE(_xlfn._xlws.FILTER(Details!$E$5:$E$11,(Details!$C$5:$C$11=Summary!AO$3)*(Details!$BT$5:$BT$11=$C$23)*(Details!$CK$5:$CK$11=$AI$5)))),0)</f>
        <v>0</v>
      </c>
      <c r="AP23" s="305" cm="1">
        <f t="array" ref="AP23">IFERROR(ROWS(_xlfn.UNIQUE(_xlfn._xlws.FILTER(Details!$E$5:$E$11,(Details!$C$5:$C$11=Summary!AP$3)*(Details!$BT$5:$BT$11=$C$23)*(Details!$CK$5:$CK$11=$AI$5)))),0)</f>
        <v>0</v>
      </c>
      <c r="AQ23" s="305" cm="1">
        <f t="array" ref="AQ23">IFERROR(ROWS(_xlfn.UNIQUE(_xlfn._xlws.FILTER(Details!$E$5:$E$11,(Details!$C$5:$C$11=Summary!AQ$3)*(Details!$BT$5:$BT$11=$C$23)*(Details!$CK$5:$CK$11=$AI$5)))),0)</f>
        <v>0</v>
      </c>
      <c r="AR23" s="305" cm="1">
        <f t="array" ref="AR23">IFERROR(ROWS(_xlfn.UNIQUE(_xlfn._xlws.FILTER(Details!$E$5:$E$11,(Details!$C$5:$C$11=Summary!AR$3)*(Details!$BT$5:$BT$11=$C$23)*(Details!$CK$5:$CK$11=$AI$5)))),0)</f>
        <v>0</v>
      </c>
      <c r="AS23" s="305" cm="1">
        <f t="array" ref="AS23">IFERROR(ROWS(_xlfn.UNIQUE(_xlfn._xlws.FILTER(Details!$E$5:$E$11,(Details!$C$5:$C$11=Summary!AS$3)*(Details!$BT$5:$BT$11=$C$23)*(Details!$CK$5:$CK$11=$AI$5)))),0)</f>
        <v>0</v>
      </c>
      <c r="AT23" s="305" cm="1">
        <f t="array" ref="AT23">IFERROR(ROWS(_xlfn.UNIQUE(_xlfn._xlws.FILTER(Details!$E$5:$E$11,(Details!$C$5:$C$11=Summary!AT$3)*(Details!$BT$5:$BT$11=$C$23)*(Details!$CK$5:$CK$11=$AI$5)))),0)</f>
        <v>0</v>
      </c>
      <c r="AU23" s="305" cm="1">
        <f t="array" ref="AU23">IFERROR(ROWS(_xlfn.UNIQUE(_xlfn._xlws.FILTER(Details!$E$5:$E$11,(Details!$C$5:$C$11=Summary!AU$3)*(Details!$BT$5:$BT$11=$C$23)*(Details!$CK$5:$CK$11=$AI$5)))),0)</f>
        <v>0</v>
      </c>
      <c r="AV23" s="273">
        <f>SUM(AJ23:AU23)</f>
        <v>0</v>
      </c>
      <c r="AX23" s="366" t="s">
        <v>240</v>
      </c>
      <c r="AY23" s="305" cm="1">
        <f t="array" ref="AY23">IFERROR(ROWS(_xlfn.UNIQUE(_xlfn._xlws.FILTER(Details!$E$5:$E$11,(Details!$C$5:$C$11=Summary!AY$3)*(Details!$BT$5:$BT$11=$C$23)*(Details!$CK$5:$CK$11=$AX$5)))),0)</f>
        <v>0</v>
      </c>
      <c r="AZ23" s="305" cm="1">
        <f t="array" ref="AZ23">IFERROR(ROWS(_xlfn.UNIQUE(_xlfn._xlws.FILTER(Details!$E$5:$E$11,(Details!$C$5:$C$11=Summary!AZ$3)*(Details!$BT$5:$BT$11=$C$23)*(Details!$CK$5:$CK$11=$AX$5)))),0)</f>
        <v>0</v>
      </c>
      <c r="BA23" s="305" cm="1">
        <f t="array" ref="BA23">IFERROR(ROWS(_xlfn.UNIQUE(_xlfn._xlws.FILTER(Details!$E$5:$E$11,(Details!$C$5:$C$11=Summary!BA$3)*(Details!$BT$5:$BT$11=$C$23)*(Details!$CK$5:$CK$11=$AX$5)))),0)</f>
        <v>0</v>
      </c>
      <c r="BB23" s="305" cm="1">
        <f t="array" ref="BB23">IFERROR(ROWS(_xlfn.UNIQUE(_xlfn._xlws.FILTER(Details!$E$5:$E$11,(Details!$C$5:$C$11=Summary!BB$3)*(Details!$BT$5:$BT$11=$C$23)*(Details!$CK$5:$CK$11=$AX$5)))),0)</f>
        <v>0</v>
      </c>
      <c r="BC23" s="305" cm="1">
        <f t="array" ref="BC23">IFERROR(ROWS(_xlfn.UNIQUE(_xlfn._xlws.FILTER(Details!$E$5:$E$11,(Details!$C$5:$C$11=Summary!BC$3)*(Details!$BT$5:$BT$11=$C$23)*(Details!$CK$5:$CK$11=$AX$5)))),0)</f>
        <v>0</v>
      </c>
      <c r="BD23" s="305" cm="1">
        <f t="array" ref="BD23">IFERROR(ROWS(_xlfn.UNIQUE(_xlfn._xlws.FILTER(Details!$E$5:$E$11,(Details!$C$5:$C$11=Summary!BD$3)*(Details!$BT$5:$BT$11=$C$23)*(Details!$CK$5:$CK$11=$AX$5)))),0)</f>
        <v>0</v>
      </c>
      <c r="BE23" s="305" cm="1">
        <f t="array" ref="BE23">IFERROR(ROWS(_xlfn.UNIQUE(_xlfn._xlws.FILTER(Details!$E$5:$E$11,(Details!$C$5:$C$11=Summary!BE$3)*(Details!$BT$5:$BT$11=$C$23)*(Details!$CK$5:$CK$11=$AX$5)))),0)</f>
        <v>0</v>
      </c>
      <c r="BF23" s="305" cm="1">
        <f t="array" ref="BF23">IFERROR(ROWS(_xlfn.UNIQUE(_xlfn._xlws.FILTER(Details!$E$5:$E$11,(Details!$C$5:$C$11=Summary!BF$3)*(Details!$BT$5:$BT$11=$C$23)*(Details!$CK$5:$CK$11=$AX$5)))),0)</f>
        <v>0</v>
      </c>
      <c r="BG23" s="305" cm="1">
        <f t="array" ref="BG23">IFERROR(ROWS(_xlfn.UNIQUE(_xlfn._xlws.FILTER(Details!$E$5:$E$11,(Details!$C$5:$C$11=Summary!BG$3)*(Details!$BT$5:$BT$11=$C$23)*(Details!$CK$5:$CK$11=$AX$5)))),0)</f>
        <v>0</v>
      </c>
      <c r="BH23" s="305" cm="1">
        <f t="array" ref="BH23">IFERROR(ROWS(_xlfn.UNIQUE(_xlfn._xlws.FILTER(Details!$E$5:$E$11,(Details!$C$5:$C$11=Summary!BH$3)*(Details!$BT$5:$BT$11=$C$23)*(Details!$CK$5:$CK$11=$AX$5)))),0)</f>
        <v>0</v>
      </c>
      <c r="BI23" s="305" cm="1">
        <f t="array" ref="BI23">IFERROR(ROWS(_xlfn.UNIQUE(_xlfn._xlws.FILTER(Details!$E$5:$E$11,(Details!$C$5:$C$11=Summary!BI$3)*(Details!$BT$5:$BT$11=$C$23)*(Details!$CK$5:$CK$11=$AX$5)))),0)</f>
        <v>0</v>
      </c>
      <c r="BJ23" s="305" cm="1">
        <f t="array" ref="BJ23">IFERROR(ROWS(_xlfn.UNIQUE(_xlfn._xlws.FILTER(Details!$E$5:$E$11,(Details!$C$5:$C$11=Summary!BJ$3)*(Details!$BT$5:$BT$11=$C$23)*(Details!$CK$5:$CK$11=$AX$5)))),0)</f>
        <v>0</v>
      </c>
      <c r="BK23" s="273">
        <f>SUM(AY23:BJ23)</f>
        <v>0</v>
      </c>
      <c r="BM23" s="303">
        <f t="shared" ref="BM23" si="69">(AG23+AV23+BK23)-P23</f>
        <v>0</v>
      </c>
    </row>
    <row r="24" spans="3:80" x14ac:dyDescent="0.35">
      <c r="C24" s="270" t="s">
        <v>302</v>
      </c>
      <c r="D24" s="284">
        <v>173686.02</v>
      </c>
      <c r="E24" s="284">
        <v>177992.52000000002</v>
      </c>
      <c r="F24" s="284">
        <v>198939.52000000002</v>
      </c>
      <c r="G24" s="284">
        <v>0</v>
      </c>
      <c r="H24" s="284">
        <v>0</v>
      </c>
      <c r="I24" s="284">
        <v>0</v>
      </c>
      <c r="J24" s="284">
        <v>0</v>
      </c>
      <c r="K24" s="284">
        <v>0</v>
      </c>
      <c r="L24" s="284">
        <v>0</v>
      </c>
      <c r="M24" s="284">
        <v>0</v>
      </c>
      <c r="N24" s="284">
        <v>0</v>
      </c>
      <c r="O24" s="284">
        <v>0</v>
      </c>
      <c r="P24" s="425">
        <f>F24</f>
        <v>198939.52000000002</v>
      </c>
      <c r="T24" s="366" t="s">
        <v>302</v>
      </c>
      <c r="U24" s="284"/>
      <c r="V24" s="285"/>
      <c r="W24" s="284"/>
      <c r="X24" s="285"/>
      <c r="Y24" s="284"/>
      <c r="Z24" s="285"/>
      <c r="AA24" s="284"/>
      <c r="AB24" s="285"/>
      <c r="AC24" s="284"/>
      <c r="AD24" s="285"/>
      <c r="AE24" s="284"/>
      <c r="AF24" s="285">
        <v>0</v>
      </c>
      <c r="AG24" s="425" t="e">
        <f>AVERAGE(U24:AE24)</f>
        <v>#DIV/0!</v>
      </c>
      <c r="AI24" s="366" t="s">
        <v>302</v>
      </c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>
        <v>0</v>
      </c>
      <c r="AV24" s="425" t="e">
        <f>AVERAGE(AJ24:AT24)</f>
        <v>#DIV/0!</v>
      </c>
      <c r="AX24" s="366" t="s">
        <v>302</v>
      </c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>
        <v>0</v>
      </c>
      <c r="BK24" s="425" t="e">
        <f>AVERAGE(AY24:BI24)</f>
        <v>#DIV/0!</v>
      </c>
    </row>
    <row r="25" spans="3:80" x14ac:dyDescent="0.35">
      <c r="C25" s="277" t="s">
        <v>9</v>
      </c>
      <c r="D25" s="286">
        <f t="shared" ref="D25:I25" si="70">IFERROR(((D24/(D7*1.18))*D4),0)</f>
        <v>134.38059254980038</v>
      </c>
      <c r="E25" s="286">
        <f t="shared" si="70"/>
        <v>133.67852138267872</v>
      </c>
      <c r="F25" s="286">
        <f t="shared" si="70"/>
        <v>118.31074635741899</v>
      </c>
      <c r="G25" s="371">
        <f t="shared" si="70"/>
        <v>0</v>
      </c>
      <c r="H25" s="371">
        <f t="shared" si="70"/>
        <v>0</v>
      </c>
      <c r="I25" s="371">
        <f t="shared" si="70"/>
        <v>0</v>
      </c>
      <c r="J25" s="371">
        <f t="shared" ref="J25:P25" si="71">IFERROR(((J24/(J7*1.18))*J4),0)</f>
        <v>0</v>
      </c>
      <c r="K25" s="371">
        <f t="shared" si="71"/>
        <v>0</v>
      </c>
      <c r="L25" s="449">
        <f t="shared" si="71"/>
        <v>0</v>
      </c>
      <c r="M25" s="449">
        <f t="shared" si="71"/>
        <v>0</v>
      </c>
      <c r="N25" s="449">
        <f t="shared" si="71"/>
        <v>0</v>
      </c>
      <c r="O25" s="449">
        <f t="shared" si="71"/>
        <v>0</v>
      </c>
      <c r="P25" s="450">
        <f t="shared" si="71"/>
        <v>144.03076679518344</v>
      </c>
      <c r="T25" s="367" t="s">
        <v>9</v>
      </c>
      <c r="U25" s="286">
        <f t="shared" ref="U25:AG25" si="72">IFERROR(((U24/(U7*1.18))*U4),0)</f>
        <v>0</v>
      </c>
      <c r="V25" s="286">
        <f t="shared" si="72"/>
        <v>0</v>
      </c>
      <c r="W25" s="286">
        <f t="shared" si="72"/>
        <v>0</v>
      </c>
      <c r="X25" s="286">
        <f t="shared" si="72"/>
        <v>0</v>
      </c>
      <c r="Y25" s="286">
        <f t="shared" si="72"/>
        <v>0</v>
      </c>
      <c r="Z25" s="286">
        <f t="shared" si="72"/>
        <v>0</v>
      </c>
      <c r="AA25" s="286">
        <f t="shared" si="72"/>
        <v>0</v>
      </c>
      <c r="AB25" s="286">
        <f t="shared" si="72"/>
        <v>0</v>
      </c>
      <c r="AC25" s="286">
        <f t="shared" si="72"/>
        <v>0</v>
      </c>
      <c r="AD25" s="286">
        <f t="shared" si="72"/>
        <v>0</v>
      </c>
      <c r="AE25" s="286">
        <f t="shared" si="72"/>
        <v>0</v>
      </c>
      <c r="AF25" s="286">
        <f t="shared" si="72"/>
        <v>0</v>
      </c>
      <c r="AG25" s="286">
        <f t="shared" si="72"/>
        <v>0</v>
      </c>
      <c r="AI25" s="367" t="s">
        <v>9</v>
      </c>
      <c r="AJ25" s="286">
        <f t="shared" ref="AJ25:AV25" si="73">IFERROR(((AJ24/(AJ7*1.18))*AJ4),0)</f>
        <v>0</v>
      </c>
      <c r="AK25" s="286">
        <f t="shared" si="73"/>
        <v>0</v>
      </c>
      <c r="AL25" s="286">
        <f t="shared" si="73"/>
        <v>0</v>
      </c>
      <c r="AM25" s="286">
        <f t="shared" si="73"/>
        <v>0</v>
      </c>
      <c r="AN25" s="286">
        <f t="shared" si="73"/>
        <v>0</v>
      </c>
      <c r="AO25" s="286">
        <f t="shared" si="73"/>
        <v>0</v>
      </c>
      <c r="AP25" s="286">
        <f t="shared" si="73"/>
        <v>0</v>
      </c>
      <c r="AQ25" s="286">
        <f t="shared" si="73"/>
        <v>0</v>
      </c>
      <c r="AR25" s="286">
        <f t="shared" si="73"/>
        <v>0</v>
      </c>
      <c r="AS25" s="286">
        <f t="shared" si="73"/>
        <v>0</v>
      </c>
      <c r="AT25" s="286">
        <f t="shared" si="73"/>
        <v>0</v>
      </c>
      <c r="AU25" s="286">
        <f t="shared" si="73"/>
        <v>0</v>
      </c>
      <c r="AV25" s="286">
        <f t="shared" si="73"/>
        <v>0</v>
      </c>
      <c r="AX25" s="367" t="s">
        <v>9</v>
      </c>
      <c r="AY25" s="286">
        <f t="shared" ref="AY25:BK25" si="74">IFERROR(((AY24/(AY7*1.18))*AY4),0)</f>
        <v>0</v>
      </c>
      <c r="AZ25" s="286">
        <f t="shared" si="74"/>
        <v>0</v>
      </c>
      <c r="BA25" s="286">
        <f t="shared" si="74"/>
        <v>0</v>
      </c>
      <c r="BB25" s="286">
        <f t="shared" si="74"/>
        <v>0</v>
      </c>
      <c r="BC25" s="286">
        <f t="shared" si="74"/>
        <v>0</v>
      </c>
      <c r="BD25" s="286">
        <f t="shared" si="74"/>
        <v>0</v>
      </c>
      <c r="BE25" s="286">
        <f t="shared" si="74"/>
        <v>0</v>
      </c>
      <c r="BF25" s="286">
        <f t="shared" si="74"/>
        <v>0</v>
      </c>
      <c r="BG25" s="286">
        <f t="shared" si="74"/>
        <v>0</v>
      </c>
      <c r="BH25" s="286">
        <f t="shared" si="74"/>
        <v>0</v>
      </c>
      <c r="BI25" s="286">
        <f t="shared" si="74"/>
        <v>0</v>
      </c>
      <c r="BJ25" s="286">
        <f t="shared" si="74"/>
        <v>0</v>
      </c>
      <c r="BK25" s="286">
        <f t="shared" si="74"/>
        <v>0</v>
      </c>
    </row>
    <row r="26" spans="3:80" x14ac:dyDescent="0.35">
      <c r="C26" s="270" t="s">
        <v>297</v>
      </c>
      <c r="D26" s="284">
        <v>77779</v>
      </c>
      <c r="E26" s="284">
        <v>73167.89</v>
      </c>
      <c r="F26" s="284">
        <v>82512.89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425">
        <f>F26</f>
        <v>82512.89</v>
      </c>
      <c r="T26" s="366" t="s">
        <v>297</v>
      </c>
      <c r="U26" s="286"/>
      <c r="V26" s="286"/>
      <c r="W26" s="286"/>
      <c r="X26" s="287"/>
      <c r="Y26" s="286"/>
      <c r="Z26" s="287"/>
      <c r="AA26" s="286"/>
      <c r="AB26" s="287"/>
      <c r="AC26" s="286"/>
      <c r="AD26" s="287"/>
      <c r="AE26" s="286"/>
      <c r="AF26" s="287"/>
      <c r="AG26" s="425" t="e">
        <f>AVERAGE(U26:AE26)</f>
        <v>#DIV/0!</v>
      </c>
      <c r="AI26" s="366" t="s">
        <v>297</v>
      </c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X26" s="366" t="s">
        <v>297</v>
      </c>
      <c r="AY26" s="286"/>
      <c r="AZ26" s="286"/>
      <c r="BA26" s="286"/>
      <c r="BB26" s="286"/>
      <c r="BC26" s="286"/>
      <c r="BD26" s="286"/>
      <c r="BE26" s="286"/>
      <c r="BF26" s="286"/>
      <c r="BG26" s="286"/>
      <c r="BH26" s="286"/>
      <c r="BI26" s="286"/>
      <c r="BJ26" s="286"/>
      <c r="BK26" s="286"/>
      <c r="CB26" s="282"/>
    </row>
    <row r="27" spans="3:80" ht="16" thickBot="1" x14ac:dyDescent="0.4">
      <c r="C27" s="277" t="s">
        <v>298</v>
      </c>
      <c r="D27" s="286">
        <f t="shared" ref="D27:P27" si="75">IFERROR(((D26/(D8*1.18))*D4),0)</f>
        <v>67.259598754756141</v>
      </c>
      <c r="E27" s="287">
        <f t="shared" si="75"/>
        <v>62.207355328835497</v>
      </c>
      <c r="F27" s="286">
        <f t="shared" si="75"/>
        <v>109.99623500285659</v>
      </c>
      <c r="G27" s="287">
        <f t="shared" si="75"/>
        <v>0</v>
      </c>
      <c r="H27" s="286">
        <f t="shared" si="75"/>
        <v>0</v>
      </c>
      <c r="I27" s="286">
        <f t="shared" si="75"/>
        <v>0</v>
      </c>
      <c r="J27" s="286">
        <f>IFERROR(((J26/(J8*1.18))*J4),0)</f>
        <v>0</v>
      </c>
      <c r="K27" s="287">
        <f>IFERROR(((K26/(K8*1.18))*K4),0)</f>
        <v>0</v>
      </c>
      <c r="L27" s="286">
        <f t="shared" si="75"/>
        <v>0</v>
      </c>
      <c r="M27" s="287">
        <f t="shared" si="75"/>
        <v>0</v>
      </c>
      <c r="N27" s="286">
        <f t="shared" si="75"/>
        <v>0</v>
      </c>
      <c r="O27" s="287">
        <f>IFERROR(((O26/(O8*1.18))*O4),0)</f>
        <v>0</v>
      </c>
      <c r="P27" s="286">
        <f t="shared" si="75"/>
        <v>75.787042593318318</v>
      </c>
      <c r="T27" s="368" t="s">
        <v>298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I27" s="368" t="s">
        <v>298</v>
      </c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X27" s="368" t="s">
        <v>298</v>
      </c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</row>
    <row r="28" spans="3:80" x14ac:dyDescent="0.35">
      <c r="C28" s="277" t="s">
        <v>322</v>
      </c>
      <c r="D28" s="286">
        <f>D25-D27</f>
        <v>67.120993795044242</v>
      </c>
      <c r="E28" s="286">
        <f t="shared" ref="E28:O28" si="76">E25-E27</f>
        <v>71.471166053843234</v>
      </c>
      <c r="F28" s="286">
        <f t="shared" si="76"/>
        <v>8.3145113545623985</v>
      </c>
      <c r="G28" s="286">
        <f t="shared" si="76"/>
        <v>0</v>
      </c>
      <c r="H28" s="286">
        <f t="shared" si="76"/>
        <v>0</v>
      </c>
      <c r="I28" s="286">
        <f t="shared" si="76"/>
        <v>0</v>
      </c>
      <c r="J28" s="286">
        <f t="shared" si="76"/>
        <v>0</v>
      </c>
      <c r="K28" s="286">
        <f t="shared" si="76"/>
        <v>0</v>
      </c>
      <c r="L28" s="286">
        <f>L25-L27</f>
        <v>0</v>
      </c>
      <c r="M28" s="286">
        <f t="shared" si="76"/>
        <v>0</v>
      </c>
      <c r="N28" s="286">
        <f t="shared" si="76"/>
        <v>0</v>
      </c>
      <c r="O28" s="286">
        <f t="shared" si="76"/>
        <v>0</v>
      </c>
      <c r="P28" s="286">
        <f>P25-P27</f>
        <v>68.24372420186512</v>
      </c>
      <c r="T28" s="277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I28" s="277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X28" s="277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</row>
    <row r="29" spans="3:80" x14ac:dyDescent="0.35">
      <c r="C29" s="270" t="s">
        <v>16</v>
      </c>
      <c r="D29" s="271">
        <f>-SUMIFS(Details!$BY$5:$BY$11,Details!$C$5:$C$11,Summary!D$5)</f>
        <v>0</v>
      </c>
      <c r="E29" s="370">
        <f>-SUMIFS(Details!$BY$5:$BY$11,Details!$C$5:$C$11,Summary!E$5)</f>
        <v>0</v>
      </c>
      <c r="F29" s="271">
        <f>-SUMIFS(Details!$BY$5:$BY$11,Details!$C$5:$C$11,Summary!F$5)</f>
        <v>0</v>
      </c>
      <c r="G29" s="370">
        <f>-SUMIFS(Details!$BY$5:$BY$11,Details!$C$5:$C$11,Summary!G$5)</f>
        <v>0</v>
      </c>
      <c r="H29" s="271">
        <f>-SUMIFS(Details!$BY$5:$BY$11,Details!$C$5:$C$11,Summary!H$5)</f>
        <v>0</v>
      </c>
      <c r="I29" s="271">
        <f>-SUMIFS(Details!$BY$5:$BY$11,Details!$C$5:$C$11,Summary!I$5)</f>
        <v>0</v>
      </c>
      <c r="J29" s="271">
        <f>-SUMIFS(Details!$BY$5:$BY$11,Details!$C$5:$C$11,Summary!J$5)</f>
        <v>0</v>
      </c>
      <c r="K29" s="370">
        <f>-SUMIFS(Details!$BY$5:$BY$11,Details!$C$5:$C$11,Summary!K$5)</f>
        <v>0</v>
      </c>
      <c r="L29" s="271">
        <f>-SUMIFS(Details!$BY$5:$BY$11,Details!$C$5:$C$11,Summary!L$5)</f>
        <v>0</v>
      </c>
      <c r="M29" s="370">
        <f>-SUMIFS(Details!$BY$5:$BY$11,Details!$C$5:$C$11,Summary!M$5)</f>
        <v>0</v>
      </c>
      <c r="N29" s="271">
        <f>-SUMIFS(Details!$BY$5:$BY$11,Details!$C$5:$C$11,Summary!N$5)</f>
        <v>0</v>
      </c>
      <c r="O29" s="370">
        <f>-SUMIFS(Details!$BY$5:$BY$11,Details!$C$5:$C$11,Summary!O$5)</f>
        <v>0</v>
      </c>
      <c r="P29" s="271">
        <f>SUM(D29:O29)</f>
        <v>0</v>
      </c>
      <c r="Q29" s="282">
        <f>(-Details!BO12-Details!BP12)</f>
        <v>0</v>
      </c>
      <c r="R29" s="265">
        <f>P29-Q29</f>
        <v>0</v>
      </c>
      <c r="T29" s="270" t="s">
        <v>16</v>
      </c>
      <c r="U29" s="271">
        <f>-SUMIFS(Details!$BY$5:$BY$11,Details!$C$5:$C$11,Summary!U$5,Details!$CK$5:$CK$11,Summary!$T$5)</f>
        <v>0</v>
      </c>
      <c r="V29" s="271">
        <f>-SUMIFS(Details!$BY$5:$BY$11,Details!$C$5:$C$11,Summary!V$5,Details!$CK$5:$CK$11,Summary!$T$5)</f>
        <v>0</v>
      </c>
      <c r="W29" s="271">
        <f>-SUMIFS(Details!$BY$5:$BY$11,Details!$C$5:$C$11,Summary!W$5,Details!$CK$5:$CK$11,Summary!$T$5)</f>
        <v>0</v>
      </c>
      <c r="X29" s="271">
        <f>-SUMIFS(Details!$BY$5:$BY$11,Details!$C$5:$C$11,Summary!X$5,Details!$CK$5:$CK$11,Summary!$T$5)</f>
        <v>0</v>
      </c>
      <c r="Y29" s="271">
        <f>-SUMIFS(Details!$BY$5:$BY$11,Details!$C$5:$C$11,Summary!Y$5,Details!$CK$5:$CK$11,Summary!$T$5)</f>
        <v>0</v>
      </c>
      <c r="Z29" s="271">
        <f>-SUMIFS(Details!$BY$5:$BY$11,Details!$C$5:$C$11,Summary!Z$5,Details!$CK$5:$CK$11,Summary!$T$5)</f>
        <v>0</v>
      </c>
      <c r="AA29" s="271">
        <f>-SUMIFS(Details!$BY$5:$BY$11,Details!$C$5:$C$11,Summary!AA$5,Details!$CK$5:$CK$11,Summary!$T$5)</f>
        <v>0</v>
      </c>
      <c r="AB29" s="271">
        <f>-SUMIFS(Details!$BY$5:$BY$11,Details!$C$5:$C$11,Summary!AB$5,Details!$CK$5:$CK$11,Summary!$T$5)</f>
        <v>0</v>
      </c>
      <c r="AC29" s="271">
        <f>-SUMIFS(Details!$BY$5:$BY$11,Details!$C$5:$C$11,Summary!AC$5,Details!$CK$5:$CK$11,Summary!$T$5)</f>
        <v>0</v>
      </c>
      <c r="AD29" s="271">
        <f>-SUMIFS(Details!$BY$5:$BY$11,Details!$C$5:$C$11,Summary!AD$5,Details!$CK$5:$CK$11,Summary!$T$5)</f>
        <v>0</v>
      </c>
      <c r="AE29" s="271">
        <f>-SUMIFS(Details!$BY$5:$BY$11,Details!$C$5:$C$11,Summary!AE$5,Details!$CK$5:$CK$11,Summary!$T$5)</f>
        <v>0</v>
      </c>
      <c r="AF29" s="271">
        <f>-SUMIFS(Details!$BY$5:$BY$11,Details!$C$5:$C$11,Summary!AF$5,Details!$CK$5:$CK$11,Summary!$T$5)</f>
        <v>0</v>
      </c>
      <c r="AG29" s="271">
        <f>SUM(U29:AF29)</f>
        <v>0</v>
      </c>
      <c r="AI29" s="270" t="s">
        <v>16</v>
      </c>
      <c r="AJ29" s="271">
        <f>-SUMIFS(Details!$BY$5:$BY$11,Details!$C$5:$C$11,Summary!AJ$5,Details!$CK$5:$CK$11,Summary!$AI$5)</f>
        <v>0</v>
      </c>
      <c r="AK29" s="271">
        <f>-SUMIFS(Details!$BY$5:$BY$11,Details!$C$5:$C$11,Summary!AK$5,Details!$CK$5:$CK$11,Summary!$AI$5)</f>
        <v>0</v>
      </c>
      <c r="AL29" s="271">
        <f>-SUMIFS(Details!$BY$5:$BY$11,Details!$C$5:$C$11,Summary!AL$5,Details!$CK$5:$CK$11,Summary!$AI$5)</f>
        <v>0</v>
      </c>
      <c r="AM29" s="271">
        <f>-SUMIFS(Details!$BY$5:$BY$11,Details!$C$5:$C$11,Summary!AM$5,Details!$CK$5:$CK$11,Summary!$AI$5)</f>
        <v>0</v>
      </c>
      <c r="AN29" s="271">
        <f>-SUMIFS(Details!$BY$5:$BY$11,Details!$C$5:$C$11,Summary!AN$5,Details!$CK$5:$CK$11,Summary!$AI$5)</f>
        <v>0</v>
      </c>
      <c r="AO29" s="271">
        <f>-SUMIFS(Details!$BY$5:$BY$11,Details!$C$5:$C$11,Summary!AO$5,Details!$CK$5:$CK$11,Summary!$AI$5)</f>
        <v>0</v>
      </c>
      <c r="AP29" s="271">
        <f>-SUMIFS(Details!$BY$5:$BY$11,Details!$C$5:$C$11,Summary!AP$5,Details!$CK$5:$CK$11,Summary!$AI$5)</f>
        <v>0</v>
      </c>
      <c r="AQ29" s="271">
        <f>-SUMIFS(Details!$BY$5:$BY$11,Details!$C$5:$C$11,Summary!AQ$5,Details!$CK$5:$CK$11,Summary!$AI$5)</f>
        <v>0</v>
      </c>
      <c r="AR29" s="271">
        <f>-SUMIFS(Details!$BY$5:$BY$11,Details!$C$5:$C$11,Summary!AR$5,Details!$CK$5:$CK$11,Summary!$AI$5)</f>
        <v>0</v>
      </c>
      <c r="AS29" s="271">
        <f>-SUMIFS(Details!$BY$5:$BY$11,Details!$C$5:$C$11,Summary!AS$5,Details!$CK$5:$CK$11,Summary!$AI$5)</f>
        <v>0</v>
      </c>
      <c r="AT29" s="271">
        <f>-SUMIFS(Details!$BY$5:$BY$11,Details!$C$5:$C$11,Summary!AT$5,Details!$CK$5:$CK$11,Summary!$AI$5)</f>
        <v>0</v>
      </c>
      <c r="AU29" s="271">
        <f>-SUMIFS(Details!$BY$5:$BY$11,Details!$C$5:$C$11,Summary!AU$5,Details!$CK$5:$CK$11,Summary!$AI$5)</f>
        <v>0</v>
      </c>
      <c r="AV29" s="271">
        <f>SUM(AJ29:AU29)</f>
        <v>0</v>
      </c>
      <c r="AX29" s="270" t="s">
        <v>16</v>
      </c>
      <c r="AY29" s="271">
        <f>-SUMIFS(Details!$BY$5:$BY$11,Details!$C$5:$C$11,Summary!AY$5,Details!$CK$5:$CK$11,Summary!$AX$5)</f>
        <v>0</v>
      </c>
      <c r="AZ29" s="271">
        <f>-SUMIFS(Details!$BY$5:$BY$11,Details!$C$5:$C$11,Summary!AZ$5,Details!$CK$5:$CK$11,Summary!$AX$5)</f>
        <v>0</v>
      </c>
      <c r="BA29" s="271">
        <f>-SUMIFS(Details!$BY$5:$BY$11,Details!$C$5:$C$11,Summary!BA$5,Details!$CK$5:$CK$11,Summary!$AX$5)</f>
        <v>0</v>
      </c>
      <c r="BB29" s="271">
        <f>-SUMIFS(Details!$BY$5:$BY$11,Details!$C$5:$C$11,Summary!BB$5,Details!$CK$5:$CK$11,Summary!$AX$5)</f>
        <v>0</v>
      </c>
      <c r="BC29" s="271">
        <f>-SUMIFS(Details!$BY$5:$BY$11,Details!$C$5:$C$11,Summary!BC$5,Details!$CK$5:$CK$11,Summary!$AX$5)</f>
        <v>0</v>
      </c>
      <c r="BD29" s="271">
        <f>-SUMIFS(Details!$BY$5:$BY$11,Details!$C$5:$C$11,Summary!BD$5,Details!$CK$5:$CK$11,Summary!$AX$5)</f>
        <v>0</v>
      </c>
      <c r="BE29" s="271">
        <f>-SUMIFS(Details!$BY$5:$BY$11,Details!$C$5:$C$11,Summary!BE$5,Details!$CK$5:$CK$11,Summary!$AX$5)</f>
        <v>0</v>
      </c>
      <c r="BF29" s="271">
        <f>-SUMIFS(Details!$BY$5:$BY$11,Details!$C$5:$C$11,Summary!BF$5,Details!$CK$5:$CK$11,Summary!$AX$5)</f>
        <v>0</v>
      </c>
      <c r="BG29" s="271">
        <f>-SUMIFS(Details!$BY$5:$BY$11,Details!$C$5:$C$11,Summary!BG$5,Details!$CK$5:$CK$11,Summary!$AX$5)</f>
        <v>0</v>
      </c>
      <c r="BH29" s="271">
        <f>-SUMIFS(Details!$BY$5:$BY$11,Details!$C$5:$C$11,Summary!BH$5,Details!$CK$5:$CK$11,Summary!$AX$5)</f>
        <v>0</v>
      </c>
      <c r="BI29" s="271">
        <f>-SUMIFS(Details!$BY$5:$BY$11,Details!$C$5:$C$11,Summary!BI$5,Details!$CK$5:$CK$11,Summary!$AX$5)</f>
        <v>0</v>
      </c>
      <c r="BJ29" s="271">
        <f>-SUMIFS(Details!$BY$5:$BY$11,Details!$C$5:$C$11,Summary!BJ$5,Details!$CK$5:$CK$11,Summary!$AX$5)</f>
        <v>0</v>
      </c>
      <c r="BK29" s="271">
        <f>SUM(AY29:BJ29)</f>
        <v>0</v>
      </c>
      <c r="BM29" s="303">
        <f t="shared" ref="BM29" si="77">(AG29+AV29+BK29)-P29</f>
        <v>0</v>
      </c>
    </row>
    <row r="30" spans="3:80" x14ac:dyDescent="0.35">
      <c r="C30" s="270" t="s">
        <v>17</v>
      </c>
      <c r="D30" s="401">
        <f t="shared" ref="D30:O30" si="78">IFERROR((D29/D7),0)</f>
        <v>0</v>
      </c>
      <c r="E30" s="401">
        <f t="shared" si="78"/>
        <v>0</v>
      </c>
      <c r="F30" s="401">
        <f t="shared" si="78"/>
        <v>0</v>
      </c>
      <c r="G30" s="401">
        <f t="shared" si="78"/>
        <v>0</v>
      </c>
      <c r="H30" s="401">
        <f t="shared" si="78"/>
        <v>0</v>
      </c>
      <c r="I30" s="401">
        <f t="shared" si="78"/>
        <v>0</v>
      </c>
      <c r="J30" s="401">
        <f t="shared" si="78"/>
        <v>0</v>
      </c>
      <c r="K30" s="401">
        <f>IFERROR((K29/K7),0)</f>
        <v>0</v>
      </c>
      <c r="L30" s="401">
        <f>IFERROR((L29/L7),0)</f>
        <v>0</v>
      </c>
      <c r="M30" s="401">
        <f t="shared" si="78"/>
        <v>0</v>
      </c>
      <c r="N30" s="401">
        <f t="shared" si="78"/>
        <v>0</v>
      </c>
      <c r="O30" s="401">
        <f t="shared" si="78"/>
        <v>0</v>
      </c>
      <c r="P30" s="401">
        <f>P29/P7</f>
        <v>0</v>
      </c>
      <c r="Q30" s="282"/>
      <c r="R30" s="265">
        <f>P30-Q30</f>
        <v>0</v>
      </c>
      <c r="T30" s="270" t="s">
        <v>17</v>
      </c>
      <c r="U30" s="401" t="e">
        <f t="shared" ref="U30:AG30" si="79">U29/U7</f>
        <v>#DIV/0!</v>
      </c>
      <c r="V30" s="401" t="e">
        <f t="shared" si="79"/>
        <v>#DIV/0!</v>
      </c>
      <c r="W30" s="401" t="e">
        <f t="shared" si="79"/>
        <v>#DIV/0!</v>
      </c>
      <c r="X30" s="401" t="e">
        <f t="shared" si="79"/>
        <v>#DIV/0!</v>
      </c>
      <c r="Y30" s="401" t="e">
        <f t="shared" si="79"/>
        <v>#DIV/0!</v>
      </c>
      <c r="Z30" s="401" t="e">
        <f t="shared" si="79"/>
        <v>#DIV/0!</v>
      </c>
      <c r="AA30" s="401" t="e">
        <f t="shared" si="79"/>
        <v>#DIV/0!</v>
      </c>
      <c r="AB30" s="401" t="e">
        <f t="shared" si="79"/>
        <v>#DIV/0!</v>
      </c>
      <c r="AC30" s="401" t="e">
        <f t="shared" si="79"/>
        <v>#DIV/0!</v>
      </c>
      <c r="AD30" s="401" t="e">
        <f t="shared" si="79"/>
        <v>#DIV/0!</v>
      </c>
      <c r="AE30" s="401" t="e">
        <f t="shared" si="79"/>
        <v>#DIV/0!</v>
      </c>
      <c r="AF30" s="401" t="e">
        <f t="shared" si="79"/>
        <v>#DIV/0!</v>
      </c>
      <c r="AG30" s="401" t="e">
        <f t="shared" si="79"/>
        <v>#DIV/0!</v>
      </c>
      <c r="AI30" s="270" t="s">
        <v>17</v>
      </c>
      <c r="AJ30" s="401" t="e">
        <f t="shared" ref="AJ30:AV30" si="80">AJ29/AJ7</f>
        <v>#DIV/0!</v>
      </c>
      <c r="AK30" s="401" t="e">
        <f t="shared" si="80"/>
        <v>#DIV/0!</v>
      </c>
      <c r="AL30" s="401" t="e">
        <f t="shared" si="80"/>
        <v>#DIV/0!</v>
      </c>
      <c r="AM30" s="401" t="e">
        <f t="shared" si="80"/>
        <v>#DIV/0!</v>
      </c>
      <c r="AN30" s="401" t="e">
        <f t="shared" si="80"/>
        <v>#DIV/0!</v>
      </c>
      <c r="AO30" s="401" t="e">
        <f t="shared" si="80"/>
        <v>#DIV/0!</v>
      </c>
      <c r="AP30" s="401" t="e">
        <f t="shared" si="80"/>
        <v>#DIV/0!</v>
      </c>
      <c r="AQ30" s="401" t="e">
        <f t="shared" si="80"/>
        <v>#DIV/0!</v>
      </c>
      <c r="AR30" s="401" t="e">
        <f t="shared" si="80"/>
        <v>#DIV/0!</v>
      </c>
      <c r="AS30" s="401" t="e">
        <f t="shared" si="80"/>
        <v>#DIV/0!</v>
      </c>
      <c r="AT30" s="401" t="e">
        <f t="shared" si="80"/>
        <v>#DIV/0!</v>
      </c>
      <c r="AU30" s="401" t="e">
        <f t="shared" si="80"/>
        <v>#DIV/0!</v>
      </c>
      <c r="AV30" s="401" t="e">
        <f t="shared" si="80"/>
        <v>#DIV/0!</v>
      </c>
      <c r="AX30" s="270" t="s">
        <v>17</v>
      </c>
      <c r="AY30" s="401" t="e">
        <f t="shared" ref="AY30:BK30" si="81">AY29/AY7</f>
        <v>#DIV/0!</v>
      </c>
      <c r="AZ30" s="401" t="e">
        <f t="shared" si="81"/>
        <v>#DIV/0!</v>
      </c>
      <c r="BA30" s="401" t="e">
        <f t="shared" si="81"/>
        <v>#DIV/0!</v>
      </c>
      <c r="BB30" s="401" t="e">
        <f t="shared" si="81"/>
        <v>#DIV/0!</v>
      </c>
      <c r="BC30" s="401" t="e">
        <f t="shared" si="81"/>
        <v>#DIV/0!</v>
      </c>
      <c r="BD30" s="401" t="e">
        <f t="shared" si="81"/>
        <v>#DIV/0!</v>
      </c>
      <c r="BE30" s="401" t="e">
        <f t="shared" si="81"/>
        <v>#DIV/0!</v>
      </c>
      <c r="BF30" s="401" t="e">
        <f t="shared" si="81"/>
        <v>#DIV/0!</v>
      </c>
      <c r="BG30" s="401" t="e">
        <f t="shared" si="81"/>
        <v>#DIV/0!</v>
      </c>
      <c r="BH30" s="401" t="e">
        <f t="shared" si="81"/>
        <v>#DIV/0!</v>
      </c>
      <c r="BI30" s="401" t="e">
        <f t="shared" si="81"/>
        <v>#DIV/0!</v>
      </c>
      <c r="BJ30" s="401" t="e">
        <f t="shared" si="81"/>
        <v>#DIV/0!</v>
      </c>
      <c r="BK30" s="401" t="e">
        <f t="shared" si="81"/>
        <v>#DIV/0!</v>
      </c>
    </row>
    <row r="31" spans="3:80" x14ac:dyDescent="0.35">
      <c r="C31" s="270" t="s">
        <v>18</v>
      </c>
      <c r="D31" s="271">
        <f>-SUMIFS(Details!$BZ$5:$BZ$11,Details!$C$5:$C$11,Summary!D$5)</f>
        <v>0</v>
      </c>
      <c r="E31" s="370">
        <f>-SUMIFS(Details!$BZ$5:$BZ$11,Details!$C$5:$C$11,Summary!E$5)</f>
        <v>0</v>
      </c>
      <c r="F31" s="271">
        <f>-SUMIFS(Details!$BZ$5:$BZ$11,Details!$C$5:$C$11,Summary!F$5)</f>
        <v>0</v>
      </c>
      <c r="G31" s="372">
        <f>-SUMIFS(Details!$BZ$5:$BZ$11,Details!$C$5:$C$11,Summary!G$5)</f>
        <v>0</v>
      </c>
      <c r="H31" s="271">
        <f>-SUMIFS(Details!$BZ$5:$BZ$11,Details!$C$5:$C$11,Summary!H$5)</f>
        <v>0</v>
      </c>
      <c r="I31" s="271">
        <f>-SUMIFS(Details!$BZ$5:$BZ$11,Details!$C$5:$C$11,Summary!I$5)</f>
        <v>0</v>
      </c>
      <c r="J31" s="271">
        <f>-SUMIFS(Details!$BZ$5:$BZ$11,Details!$C$5:$C$11,Summary!J$5)</f>
        <v>0</v>
      </c>
      <c r="K31" s="372">
        <f>-SUMIFS(Details!$BZ$5:$BZ$11,Details!$C$5:$C$11,Summary!K$5)</f>
        <v>0</v>
      </c>
      <c r="L31" s="271">
        <f>-SUMIFS(Details!$BZ$5:$BZ$11,Details!$C$5:$C$11,Summary!L$5)</f>
        <v>0</v>
      </c>
      <c r="M31" s="370">
        <f>-SUMIFS(Details!$BZ$5:$BZ$11,Details!$C$5:$C$11,Summary!M$5)</f>
        <v>0</v>
      </c>
      <c r="N31" s="271">
        <f>-SUMIFS(Details!$BZ$5:$BZ$11,Details!$C$5:$C$11,Summary!N$5)</f>
        <v>0</v>
      </c>
      <c r="O31" s="372">
        <f>-SUMIFS(Details!$BZ$5:$BZ$11,Details!$C$5:$C$11,Summary!O$5)</f>
        <v>0</v>
      </c>
      <c r="P31" s="271">
        <f>SUM(D31:O31)</f>
        <v>0</v>
      </c>
      <c r="Q31" s="282">
        <f>(-Details!AK12-Details!AL12)</f>
        <v>0</v>
      </c>
      <c r="R31" s="265">
        <f>P31-Q31</f>
        <v>0</v>
      </c>
      <c r="T31" s="270" t="s">
        <v>18</v>
      </c>
      <c r="U31" s="271">
        <f>-SUMIFS(Details!$BZ$5:$BZ$11,Details!$C$5:$C$11,Summary!U$5,Details!$CK$5:$CK$11,Summary!$T$5)</f>
        <v>0</v>
      </c>
      <c r="V31" s="271">
        <f>-SUMIFS(Details!$BZ$5:$BZ$11,Details!$C$5:$C$11,Summary!V$5,Details!$CK$5:$CK$11,Summary!$T$5)</f>
        <v>0</v>
      </c>
      <c r="W31" s="271">
        <f>-SUMIFS(Details!$BZ$5:$BZ$11,Details!$C$5:$C$11,Summary!W$5,Details!$CK$5:$CK$11,Summary!$T$5)</f>
        <v>0</v>
      </c>
      <c r="X31" s="271">
        <f>-SUMIFS(Details!$BZ$5:$BZ$11,Details!$C$5:$C$11,Summary!X$5,Details!$CK$5:$CK$11,Summary!$T$5)</f>
        <v>0</v>
      </c>
      <c r="Y31" s="271">
        <f>-SUMIFS(Details!$BZ$5:$BZ$11,Details!$C$5:$C$11,Summary!Y$5,Details!$CK$5:$CK$11,Summary!$T$5)</f>
        <v>0</v>
      </c>
      <c r="Z31" s="271">
        <f>-SUMIFS(Details!$BZ$5:$BZ$11,Details!$C$5:$C$11,Summary!Z$5,Details!$CK$5:$CK$11,Summary!$T$5)</f>
        <v>0</v>
      </c>
      <c r="AA31" s="271">
        <f>-SUMIFS(Details!$BZ$5:$BZ$11,Details!$C$5:$C$11,Summary!AA$5,Details!$CK$5:$CK$11,Summary!$T$5)</f>
        <v>0</v>
      </c>
      <c r="AB31" s="271">
        <f>-SUMIFS(Details!$BZ$5:$BZ$11,Details!$C$5:$C$11,Summary!AB$5,Details!$CK$5:$CK$11,Summary!$T$5)</f>
        <v>0</v>
      </c>
      <c r="AC31" s="271">
        <f>-SUMIFS(Details!$BZ$5:$BZ$11,Details!$C$5:$C$11,Summary!AC$5,Details!$CK$5:$CK$11,Summary!$T$5)</f>
        <v>0</v>
      </c>
      <c r="AD31" s="271">
        <f>-SUMIFS(Details!$BZ$5:$BZ$11,Details!$C$5:$C$11,Summary!AD$5,Details!$CK$5:$CK$11,Summary!$T$5)</f>
        <v>0</v>
      </c>
      <c r="AE31" s="271">
        <f>-SUMIFS(Details!$BZ$5:$BZ$11,Details!$C$5:$C$11,Summary!AE$5,Details!$CK$5:$CK$11,Summary!$T$5)</f>
        <v>0</v>
      </c>
      <c r="AF31" s="271">
        <f>-SUMIFS(Details!$BZ$5:$BZ$11,Details!$C$5:$C$11,Summary!AF$5,Details!$CK$5:$CK$11,Summary!$T$5)</f>
        <v>0</v>
      </c>
      <c r="AG31" s="271">
        <f>SUM(U31:AF31)</f>
        <v>0</v>
      </c>
      <c r="AI31" s="270" t="s">
        <v>18</v>
      </c>
      <c r="AJ31" s="271">
        <f>-SUMIFS(Details!$BZ$5:$BZ$11,Details!$C$5:$C$11,Summary!AJ$5,Details!$CK$5:$CK$11,Summary!$AI$5)</f>
        <v>0</v>
      </c>
      <c r="AK31" s="271">
        <f>-SUMIFS(Details!$BZ$5:$BZ$11,Details!$C$5:$C$11,Summary!AK$5,Details!$CK$5:$CK$11,Summary!$AI$5)</f>
        <v>0</v>
      </c>
      <c r="AL31" s="271">
        <f>-SUMIFS(Details!$BZ$5:$BZ$11,Details!$C$5:$C$11,Summary!AL$5,Details!$CK$5:$CK$11,Summary!$AI$5)</f>
        <v>0</v>
      </c>
      <c r="AM31" s="271">
        <f>-SUMIFS(Details!$BZ$5:$BZ$11,Details!$C$5:$C$11,Summary!AM$5,Details!$CK$5:$CK$11,Summary!$AI$5)</f>
        <v>0</v>
      </c>
      <c r="AN31" s="271">
        <f>-SUMIFS(Details!$BZ$5:$BZ$11,Details!$C$5:$C$11,Summary!AN$5,Details!$CK$5:$CK$11,Summary!$AI$5)</f>
        <v>0</v>
      </c>
      <c r="AO31" s="271">
        <f>-SUMIFS(Details!$BZ$5:$BZ$11,Details!$C$5:$C$11,Summary!AO$5,Details!$CK$5:$CK$11,Summary!$AI$5)</f>
        <v>0</v>
      </c>
      <c r="AP31" s="271">
        <f>-SUMIFS(Details!$BZ$5:$BZ$11,Details!$C$5:$C$11,Summary!AP$5,Details!$CK$5:$CK$11,Summary!$AI$5)</f>
        <v>0</v>
      </c>
      <c r="AQ31" s="271">
        <f>-SUMIFS(Details!$BZ$5:$BZ$11,Details!$C$5:$C$11,Summary!AQ$5,Details!$CK$5:$CK$11,Summary!$AI$5)</f>
        <v>0</v>
      </c>
      <c r="AR31" s="271">
        <f>-SUMIFS(Details!$BZ$5:$BZ$11,Details!$C$5:$C$11,Summary!AR$5,Details!$CK$5:$CK$11,Summary!$AI$5)</f>
        <v>0</v>
      </c>
      <c r="AS31" s="271">
        <f>-SUMIFS(Details!$BZ$5:$BZ$11,Details!$C$5:$C$11,Summary!AS$5,Details!$CK$5:$CK$11,Summary!$AI$5)</f>
        <v>0</v>
      </c>
      <c r="AT31" s="271">
        <f>-SUMIFS(Details!$BZ$5:$BZ$11,Details!$C$5:$C$11,Summary!AT$5,Details!$CK$5:$CK$11,Summary!$AI$5)</f>
        <v>0</v>
      </c>
      <c r="AU31" s="271">
        <f>-SUMIFS(Details!$BZ$5:$BZ$11,Details!$C$5:$C$11,Summary!AU$5,Details!$CK$5:$CK$11,Summary!$AI$5)</f>
        <v>0</v>
      </c>
      <c r="AV31" s="271">
        <f>SUM(AJ31:AU31)</f>
        <v>0</v>
      </c>
      <c r="AX31" s="270" t="s">
        <v>18</v>
      </c>
      <c r="AY31" s="271">
        <f>-SUMIFS(Details!$BZ$5:$BZ$11,Details!$C$5:$C$11,Summary!AY$5,Details!$CK$5:$CK$11,Summary!$AX$5)</f>
        <v>0</v>
      </c>
      <c r="AZ31" s="271">
        <f>-SUMIFS(Details!$BZ$5:$BZ$11,Details!$C$5:$C$11,Summary!AZ$5,Details!$CK$5:$CK$11,Summary!$AX$5)</f>
        <v>0</v>
      </c>
      <c r="BA31" s="271">
        <f>-SUMIFS(Details!$BZ$5:$BZ$11,Details!$C$5:$C$11,Summary!BA$5,Details!$CK$5:$CK$11,Summary!$AX$5)</f>
        <v>0</v>
      </c>
      <c r="BB31" s="271">
        <f>-SUMIFS(Details!$BZ$5:$BZ$11,Details!$C$5:$C$11,Summary!BB$5,Details!$CK$5:$CK$11,Summary!$AX$5)</f>
        <v>0</v>
      </c>
      <c r="BC31" s="271">
        <f>-SUMIFS(Details!$BZ$5:$BZ$11,Details!$C$5:$C$11,Summary!BC$5,Details!$CK$5:$CK$11,Summary!$AX$5)</f>
        <v>0</v>
      </c>
      <c r="BD31" s="271">
        <f>-SUMIFS(Details!$BZ$5:$BZ$11,Details!$C$5:$C$11,Summary!BD$5,Details!$CK$5:$CK$11,Summary!$AX$5)</f>
        <v>0</v>
      </c>
      <c r="BE31" s="271">
        <f>-SUMIFS(Details!$BZ$5:$BZ$11,Details!$C$5:$C$11,Summary!BE$5,Details!$CK$5:$CK$11,Summary!$AX$5)</f>
        <v>0</v>
      </c>
      <c r="BF31" s="271">
        <f>-SUMIFS(Details!$BZ$5:$BZ$11,Details!$C$5:$C$11,Summary!BF$5,Details!$CK$5:$CK$11,Summary!$AX$5)</f>
        <v>0</v>
      </c>
      <c r="BG31" s="271">
        <f>-SUMIFS(Details!$BZ$5:$BZ$11,Details!$C$5:$C$11,Summary!BG$5,Details!$CK$5:$CK$11,Summary!$AX$5)</f>
        <v>0</v>
      </c>
      <c r="BH31" s="271">
        <f>-SUMIFS(Details!$BZ$5:$BZ$11,Details!$C$5:$C$11,Summary!BH$5,Details!$CK$5:$CK$11,Summary!$AX$5)</f>
        <v>0</v>
      </c>
      <c r="BI31" s="271">
        <f>-SUMIFS(Details!$BZ$5:$BZ$11,Details!$C$5:$C$11,Summary!BI$5,Details!$CK$5:$CK$11,Summary!$AX$5)</f>
        <v>0</v>
      </c>
      <c r="BJ31" s="271">
        <f>-SUMIFS(Details!$BZ$5:$BZ$11,Details!$C$5:$C$11,Summary!BJ$5,Details!$CK$5:$CK$11,Summary!$AX$5)</f>
        <v>0</v>
      </c>
      <c r="BK31" s="271">
        <f>SUM(AY31:BJ31)</f>
        <v>0</v>
      </c>
      <c r="BM31" s="303">
        <f t="shared" ref="BM31" si="82">(AG31+AV31+BK31)-P31</f>
        <v>0</v>
      </c>
    </row>
    <row r="32" spans="3:80" ht="16" thickBot="1" x14ac:dyDescent="0.4">
      <c r="C32" s="297" t="s">
        <v>19</v>
      </c>
      <c r="D32" s="402">
        <f t="shared" ref="D32:O32" si="83">IFERROR((D31/D8),0)</f>
        <v>0</v>
      </c>
      <c r="E32" s="402">
        <f t="shared" si="83"/>
        <v>0</v>
      </c>
      <c r="F32" s="402">
        <f t="shared" si="83"/>
        <v>0</v>
      </c>
      <c r="G32" s="402">
        <f t="shared" si="83"/>
        <v>0</v>
      </c>
      <c r="H32" s="402">
        <f t="shared" si="83"/>
        <v>0</v>
      </c>
      <c r="I32" s="402">
        <f t="shared" si="83"/>
        <v>0</v>
      </c>
      <c r="J32" s="402">
        <f t="shared" si="83"/>
        <v>0</v>
      </c>
      <c r="K32" s="402">
        <f t="shared" si="83"/>
        <v>0</v>
      </c>
      <c r="L32" s="402">
        <f t="shared" si="83"/>
        <v>0</v>
      </c>
      <c r="M32" s="402">
        <f t="shared" si="83"/>
        <v>0</v>
      </c>
      <c r="N32" s="402">
        <f t="shared" si="83"/>
        <v>0</v>
      </c>
      <c r="O32" s="402">
        <f t="shared" si="83"/>
        <v>0</v>
      </c>
      <c r="P32" s="402">
        <f>P31/P8</f>
        <v>0</v>
      </c>
      <c r="Q32" s="282"/>
      <c r="T32" s="297" t="s">
        <v>19</v>
      </c>
      <c r="U32" s="402" t="e">
        <f t="shared" ref="U32:AG32" si="84">U31/U8</f>
        <v>#DIV/0!</v>
      </c>
      <c r="V32" s="402" t="e">
        <f t="shared" si="84"/>
        <v>#DIV/0!</v>
      </c>
      <c r="W32" s="402" t="e">
        <f t="shared" si="84"/>
        <v>#DIV/0!</v>
      </c>
      <c r="X32" s="402" t="e">
        <f t="shared" si="84"/>
        <v>#DIV/0!</v>
      </c>
      <c r="Y32" s="402" t="e">
        <f t="shared" si="84"/>
        <v>#DIV/0!</v>
      </c>
      <c r="Z32" s="402" t="e">
        <f t="shared" si="84"/>
        <v>#DIV/0!</v>
      </c>
      <c r="AA32" s="402" t="e">
        <f t="shared" si="84"/>
        <v>#DIV/0!</v>
      </c>
      <c r="AB32" s="402" t="e">
        <f t="shared" si="84"/>
        <v>#DIV/0!</v>
      </c>
      <c r="AC32" s="402" t="e">
        <f t="shared" si="84"/>
        <v>#DIV/0!</v>
      </c>
      <c r="AD32" s="402" t="e">
        <f t="shared" si="84"/>
        <v>#DIV/0!</v>
      </c>
      <c r="AE32" s="402" t="e">
        <f t="shared" si="84"/>
        <v>#DIV/0!</v>
      </c>
      <c r="AF32" s="402" t="e">
        <f t="shared" si="84"/>
        <v>#DIV/0!</v>
      </c>
      <c r="AG32" s="402" t="e">
        <f t="shared" si="84"/>
        <v>#DIV/0!</v>
      </c>
      <c r="AI32" s="297" t="s">
        <v>19</v>
      </c>
      <c r="AJ32" s="402" t="e">
        <f t="shared" ref="AJ32:AV32" si="85">AJ31/AJ8</f>
        <v>#DIV/0!</v>
      </c>
      <c r="AK32" s="402" t="e">
        <f t="shared" si="85"/>
        <v>#DIV/0!</v>
      </c>
      <c r="AL32" s="402" t="e">
        <f t="shared" si="85"/>
        <v>#DIV/0!</v>
      </c>
      <c r="AM32" s="402" t="e">
        <f t="shared" si="85"/>
        <v>#DIV/0!</v>
      </c>
      <c r="AN32" s="402" t="e">
        <f t="shared" si="85"/>
        <v>#DIV/0!</v>
      </c>
      <c r="AO32" s="402" t="e">
        <f t="shared" si="85"/>
        <v>#DIV/0!</v>
      </c>
      <c r="AP32" s="402" t="e">
        <f t="shared" si="85"/>
        <v>#DIV/0!</v>
      </c>
      <c r="AQ32" s="402" t="e">
        <f t="shared" si="85"/>
        <v>#DIV/0!</v>
      </c>
      <c r="AR32" s="402" t="e">
        <f t="shared" si="85"/>
        <v>#DIV/0!</v>
      </c>
      <c r="AS32" s="402" t="e">
        <f t="shared" si="85"/>
        <v>#DIV/0!</v>
      </c>
      <c r="AT32" s="402" t="e">
        <f t="shared" si="85"/>
        <v>#DIV/0!</v>
      </c>
      <c r="AU32" s="402" t="e">
        <f t="shared" si="85"/>
        <v>#DIV/0!</v>
      </c>
      <c r="AV32" s="402" t="e">
        <f t="shared" si="85"/>
        <v>#DIV/0!</v>
      </c>
      <c r="AX32" s="297" t="s">
        <v>19</v>
      </c>
      <c r="AY32" s="402" t="e">
        <f t="shared" ref="AY32:BK32" si="86">AY31/AY8</f>
        <v>#DIV/0!</v>
      </c>
      <c r="AZ32" s="402" t="e">
        <f t="shared" si="86"/>
        <v>#DIV/0!</v>
      </c>
      <c r="BA32" s="402" t="e">
        <f t="shared" si="86"/>
        <v>#DIV/0!</v>
      </c>
      <c r="BB32" s="402" t="e">
        <f t="shared" si="86"/>
        <v>#DIV/0!</v>
      </c>
      <c r="BC32" s="402" t="e">
        <f t="shared" si="86"/>
        <v>#DIV/0!</v>
      </c>
      <c r="BD32" s="402" t="e">
        <f t="shared" si="86"/>
        <v>#DIV/0!</v>
      </c>
      <c r="BE32" s="402" t="e">
        <f t="shared" si="86"/>
        <v>#DIV/0!</v>
      </c>
      <c r="BF32" s="402" t="e">
        <f t="shared" si="86"/>
        <v>#DIV/0!</v>
      </c>
      <c r="BG32" s="402" t="e">
        <f t="shared" si="86"/>
        <v>#DIV/0!</v>
      </c>
      <c r="BH32" s="402" t="e">
        <f t="shared" si="86"/>
        <v>#DIV/0!</v>
      </c>
      <c r="BI32" s="402" t="e">
        <f t="shared" si="86"/>
        <v>#DIV/0!</v>
      </c>
      <c r="BJ32" s="402" t="e">
        <f t="shared" si="86"/>
        <v>#DIV/0!</v>
      </c>
      <c r="BK32" s="402" t="e">
        <f t="shared" si="86"/>
        <v>#DIV/0!</v>
      </c>
    </row>
    <row r="33" spans="3:65" ht="16" thickBot="1" x14ac:dyDescent="0.4">
      <c r="Q33" s="282"/>
      <c r="T33" s="263"/>
      <c r="AI33" s="263"/>
      <c r="AX33" s="263"/>
    </row>
    <row r="34" spans="3:65" x14ac:dyDescent="0.35">
      <c r="C34" s="290" t="s">
        <v>140</v>
      </c>
      <c r="D34" s="267">
        <f t="shared" ref="D34:P34" si="87">D5</f>
        <v>46113</v>
      </c>
      <c r="E34" s="267">
        <f t="shared" si="87"/>
        <v>46143</v>
      </c>
      <c r="F34" s="267">
        <f t="shared" si="87"/>
        <v>46174</v>
      </c>
      <c r="G34" s="267">
        <f t="shared" si="87"/>
        <v>46204</v>
      </c>
      <c r="H34" s="267">
        <f t="shared" si="87"/>
        <v>46235</v>
      </c>
      <c r="I34" s="267">
        <f t="shared" si="87"/>
        <v>46266</v>
      </c>
      <c r="J34" s="267">
        <f t="shared" si="87"/>
        <v>46296</v>
      </c>
      <c r="K34" s="267">
        <f t="shared" si="87"/>
        <v>46327</v>
      </c>
      <c r="L34" s="267">
        <f t="shared" si="87"/>
        <v>46357</v>
      </c>
      <c r="M34" s="267">
        <f t="shared" si="87"/>
        <v>46388</v>
      </c>
      <c r="N34" s="267">
        <f t="shared" si="87"/>
        <v>46419</v>
      </c>
      <c r="O34" s="267">
        <f t="shared" si="87"/>
        <v>46447</v>
      </c>
      <c r="P34" s="267" t="str">
        <f t="shared" si="87"/>
        <v>FY 2026-27</v>
      </c>
      <c r="T34" s="290" t="s">
        <v>140</v>
      </c>
      <c r="U34" s="267">
        <f t="shared" ref="U34:AG34" si="88">U5</f>
        <v>46113</v>
      </c>
      <c r="V34" s="267">
        <f t="shared" si="88"/>
        <v>46143</v>
      </c>
      <c r="W34" s="267">
        <f t="shared" si="88"/>
        <v>46174</v>
      </c>
      <c r="X34" s="267">
        <f t="shared" si="88"/>
        <v>46204</v>
      </c>
      <c r="Y34" s="267">
        <f t="shared" si="88"/>
        <v>46235</v>
      </c>
      <c r="Z34" s="267">
        <f t="shared" si="88"/>
        <v>46266</v>
      </c>
      <c r="AA34" s="267">
        <f t="shared" si="88"/>
        <v>46296</v>
      </c>
      <c r="AB34" s="267">
        <f t="shared" si="88"/>
        <v>46327</v>
      </c>
      <c r="AC34" s="267">
        <f t="shared" si="88"/>
        <v>46357</v>
      </c>
      <c r="AD34" s="267">
        <f t="shared" si="88"/>
        <v>46388</v>
      </c>
      <c r="AE34" s="267">
        <f t="shared" si="88"/>
        <v>46419</v>
      </c>
      <c r="AF34" s="267">
        <f t="shared" si="88"/>
        <v>46447</v>
      </c>
      <c r="AG34" s="267" t="str">
        <f t="shared" si="88"/>
        <v>FY 2026-27</v>
      </c>
      <c r="AI34" s="290" t="s">
        <v>140</v>
      </c>
      <c r="AJ34" s="267">
        <f t="shared" ref="AJ34:AV34" si="89">AJ5</f>
        <v>46113</v>
      </c>
      <c r="AK34" s="267">
        <f t="shared" si="89"/>
        <v>46143</v>
      </c>
      <c r="AL34" s="267">
        <f t="shared" si="89"/>
        <v>46174</v>
      </c>
      <c r="AM34" s="267">
        <f t="shared" si="89"/>
        <v>46204</v>
      </c>
      <c r="AN34" s="267">
        <f t="shared" si="89"/>
        <v>46235</v>
      </c>
      <c r="AO34" s="267">
        <f t="shared" si="89"/>
        <v>46266</v>
      </c>
      <c r="AP34" s="267">
        <f t="shared" si="89"/>
        <v>46296</v>
      </c>
      <c r="AQ34" s="267">
        <f t="shared" si="89"/>
        <v>46327</v>
      </c>
      <c r="AR34" s="267">
        <f t="shared" si="89"/>
        <v>46357</v>
      </c>
      <c r="AS34" s="267">
        <f t="shared" si="89"/>
        <v>46388</v>
      </c>
      <c r="AT34" s="267">
        <f t="shared" si="89"/>
        <v>46419</v>
      </c>
      <c r="AU34" s="267">
        <f t="shared" si="89"/>
        <v>46447</v>
      </c>
      <c r="AV34" s="267" t="str">
        <f t="shared" si="89"/>
        <v>FY 2026-27</v>
      </c>
      <c r="AX34" s="290" t="s">
        <v>140</v>
      </c>
      <c r="AY34" s="267">
        <f t="shared" ref="AY34:BK34" si="90">AY5</f>
        <v>46113</v>
      </c>
      <c r="AZ34" s="267">
        <f t="shared" si="90"/>
        <v>46143</v>
      </c>
      <c r="BA34" s="267">
        <f t="shared" si="90"/>
        <v>46174</v>
      </c>
      <c r="BB34" s="267">
        <f t="shared" si="90"/>
        <v>46204</v>
      </c>
      <c r="BC34" s="267">
        <f t="shared" si="90"/>
        <v>46235</v>
      </c>
      <c r="BD34" s="267">
        <f t="shared" si="90"/>
        <v>46266</v>
      </c>
      <c r="BE34" s="267">
        <f t="shared" si="90"/>
        <v>46296</v>
      </c>
      <c r="BF34" s="267">
        <f t="shared" si="90"/>
        <v>46327</v>
      </c>
      <c r="BG34" s="267">
        <f t="shared" si="90"/>
        <v>46357</v>
      </c>
      <c r="BH34" s="267">
        <f t="shared" si="90"/>
        <v>46388</v>
      </c>
      <c r="BI34" s="267">
        <f t="shared" si="90"/>
        <v>46419</v>
      </c>
      <c r="BJ34" s="267">
        <f t="shared" si="90"/>
        <v>46447</v>
      </c>
      <c r="BK34" s="267" t="str">
        <f t="shared" si="90"/>
        <v>FY 2026-27</v>
      </c>
    </row>
    <row r="35" spans="3:65" x14ac:dyDescent="0.35">
      <c r="C35" s="291" t="s">
        <v>111</v>
      </c>
      <c r="D35" s="292">
        <f t="shared" ref="D35:O35" si="91">D7+D54</f>
        <v>32860</v>
      </c>
      <c r="E35" s="292">
        <f t="shared" si="91"/>
        <v>34980</v>
      </c>
      <c r="F35" s="292">
        <f t="shared" si="91"/>
        <v>19950</v>
      </c>
      <c r="G35" s="292">
        <f t="shared" si="91"/>
        <v>0</v>
      </c>
      <c r="H35" s="292">
        <f t="shared" si="91"/>
        <v>0</v>
      </c>
      <c r="I35" s="292">
        <f t="shared" si="91"/>
        <v>0</v>
      </c>
      <c r="J35" s="292">
        <f t="shared" si="91"/>
        <v>0</v>
      </c>
      <c r="K35" s="292">
        <f t="shared" si="91"/>
        <v>0</v>
      </c>
      <c r="L35" s="292">
        <f t="shared" si="91"/>
        <v>0</v>
      </c>
      <c r="M35" s="292">
        <f t="shared" si="91"/>
        <v>0</v>
      </c>
      <c r="N35" s="292">
        <f t="shared" si="91"/>
        <v>0</v>
      </c>
      <c r="O35" s="292">
        <f t="shared" si="91"/>
        <v>0</v>
      </c>
      <c r="P35" s="292">
        <f>SUM(D35:O35)</f>
        <v>87790</v>
      </c>
      <c r="T35" s="291" t="s">
        <v>111</v>
      </c>
      <c r="U35" s="292">
        <f t="shared" ref="U35:AF35" si="92">U7+U48</f>
        <v>0</v>
      </c>
      <c r="V35" s="292">
        <f t="shared" si="92"/>
        <v>0</v>
      </c>
      <c r="W35" s="292">
        <f t="shared" si="92"/>
        <v>0</v>
      </c>
      <c r="X35" s="292">
        <f t="shared" si="92"/>
        <v>0</v>
      </c>
      <c r="Y35" s="292">
        <f t="shared" si="92"/>
        <v>0</v>
      </c>
      <c r="Z35" s="292">
        <f t="shared" si="92"/>
        <v>0</v>
      </c>
      <c r="AA35" s="292">
        <f t="shared" si="92"/>
        <v>0</v>
      </c>
      <c r="AB35" s="292">
        <f t="shared" si="92"/>
        <v>0</v>
      </c>
      <c r="AC35" s="292">
        <f t="shared" si="92"/>
        <v>0</v>
      </c>
      <c r="AD35" s="292">
        <f t="shared" si="92"/>
        <v>0</v>
      </c>
      <c r="AE35" s="292">
        <f t="shared" si="92"/>
        <v>0</v>
      </c>
      <c r="AF35" s="292">
        <f t="shared" si="92"/>
        <v>0</v>
      </c>
      <c r="AG35" s="292">
        <f>SUM(U35:AF35)</f>
        <v>0</v>
      </c>
      <c r="AI35" s="291" t="s">
        <v>111</v>
      </c>
      <c r="AJ35" s="292">
        <f t="shared" ref="AJ35:AU35" si="93">AJ7+AJ48</f>
        <v>0</v>
      </c>
      <c r="AK35" s="292">
        <f t="shared" si="93"/>
        <v>0</v>
      </c>
      <c r="AL35" s="292">
        <f t="shared" si="93"/>
        <v>0</v>
      </c>
      <c r="AM35" s="292">
        <f t="shared" si="93"/>
        <v>0</v>
      </c>
      <c r="AN35" s="292">
        <f t="shared" si="93"/>
        <v>0</v>
      </c>
      <c r="AO35" s="292">
        <f t="shared" si="93"/>
        <v>0</v>
      </c>
      <c r="AP35" s="292">
        <f t="shared" si="93"/>
        <v>0</v>
      </c>
      <c r="AQ35" s="292">
        <f t="shared" si="93"/>
        <v>0</v>
      </c>
      <c r="AR35" s="292">
        <f t="shared" si="93"/>
        <v>0</v>
      </c>
      <c r="AS35" s="292">
        <f t="shared" si="93"/>
        <v>0</v>
      </c>
      <c r="AT35" s="292">
        <f t="shared" si="93"/>
        <v>0</v>
      </c>
      <c r="AU35" s="292">
        <f t="shared" si="93"/>
        <v>0</v>
      </c>
      <c r="AV35" s="292">
        <f>SUM(AJ35:AU35)</f>
        <v>0</v>
      </c>
      <c r="AX35" s="291" t="s">
        <v>111</v>
      </c>
      <c r="AY35" s="292">
        <f t="shared" ref="AY35:BJ35" si="94">AY7+AY48</f>
        <v>0</v>
      </c>
      <c r="AZ35" s="292">
        <f t="shared" si="94"/>
        <v>0</v>
      </c>
      <c r="BA35" s="292">
        <f t="shared" si="94"/>
        <v>0</v>
      </c>
      <c r="BB35" s="292">
        <f t="shared" si="94"/>
        <v>0</v>
      </c>
      <c r="BC35" s="292">
        <f t="shared" si="94"/>
        <v>0</v>
      </c>
      <c r="BD35" s="292">
        <f t="shared" si="94"/>
        <v>0</v>
      </c>
      <c r="BE35" s="292">
        <f t="shared" si="94"/>
        <v>0</v>
      </c>
      <c r="BF35" s="292">
        <f t="shared" si="94"/>
        <v>0</v>
      </c>
      <c r="BG35" s="292">
        <f t="shared" si="94"/>
        <v>0</v>
      </c>
      <c r="BH35" s="292">
        <f t="shared" si="94"/>
        <v>0</v>
      </c>
      <c r="BI35" s="292">
        <f t="shared" si="94"/>
        <v>0</v>
      </c>
      <c r="BJ35" s="292">
        <f t="shared" si="94"/>
        <v>0</v>
      </c>
      <c r="BK35" s="292">
        <f>SUM(AY35:BJ35)</f>
        <v>0</v>
      </c>
      <c r="BM35" s="303">
        <f t="shared" ref="BM35:BM36" si="95">(AG35+AV35+BK35)-P35</f>
        <v>-87790</v>
      </c>
    </row>
    <row r="36" spans="3:65" x14ac:dyDescent="0.35">
      <c r="C36" s="291" t="s">
        <v>112</v>
      </c>
      <c r="D36" s="292">
        <f t="shared" ref="D36:O36" si="96">D8+D53+D11</f>
        <v>29400</v>
      </c>
      <c r="E36" s="292">
        <f t="shared" si="96"/>
        <v>30900</v>
      </c>
      <c r="F36" s="292">
        <f t="shared" si="96"/>
        <v>8900</v>
      </c>
      <c r="G36" s="292">
        <f t="shared" si="96"/>
        <v>0</v>
      </c>
      <c r="H36" s="292">
        <f t="shared" si="96"/>
        <v>0</v>
      </c>
      <c r="I36" s="292">
        <f t="shared" si="96"/>
        <v>0</v>
      </c>
      <c r="J36" s="292">
        <f t="shared" si="96"/>
        <v>0</v>
      </c>
      <c r="K36" s="292">
        <f t="shared" si="96"/>
        <v>0</v>
      </c>
      <c r="L36" s="292">
        <f t="shared" si="96"/>
        <v>0</v>
      </c>
      <c r="M36" s="292">
        <f t="shared" si="96"/>
        <v>0</v>
      </c>
      <c r="N36" s="292">
        <f t="shared" si="96"/>
        <v>0</v>
      </c>
      <c r="O36" s="292">
        <f t="shared" si="96"/>
        <v>0</v>
      </c>
      <c r="P36" s="292">
        <f>SUM(D36:O36)</f>
        <v>69200</v>
      </c>
      <c r="T36" s="291" t="s">
        <v>112</v>
      </c>
      <c r="U36" s="292">
        <f t="shared" ref="U36:AF36" si="97">U8+U47+U11</f>
        <v>0</v>
      </c>
      <c r="V36" s="292">
        <f t="shared" si="97"/>
        <v>0</v>
      </c>
      <c r="W36" s="292">
        <f t="shared" si="97"/>
        <v>0</v>
      </c>
      <c r="X36" s="292">
        <f t="shared" si="97"/>
        <v>0</v>
      </c>
      <c r="Y36" s="292">
        <f t="shared" si="97"/>
        <v>0</v>
      </c>
      <c r="Z36" s="292">
        <f t="shared" si="97"/>
        <v>0</v>
      </c>
      <c r="AA36" s="292">
        <f t="shared" si="97"/>
        <v>0</v>
      </c>
      <c r="AB36" s="292">
        <f t="shared" si="97"/>
        <v>0</v>
      </c>
      <c r="AC36" s="292">
        <f t="shared" si="97"/>
        <v>0</v>
      </c>
      <c r="AD36" s="292">
        <f t="shared" si="97"/>
        <v>0</v>
      </c>
      <c r="AE36" s="292">
        <f t="shared" si="97"/>
        <v>0</v>
      </c>
      <c r="AF36" s="292">
        <f t="shared" si="97"/>
        <v>0</v>
      </c>
      <c r="AG36" s="292">
        <f>SUM(U36:AF36)</f>
        <v>0</v>
      </c>
      <c r="AI36" s="291" t="s">
        <v>112</v>
      </c>
      <c r="AJ36" s="292">
        <f t="shared" ref="AJ36:AU36" si="98">AJ8+AJ47+AJ11</f>
        <v>0</v>
      </c>
      <c r="AK36" s="292">
        <f t="shared" si="98"/>
        <v>0</v>
      </c>
      <c r="AL36" s="292">
        <f t="shared" si="98"/>
        <v>0</v>
      </c>
      <c r="AM36" s="292">
        <f t="shared" si="98"/>
        <v>0</v>
      </c>
      <c r="AN36" s="292">
        <f t="shared" si="98"/>
        <v>0</v>
      </c>
      <c r="AO36" s="292">
        <f t="shared" si="98"/>
        <v>0</v>
      </c>
      <c r="AP36" s="292">
        <f t="shared" si="98"/>
        <v>0</v>
      </c>
      <c r="AQ36" s="292">
        <f t="shared" si="98"/>
        <v>0</v>
      </c>
      <c r="AR36" s="292">
        <f t="shared" si="98"/>
        <v>0</v>
      </c>
      <c r="AS36" s="292">
        <f t="shared" si="98"/>
        <v>0</v>
      </c>
      <c r="AT36" s="292">
        <f t="shared" si="98"/>
        <v>0</v>
      </c>
      <c r="AU36" s="292">
        <f t="shared" si="98"/>
        <v>0</v>
      </c>
      <c r="AV36" s="292">
        <f>SUM(AJ36:AU36)</f>
        <v>0</v>
      </c>
      <c r="AX36" s="291" t="s">
        <v>112</v>
      </c>
      <c r="AY36" s="292">
        <f t="shared" ref="AY36:BJ36" si="99">AY8+AY47+AY11</f>
        <v>0</v>
      </c>
      <c r="AZ36" s="292">
        <f t="shared" si="99"/>
        <v>0</v>
      </c>
      <c r="BA36" s="292">
        <f t="shared" si="99"/>
        <v>0</v>
      </c>
      <c r="BB36" s="292">
        <f t="shared" si="99"/>
        <v>0</v>
      </c>
      <c r="BC36" s="292">
        <f t="shared" si="99"/>
        <v>0</v>
      </c>
      <c r="BD36" s="292">
        <f t="shared" si="99"/>
        <v>0</v>
      </c>
      <c r="BE36" s="292">
        <f t="shared" si="99"/>
        <v>0</v>
      </c>
      <c r="BF36" s="292">
        <f t="shared" si="99"/>
        <v>0</v>
      </c>
      <c r="BG36" s="292">
        <f t="shared" si="99"/>
        <v>0</v>
      </c>
      <c r="BH36" s="292">
        <f t="shared" si="99"/>
        <v>0</v>
      </c>
      <c r="BI36" s="292">
        <f t="shared" si="99"/>
        <v>0</v>
      </c>
      <c r="BJ36" s="292">
        <f t="shared" si="99"/>
        <v>0</v>
      </c>
      <c r="BK36" s="292">
        <f>SUM(AY36:BJ36)</f>
        <v>0</v>
      </c>
      <c r="BM36" s="303">
        <f t="shared" si="95"/>
        <v>-69200</v>
      </c>
    </row>
    <row r="37" spans="3:65" x14ac:dyDescent="0.35">
      <c r="C37" s="291" t="s">
        <v>113</v>
      </c>
      <c r="D37" s="293">
        <f>D35-D36</f>
        <v>3460</v>
      </c>
      <c r="E37" s="293">
        <f t="shared" ref="E37:O37" si="100">E35-E36</f>
        <v>4080</v>
      </c>
      <c r="F37" s="293">
        <f t="shared" si="100"/>
        <v>11050</v>
      </c>
      <c r="G37" s="293">
        <f t="shared" si="100"/>
        <v>0</v>
      </c>
      <c r="H37" s="293">
        <f t="shared" si="100"/>
        <v>0</v>
      </c>
      <c r="I37" s="293">
        <f t="shared" si="100"/>
        <v>0</v>
      </c>
      <c r="J37" s="293">
        <f t="shared" ref="J37" si="101">J35-J36</f>
        <v>0</v>
      </c>
      <c r="K37" s="293">
        <f t="shared" si="100"/>
        <v>0</v>
      </c>
      <c r="L37" s="293">
        <f t="shared" si="100"/>
        <v>0</v>
      </c>
      <c r="M37" s="293">
        <f t="shared" si="100"/>
        <v>0</v>
      </c>
      <c r="N37" s="293">
        <f t="shared" si="100"/>
        <v>0</v>
      </c>
      <c r="O37" s="293">
        <f t="shared" si="100"/>
        <v>0</v>
      </c>
      <c r="P37" s="293">
        <f>P35-P36</f>
        <v>18590</v>
      </c>
      <c r="T37" s="291" t="s">
        <v>113</v>
      </c>
      <c r="U37" s="293">
        <f>U35-U36</f>
        <v>0</v>
      </c>
      <c r="V37" s="293">
        <f t="shared" ref="V37:AF37" si="102">V35-V36</f>
        <v>0</v>
      </c>
      <c r="W37" s="293">
        <f t="shared" si="102"/>
        <v>0</v>
      </c>
      <c r="X37" s="293">
        <f t="shared" si="102"/>
        <v>0</v>
      </c>
      <c r="Y37" s="293">
        <f t="shared" si="102"/>
        <v>0</v>
      </c>
      <c r="Z37" s="293">
        <f t="shared" si="102"/>
        <v>0</v>
      </c>
      <c r="AA37" s="293">
        <f t="shared" si="102"/>
        <v>0</v>
      </c>
      <c r="AB37" s="293">
        <f t="shared" si="102"/>
        <v>0</v>
      </c>
      <c r="AC37" s="293">
        <f t="shared" si="102"/>
        <v>0</v>
      </c>
      <c r="AD37" s="293">
        <f t="shared" si="102"/>
        <v>0</v>
      </c>
      <c r="AE37" s="293">
        <f t="shared" si="102"/>
        <v>0</v>
      </c>
      <c r="AF37" s="293">
        <f t="shared" si="102"/>
        <v>0</v>
      </c>
      <c r="AG37" s="293">
        <f>AG35-AG36</f>
        <v>0</v>
      </c>
      <c r="AI37" s="291" t="s">
        <v>113</v>
      </c>
      <c r="AJ37" s="293">
        <f>AJ35-AJ36</f>
        <v>0</v>
      </c>
      <c r="AK37" s="293">
        <f t="shared" ref="AK37:AU37" si="103">AK35-AK36</f>
        <v>0</v>
      </c>
      <c r="AL37" s="293">
        <f t="shared" si="103"/>
        <v>0</v>
      </c>
      <c r="AM37" s="293">
        <f t="shared" si="103"/>
        <v>0</v>
      </c>
      <c r="AN37" s="293">
        <f t="shared" si="103"/>
        <v>0</v>
      </c>
      <c r="AO37" s="293">
        <f t="shared" si="103"/>
        <v>0</v>
      </c>
      <c r="AP37" s="293">
        <f t="shared" si="103"/>
        <v>0</v>
      </c>
      <c r="AQ37" s="293">
        <f t="shared" si="103"/>
        <v>0</v>
      </c>
      <c r="AR37" s="293">
        <f t="shared" si="103"/>
        <v>0</v>
      </c>
      <c r="AS37" s="293">
        <f t="shared" si="103"/>
        <v>0</v>
      </c>
      <c r="AT37" s="293">
        <f t="shared" si="103"/>
        <v>0</v>
      </c>
      <c r="AU37" s="293">
        <f t="shared" si="103"/>
        <v>0</v>
      </c>
      <c r="AV37" s="293">
        <f>AV35-AV36</f>
        <v>0</v>
      </c>
      <c r="AX37" s="291" t="s">
        <v>113</v>
      </c>
      <c r="AY37" s="293">
        <f>AY35-AY36</f>
        <v>0</v>
      </c>
      <c r="AZ37" s="293">
        <f t="shared" ref="AZ37:BJ37" si="104">AZ35-AZ36</f>
        <v>0</v>
      </c>
      <c r="BA37" s="293">
        <f t="shared" si="104"/>
        <v>0</v>
      </c>
      <c r="BB37" s="293">
        <f t="shared" si="104"/>
        <v>0</v>
      </c>
      <c r="BC37" s="293">
        <f t="shared" si="104"/>
        <v>0</v>
      </c>
      <c r="BD37" s="293">
        <f t="shared" si="104"/>
        <v>0</v>
      </c>
      <c r="BE37" s="293">
        <f t="shared" si="104"/>
        <v>0</v>
      </c>
      <c r="BF37" s="293">
        <f t="shared" si="104"/>
        <v>0</v>
      </c>
      <c r="BG37" s="293">
        <f t="shared" si="104"/>
        <v>0</v>
      </c>
      <c r="BH37" s="293">
        <f t="shared" si="104"/>
        <v>0</v>
      </c>
      <c r="BI37" s="293">
        <f t="shared" si="104"/>
        <v>0</v>
      </c>
      <c r="BJ37" s="293">
        <f t="shared" si="104"/>
        <v>0</v>
      </c>
      <c r="BK37" s="293">
        <f>BK35-BK36</f>
        <v>0</v>
      </c>
    </row>
    <row r="38" spans="3:65" ht="16" thickBot="1" x14ac:dyDescent="0.4">
      <c r="C38" s="294" t="s">
        <v>8</v>
      </c>
      <c r="D38" s="295">
        <f>D37/D35</f>
        <v>0.10529519172245892</v>
      </c>
      <c r="E38" s="295">
        <f>E37/E35</f>
        <v>0.11663807890222985</v>
      </c>
      <c r="F38" s="295">
        <f t="shared" ref="F38:O38" si="105">F37/F35</f>
        <v>0.55388471177944865</v>
      </c>
      <c r="G38" s="295" t="e">
        <f t="shared" si="105"/>
        <v>#DIV/0!</v>
      </c>
      <c r="H38" s="295" t="e">
        <f t="shared" si="105"/>
        <v>#DIV/0!</v>
      </c>
      <c r="I38" s="295" t="e">
        <f t="shared" si="105"/>
        <v>#DIV/0!</v>
      </c>
      <c r="J38" s="295" t="e">
        <f t="shared" ref="J38" si="106">J37/J35</f>
        <v>#DIV/0!</v>
      </c>
      <c r="K38" s="295" t="e">
        <f t="shared" si="105"/>
        <v>#DIV/0!</v>
      </c>
      <c r="L38" s="295" t="e">
        <f t="shared" si="105"/>
        <v>#DIV/0!</v>
      </c>
      <c r="M38" s="295" t="e">
        <f t="shared" si="105"/>
        <v>#DIV/0!</v>
      </c>
      <c r="N38" s="295" t="e">
        <f t="shared" si="105"/>
        <v>#DIV/0!</v>
      </c>
      <c r="O38" s="295" t="e">
        <f t="shared" si="105"/>
        <v>#DIV/0!</v>
      </c>
      <c r="P38" s="295">
        <f>P37/P35</f>
        <v>0.21175532520788246</v>
      </c>
      <c r="T38" s="294" t="s">
        <v>8</v>
      </c>
      <c r="U38" s="295" t="e">
        <f>U37/U35</f>
        <v>#DIV/0!</v>
      </c>
      <c r="V38" s="295" t="e">
        <f t="shared" ref="V38:AF38" si="107">V37/V35</f>
        <v>#DIV/0!</v>
      </c>
      <c r="W38" s="295" t="e">
        <f t="shared" si="107"/>
        <v>#DIV/0!</v>
      </c>
      <c r="X38" s="295" t="e">
        <f t="shared" si="107"/>
        <v>#DIV/0!</v>
      </c>
      <c r="Y38" s="295" t="e">
        <f t="shared" si="107"/>
        <v>#DIV/0!</v>
      </c>
      <c r="Z38" s="295" t="e">
        <f t="shared" si="107"/>
        <v>#DIV/0!</v>
      </c>
      <c r="AA38" s="295" t="e">
        <f t="shared" si="107"/>
        <v>#DIV/0!</v>
      </c>
      <c r="AB38" s="295" t="e">
        <f t="shared" si="107"/>
        <v>#DIV/0!</v>
      </c>
      <c r="AC38" s="295" t="e">
        <f t="shared" si="107"/>
        <v>#DIV/0!</v>
      </c>
      <c r="AD38" s="295" t="e">
        <f t="shared" si="107"/>
        <v>#DIV/0!</v>
      </c>
      <c r="AE38" s="295" t="e">
        <f t="shared" si="107"/>
        <v>#DIV/0!</v>
      </c>
      <c r="AF38" s="295" t="e">
        <f t="shared" si="107"/>
        <v>#DIV/0!</v>
      </c>
      <c r="AG38" s="295" t="e">
        <f>AG37/AG35</f>
        <v>#DIV/0!</v>
      </c>
      <c r="AI38" s="294" t="s">
        <v>8</v>
      </c>
      <c r="AJ38" s="295" t="e">
        <f>AJ37/AJ35</f>
        <v>#DIV/0!</v>
      </c>
      <c r="AK38" s="295" t="e">
        <f t="shared" ref="AK38:AU38" si="108">AK37/AK35</f>
        <v>#DIV/0!</v>
      </c>
      <c r="AL38" s="295" t="e">
        <f t="shared" si="108"/>
        <v>#DIV/0!</v>
      </c>
      <c r="AM38" s="295" t="e">
        <f t="shared" si="108"/>
        <v>#DIV/0!</v>
      </c>
      <c r="AN38" s="295" t="e">
        <f t="shared" si="108"/>
        <v>#DIV/0!</v>
      </c>
      <c r="AO38" s="295" t="e">
        <f t="shared" si="108"/>
        <v>#DIV/0!</v>
      </c>
      <c r="AP38" s="295" t="e">
        <f t="shared" si="108"/>
        <v>#DIV/0!</v>
      </c>
      <c r="AQ38" s="295" t="e">
        <f t="shared" si="108"/>
        <v>#DIV/0!</v>
      </c>
      <c r="AR38" s="295" t="e">
        <f t="shared" si="108"/>
        <v>#DIV/0!</v>
      </c>
      <c r="AS38" s="295" t="e">
        <f t="shared" si="108"/>
        <v>#DIV/0!</v>
      </c>
      <c r="AT38" s="295" t="e">
        <f t="shared" si="108"/>
        <v>#DIV/0!</v>
      </c>
      <c r="AU38" s="295" t="e">
        <f t="shared" si="108"/>
        <v>#DIV/0!</v>
      </c>
      <c r="AV38" s="295" t="e">
        <f>AV37/AV35</f>
        <v>#DIV/0!</v>
      </c>
      <c r="AX38" s="294" t="s">
        <v>8</v>
      </c>
      <c r="AY38" s="295" t="e">
        <f>AY37/AY35</f>
        <v>#DIV/0!</v>
      </c>
      <c r="AZ38" s="295" t="e">
        <f t="shared" ref="AZ38:BJ38" si="109">AZ37/AZ35</f>
        <v>#DIV/0!</v>
      </c>
      <c r="BA38" s="295" t="e">
        <f t="shared" si="109"/>
        <v>#DIV/0!</v>
      </c>
      <c r="BB38" s="295" t="e">
        <f t="shared" si="109"/>
        <v>#DIV/0!</v>
      </c>
      <c r="BC38" s="295" t="e">
        <f t="shared" si="109"/>
        <v>#DIV/0!</v>
      </c>
      <c r="BD38" s="295" t="e">
        <f t="shared" si="109"/>
        <v>#DIV/0!</v>
      </c>
      <c r="BE38" s="295" t="e">
        <f t="shared" si="109"/>
        <v>#DIV/0!</v>
      </c>
      <c r="BF38" s="295" t="e">
        <f t="shared" si="109"/>
        <v>#DIV/0!</v>
      </c>
      <c r="BG38" s="295" t="e">
        <f t="shared" si="109"/>
        <v>#DIV/0!</v>
      </c>
      <c r="BH38" s="295" t="e">
        <f t="shared" si="109"/>
        <v>#DIV/0!</v>
      </c>
      <c r="BI38" s="295" t="e">
        <f t="shared" si="109"/>
        <v>#DIV/0!</v>
      </c>
      <c r="BJ38" s="295" t="e">
        <f t="shared" si="109"/>
        <v>#DIV/0!</v>
      </c>
      <c r="BK38" s="295" t="e">
        <f>BK37/BK35</f>
        <v>#DIV/0!</v>
      </c>
    </row>
    <row r="39" spans="3:65" ht="16" thickBot="1" x14ac:dyDescent="0.4">
      <c r="T39" s="263"/>
      <c r="AI39" s="263"/>
      <c r="AX39" s="263"/>
    </row>
    <row r="40" spans="3:65" x14ac:dyDescent="0.35">
      <c r="C40" s="266" t="s">
        <v>141</v>
      </c>
      <c r="D40" s="267">
        <f t="shared" ref="D40:P40" si="110">D5</f>
        <v>46113</v>
      </c>
      <c r="E40" s="267">
        <f t="shared" si="110"/>
        <v>46143</v>
      </c>
      <c r="F40" s="267">
        <f t="shared" si="110"/>
        <v>46174</v>
      </c>
      <c r="G40" s="267">
        <f t="shared" si="110"/>
        <v>46204</v>
      </c>
      <c r="H40" s="267">
        <f t="shared" si="110"/>
        <v>46235</v>
      </c>
      <c r="I40" s="267">
        <f t="shared" si="110"/>
        <v>46266</v>
      </c>
      <c r="J40" s="267">
        <f t="shared" si="110"/>
        <v>46296</v>
      </c>
      <c r="K40" s="267">
        <f t="shared" si="110"/>
        <v>46327</v>
      </c>
      <c r="L40" s="267">
        <f t="shared" si="110"/>
        <v>46357</v>
      </c>
      <c r="M40" s="267">
        <f t="shared" si="110"/>
        <v>46388</v>
      </c>
      <c r="N40" s="267">
        <f t="shared" si="110"/>
        <v>46419</v>
      </c>
      <c r="O40" s="267">
        <f t="shared" si="110"/>
        <v>46447</v>
      </c>
      <c r="P40" s="267" t="str">
        <f t="shared" si="110"/>
        <v>FY 2026-27</v>
      </c>
      <c r="Q40" s="282"/>
      <c r="T40" s="266" t="s">
        <v>141</v>
      </c>
      <c r="U40" s="267">
        <f t="shared" ref="U40:AG40" si="111">U5</f>
        <v>46113</v>
      </c>
      <c r="V40" s="267">
        <f t="shared" si="111"/>
        <v>46143</v>
      </c>
      <c r="W40" s="267">
        <f t="shared" si="111"/>
        <v>46174</v>
      </c>
      <c r="X40" s="267">
        <f t="shared" si="111"/>
        <v>46204</v>
      </c>
      <c r="Y40" s="267">
        <f t="shared" si="111"/>
        <v>46235</v>
      </c>
      <c r="Z40" s="267">
        <f t="shared" si="111"/>
        <v>46266</v>
      </c>
      <c r="AA40" s="267">
        <f t="shared" si="111"/>
        <v>46296</v>
      </c>
      <c r="AB40" s="267">
        <f t="shared" si="111"/>
        <v>46327</v>
      </c>
      <c r="AC40" s="267">
        <f t="shared" si="111"/>
        <v>46357</v>
      </c>
      <c r="AD40" s="267">
        <f t="shared" si="111"/>
        <v>46388</v>
      </c>
      <c r="AE40" s="267">
        <f t="shared" si="111"/>
        <v>46419</v>
      </c>
      <c r="AF40" s="267">
        <f t="shared" si="111"/>
        <v>46447</v>
      </c>
      <c r="AG40" s="267" t="str">
        <f t="shared" si="111"/>
        <v>FY 2026-27</v>
      </c>
      <c r="AI40" s="266" t="s">
        <v>141</v>
      </c>
      <c r="AJ40" s="267">
        <f t="shared" ref="AJ40:AV40" si="112">AJ5</f>
        <v>46113</v>
      </c>
      <c r="AK40" s="267">
        <f t="shared" si="112"/>
        <v>46143</v>
      </c>
      <c r="AL40" s="267">
        <f t="shared" si="112"/>
        <v>46174</v>
      </c>
      <c r="AM40" s="267">
        <f t="shared" si="112"/>
        <v>46204</v>
      </c>
      <c r="AN40" s="267">
        <f t="shared" si="112"/>
        <v>46235</v>
      </c>
      <c r="AO40" s="267">
        <f t="shared" si="112"/>
        <v>46266</v>
      </c>
      <c r="AP40" s="267">
        <f t="shared" si="112"/>
        <v>46296</v>
      </c>
      <c r="AQ40" s="267">
        <f t="shared" si="112"/>
        <v>46327</v>
      </c>
      <c r="AR40" s="267">
        <f t="shared" si="112"/>
        <v>46357</v>
      </c>
      <c r="AS40" s="267">
        <f t="shared" si="112"/>
        <v>46388</v>
      </c>
      <c r="AT40" s="267">
        <f t="shared" si="112"/>
        <v>46419</v>
      </c>
      <c r="AU40" s="267">
        <f t="shared" si="112"/>
        <v>46447</v>
      </c>
      <c r="AV40" s="267" t="str">
        <f t="shared" si="112"/>
        <v>FY 2026-27</v>
      </c>
      <c r="AX40" s="266" t="s">
        <v>141</v>
      </c>
      <c r="AY40" s="267">
        <f t="shared" ref="AY40:BK40" si="113">AY5</f>
        <v>46113</v>
      </c>
      <c r="AZ40" s="267">
        <f t="shared" si="113"/>
        <v>46143</v>
      </c>
      <c r="BA40" s="267">
        <f t="shared" si="113"/>
        <v>46174</v>
      </c>
      <c r="BB40" s="267">
        <f t="shared" si="113"/>
        <v>46204</v>
      </c>
      <c r="BC40" s="267">
        <f t="shared" si="113"/>
        <v>46235</v>
      </c>
      <c r="BD40" s="267">
        <f t="shared" si="113"/>
        <v>46266</v>
      </c>
      <c r="BE40" s="267">
        <f t="shared" si="113"/>
        <v>46296</v>
      </c>
      <c r="BF40" s="267">
        <f t="shared" si="113"/>
        <v>46327</v>
      </c>
      <c r="BG40" s="267">
        <f t="shared" si="113"/>
        <v>46357</v>
      </c>
      <c r="BH40" s="267">
        <f t="shared" si="113"/>
        <v>46388</v>
      </c>
      <c r="BI40" s="267">
        <f t="shared" si="113"/>
        <v>46419</v>
      </c>
      <c r="BJ40" s="267">
        <f t="shared" si="113"/>
        <v>46447</v>
      </c>
      <c r="BK40" s="267" t="str">
        <f t="shared" si="113"/>
        <v>FY 2026-27</v>
      </c>
    </row>
    <row r="41" spans="3:65" x14ac:dyDescent="0.35">
      <c r="C41" s="270" t="s">
        <v>259</v>
      </c>
      <c r="D41" s="296">
        <f t="shared" ref="D41:O41" si="114">IFERROR(((D7/C7)-1),0)</f>
        <v>0</v>
      </c>
      <c r="E41" s="296">
        <f t="shared" si="114"/>
        <v>6.4516129032258007E-2</v>
      </c>
      <c r="F41" s="296">
        <f t="shared" si="114"/>
        <v>-0.42967409948542024</v>
      </c>
      <c r="G41" s="296">
        <f t="shared" si="114"/>
        <v>-1</v>
      </c>
      <c r="H41" s="296">
        <f t="shared" si="114"/>
        <v>0</v>
      </c>
      <c r="I41" s="296">
        <f t="shared" si="114"/>
        <v>0</v>
      </c>
      <c r="J41" s="296">
        <f t="shared" si="114"/>
        <v>0</v>
      </c>
      <c r="K41" s="296">
        <f t="shared" si="114"/>
        <v>0</v>
      </c>
      <c r="L41" s="296">
        <f t="shared" si="114"/>
        <v>0</v>
      </c>
      <c r="M41" s="296">
        <f t="shared" si="114"/>
        <v>0</v>
      </c>
      <c r="N41" s="296">
        <f t="shared" si="114"/>
        <v>0</v>
      </c>
      <c r="O41" s="296">
        <f t="shared" si="114"/>
        <v>0</v>
      </c>
      <c r="P41" s="284">
        <v>0</v>
      </c>
      <c r="Q41" s="282"/>
      <c r="T41" s="270" t="s">
        <v>259</v>
      </c>
      <c r="U41" s="296">
        <f t="shared" ref="U41:AF41" si="115">IFERROR(((U7/T7)-1),0)</f>
        <v>0</v>
      </c>
      <c r="V41" s="296">
        <f t="shared" si="115"/>
        <v>0</v>
      </c>
      <c r="W41" s="296">
        <f t="shared" si="115"/>
        <v>0</v>
      </c>
      <c r="X41" s="296">
        <f t="shared" si="115"/>
        <v>0</v>
      </c>
      <c r="Y41" s="296">
        <f t="shared" si="115"/>
        <v>0</v>
      </c>
      <c r="Z41" s="296">
        <f t="shared" si="115"/>
        <v>0</v>
      </c>
      <c r="AA41" s="296">
        <f t="shared" si="115"/>
        <v>0</v>
      </c>
      <c r="AB41" s="296">
        <f t="shared" si="115"/>
        <v>0</v>
      </c>
      <c r="AC41" s="296">
        <f t="shared" si="115"/>
        <v>0</v>
      </c>
      <c r="AD41" s="296">
        <f t="shared" si="115"/>
        <v>0</v>
      </c>
      <c r="AE41" s="296">
        <f t="shared" si="115"/>
        <v>0</v>
      </c>
      <c r="AF41" s="296">
        <f t="shared" si="115"/>
        <v>0</v>
      </c>
      <c r="AG41" s="284">
        <v>0</v>
      </c>
      <c r="AI41" s="270" t="s">
        <v>259</v>
      </c>
      <c r="AJ41" s="296">
        <f t="shared" ref="AJ41:AU41" si="116">IFERROR(((AJ7/AI7)-1),0)</f>
        <v>0</v>
      </c>
      <c r="AK41" s="296">
        <f t="shared" si="116"/>
        <v>0</v>
      </c>
      <c r="AL41" s="296">
        <f t="shared" si="116"/>
        <v>0</v>
      </c>
      <c r="AM41" s="296">
        <f t="shared" si="116"/>
        <v>0</v>
      </c>
      <c r="AN41" s="296">
        <f t="shared" si="116"/>
        <v>0</v>
      </c>
      <c r="AO41" s="296">
        <f t="shared" si="116"/>
        <v>0</v>
      </c>
      <c r="AP41" s="296">
        <f t="shared" si="116"/>
        <v>0</v>
      </c>
      <c r="AQ41" s="296">
        <f t="shared" si="116"/>
        <v>0</v>
      </c>
      <c r="AR41" s="296">
        <f t="shared" si="116"/>
        <v>0</v>
      </c>
      <c r="AS41" s="296">
        <f t="shared" si="116"/>
        <v>0</v>
      </c>
      <c r="AT41" s="296">
        <f t="shared" si="116"/>
        <v>0</v>
      </c>
      <c r="AU41" s="296">
        <f t="shared" si="116"/>
        <v>0</v>
      </c>
      <c r="AV41" s="284">
        <v>0</v>
      </c>
      <c r="AX41" s="270" t="s">
        <v>259</v>
      </c>
      <c r="AY41" s="296">
        <f t="shared" ref="AY41:BJ41" si="117">IFERROR(((AY7/AX7)-1),0)</f>
        <v>0</v>
      </c>
      <c r="AZ41" s="296">
        <f t="shared" si="117"/>
        <v>0</v>
      </c>
      <c r="BA41" s="296">
        <f t="shared" si="117"/>
        <v>0</v>
      </c>
      <c r="BB41" s="296">
        <f t="shared" si="117"/>
        <v>0</v>
      </c>
      <c r="BC41" s="296">
        <f t="shared" si="117"/>
        <v>0</v>
      </c>
      <c r="BD41" s="296">
        <f t="shared" si="117"/>
        <v>0</v>
      </c>
      <c r="BE41" s="296">
        <f t="shared" si="117"/>
        <v>0</v>
      </c>
      <c r="BF41" s="296">
        <f t="shared" si="117"/>
        <v>0</v>
      </c>
      <c r="BG41" s="296">
        <f t="shared" si="117"/>
        <v>0</v>
      </c>
      <c r="BH41" s="296">
        <f t="shared" si="117"/>
        <v>0</v>
      </c>
      <c r="BI41" s="296">
        <f t="shared" si="117"/>
        <v>0</v>
      </c>
      <c r="BJ41" s="296">
        <f t="shared" si="117"/>
        <v>0</v>
      </c>
      <c r="BK41" s="284">
        <v>0</v>
      </c>
    </row>
    <row r="42" spans="3:65" x14ac:dyDescent="0.35">
      <c r="C42" s="270" t="s">
        <v>260</v>
      </c>
      <c r="D42" s="296">
        <f t="shared" ref="D42:O42" si="118">IFERROR(((D6/C6)-1),0)</f>
        <v>0</v>
      </c>
      <c r="E42" s="296">
        <f t="shared" si="118"/>
        <v>6.4516129032258007E-2</v>
      </c>
      <c r="F42" s="296">
        <f t="shared" si="118"/>
        <v>6.0606060606060552E-2</v>
      </c>
      <c r="G42" s="296">
        <f t="shared" si="118"/>
        <v>-1</v>
      </c>
      <c r="H42" s="296">
        <f t="shared" si="118"/>
        <v>0</v>
      </c>
      <c r="I42" s="296">
        <f t="shared" si="118"/>
        <v>0</v>
      </c>
      <c r="J42" s="296">
        <f t="shared" si="118"/>
        <v>0</v>
      </c>
      <c r="K42" s="296">
        <f t="shared" si="118"/>
        <v>0</v>
      </c>
      <c r="L42" s="296">
        <f t="shared" si="118"/>
        <v>0</v>
      </c>
      <c r="M42" s="296">
        <f t="shared" si="118"/>
        <v>0</v>
      </c>
      <c r="N42" s="296">
        <f t="shared" si="118"/>
        <v>0</v>
      </c>
      <c r="O42" s="296">
        <f t="shared" si="118"/>
        <v>0</v>
      </c>
      <c r="P42" s="284">
        <v>0</v>
      </c>
      <c r="T42" s="270" t="s">
        <v>260</v>
      </c>
      <c r="U42" s="296">
        <f t="shared" ref="U42:AF42" si="119">IFERROR(((U6/T6)-1),0)</f>
        <v>0</v>
      </c>
      <c r="V42" s="296">
        <f t="shared" si="119"/>
        <v>0</v>
      </c>
      <c r="W42" s="296">
        <f t="shared" si="119"/>
        <v>0</v>
      </c>
      <c r="X42" s="296">
        <f t="shared" si="119"/>
        <v>0</v>
      </c>
      <c r="Y42" s="296">
        <f t="shared" si="119"/>
        <v>0</v>
      </c>
      <c r="Z42" s="296">
        <f t="shared" si="119"/>
        <v>0</v>
      </c>
      <c r="AA42" s="296">
        <f t="shared" si="119"/>
        <v>0</v>
      </c>
      <c r="AB42" s="296">
        <f t="shared" si="119"/>
        <v>0</v>
      </c>
      <c r="AC42" s="296">
        <f t="shared" si="119"/>
        <v>0</v>
      </c>
      <c r="AD42" s="296">
        <f t="shared" si="119"/>
        <v>0</v>
      </c>
      <c r="AE42" s="296">
        <f t="shared" si="119"/>
        <v>0</v>
      </c>
      <c r="AF42" s="296">
        <f t="shared" si="119"/>
        <v>0</v>
      </c>
      <c r="AG42" s="284">
        <v>0</v>
      </c>
      <c r="AI42" s="270" t="s">
        <v>260</v>
      </c>
      <c r="AJ42" s="296">
        <f t="shared" ref="AJ42:AU42" si="120">IFERROR(((AJ6/AI6)-1),0)</f>
        <v>0</v>
      </c>
      <c r="AK42" s="296">
        <f t="shared" si="120"/>
        <v>0</v>
      </c>
      <c r="AL42" s="296">
        <f t="shared" si="120"/>
        <v>0</v>
      </c>
      <c r="AM42" s="296">
        <f t="shared" si="120"/>
        <v>0</v>
      </c>
      <c r="AN42" s="296">
        <f t="shared" si="120"/>
        <v>0</v>
      </c>
      <c r="AO42" s="296">
        <f t="shared" si="120"/>
        <v>0</v>
      </c>
      <c r="AP42" s="296">
        <f t="shared" si="120"/>
        <v>0</v>
      </c>
      <c r="AQ42" s="296">
        <f t="shared" si="120"/>
        <v>0</v>
      </c>
      <c r="AR42" s="296">
        <f t="shared" si="120"/>
        <v>0</v>
      </c>
      <c r="AS42" s="296">
        <f t="shared" si="120"/>
        <v>0</v>
      </c>
      <c r="AT42" s="296">
        <f t="shared" si="120"/>
        <v>0</v>
      </c>
      <c r="AU42" s="296">
        <f t="shared" si="120"/>
        <v>0</v>
      </c>
      <c r="AV42" s="284">
        <v>0</v>
      </c>
      <c r="AX42" s="270" t="s">
        <v>260</v>
      </c>
      <c r="AY42" s="296">
        <f t="shared" ref="AY42:BJ42" si="121">IFERROR(((AY6/AX6)-1),0)</f>
        <v>0</v>
      </c>
      <c r="AZ42" s="296">
        <f t="shared" si="121"/>
        <v>0</v>
      </c>
      <c r="BA42" s="296">
        <f t="shared" si="121"/>
        <v>0</v>
      </c>
      <c r="BB42" s="296">
        <f t="shared" si="121"/>
        <v>0</v>
      </c>
      <c r="BC42" s="296">
        <f t="shared" si="121"/>
        <v>0</v>
      </c>
      <c r="BD42" s="296">
        <f t="shared" si="121"/>
        <v>0</v>
      </c>
      <c r="BE42" s="296">
        <f t="shared" si="121"/>
        <v>0</v>
      </c>
      <c r="BF42" s="296">
        <f t="shared" si="121"/>
        <v>0</v>
      </c>
      <c r="BG42" s="296">
        <f t="shared" si="121"/>
        <v>0</v>
      </c>
      <c r="BH42" s="296">
        <f t="shared" si="121"/>
        <v>0</v>
      </c>
      <c r="BI42" s="296">
        <f t="shared" si="121"/>
        <v>0</v>
      </c>
      <c r="BJ42" s="296">
        <f t="shared" si="121"/>
        <v>0</v>
      </c>
      <c r="BK42" s="284">
        <v>0</v>
      </c>
    </row>
    <row r="43" spans="3:65" ht="16" thickBot="1" x14ac:dyDescent="0.4">
      <c r="C43" s="297" t="s">
        <v>261</v>
      </c>
      <c r="D43" s="298">
        <f t="shared" ref="D43:O43" si="122">IFERROR(((D20/C20)-1),0)</f>
        <v>0</v>
      </c>
      <c r="E43" s="298">
        <f t="shared" si="122"/>
        <v>0</v>
      </c>
      <c r="F43" s="298">
        <f t="shared" si="122"/>
        <v>0</v>
      </c>
      <c r="G43" s="298">
        <f t="shared" si="122"/>
        <v>-1</v>
      </c>
      <c r="H43" s="298">
        <f t="shared" si="122"/>
        <v>0</v>
      </c>
      <c r="I43" s="298">
        <f t="shared" si="122"/>
        <v>0</v>
      </c>
      <c r="J43" s="298">
        <f t="shared" si="122"/>
        <v>0</v>
      </c>
      <c r="K43" s="298">
        <f t="shared" si="122"/>
        <v>0</v>
      </c>
      <c r="L43" s="298">
        <f t="shared" si="122"/>
        <v>0</v>
      </c>
      <c r="M43" s="298">
        <f t="shared" si="122"/>
        <v>0</v>
      </c>
      <c r="N43" s="298">
        <f t="shared" si="122"/>
        <v>0</v>
      </c>
      <c r="O43" s="298">
        <f t="shared" si="122"/>
        <v>0</v>
      </c>
      <c r="P43" s="299">
        <v>0</v>
      </c>
      <c r="T43" s="297" t="s">
        <v>261</v>
      </c>
      <c r="U43" s="298">
        <f t="shared" ref="U43" si="123">IFERROR(((U20/T20)-1),0)</f>
        <v>0</v>
      </c>
      <c r="V43" s="298">
        <f t="shared" ref="V43" si="124">IFERROR(((V20/U20)-1),0)</f>
        <v>0</v>
      </c>
      <c r="W43" s="298">
        <f t="shared" ref="W43" si="125">IFERROR(((W20/V20)-1),0)</f>
        <v>0</v>
      </c>
      <c r="X43" s="298">
        <f t="shared" ref="X43" si="126">IFERROR(((X20/W20)-1),0)</f>
        <v>0</v>
      </c>
      <c r="Y43" s="298">
        <f t="shared" ref="Y43" si="127">IFERROR(((Y20/X20)-1),0)</f>
        <v>0</v>
      </c>
      <c r="Z43" s="298">
        <f t="shared" ref="Z43" si="128">IFERROR(((Z20/Y20)-1),0)</f>
        <v>0</v>
      </c>
      <c r="AA43" s="298">
        <f t="shared" ref="AA43" si="129">IFERROR(((AA20/Z20)-1),0)</f>
        <v>0</v>
      </c>
      <c r="AB43" s="298">
        <f t="shared" ref="AB43" si="130">IFERROR(((AB20/AA20)-1),0)</f>
        <v>0</v>
      </c>
      <c r="AC43" s="298">
        <f t="shared" ref="AC43" si="131">IFERROR(((AC20/AB20)-1),0)</f>
        <v>0</v>
      </c>
      <c r="AD43" s="298">
        <f t="shared" ref="AD43" si="132">IFERROR(((AD20/AC20)-1),0)</f>
        <v>0</v>
      </c>
      <c r="AE43" s="298">
        <f t="shared" ref="AE43" si="133">IFERROR(((AE20/AD20)-1),0)</f>
        <v>0</v>
      </c>
      <c r="AF43" s="298">
        <f t="shared" ref="AF43" si="134">IFERROR(((AF20/AE20)-1),0)</f>
        <v>0</v>
      </c>
      <c r="AG43" s="299">
        <v>0</v>
      </c>
      <c r="AI43" s="297" t="s">
        <v>261</v>
      </c>
      <c r="AJ43" s="298">
        <f t="shared" ref="AJ43" si="135">IFERROR(((AJ20/AI20)-1),0)</f>
        <v>0</v>
      </c>
      <c r="AK43" s="298">
        <f t="shared" ref="AK43" si="136">IFERROR(((AK20/AJ20)-1),0)</f>
        <v>0</v>
      </c>
      <c r="AL43" s="298">
        <f t="shared" ref="AL43" si="137">IFERROR(((AL20/AK20)-1),0)</f>
        <v>0</v>
      </c>
      <c r="AM43" s="298">
        <f t="shared" ref="AM43" si="138">IFERROR(((AM20/AL20)-1),0)</f>
        <v>0</v>
      </c>
      <c r="AN43" s="298">
        <f t="shared" ref="AN43" si="139">IFERROR(((AN20/AM20)-1),0)</f>
        <v>0</v>
      </c>
      <c r="AO43" s="298">
        <f t="shared" ref="AO43" si="140">IFERROR(((AO20/AN20)-1),0)</f>
        <v>0</v>
      </c>
      <c r="AP43" s="298">
        <f t="shared" ref="AP43" si="141">IFERROR(((AP20/AO20)-1),0)</f>
        <v>0</v>
      </c>
      <c r="AQ43" s="298">
        <f t="shared" ref="AQ43" si="142">IFERROR(((AQ20/AP20)-1),0)</f>
        <v>0</v>
      </c>
      <c r="AR43" s="298">
        <f t="shared" ref="AR43" si="143">IFERROR(((AR20/AQ20)-1),0)</f>
        <v>0</v>
      </c>
      <c r="AS43" s="298">
        <f t="shared" ref="AS43" si="144">IFERROR(((AS20/AR20)-1),0)</f>
        <v>0</v>
      </c>
      <c r="AT43" s="298">
        <f t="shared" ref="AT43" si="145">IFERROR(((AT20/AS20)-1),0)</f>
        <v>0</v>
      </c>
      <c r="AU43" s="298">
        <f t="shared" ref="AU43" si="146">IFERROR(((AU20/AT20)-1),0)</f>
        <v>0</v>
      </c>
      <c r="AV43" s="299">
        <v>0</v>
      </c>
      <c r="AX43" s="297" t="s">
        <v>261</v>
      </c>
      <c r="AY43" s="298">
        <f t="shared" ref="AY43" si="147">IFERROR(((AY20/AX20)-1),0)</f>
        <v>0</v>
      </c>
      <c r="AZ43" s="298">
        <f t="shared" ref="AZ43" si="148">IFERROR(((AZ20/AY20)-1),0)</f>
        <v>0</v>
      </c>
      <c r="BA43" s="298">
        <f t="shared" ref="BA43" si="149">IFERROR(((BA20/AZ20)-1),0)</f>
        <v>0</v>
      </c>
      <c r="BB43" s="298">
        <f t="shared" ref="BB43" si="150">IFERROR(((BB20/BA20)-1),0)</f>
        <v>0</v>
      </c>
      <c r="BC43" s="298">
        <f t="shared" ref="BC43" si="151">IFERROR(((BC20/BB20)-1),0)</f>
        <v>0</v>
      </c>
      <c r="BD43" s="298">
        <f t="shared" ref="BD43" si="152">IFERROR(((BD20/BC20)-1),0)</f>
        <v>0</v>
      </c>
      <c r="BE43" s="298">
        <f t="shared" ref="BE43" si="153">IFERROR(((BE20/BD20)-1),0)</f>
        <v>0</v>
      </c>
      <c r="BF43" s="298">
        <f t="shared" ref="BF43" si="154">IFERROR(((BF20/BE20)-1),0)</f>
        <v>0</v>
      </c>
      <c r="BG43" s="298">
        <f t="shared" ref="BG43" si="155">IFERROR(((BG20/BF20)-1),0)</f>
        <v>0</v>
      </c>
      <c r="BH43" s="298">
        <f t="shared" ref="BH43" si="156">IFERROR(((BH20/BG20)-1),0)</f>
        <v>0</v>
      </c>
      <c r="BI43" s="298">
        <f t="shared" ref="BI43" si="157">IFERROR(((BI20/BH20)-1),0)</f>
        <v>0</v>
      </c>
      <c r="BJ43" s="298">
        <f t="shared" ref="BJ43" si="158">IFERROR(((BJ20/BI20)-1),0)</f>
        <v>0</v>
      </c>
      <c r="BK43" s="299">
        <v>0</v>
      </c>
    </row>
    <row r="44" spans="3:65" ht="16" thickBot="1" x14ac:dyDescent="0.4">
      <c r="C44" s="264"/>
    </row>
    <row r="45" spans="3:65" ht="16" thickBot="1" x14ac:dyDescent="0.4">
      <c r="C45" s="266" t="s">
        <v>142</v>
      </c>
      <c r="D45" s="267">
        <f t="shared" ref="D45:P45" si="159">D5</f>
        <v>46113</v>
      </c>
      <c r="E45" s="267">
        <f t="shared" si="159"/>
        <v>46143</v>
      </c>
      <c r="F45" s="267">
        <f t="shared" si="159"/>
        <v>46174</v>
      </c>
      <c r="G45" s="267">
        <f t="shared" si="159"/>
        <v>46204</v>
      </c>
      <c r="H45" s="267">
        <f t="shared" si="159"/>
        <v>46235</v>
      </c>
      <c r="I45" s="267">
        <f t="shared" si="159"/>
        <v>46266</v>
      </c>
      <c r="J45" s="267">
        <f t="shared" si="159"/>
        <v>46296</v>
      </c>
      <c r="K45" s="267">
        <f t="shared" si="159"/>
        <v>46327</v>
      </c>
      <c r="L45" s="267">
        <f t="shared" si="159"/>
        <v>46357</v>
      </c>
      <c r="M45" s="267">
        <f t="shared" si="159"/>
        <v>46388</v>
      </c>
      <c r="N45" s="267">
        <f t="shared" si="159"/>
        <v>46419</v>
      </c>
      <c r="O45" s="267">
        <f t="shared" si="159"/>
        <v>46447</v>
      </c>
      <c r="P45" s="267" t="str">
        <f t="shared" si="159"/>
        <v>FY 2026-27</v>
      </c>
    </row>
    <row r="46" spans="3:65" x14ac:dyDescent="0.35">
      <c r="C46" s="270" t="s">
        <v>262</v>
      </c>
      <c r="D46" s="284">
        <v>3</v>
      </c>
      <c r="E46" s="285">
        <v>1</v>
      </c>
      <c r="F46" s="284">
        <v>0</v>
      </c>
      <c r="G46" s="284">
        <v>0</v>
      </c>
      <c r="H46" s="285">
        <v>4</v>
      </c>
      <c r="I46" s="284">
        <v>0</v>
      </c>
      <c r="J46" s="284">
        <v>0</v>
      </c>
      <c r="K46" s="285">
        <v>8</v>
      </c>
      <c r="L46" s="284">
        <v>0</v>
      </c>
      <c r="M46" s="284">
        <v>0</v>
      </c>
      <c r="N46" s="285">
        <v>0</v>
      </c>
      <c r="O46" s="284">
        <v>0</v>
      </c>
      <c r="P46" s="292">
        <f>SUM(D46:O46)</f>
        <v>16</v>
      </c>
      <c r="T46" s="290" t="s">
        <v>137</v>
      </c>
      <c r="U46" s="267">
        <f t="shared" ref="U46:AG46" si="160">U5</f>
        <v>46113</v>
      </c>
      <c r="V46" s="267">
        <f t="shared" si="160"/>
        <v>46143</v>
      </c>
      <c r="W46" s="267">
        <f t="shared" si="160"/>
        <v>46174</v>
      </c>
      <c r="X46" s="267">
        <f t="shared" si="160"/>
        <v>46204</v>
      </c>
      <c r="Y46" s="267">
        <f t="shared" si="160"/>
        <v>46235</v>
      </c>
      <c r="Z46" s="267">
        <f t="shared" si="160"/>
        <v>46266</v>
      </c>
      <c r="AA46" s="267">
        <f t="shared" si="160"/>
        <v>46296</v>
      </c>
      <c r="AB46" s="267">
        <f t="shared" si="160"/>
        <v>46327</v>
      </c>
      <c r="AC46" s="267">
        <f t="shared" si="160"/>
        <v>46357</v>
      </c>
      <c r="AD46" s="267">
        <f t="shared" si="160"/>
        <v>46388</v>
      </c>
      <c r="AE46" s="267">
        <f t="shared" si="160"/>
        <v>46419</v>
      </c>
      <c r="AF46" s="267">
        <f t="shared" si="160"/>
        <v>46447</v>
      </c>
      <c r="AG46" s="267" t="str">
        <f t="shared" si="160"/>
        <v>FY 2026-27</v>
      </c>
      <c r="AI46" s="290" t="s">
        <v>137</v>
      </c>
      <c r="AJ46" s="267">
        <f t="shared" ref="AJ46:AV46" si="161">AJ5</f>
        <v>46113</v>
      </c>
      <c r="AK46" s="267">
        <f t="shared" si="161"/>
        <v>46143</v>
      </c>
      <c r="AL46" s="267">
        <f t="shared" si="161"/>
        <v>46174</v>
      </c>
      <c r="AM46" s="267">
        <f t="shared" si="161"/>
        <v>46204</v>
      </c>
      <c r="AN46" s="267">
        <f t="shared" si="161"/>
        <v>46235</v>
      </c>
      <c r="AO46" s="267">
        <f t="shared" si="161"/>
        <v>46266</v>
      </c>
      <c r="AP46" s="267">
        <f t="shared" si="161"/>
        <v>46296</v>
      </c>
      <c r="AQ46" s="267">
        <f t="shared" si="161"/>
        <v>46327</v>
      </c>
      <c r="AR46" s="267">
        <f t="shared" si="161"/>
        <v>46357</v>
      </c>
      <c r="AS46" s="267">
        <f t="shared" si="161"/>
        <v>46388</v>
      </c>
      <c r="AT46" s="267">
        <f t="shared" si="161"/>
        <v>46419</v>
      </c>
      <c r="AU46" s="267">
        <f t="shared" si="161"/>
        <v>46447</v>
      </c>
      <c r="AV46" s="267" t="str">
        <f t="shared" si="161"/>
        <v>FY 2026-27</v>
      </c>
      <c r="AX46" s="290" t="s">
        <v>137</v>
      </c>
      <c r="AY46" s="267">
        <f t="shared" ref="AY46:BK46" si="162">AY5</f>
        <v>46113</v>
      </c>
      <c r="AZ46" s="267">
        <f t="shared" si="162"/>
        <v>46143</v>
      </c>
      <c r="BA46" s="267">
        <f t="shared" si="162"/>
        <v>46174</v>
      </c>
      <c r="BB46" s="267">
        <f t="shared" si="162"/>
        <v>46204</v>
      </c>
      <c r="BC46" s="267">
        <f t="shared" si="162"/>
        <v>46235</v>
      </c>
      <c r="BD46" s="267">
        <f t="shared" si="162"/>
        <v>46266</v>
      </c>
      <c r="BE46" s="267">
        <f t="shared" si="162"/>
        <v>46296</v>
      </c>
      <c r="BF46" s="267">
        <f t="shared" si="162"/>
        <v>46327</v>
      </c>
      <c r="BG46" s="267">
        <f t="shared" si="162"/>
        <v>46357</v>
      </c>
      <c r="BH46" s="267">
        <f t="shared" si="162"/>
        <v>46388</v>
      </c>
      <c r="BI46" s="267">
        <f t="shared" si="162"/>
        <v>46419</v>
      </c>
      <c r="BJ46" s="267">
        <f t="shared" si="162"/>
        <v>46447</v>
      </c>
      <c r="BK46" s="267" t="str">
        <f t="shared" si="162"/>
        <v>FY 2026-27</v>
      </c>
    </row>
    <row r="47" spans="3:65" x14ac:dyDescent="0.35">
      <c r="C47" s="270" t="s">
        <v>263</v>
      </c>
      <c r="D47" s="284">
        <v>67735</v>
      </c>
      <c r="E47" s="285">
        <v>44712</v>
      </c>
      <c r="F47" s="284">
        <v>0</v>
      </c>
      <c r="G47" s="284">
        <v>0</v>
      </c>
      <c r="H47" s="285">
        <v>18138</v>
      </c>
      <c r="I47" s="284">
        <v>0</v>
      </c>
      <c r="J47" s="284">
        <v>0</v>
      </c>
      <c r="K47" s="285">
        <v>59790</v>
      </c>
      <c r="L47" s="284">
        <v>0</v>
      </c>
      <c r="M47" s="284">
        <v>0</v>
      </c>
      <c r="N47" s="285">
        <v>0</v>
      </c>
      <c r="O47" s="284">
        <v>0</v>
      </c>
      <c r="P47" s="292">
        <f>SUM(D47:O47)</f>
        <v>190375</v>
      </c>
      <c r="T47" s="291" t="s">
        <v>108</v>
      </c>
      <c r="U47" s="271">
        <f>-SUMIFS(Details!$AL$5:$AL$11,Details!$C$5:$C$11,Summary!U$5,Details!$CK$5:$CK$11,Summary!$T$5)</f>
        <v>0</v>
      </c>
      <c r="V47" s="271">
        <f>-SUMIFS(Details!$AL$5:$AL$11,Details!$C$5:$C$11,Summary!V$5,Details!$CK$5:$CK$11,Summary!$T$5)</f>
        <v>0</v>
      </c>
      <c r="W47" s="271">
        <f>-SUMIFS(Details!$AL$5:$AL$11,Details!$C$5:$C$11,Summary!W$5,Details!$CK$5:$CK$11,Summary!$T$5)</f>
        <v>0</v>
      </c>
      <c r="X47" s="271">
        <f>-SUMIFS(Details!$AL$5:$AL$11,Details!$C$5:$C$11,Summary!X$5,Details!$CK$5:$CK$11,Summary!$T$5)</f>
        <v>0</v>
      </c>
      <c r="Y47" s="271">
        <f>-SUMIFS(Details!$AL$5:$AL$11,Details!$C$5:$C$11,Summary!Y$5,Details!$CK$5:$CK$11,Summary!$T$5)</f>
        <v>0</v>
      </c>
      <c r="Z47" s="271">
        <f>-SUMIFS(Details!$AL$5:$AL$11,Details!$C$5:$C$11,Summary!Z$5,Details!$CK$5:$CK$11,Summary!$T$5)</f>
        <v>0</v>
      </c>
      <c r="AA47" s="271">
        <f>-SUMIFS(Details!$AL$5:$AL$11,Details!$C$5:$C$11,Summary!AA$5,Details!$CK$5:$CK$11,Summary!$T$5)</f>
        <v>0</v>
      </c>
      <c r="AB47" s="271">
        <f>-SUMIFS(Details!$AL$5:$AL$11,Details!$C$5:$C$11,Summary!AB$5,Details!$CK$5:$CK$11,Summary!$T$5)</f>
        <v>0</v>
      </c>
      <c r="AC47" s="271">
        <f>-SUMIFS(Details!$AL$5:$AL$11,Details!$C$5:$C$11,Summary!AC$5,Details!$CK$5:$CK$11,Summary!$T$5)</f>
        <v>0</v>
      </c>
      <c r="AD47" s="271">
        <f>-SUMIFS(Details!$AL$5:$AL$11,Details!$C$5:$C$11,Summary!AD$5,Details!$CK$5:$CK$11,Summary!$T$5)</f>
        <v>0</v>
      </c>
      <c r="AE47" s="271">
        <f>-SUMIFS(Details!$AL$5:$AL$11,Details!$C$5:$C$11,Summary!AE$5,Details!$CK$5:$CK$11,Summary!$T$5)</f>
        <v>0</v>
      </c>
      <c r="AF47" s="271">
        <f>-SUMIFS(Details!$AL$5:$AL$11,Details!$C$5:$C$11,Summary!AF$5,Details!$CK$5:$CK$11,Summary!$T$5)</f>
        <v>0</v>
      </c>
      <c r="AG47" s="271">
        <f>SUM(U47:AF47)</f>
        <v>0</v>
      </c>
      <c r="AI47" s="291" t="s">
        <v>108</v>
      </c>
      <c r="AJ47" s="271">
        <f>-SUMIFS(Details!$AL$5:$AL$11,Details!$C$5:$C$11,Summary!AJ$5,Details!$CK$5:$CK$11,Summary!$AI$5)</f>
        <v>0</v>
      </c>
      <c r="AK47" s="271">
        <f>-SUMIFS(Details!$AL$5:$AL$11,Details!$C$5:$C$11,Summary!AK$5,Details!$CK$5:$CK$11,Summary!$AI$5)</f>
        <v>0</v>
      </c>
      <c r="AL47" s="271">
        <f>-SUMIFS(Details!$AL$5:$AL$11,Details!$C$5:$C$11,Summary!AL$5,Details!$CK$5:$CK$11,Summary!$AI$5)</f>
        <v>0</v>
      </c>
      <c r="AM47" s="271">
        <f>-SUMIFS(Details!$AL$5:$AL$11,Details!$C$5:$C$11,Summary!AM$5,Details!$CK$5:$CK$11,Summary!$AI$5)</f>
        <v>0</v>
      </c>
      <c r="AN47" s="271">
        <f>-SUMIFS(Details!$AL$5:$AL$11,Details!$C$5:$C$11,Summary!AN$5,Details!$CK$5:$CK$11,Summary!$AI$5)</f>
        <v>0</v>
      </c>
      <c r="AO47" s="271">
        <f>-SUMIFS(Details!$AL$5:$AL$11,Details!$C$5:$C$11,Summary!AO$5,Details!$CK$5:$CK$11,Summary!$AI$5)</f>
        <v>0</v>
      </c>
      <c r="AP47" s="271">
        <f>-SUMIFS(Details!$AL$5:$AL$11,Details!$C$5:$C$11,Summary!AP$5,Details!$CK$5:$CK$11,Summary!$AI$5)</f>
        <v>0</v>
      </c>
      <c r="AQ47" s="271">
        <f>-SUMIFS(Details!$AL$5:$AL$11,Details!$C$5:$C$11,Summary!AQ$5,Details!$CK$5:$CK$11,Summary!$AI$5)</f>
        <v>0</v>
      </c>
      <c r="AR47" s="271">
        <f>-SUMIFS(Details!$AL$5:$AL$11,Details!$C$5:$C$11,Summary!AR$5,Details!$CK$5:$CK$11,Summary!$AI$5)</f>
        <v>0</v>
      </c>
      <c r="AS47" s="271">
        <f>-SUMIFS(Details!$AL$5:$AL$11,Details!$C$5:$C$11,Summary!AS$5,Details!$CK$5:$CK$11,Summary!$AI$5)</f>
        <v>0</v>
      </c>
      <c r="AT47" s="271">
        <f>-SUMIFS(Details!$AL$5:$AL$11,Details!$C$5:$C$11,Summary!AT$5,Details!$CK$5:$CK$11,Summary!$AI$5)</f>
        <v>0</v>
      </c>
      <c r="AU47" s="271">
        <f>-SUMIFS(Details!$AL$5:$AL$11,Details!$C$5:$C$11,Summary!AU$5,Details!$CK$5:$CK$11,Summary!$AI$5)</f>
        <v>0</v>
      </c>
      <c r="AV47" s="271">
        <f>SUM(AJ47:AU47)</f>
        <v>0</v>
      </c>
      <c r="AX47" s="291" t="s">
        <v>108</v>
      </c>
      <c r="AY47" s="271">
        <f>-SUMIFS(Details!$AL$5:$AL$11,Details!$C$5:$C$11,Summary!AY$5,Details!$CK$5:$CK$11,Summary!$AX$5)</f>
        <v>0</v>
      </c>
      <c r="AZ47" s="271">
        <f>-SUMIFS(Details!$AL$5:$AL$11,Details!$C$5:$C$11,Summary!AZ$5,Details!$CK$5:$CK$11,Summary!$AX$5)</f>
        <v>0</v>
      </c>
      <c r="BA47" s="271">
        <f>-SUMIFS(Details!$AL$5:$AL$11,Details!$C$5:$C$11,Summary!BA$5,Details!$CK$5:$CK$11,Summary!$AX$5)</f>
        <v>0</v>
      </c>
      <c r="BB47" s="271">
        <f>-SUMIFS(Details!$AL$5:$AL$11,Details!$C$5:$C$11,Summary!BB$5,Details!$CK$5:$CK$11,Summary!$AX$5)</f>
        <v>0</v>
      </c>
      <c r="BC47" s="271">
        <f>-SUMIFS(Details!$AL$5:$AL$11,Details!$C$5:$C$11,Summary!BC$5,Details!$CK$5:$CK$11,Summary!$AX$5)</f>
        <v>0</v>
      </c>
      <c r="BD47" s="271">
        <f>-SUMIFS(Details!$AL$5:$AL$11,Details!$C$5:$C$11,Summary!BD$5,Details!$CK$5:$CK$11,Summary!$AX$5)</f>
        <v>0</v>
      </c>
      <c r="BE47" s="271">
        <f>-SUMIFS(Details!$AL$5:$AL$11,Details!$C$5:$C$11,Summary!BE$5,Details!$CK$5:$CK$11,Summary!$AX$5)</f>
        <v>0</v>
      </c>
      <c r="BF47" s="271">
        <f>-SUMIFS(Details!$AL$5:$AL$11,Details!$C$5:$C$11,Summary!BF$5,Details!$CK$5:$CK$11,Summary!$AX$5)</f>
        <v>0</v>
      </c>
      <c r="BG47" s="271">
        <f>-SUMIFS(Details!$AL$5:$AL$11,Details!$C$5:$C$11,Summary!BG$5,Details!$CK$5:$CK$11,Summary!$AX$5)</f>
        <v>0</v>
      </c>
      <c r="BH47" s="271">
        <f>-SUMIFS(Details!$AL$5:$AL$11,Details!$C$5:$C$11,Summary!BH$5,Details!$CK$5:$CK$11,Summary!$AX$5)</f>
        <v>0</v>
      </c>
      <c r="BI47" s="271">
        <f>-SUMIFS(Details!$AL$5:$AL$11,Details!$C$5:$C$11,Summary!BI$5,Details!$CK$5:$CK$11,Summary!$AX$5)</f>
        <v>0</v>
      </c>
      <c r="BJ47" s="271">
        <f>-SUMIFS(Details!$AL$5:$AL$11,Details!$C$5:$C$11,Summary!BJ$5,Details!$CK$5:$CK$11,Summary!$AX$5)</f>
        <v>0</v>
      </c>
      <c r="BK47" s="271">
        <f>SUM(AY47:BJ47)</f>
        <v>0</v>
      </c>
    </row>
    <row r="48" spans="3:65" ht="16" thickBot="1" x14ac:dyDescent="0.4">
      <c r="C48" s="270" t="s">
        <v>264</v>
      </c>
      <c r="D48" s="284">
        <v>2</v>
      </c>
      <c r="E48" s="285">
        <v>2</v>
      </c>
      <c r="F48" s="284">
        <v>0</v>
      </c>
      <c r="G48" s="284">
        <v>1</v>
      </c>
      <c r="H48" s="285">
        <v>8</v>
      </c>
      <c r="I48" s="284">
        <v>0</v>
      </c>
      <c r="J48" s="284">
        <v>0</v>
      </c>
      <c r="K48" s="285">
        <v>7</v>
      </c>
      <c r="L48" s="284">
        <v>0</v>
      </c>
      <c r="M48" s="284">
        <v>0</v>
      </c>
      <c r="N48" s="285">
        <v>0</v>
      </c>
      <c r="O48" s="284">
        <v>0</v>
      </c>
      <c r="P48" s="292">
        <f>SUM(D48:O48)</f>
        <v>20</v>
      </c>
      <c r="T48" s="294" t="s">
        <v>109</v>
      </c>
      <c r="U48" s="316">
        <f>-SUMIFS(Details!$BP$5:$BP$11,Details!$C$5:$C$11,Summary!U$5,Details!$CK$5:$CK$11,Summary!$T$5)</f>
        <v>0</v>
      </c>
      <c r="V48" s="316">
        <f>-SUMIFS(Details!$BP$5:$BP$11,Details!$C$5:$C$11,Summary!V$5,Details!$CK$5:$CK$11,Summary!$T$5)</f>
        <v>0</v>
      </c>
      <c r="W48" s="316">
        <f>-SUMIFS(Details!$BP$5:$BP$11,Details!$C$5:$C$11,Summary!W$5,Details!$CK$5:$CK$11,Summary!$T$5)</f>
        <v>0</v>
      </c>
      <c r="X48" s="316">
        <f>-SUMIFS(Details!$BP$5:$BP$11,Details!$C$5:$C$11,Summary!X$5,Details!$CK$5:$CK$11,Summary!$T$5)</f>
        <v>0</v>
      </c>
      <c r="Y48" s="316">
        <f>-SUMIFS(Details!$BP$5:$BP$11,Details!$C$5:$C$11,Summary!Y$5,Details!$CK$5:$CK$11,Summary!$T$5)</f>
        <v>0</v>
      </c>
      <c r="Z48" s="316">
        <f>-SUMIFS(Details!$BP$5:$BP$11,Details!$C$5:$C$11,Summary!Z$5,Details!$CK$5:$CK$11,Summary!$T$5)</f>
        <v>0</v>
      </c>
      <c r="AA48" s="316">
        <f>-SUMIFS(Details!$BP$5:$BP$11,Details!$C$5:$C$11,Summary!AA$5,Details!$CK$5:$CK$11,Summary!$T$5)</f>
        <v>0</v>
      </c>
      <c r="AB48" s="316">
        <f>-SUMIFS(Details!$BP$5:$BP$11,Details!$C$5:$C$11,Summary!AB$5,Details!$CK$5:$CK$11,Summary!$T$5)</f>
        <v>0</v>
      </c>
      <c r="AC48" s="316">
        <f>-SUMIFS(Details!$BP$5:$BP$11,Details!$C$5:$C$11,Summary!AC$5,Details!$CK$5:$CK$11,Summary!$T$5)</f>
        <v>0</v>
      </c>
      <c r="AD48" s="316">
        <f>-SUMIFS(Details!$BP$5:$BP$11,Details!$C$5:$C$11,Summary!AD$5,Details!$CK$5:$CK$11,Summary!$T$5)</f>
        <v>0</v>
      </c>
      <c r="AE48" s="316">
        <f>-SUMIFS(Details!$BP$5:$BP$11,Details!$C$5:$C$11,Summary!AE$5,Details!$CK$5:$CK$11,Summary!$T$5)</f>
        <v>0</v>
      </c>
      <c r="AF48" s="316">
        <f>-SUMIFS(Details!$BP$5:$BP$11,Details!$C$5:$C$11,Summary!AF$5,Details!$CK$5:$CK$11,Summary!$T$5)</f>
        <v>0</v>
      </c>
      <c r="AG48" s="316">
        <f>SUM(U48:AF48)</f>
        <v>0</v>
      </c>
      <c r="AI48" s="294" t="s">
        <v>109</v>
      </c>
      <c r="AJ48" s="316">
        <f>-SUMIFS(Details!$BP$5:$BP$11,Details!$C$5:$C$11,Summary!AJ$5,Details!$CK$5:$CK$11,Summary!$AI$5)</f>
        <v>0</v>
      </c>
      <c r="AK48" s="316">
        <f>-SUMIFS(Details!$BP$5:$BP$11,Details!$C$5:$C$11,Summary!AK$5,Details!$CK$5:$CK$11,Summary!$AI$5)</f>
        <v>0</v>
      </c>
      <c r="AL48" s="316">
        <f>-SUMIFS(Details!$BP$5:$BP$11,Details!$C$5:$C$11,Summary!AL$5,Details!$CK$5:$CK$11,Summary!$AI$5)</f>
        <v>0</v>
      </c>
      <c r="AM48" s="316">
        <f>-SUMIFS(Details!$BP$5:$BP$11,Details!$C$5:$C$11,Summary!AM$5,Details!$CK$5:$CK$11,Summary!$AI$5)</f>
        <v>0</v>
      </c>
      <c r="AN48" s="316">
        <f>-SUMIFS(Details!$BP$5:$BP$11,Details!$C$5:$C$11,Summary!AN$5,Details!$CK$5:$CK$11,Summary!$AI$5)</f>
        <v>0</v>
      </c>
      <c r="AO48" s="316">
        <f>-SUMIFS(Details!$BP$5:$BP$11,Details!$C$5:$C$11,Summary!AO$5,Details!$CK$5:$CK$11,Summary!$AI$5)</f>
        <v>0</v>
      </c>
      <c r="AP48" s="316">
        <f>-SUMIFS(Details!$BP$5:$BP$11,Details!$C$5:$C$11,Summary!AP$5,Details!$CK$5:$CK$11,Summary!$AI$5)</f>
        <v>0</v>
      </c>
      <c r="AQ48" s="316">
        <f>-SUMIFS(Details!$BP$5:$BP$11,Details!$C$5:$C$11,Summary!AQ$5,Details!$CK$5:$CK$11,Summary!$AI$5)</f>
        <v>0</v>
      </c>
      <c r="AR48" s="316">
        <f>-SUMIFS(Details!$BP$5:$BP$11,Details!$C$5:$C$11,Summary!AR$5,Details!$CK$5:$CK$11,Summary!$AI$5)</f>
        <v>0</v>
      </c>
      <c r="AS48" s="316">
        <f>-SUMIFS(Details!$BP$5:$BP$11,Details!$C$5:$C$11,Summary!AS$5,Details!$CK$5:$CK$11,Summary!$AI$5)</f>
        <v>0</v>
      </c>
      <c r="AT48" s="316">
        <f>-SUMIFS(Details!$BP$5:$BP$11,Details!$C$5:$C$11,Summary!AT$5,Details!$CK$5:$CK$11,Summary!$AI$5)</f>
        <v>0</v>
      </c>
      <c r="AU48" s="316">
        <f>-SUMIFS(Details!$BP$5:$BP$11,Details!$C$5:$C$11,Summary!AU$5,Details!$CK$5:$CK$11,Summary!$AI$5)</f>
        <v>0</v>
      </c>
      <c r="AV48" s="316">
        <f>SUM(AJ48:AU48)</f>
        <v>0</v>
      </c>
      <c r="AX48" s="294" t="s">
        <v>109</v>
      </c>
      <c r="AY48" s="316">
        <f>-SUMIFS(Details!$BP$5:$BP$11,Details!$C$5:$C$11,Summary!AY$5,Details!$CK$5:$CK$11,Summary!$AX$5)</f>
        <v>0</v>
      </c>
      <c r="AZ48" s="316">
        <f>-SUMIFS(Details!$BP$5:$BP$11,Details!$C$5:$C$11,Summary!AZ$5,Details!$CK$5:$CK$11,Summary!$AX$5)</f>
        <v>0</v>
      </c>
      <c r="BA48" s="316">
        <f>-SUMIFS(Details!$BP$5:$BP$11,Details!$C$5:$C$11,Summary!BA$5,Details!$CK$5:$CK$11,Summary!$AX$5)</f>
        <v>0</v>
      </c>
      <c r="BB48" s="316">
        <f>-SUMIFS(Details!$BP$5:$BP$11,Details!$C$5:$C$11,Summary!BB$5,Details!$CK$5:$CK$11,Summary!$AX$5)</f>
        <v>0</v>
      </c>
      <c r="BC48" s="316">
        <f>-SUMIFS(Details!$BP$5:$BP$11,Details!$C$5:$C$11,Summary!BC$5,Details!$CK$5:$CK$11,Summary!$AX$5)</f>
        <v>0</v>
      </c>
      <c r="BD48" s="316">
        <f>-SUMIFS(Details!$BP$5:$BP$11,Details!$C$5:$C$11,Summary!BD$5,Details!$CK$5:$CK$11,Summary!$AX$5)</f>
        <v>0</v>
      </c>
      <c r="BE48" s="316">
        <f>-SUMIFS(Details!$BP$5:$BP$11,Details!$C$5:$C$11,Summary!BE$5,Details!$CK$5:$CK$11,Summary!$AX$5)</f>
        <v>0</v>
      </c>
      <c r="BF48" s="316">
        <f>-SUMIFS(Details!$BP$5:$BP$11,Details!$C$5:$C$11,Summary!BF$5,Details!$CK$5:$CK$11,Summary!$AX$5)</f>
        <v>0</v>
      </c>
      <c r="BG48" s="316">
        <f>-SUMIFS(Details!$BP$5:$BP$11,Details!$C$5:$C$11,Summary!BG$5,Details!$CK$5:$CK$11,Summary!$AX$5)</f>
        <v>0</v>
      </c>
      <c r="BH48" s="316">
        <f>-SUMIFS(Details!$BP$5:$BP$11,Details!$C$5:$C$11,Summary!BH$5,Details!$CK$5:$CK$11,Summary!$AX$5)</f>
        <v>0</v>
      </c>
      <c r="BI48" s="316">
        <f>-SUMIFS(Details!$BP$5:$BP$11,Details!$C$5:$C$11,Summary!BI$5,Details!$CK$5:$CK$11,Summary!$AX$5)</f>
        <v>0</v>
      </c>
      <c r="BJ48" s="316">
        <f>-SUMIFS(Details!$BP$5:$BP$11,Details!$C$5:$C$11,Summary!BJ$5,Details!$CK$5:$CK$11,Summary!$AX$5)</f>
        <v>0</v>
      </c>
      <c r="BK48" s="316">
        <f>SUM(AY48:BJ48)</f>
        <v>0</v>
      </c>
    </row>
    <row r="49" spans="3:65" ht="16" thickBot="1" x14ac:dyDescent="0.4">
      <c r="C49" s="270" t="s">
        <v>265</v>
      </c>
      <c r="D49" s="301">
        <f t="shared" ref="D49:P49" si="163">IFERROR((D48/D20),0)</f>
        <v>2</v>
      </c>
      <c r="E49" s="301">
        <f t="shared" si="163"/>
        <v>2</v>
      </c>
      <c r="F49" s="301">
        <f t="shared" si="163"/>
        <v>0</v>
      </c>
      <c r="G49" s="301">
        <f t="shared" si="163"/>
        <v>0</v>
      </c>
      <c r="H49" s="301">
        <f t="shared" si="163"/>
        <v>0</v>
      </c>
      <c r="I49" s="301">
        <f t="shared" si="163"/>
        <v>0</v>
      </c>
      <c r="J49" s="301">
        <f t="shared" si="163"/>
        <v>0</v>
      </c>
      <c r="K49" s="301">
        <f t="shared" si="163"/>
        <v>0</v>
      </c>
      <c r="L49" s="301">
        <f t="shared" si="163"/>
        <v>0</v>
      </c>
      <c r="M49" s="301">
        <f t="shared" si="163"/>
        <v>0</v>
      </c>
      <c r="N49" s="301">
        <f t="shared" si="163"/>
        <v>0</v>
      </c>
      <c r="O49" s="301">
        <f t="shared" si="163"/>
        <v>0</v>
      </c>
      <c r="P49" s="301">
        <f t="shared" si="163"/>
        <v>6.666666666666667</v>
      </c>
      <c r="T49" s="263"/>
      <c r="AI49" s="263"/>
      <c r="AX49" s="263"/>
    </row>
    <row r="50" spans="3:65" ht="16" thickBot="1" x14ac:dyDescent="0.4">
      <c r="C50" s="297" t="s">
        <v>266</v>
      </c>
      <c r="D50" s="299">
        <v>16695</v>
      </c>
      <c r="E50" s="302">
        <v>44749</v>
      </c>
      <c r="F50" s="299">
        <v>0</v>
      </c>
      <c r="G50" s="299">
        <v>21436</v>
      </c>
      <c r="H50" s="302">
        <v>81846</v>
      </c>
      <c r="I50" s="299">
        <v>0</v>
      </c>
      <c r="J50" s="299">
        <v>0</v>
      </c>
      <c r="K50" s="302">
        <v>37763</v>
      </c>
      <c r="L50" s="299">
        <v>0</v>
      </c>
      <c r="M50" s="299">
        <v>0</v>
      </c>
      <c r="N50" s="302">
        <v>0</v>
      </c>
      <c r="O50" s="299">
        <v>0</v>
      </c>
      <c r="P50" s="345">
        <f>SUM(D50:O50)</f>
        <v>202489</v>
      </c>
      <c r="Q50" s="279"/>
      <c r="T50" s="269" t="s">
        <v>182</v>
      </c>
      <c r="U50" s="268">
        <f t="shared" ref="U50:AG50" si="164">U5</f>
        <v>46113</v>
      </c>
      <c r="V50" s="268">
        <f t="shared" si="164"/>
        <v>46143</v>
      </c>
      <c r="W50" s="268">
        <f t="shared" si="164"/>
        <v>46174</v>
      </c>
      <c r="X50" s="268">
        <f t="shared" si="164"/>
        <v>46204</v>
      </c>
      <c r="Y50" s="268">
        <f t="shared" si="164"/>
        <v>46235</v>
      </c>
      <c r="Z50" s="268">
        <f t="shared" si="164"/>
        <v>46266</v>
      </c>
      <c r="AA50" s="268">
        <f t="shared" si="164"/>
        <v>46296</v>
      </c>
      <c r="AB50" s="268">
        <f t="shared" si="164"/>
        <v>46327</v>
      </c>
      <c r="AC50" s="268">
        <f t="shared" si="164"/>
        <v>46357</v>
      </c>
      <c r="AD50" s="268">
        <f t="shared" si="164"/>
        <v>46388</v>
      </c>
      <c r="AE50" s="268">
        <f t="shared" si="164"/>
        <v>46419</v>
      </c>
      <c r="AF50" s="268">
        <f t="shared" si="164"/>
        <v>46447</v>
      </c>
      <c r="AG50" s="319" t="str">
        <f t="shared" si="164"/>
        <v>FY 2026-27</v>
      </c>
      <c r="AI50" s="269" t="s">
        <v>182</v>
      </c>
      <c r="AJ50" s="268">
        <f t="shared" ref="AJ50:AV50" si="165">AJ5</f>
        <v>46113</v>
      </c>
      <c r="AK50" s="268">
        <f t="shared" si="165"/>
        <v>46143</v>
      </c>
      <c r="AL50" s="268">
        <f t="shared" si="165"/>
        <v>46174</v>
      </c>
      <c r="AM50" s="268">
        <f t="shared" si="165"/>
        <v>46204</v>
      </c>
      <c r="AN50" s="268">
        <f t="shared" si="165"/>
        <v>46235</v>
      </c>
      <c r="AO50" s="268">
        <f t="shared" si="165"/>
        <v>46266</v>
      </c>
      <c r="AP50" s="268">
        <f t="shared" si="165"/>
        <v>46296</v>
      </c>
      <c r="AQ50" s="268">
        <f t="shared" si="165"/>
        <v>46327</v>
      </c>
      <c r="AR50" s="268">
        <f t="shared" si="165"/>
        <v>46357</v>
      </c>
      <c r="AS50" s="268">
        <f t="shared" si="165"/>
        <v>46388</v>
      </c>
      <c r="AT50" s="268">
        <f t="shared" si="165"/>
        <v>46419</v>
      </c>
      <c r="AU50" s="268">
        <f t="shared" si="165"/>
        <v>46447</v>
      </c>
      <c r="AV50" s="319" t="str">
        <f t="shared" si="165"/>
        <v>FY 2026-27</v>
      </c>
      <c r="AX50" s="269" t="s">
        <v>182</v>
      </c>
      <c r="AY50" s="268">
        <f t="shared" ref="AY50:BK50" si="166">AY5</f>
        <v>46113</v>
      </c>
      <c r="AZ50" s="268">
        <f t="shared" si="166"/>
        <v>46143</v>
      </c>
      <c r="BA50" s="268">
        <f t="shared" si="166"/>
        <v>46174</v>
      </c>
      <c r="BB50" s="268">
        <f t="shared" si="166"/>
        <v>46204</v>
      </c>
      <c r="BC50" s="268">
        <f t="shared" si="166"/>
        <v>46235</v>
      </c>
      <c r="BD50" s="268">
        <f t="shared" si="166"/>
        <v>46266</v>
      </c>
      <c r="BE50" s="268">
        <f t="shared" si="166"/>
        <v>46296</v>
      </c>
      <c r="BF50" s="268">
        <f t="shared" si="166"/>
        <v>46327</v>
      </c>
      <c r="BG50" s="268">
        <f t="shared" si="166"/>
        <v>46357</v>
      </c>
      <c r="BH50" s="268">
        <f t="shared" si="166"/>
        <v>46388</v>
      </c>
      <c r="BI50" s="268">
        <f t="shared" si="166"/>
        <v>46419</v>
      </c>
      <c r="BJ50" s="268">
        <f t="shared" si="166"/>
        <v>46447</v>
      </c>
      <c r="BK50" s="319" t="str">
        <f t="shared" si="166"/>
        <v>FY 2026-27</v>
      </c>
    </row>
    <row r="51" spans="3:65" ht="16" thickBot="1" x14ac:dyDescent="0.4">
      <c r="C51" s="264"/>
      <c r="Q51" s="303"/>
      <c r="T51" s="307"/>
      <c r="U51" s="316">
        <f>SUMIFS(Details!$R$5:$R$11,Details!$C$5:$C$11,Summary!U$5,Details!$CK$5:$CK$11,Summary!$T$5)/1000</f>
        <v>0</v>
      </c>
      <c r="V51" s="316">
        <f>SUMIFS(Details!$R$5:$R$11,Details!$C$5:$C$11,Summary!V$5,Details!$CK$5:$CK$11,Summary!$T$5)/1000</f>
        <v>0</v>
      </c>
      <c r="W51" s="316">
        <f>SUMIFS(Details!$R$5:$R$11,Details!$C$5:$C$11,Summary!W$5,Details!$CK$5:$CK$11,Summary!$T$5)/1000</f>
        <v>0</v>
      </c>
      <c r="X51" s="316">
        <f>SUMIFS(Details!$R$5:$R$11,Details!$C$5:$C$11,Summary!X$5,Details!$CK$5:$CK$11,Summary!$T$5)/1000</f>
        <v>0</v>
      </c>
      <c r="Y51" s="316">
        <f>SUMIFS(Details!$R$5:$R$11,Details!$C$5:$C$11,Summary!Y$5,Details!$CK$5:$CK$11,Summary!$T$5)/1000</f>
        <v>0</v>
      </c>
      <c r="Z51" s="316">
        <f>SUMIFS(Details!$R$5:$R$11,Details!$C$5:$C$11,Summary!Z$5,Details!$CK$5:$CK$11,Summary!$T$5)/1000</f>
        <v>0</v>
      </c>
      <c r="AA51" s="316">
        <f>SUMIFS(Details!$R$5:$R$11,Details!$C$5:$C$11,Summary!AA$5,Details!$CK$5:$CK$11,Summary!$T$5)/1000</f>
        <v>0</v>
      </c>
      <c r="AB51" s="316">
        <f>SUMIFS(Details!$R$5:$R$11,Details!$C$5:$C$11,Summary!AB$5,Details!$CK$5:$CK$11,Summary!$T$5)/1000</f>
        <v>0</v>
      </c>
      <c r="AC51" s="316">
        <f>SUMIFS(Details!$R$5:$R$11,Details!$C$5:$C$11,Summary!AC$5,Details!$CK$5:$CK$11,Summary!$T$5)/1000</f>
        <v>0</v>
      </c>
      <c r="AD51" s="316">
        <f>SUMIFS(Details!$R$5:$R$11,Details!$C$5:$C$11,Summary!AD$5,Details!$CK$5:$CK$11,Summary!$T$5)/1000</f>
        <v>0</v>
      </c>
      <c r="AE51" s="316">
        <f>SUMIFS(Details!$R$5:$R$11,Details!$C$5:$C$11,Summary!AE$5,Details!$CK$5:$CK$11,Summary!$T$5)/1000</f>
        <v>0</v>
      </c>
      <c r="AF51" s="316">
        <f>SUMIFS(Details!$R$5:$R$11,Details!$C$5:$C$11,Summary!AF$5,Details!$CK$5:$CK$11,Summary!$T$5)/1000</f>
        <v>0</v>
      </c>
      <c r="AG51" s="308">
        <f>SUM(U51:AF51)</f>
        <v>0</v>
      </c>
      <c r="AI51" s="307"/>
      <c r="AJ51" s="316">
        <f>SUMIFS(Details!$R$5:$R$11,Details!$C$5:$C$11,Summary!AJ$5,Details!$CK$5:$CK$11,Summary!$AI$5)/1000</f>
        <v>0</v>
      </c>
      <c r="AK51" s="316">
        <f>SUMIFS(Details!$R$5:$R$11,Details!$C$5:$C$11,Summary!AK$5,Details!$CK$5:$CK$11,Summary!$AI$5)/1000</f>
        <v>0</v>
      </c>
      <c r="AL51" s="316">
        <f>SUMIFS(Details!$R$5:$R$11,Details!$C$5:$C$11,Summary!AL$5,Details!$CK$5:$CK$11,Summary!$AI$5)/1000</f>
        <v>0</v>
      </c>
      <c r="AM51" s="316">
        <f>SUMIFS(Details!$R$5:$R$11,Details!$C$5:$C$11,Summary!AM$5,Details!$CK$5:$CK$11,Summary!$AI$5)/1000</f>
        <v>0</v>
      </c>
      <c r="AN51" s="316">
        <f>SUMIFS(Details!$R$5:$R$11,Details!$C$5:$C$11,Summary!AN$5,Details!$CK$5:$CK$11,Summary!$AI$5)/1000</f>
        <v>0</v>
      </c>
      <c r="AO51" s="316">
        <f>SUMIFS(Details!$R$5:$R$11,Details!$C$5:$C$11,Summary!AO$5,Details!$CK$5:$CK$11,Summary!$AI$5)/1000</f>
        <v>0</v>
      </c>
      <c r="AP51" s="316">
        <f>SUMIFS(Details!$R$5:$R$11,Details!$C$5:$C$11,Summary!AP$5,Details!$CK$5:$CK$11,Summary!$AI$5)/1000</f>
        <v>0</v>
      </c>
      <c r="AQ51" s="316">
        <f>SUMIFS(Details!$R$5:$R$11,Details!$C$5:$C$11,Summary!AQ$5,Details!$CK$5:$CK$11,Summary!$AI$5)/1000</f>
        <v>0</v>
      </c>
      <c r="AR51" s="316">
        <f>SUMIFS(Details!$R$5:$R$11,Details!$C$5:$C$11,Summary!AR$5,Details!$CK$5:$CK$11,Summary!$AI$5)/1000</f>
        <v>0</v>
      </c>
      <c r="AS51" s="316">
        <f>SUMIFS(Details!$R$5:$R$11,Details!$C$5:$C$11,Summary!AS$5,Details!$CK$5:$CK$11,Summary!$AI$5)/1000</f>
        <v>0</v>
      </c>
      <c r="AT51" s="316">
        <f>SUMIFS(Details!$R$5:$R$11,Details!$C$5:$C$11,Summary!AT$5,Details!$CK$5:$CK$11,Summary!$AI$5)/1000</f>
        <v>0</v>
      </c>
      <c r="AU51" s="316">
        <f>SUMIFS(Details!$R$5:$R$11,Details!$C$5:$C$11,Summary!AU$5,Details!$CK$5:$CK$11,Summary!$AI$5)/1000</f>
        <v>0</v>
      </c>
      <c r="AV51" s="308">
        <f>SUM(AJ51:AU51)</f>
        <v>0</v>
      </c>
      <c r="AX51" s="307"/>
      <c r="AY51" s="316">
        <f>SUMIFS(Details!$R$5:$R$11,Details!$C$5:$C$11,Summary!AY$5,Details!$CK$5:$CK$11,Summary!$AX$5)/1000</f>
        <v>0</v>
      </c>
      <c r="AZ51" s="316">
        <f>SUMIFS(Details!$R$5:$R$11,Details!$C$5:$C$11,Summary!AZ$5,Details!$CK$5:$CK$11,Summary!$AX$5)/1000</f>
        <v>0</v>
      </c>
      <c r="BA51" s="316">
        <f>SUMIFS(Details!$R$5:$R$11,Details!$C$5:$C$11,Summary!BA$5,Details!$CK$5:$CK$11,Summary!$AX$5)/1000</f>
        <v>0</v>
      </c>
      <c r="BB51" s="316">
        <f>SUMIFS(Details!$R$5:$R$11,Details!$C$5:$C$11,Summary!BB$5,Details!$CK$5:$CK$11,Summary!$AX$5)/1000</f>
        <v>0</v>
      </c>
      <c r="BC51" s="316">
        <f>SUMIFS(Details!$R$5:$R$11,Details!$C$5:$C$11,Summary!BC$5,Details!$CK$5:$CK$11,Summary!$AX$5)/1000</f>
        <v>0</v>
      </c>
      <c r="BD51" s="316">
        <f>SUMIFS(Details!$R$5:$R$11,Details!$C$5:$C$11,Summary!BD$5,Details!$CK$5:$CK$11,Summary!$AX$5)/1000</f>
        <v>0</v>
      </c>
      <c r="BE51" s="316">
        <f>SUMIFS(Details!$R$5:$R$11,Details!$C$5:$C$11,Summary!BE$5,Details!$CK$5:$CK$11,Summary!$AX$5)/1000</f>
        <v>0</v>
      </c>
      <c r="BF51" s="316">
        <f>SUMIFS(Details!$R$5:$R$11,Details!$C$5:$C$11,Summary!BF$5,Details!$CK$5:$CK$11,Summary!$AX$5)/1000</f>
        <v>0</v>
      </c>
      <c r="BG51" s="316">
        <f>SUMIFS(Details!$R$5:$R$11,Details!$C$5:$C$11,Summary!BG$5,Details!$CK$5:$CK$11,Summary!$AX$5)/1000</f>
        <v>0</v>
      </c>
      <c r="BH51" s="316">
        <f>SUMIFS(Details!$R$5:$R$11,Details!$C$5:$C$11,Summary!BH$5,Details!$CK$5:$CK$11,Summary!$AX$5)/1000</f>
        <v>0</v>
      </c>
      <c r="BI51" s="316">
        <f>SUMIFS(Details!$R$5:$R$11,Details!$C$5:$C$11,Summary!BI$5,Details!$CK$5:$CK$11,Summary!$AX$5)/1000</f>
        <v>0</v>
      </c>
      <c r="BJ51" s="316">
        <f>SUMIFS(Details!$R$5:$R$11,Details!$C$5:$C$11,Summary!BJ$5,Details!$CK$5:$CK$11,Summary!$AX$5)/1000</f>
        <v>0</v>
      </c>
      <c r="BK51" s="308">
        <f>SUM(AY51:BJ51)</f>
        <v>0</v>
      </c>
    </row>
    <row r="52" spans="3:65" ht="16" thickBot="1" x14ac:dyDescent="0.4">
      <c r="C52" s="290" t="s">
        <v>137</v>
      </c>
      <c r="D52" s="267">
        <f t="shared" ref="D52:P52" si="167">D5</f>
        <v>46113</v>
      </c>
      <c r="E52" s="267">
        <f t="shared" si="167"/>
        <v>46143</v>
      </c>
      <c r="F52" s="267">
        <f t="shared" si="167"/>
        <v>46174</v>
      </c>
      <c r="G52" s="267">
        <f t="shared" si="167"/>
        <v>46204</v>
      </c>
      <c r="H52" s="267">
        <f t="shared" si="167"/>
        <v>46235</v>
      </c>
      <c r="I52" s="267">
        <f t="shared" si="167"/>
        <v>46266</v>
      </c>
      <c r="J52" s="267">
        <f t="shared" si="167"/>
        <v>46296</v>
      </c>
      <c r="K52" s="267">
        <f t="shared" si="167"/>
        <v>46327</v>
      </c>
      <c r="L52" s="267">
        <f t="shared" si="167"/>
        <v>46357</v>
      </c>
      <c r="M52" s="267">
        <f t="shared" si="167"/>
        <v>46388</v>
      </c>
      <c r="N52" s="267">
        <f t="shared" si="167"/>
        <v>46419</v>
      </c>
      <c r="O52" s="267">
        <f t="shared" si="167"/>
        <v>46447</v>
      </c>
      <c r="P52" s="267" t="str">
        <f t="shared" si="167"/>
        <v>FY 2026-27</v>
      </c>
      <c r="Q52" s="351">
        <f>ROUND(Q53-Q54,2)-ROUND(P37-P13,2)</f>
        <v>0</v>
      </c>
      <c r="T52" s="263"/>
      <c r="U52" s="303"/>
      <c r="V52" s="303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I52" s="26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X52" s="26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</row>
    <row r="53" spans="3:65" ht="16" thickBot="1" x14ac:dyDescent="0.4">
      <c r="C53" s="291" t="s">
        <v>108</v>
      </c>
      <c r="D53" s="271">
        <f>-SUMIFS(Details!$AL$5:$AL$11,Details!$C$5:$C$11,Summary!D$5)</f>
        <v>0</v>
      </c>
      <c r="E53" s="271">
        <f>-SUMIFS(Details!$AL$5:$AL$11,Details!$C$5:$C$11,Summary!E$5)</f>
        <v>0</v>
      </c>
      <c r="F53" s="271">
        <f>-SUMIFS(Details!$AL$5:$AL$11,Details!$C$5:$C$11,Summary!F$5)</f>
        <v>0</v>
      </c>
      <c r="G53" s="271">
        <f>-SUMIFS(Details!$AL$5:$AL$11,Details!$C$5:$C$11,Summary!G$5)</f>
        <v>0</v>
      </c>
      <c r="H53" s="271">
        <f>-SUMIFS(Details!$AL$5:$AL$11,Details!$C$5:$C$11,Summary!H$5)</f>
        <v>0</v>
      </c>
      <c r="I53" s="271">
        <f>-SUMIFS(Details!$AL$5:$AL$11,Details!$C$5:$C$11,Summary!I$5)</f>
        <v>0</v>
      </c>
      <c r="J53" s="271">
        <f>-SUMIFS(Details!$AL$5:$AL$11,Details!$C$5:$C$11,Summary!J$5)</f>
        <v>0</v>
      </c>
      <c r="K53" s="271">
        <f>-SUMIFS(Details!$AL$5:$AL$11,Details!$C$5:$C$11,Summary!K$5)</f>
        <v>0</v>
      </c>
      <c r="L53" s="271">
        <f>-SUMIFS(Details!$AL$5:$AL$11,Details!$C$5:$C$11,Summary!L$5)</f>
        <v>0</v>
      </c>
      <c r="M53" s="271">
        <f>-SUMIFS(Details!$AL$5:$AL$11,Details!$C$5:$C$11,Summary!M$5)</f>
        <v>0</v>
      </c>
      <c r="N53" s="271">
        <f>-SUMIFS(Details!$AL$5:$AL$11,Details!$C$5:$C$11,Summary!N$5)</f>
        <v>0</v>
      </c>
      <c r="O53" s="271">
        <f>-SUMIFS(Details!$AL$5:$AL$11,Details!$C$5:$C$11,Summary!O$5)</f>
        <v>0</v>
      </c>
      <c r="P53" s="271">
        <f>SUM(D53:O53)</f>
        <v>0</v>
      </c>
      <c r="Q53" s="304">
        <f>Details!AL12</f>
        <v>0</v>
      </c>
      <c r="T53" s="269" t="s">
        <v>258</v>
      </c>
      <c r="U53" s="267">
        <f t="shared" ref="U53:AG53" si="168">U5</f>
        <v>46113</v>
      </c>
      <c r="V53" s="267">
        <f t="shared" si="168"/>
        <v>46143</v>
      </c>
      <c r="W53" s="267">
        <f t="shared" si="168"/>
        <v>46174</v>
      </c>
      <c r="X53" s="267">
        <f t="shared" si="168"/>
        <v>46204</v>
      </c>
      <c r="Y53" s="267">
        <f t="shared" si="168"/>
        <v>46235</v>
      </c>
      <c r="Z53" s="267">
        <f t="shared" si="168"/>
        <v>46266</v>
      </c>
      <c r="AA53" s="267">
        <f t="shared" si="168"/>
        <v>46296</v>
      </c>
      <c r="AB53" s="267">
        <f t="shared" si="168"/>
        <v>46327</v>
      </c>
      <c r="AC53" s="267">
        <f t="shared" si="168"/>
        <v>46357</v>
      </c>
      <c r="AD53" s="267">
        <f t="shared" si="168"/>
        <v>46388</v>
      </c>
      <c r="AE53" s="267">
        <f t="shared" si="168"/>
        <v>46419</v>
      </c>
      <c r="AF53" s="267">
        <f t="shared" si="168"/>
        <v>46447</v>
      </c>
      <c r="AG53" s="267" t="str">
        <f t="shared" si="168"/>
        <v>FY 2026-27</v>
      </c>
      <c r="AI53" s="269" t="s">
        <v>258</v>
      </c>
      <c r="AJ53" s="267">
        <f t="shared" ref="AJ53:AV53" si="169">AJ5</f>
        <v>46113</v>
      </c>
      <c r="AK53" s="267">
        <f t="shared" si="169"/>
        <v>46143</v>
      </c>
      <c r="AL53" s="267">
        <f t="shared" si="169"/>
        <v>46174</v>
      </c>
      <c r="AM53" s="267">
        <f t="shared" si="169"/>
        <v>46204</v>
      </c>
      <c r="AN53" s="267">
        <f t="shared" si="169"/>
        <v>46235</v>
      </c>
      <c r="AO53" s="267">
        <f t="shared" si="169"/>
        <v>46266</v>
      </c>
      <c r="AP53" s="267">
        <f t="shared" si="169"/>
        <v>46296</v>
      </c>
      <c r="AQ53" s="267">
        <f t="shared" si="169"/>
        <v>46327</v>
      </c>
      <c r="AR53" s="267">
        <f t="shared" si="169"/>
        <v>46357</v>
      </c>
      <c r="AS53" s="267">
        <f t="shared" si="169"/>
        <v>46388</v>
      </c>
      <c r="AT53" s="267">
        <f t="shared" si="169"/>
        <v>46419</v>
      </c>
      <c r="AU53" s="267">
        <f t="shared" si="169"/>
        <v>46447</v>
      </c>
      <c r="AV53" s="267" t="str">
        <f t="shared" si="169"/>
        <v>FY 2026-27</v>
      </c>
      <c r="AX53" s="269" t="s">
        <v>258</v>
      </c>
      <c r="AY53" s="267">
        <f t="shared" ref="AY53:BK53" si="170">AY5</f>
        <v>46113</v>
      </c>
      <c r="AZ53" s="267">
        <f t="shared" si="170"/>
        <v>46143</v>
      </c>
      <c r="BA53" s="267">
        <f t="shared" si="170"/>
        <v>46174</v>
      </c>
      <c r="BB53" s="267">
        <f t="shared" si="170"/>
        <v>46204</v>
      </c>
      <c r="BC53" s="267">
        <f t="shared" si="170"/>
        <v>46235</v>
      </c>
      <c r="BD53" s="267">
        <f t="shared" si="170"/>
        <v>46266</v>
      </c>
      <c r="BE53" s="267">
        <f t="shared" si="170"/>
        <v>46296</v>
      </c>
      <c r="BF53" s="267">
        <f t="shared" si="170"/>
        <v>46327</v>
      </c>
      <c r="BG53" s="267">
        <f t="shared" si="170"/>
        <v>46357</v>
      </c>
      <c r="BH53" s="267">
        <f t="shared" si="170"/>
        <v>46388</v>
      </c>
      <c r="BI53" s="267">
        <f t="shared" si="170"/>
        <v>46419</v>
      </c>
      <c r="BJ53" s="267">
        <f t="shared" si="170"/>
        <v>46447</v>
      </c>
      <c r="BK53" s="267" t="str">
        <f t="shared" si="170"/>
        <v>FY 2026-27</v>
      </c>
      <c r="BM53" s="303">
        <f>(AG47+AV47+BK47)-P53</f>
        <v>0</v>
      </c>
    </row>
    <row r="54" spans="3:65" ht="16" thickBot="1" x14ac:dyDescent="0.4">
      <c r="C54" s="294" t="s">
        <v>109</v>
      </c>
      <c r="D54" s="316">
        <f>-SUMIFS(Details!$BP$5:$BP$11,Details!$C$5:$C$11,Summary!D$5)</f>
        <v>0</v>
      </c>
      <c r="E54" s="316">
        <f>-SUMIFS(Details!$BP$5:$BP$11,Details!$C$5:$C$11,Summary!E$5)</f>
        <v>0</v>
      </c>
      <c r="F54" s="316">
        <f>-SUMIFS(Details!$BP$5:$BP$11,Details!$C$5:$C$11,Summary!F$5)</f>
        <v>0</v>
      </c>
      <c r="G54" s="316">
        <f>-SUMIFS(Details!$BP$5:$BP$11,Details!$C$5:$C$11,Summary!G$5)</f>
        <v>0</v>
      </c>
      <c r="H54" s="316">
        <f>-SUMIFS(Details!$BP$5:$BP$11,Details!$C$5:$C$11,Summary!H$5)</f>
        <v>0</v>
      </c>
      <c r="I54" s="316">
        <f>-SUMIFS(Details!$BP$5:$BP$11,Details!$C$5:$C$11,Summary!I$5)</f>
        <v>0</v>
      </c>
      <c r="J54" s="316">
        <f>-SUMIFS(Details!$BP$5:$BP$11,Details!$C$5:$C$11,Summary!J$5)</f>
        <v>0</v>
      </c>
      <c r="K54" s="316">
        <f>-SUMIFS(Details!$BP$5:$BP$11,Details!$C$5:$C$11,Summary!K$5)</f>
        <v>0</v>
      </c>
      <c r="L54" s="316">
        <f>-SUMIFS(Details!$BP$5:$BP$11,Details!$C$5:$C$11,Summary!L$5)</f>
        <v>0</v>
      </c>
      <c r="M54" s="316">
        <f>-SUMIFS(Details!$BP$5:$BP$11,Details!$C$5:$C$11,Summary!M$5)</f>
        <v>0</v>
      </c>
      <c r="N54" s="316">
        <f>-SUMIFS(Details!$BP$5:$BP$11,Details!$C$5:$C$11,Summary!N$5)</f>
        <v>0</v>
      </c>
      <c r="O54" s="316">
        <f>-SUMIFS(Details!$BP$5:$BP$11,Details!$C$5:$C$11,Summary!O$5)</f>
        <v>0</v>
      </c>
      <c r="P54" s="316">
        <f>SUM(D54:O54)</f>
        <v>0</v>
      </c>
      <c r="Q54" s="304">
        <f>Details!BP12</f>
        <v>0</v>
      </c>
      <c r="R54" s="265">
        <f>Q54+P54</f>
        <v>0</v>
      </c>
      <c r="T54" s="327" t="s">
        <v>216</v>
      </c>
      <c r="U54" s="271">
        <f>SUMIFS(Details!$CN$5:$CN$11,Details!$C$5:$C$11,Summary!U$5,Details!$CK$5:$CK$11,Summary!$T$5)</f>
        <v>0</v>
      </c>
      <c r="V54" s="271">
        <f>SUMIFS(Details!$CN$5:$CN$11,Details!$C$5:$C$11,Summary!V$5,Details!$CK$5:$CK$11,Summary!$T$5)</f>
        <v>0</v>
      </c>
      <c r="W54" s="271">
        <f>SUMIFS(Details!$CN$5:$CN$11,Details!$C$5:$C$11,Summary!W$5,Details!$CK$5:$CK$11,Summary!$T$5)</f>
        <v>0</v>
      </c>
      <c r="X54" s="271">
        <f>SUMIFS(Details!$CN$5:$CN$11,Details!$C$5:$C$11,Summary!X$5,Details!$CK$5:$CK$11,Summary!$T$5)</f>
        <v>0</v>
      </c>
      <c r="Y54" s="271">
        <f>SUMIFS(Details!$CN$5:$CN$11,Details!$C$5:$C$11,Summary!Y$5,Details!$CK$5:$CK$11,Summary!$T$5)</f>
        <v>0</v>
      </c>
      <c r="Z54" s="271">
        <f>SUMIFS(Details!$CN$5:$CN$11,Details!$C$5:$C$11,Summary!Z$5,Details!$CK$5:$CK$11,Summary!$T$5)</f>
        <v>0</v>
      </c>
      <c r="AA54" s="271">
        <f>SUMIFS(Details!$CN$5:$CN$11,Details!$C$5:$C$11,Summary!AA$5,Details!$CK$5:$CK$11,Summary!$T$5)</f>
        <v>0</v>
      </c>
      <c r="AB54" s="271">
        <f>SUMIFS(Details!$CN$5:$CN$11,Details!$C$5:$C$11,Summary!AB$5,Details!$CK$5:$CK$11,Summary!$T$5)</f>
        <v>0</v>
      </c>
      <c r="AC54" s="271">
        <f>SUMIFS(Details!$CN$5:$CN$11,Details!$C$5:$C$11,Summary!AC$5,Details!$CK$5:$CK$11,Summary!$T$5)</f>
        <v>0</v>
      </c>
      <c r="AD54" s="271">
        <f>SUMIFS(Details!$CN$5:$CN$11,Details!$C$5:$C$11,Summary!AD$5,Details!$CK$5:$CK$11,Summary!$T$5)</f>
        <v>0</v>
      </c>
      <c r="AE54" s="271">
        <f>SUMIFS(Details!$CN$5:$CN$11,Details!$C$5:$C$11,Summary!AE$5,Details!$CK$5:$CK$11,Summary!$T$5)</f>
        <v>0</v>
      </c>
      <c r="AF54" s="271">
        <f>SUMIFS(Details!$CN$5:$CN$11,Details!$C$5:$C$11,Summary!AF$5,Details!$CK$5:$CK$11,Summary!$T$5)</f>
        <v>0</v>
      </c>
      <c r="AG54" s="328">
        <f>SUM(U54:AF54)</f>
        <v>0</v>
      </c>
      <c r="AI54" s="327" t="s">
        <v>216</v>
      </c>
      <c r="AJ54" s="271">
        <f>SUMIFS(Details!$CN$5:$CN$11,Details!$C$5:$C$11,Summary!AJ$5,Details!$CK$5:$CK$11,Summary!$AI$5)</f>
        <v>0</v>
      </c>
      <c r="AK54" s="271">
        <f>SUMIFS(Details!$CN$5:$CN$11,Details!$C$5:$C$11,Summary!AK$5,Details!$CK$5:$CK$11,Summary!$AI$5)</f>
        <v>0</v>
      </c>
      <c r="AL54" s="271">
        <f>SUMIFS(Details!$CN$5:$CN$11,Details!$C$5:$C$11,Summary!AL$5,Details!$CK$5:$CK$11,Summary!$AI$5)</f>
        <v>0</v>
      </c>
      <c r="AM54" s="271">
        <f>SUMIFS(Details!$CN$5:$CN$11,Details!$C$5:$C$11,Summary!AM$5,Details!$CK$5:$CK$11,Summary!$AI$5)</f>
        <v>0</v>
      </c>
      <c r="AN54" s="271">
        <f>SUMIFS(Details!$CN$5:$CN$11,Details!$C$5:$C$11,Summary!AN$5,Details!$CK$5:$CK$11,Summary!$AI$5)</f>
        <v>0</v>
      </c>
      <c r="AO54" s="271">
        <f>SUMIFS(Details!$CN$5:$CN$11,Details!$C$5:$C$11,Summary!AO$5,Details!$CK$5:$CK$11,Summary!$AI$5)</f>
        <v>0</v>
      </c>
      <c r="AP54" s="271">
        <f>SUMIFS(Details!$CN$5:$CN$11,Details!$C$5:$C$11,Summary!AP$5,Details!$CK$5:$CK$11,Summary!$AI$5)</f>
        <v>0</v>
      </c>
      <c r="AQ54" s="271">
        <f>SUMIFS(Details!$CN$5:$CN$11,Details!$C$5:$C$11,Summary!AQ$5,Details!$CK$5:$CK$11,Summary!$AI$5)</f>
        <v>0</v>
      </c>
      <c r="AR54" s="271">
        <f>SUMIFS(Details!$CN$5:$CN$11,Details!$C$5:$C$11,Summary!AR$5,Details!$CK$5:$CK$11,Summary!$AI$5)</f>
        <v>0</v>
      </c>
      <c r="AS54" s="271">
        <f>SUMIFS(Details!$CN$5:$CN$11,Details!$C$5:$C$11,Summary!AS$5,Details!$CK$5:$CK$11,Summary!$AI$5)</f>
        <v>0</v>
      </c>
      <c r="AT54" s="271">
        <f>SUMIFS(Details!$CN$5:$CN$11,Details!$C$5:$C$11,Summary!AT$5,Details!$CK$5:$CK$11,Summary!$AI$5)</f>
        <v>0</v>
      </c>
      <c r="AU54" s="271">
        <f>SUMIFS(Details!$CN$5:$CN$11,Details!$C$5:$C$11,Summary!AU$5,Details!$CK$5:$CK$11,Summary!$AI$5)</f>
        <v>0</v>
      </c>
      <c r="AV54" s="328">
        <f>SUM(AJ54:AU54)</f>
        <v>0</v>
      </c>
      <c r="AX54" s="327" t="s">
        <v>216</v>
      </c>
      <c r="AY54" s="271">
        <f>SUMIFS(Details!$CN$5:$CN$11,Details!$C$5:$C$11,Summary!AY$5,Details!$CK$5:$CK$11,Summary!$AX$5)</f>
        <v>0</v>
      </c>
      <c r="AZ54" s="271">
        <f>SUMIFS(Details!$CN$5:$CN$11,Details!$C$5:$C$11,Summary!AZ$5,Details!$CK$5:$CK$11,Summary!$AX$5)</f>
        <v>0</v>
      </c>
      <c r="BA54" s="271">
        <f>SUMIFS(Details!$CN$5:$CN$11,Details!$C$5:$C$11,Summary!BA$5,Details!$CK$5:$CK$11,Summary!$AX$5)</f>
        <v>0</v>
      </c>
      <c r="BB54" s="271">
        <f>SUMIFS(Details!$CN$5:$CN$11,Details!$C$5:$C$11,Summary!BB$5,Details!$CK$5:$CK$11,Summary!$AX$5)</f>
        <v>0</v>
      </c>
      <c r="BC54" s="271">
        <f>SUMIFS(Details!$CN$5:$CN$11,Details!$C$5:$C$11,Summary!BC$5,Details!$CK$5:$CK$11,Summary!$AX$5)</f>
        <v>0</v>
      </c>
      <c r="BD54" s="271">
        <f>SUMIFS(Details!$CN$5:$CN$11,Details!$C$5:$C$11,Summary!BD$5,Details!$CK$5:$CK$11,Summary!$AX$5)</f>
        <v>0</v>
      </c>
      <c r="BE54" s="271">
        <f>SUMIFS(Details!$CN$5:$CN$11,Details!$C$5:$C$11,Summary!BE$5,Details!$CK$5:$CK$11,Summary!$AX$5)</f>
        <v>0</v>
      </c>
      <c r="BF54" s="271">
        <f>SUMIFS(Details!$CN$5:$CN$11,Details!$C$5:$C$11,Summary!BF$5,Details!$CK$5:$CK$11,Summary!$AX$5)</f>
        <v>0</v>
      </c>
      <c r="BG54" s="271">
        <f>SUMIFS(Details!$CN$5:$CN$11,Details!$C$5:$C$11,Summary!BG$5,Details!$CK$5:$CK$11,Summary!$AX$5)</f>
        <v>0</v>
      </c>
      <c r="BH54" s="271">
        <f>SUMIFS(Details!$CN$5:$CN$11,Details!$C$5:$C$11,Summary!BH$5,Details!$CK$5:$CK$11,Summary!$AX$5)</f>
        <v>0</v>
      </c>
      <c r="BI54" s="271">
        <f>SUMIFS(Details!$CN$5:$CN$11,Details!$C$5:$C$11,Summary!BI$5,Details!$CK$5:$CK$11,Summary!$AX$5)</f>
        <v>0</v>
      </c>
      <c r="BJ54" s="271">
        <f>SUMIFS(Details!$CN$5:$CN$11,Details!$C$5:$C$11,Summary!BJ$5,Details!$CK$5:$CK$11,Summary!$AX$5)</f>
        <v>0</v>
      </c>
      <c r="BK54" s="328">
        <f>SUM(AY54:BJ54)</f>
        <v>0</v>
      </c>
      <c r="BM54" s="303">
        <f>(AG48+AV48+BK48)-P54</f>
        <v>0</v>
      </c>
    </row>
    <row r="55" spans="3:65" ht="16" thickBot="1" x14ac:dyDescent="0.4">
      <c r="T55" s="309" t="s">
        <v>217</v>
      </c>
      <c r="U55" s="271">
        <f>SUMIFS(Details!$CO$5:$CO$11,Details!$C$5:$C$11,Summary!U$5,Details!$CK$5:$CK$11,Summary!$T$5)</f>
        <v>0</v>
      </c>
      <c r="V55" s="271">
        <f>SUMIFS(Details!$CO$5:$CO$11,Details!$C$5:$C$11,Summary!V$5,Details!$CK$5:$CK$11,Summary!$T$5)</f>
        <v>0</v>
      </c>
      <c r="W55" s="271">
        <f>SUMIFS(Details!$CO$5:$CO$11,Details!$C$5:$C$11,Summary!W$5,Details!$CK$5:$CK$11,Summary!$T$5)</f>
        <v>0</v>
      </c>
      <c r="X55" s="271">
        <f>SUMIFS(Details!$CO$5:$CO$11,Details!$C$5:$C$11,Summary!X$5,Details!$CK$5:$CK$11,Summary!$T$5)</f>
        <v>0</v>
      </c>
      <c r="Y55" s="271">
        <f>SUMIFS(Details!$CO$5:$CO$11,Details!$C$5:$C$11,Summary!Y$5,Details!$CK$5:$CK$11,Summary!$T$5)</f>
        <v>0</v>
      </c>
      <c r="Z55" s="271">
        <f>SUMIFS(Details!$CO$5:$CO$11,Details!$C$5:$C$11,Summary!Z$5,Details!$CK$5:$CK$11,Summary!$T$5)</f>
        <v>0</v>
      </c>
      <c r="AA55" s="271">
        <f>SUMIFS(Details!$CO$5:$CO$11,Details!$C$5:$C$11,Summary!AA$5,Details!$CK$5:$CK$11,Summary!$T$5)</f>
        <v>0</v>
      </c>
      <c r="AB55" s="271">
        <f>SUMIFS(Details!$CO$5:$CO$11,Details!$C$5:$C$11,Summary!AB$5,Details!$CK$5:$CK$11,Summary!$T$5)</f>
        <v>0</v>
      </c>
      <c r="AC55" s="271">
        <f>SUMIFS(Details!$CO$5:$CO$11,Details!$C$5:$C$11,Summary!AC$5,Details!$CK$5:$CK$11,Summary!$T$5)</f>
        <v>0</v>
      </c>
      <c r="AD55" s="271">
        <f>SUMIFS(Details!$CO$5:$CO$11,Details!$C$5:$C$11,Summary!AD$5,Details!$CK$5:$CK$11,Summary!$T$5)</f>
        <v>0</v>
      </c>
      <c r="AE55" s="271">
        <f>SUMIFS(Details!$CO$5:$CO$11,Details!$C$5:$C$11,Summary!AE$5,Details!$CK$5:$CK$11,Summary!$T$5)</f>
        <v>0</v>
      </c>
      <c r="AF55" s="271">
        <f>SUMIFS(Details!$CO$5:$CO$11,Details!$C$5:$C$11,Summary!AF$5,Details!$CK$5:$CK$11,Summary!$T$5)</f>
        <v>0</v>
      </c>
      <c r="AG55" s="271">
        <f t="shared" ref="AG55:AG56" si="171">SUM(U55:AF55)</f>
        <v>0</v>
      </c>
      <c r="AI55" s="309" t="s">
        <v>217</v>
      </c>
      <c r="AJ55" s="271">
        <f>SUMIFS(Details!$CO$5:$CO$11,Details!$C$5:$C$11,Summary!AJ$5,Details!$CK$5:$CK$11,Summary!$AI$5)</f>
        <v>0</v>
      </c>
      <c r="AK55" s="271">
        <f>SUMIFS(Details!$CO$5:$CO$11,Details!$C$5:$C$11,Summary!AK$5,Details!$CK$5:$CK$11,Summary!$AI$5)</f>
        <v>0</v>
      </c>
      <c r="AL55" s="271">
        <f>SUMIFS(Details!$CO$5:$CO$11,Details!$C$5:$C$11,Summary!AL$5,Details!$CK$5:$CK$11,Summary!$AI$5)</f>
        <v>0</v>
      </c>
      <c r="AM55" s="271">
        <f>SUMIFS(Details!$CO$5:$CO$11,Details!$C$5:$C$11,Summary!AM$5,Details!$CK$5:$CK$11,Summary!$AI$5)</f>
        <v>0</v>
      </c>
      <c r="AN55" s="271">
        <f>SUMIFS(Details!$CO$5:$CO$11,Details!$C$5:$C$11,Summary!AN$5,Details!$CK$5:$CK$11,Summary!$AI$5)</f>
        <v>0</v>
      </c>
      <c r="AO55" s="271">
        <f>SUMIFS(Details!$CO$5:$CO$11,Details!$C$5:$C$11,Summary!AO$5,Details!$CK$5:$CK$11,Summary!$AI$5)</f>
        <v>0</v>
      </c>
      <c r="AP55" s="271">
        <f>SUMIFS(Details!$CO$5:$CO$11,Details!$C$5:$C$11,Summary!AP$5,Details!$CK$5:$CK$11,Summary!$AI$5)</f>
        <v>0</v>
      </c>
      <c r="AQ55" s="271">
        <f>SUMIFS(Details!$CO$5:$CO$11,Details!$C$5:$C$11,Summary!AQ$5,Details!$CK$5:$CK$11,Summary!$AI$5)</f>
        <v>0</v>
      </c>
      <c r="AR55" s="271">
        <f>SUMIFS(Details!$CO$5:$CO$11,Details!$C$5:$C$11,Summary!AR$5,Details!$CK$5:$CK$11,Summary!$AI$5)</f>
        <v>0</v>
      </c>
      <c r="AS55" s="271">
        <f>SUMIFS(Details!$CO$5:$CO$11,Details!$C$5:$C$11,Summary!AS$5,Details!$CK$5:$CK$11,Summary!$AI$5)</f>
        <v>0</v>
      </c>
      <c r="AT55" s="271">
        <f>SUMIFS(Details!$CO$5:$CO$11,Details!$C$5:$C$11,Summary!AT$5,Details!$CK$5:$CK$11,Summary!$AI$5)</f>
        <v>0</v>
      </c>
      <c r="AU55" s="271">
        <f>SUMIFS(Details!$CO$5:$CO$11,Details!$C$5:$C$11,Summary!AU$5,Details!$CK$5:$CK$11,Summary!$AI$5)</f>
        <v>0</v>
      </c>
      <c r="AV55" s="271">
        <f t="shared" ref="AV55:AV56" si="172">SUM(AJ55:AU55)</f>
        <v>0</v>
      </c>
      <c r="AX55" s="309" t="s">
        <v>217</v>
      </c>
      <c r="AY55" s="271">
        <f>SUMIFS(Details!$CO$5:$CO$11,Details!$C$5:$C$11,Summary!AY$5,Details!$CK$5:$CK$11,Summary!$AX$5)</f>
        <v>0</v>
      </c>
      <c r="AZ55" s="271">
        <f>SUMIFS(Details!$CO$5:$CO$11,Details!$C$5:$C$11,Summary!AZ$5,Details!$CK$5:$CK$11,Summary!$AX$5)</f>
        <v>0</v>
      </c>
      <c r="BA55" s="271">
        <f>SUMIFS(Details!$CO$5:$CO$11,Details!$C$5:$C$11,Summary!BA$5,Details!$CK$5:$CK$11,Summary!$AX$5)</f>
        <v>0</v>
      </c>
      <c r="BB55" s="271">
        <f>SUMIFS(Details!$CO$5:$CO$11,Details!$C$5:$C$11,Summary!BB$5,Details!$CK$5:$CK$11,Summary!$AX$5)</f>
        <v>0</v>
      </c>
      <c r="BC55" s="271">
        <f>SUMIFS(Details!$CO$5:$CO$11,Details!$C$5:$C$11,Summary!BC$5,Details!$CK$5:$CK$11,Summary!$AX$5)</f>
        <v>0</v>
      </c>
      <c r="BD55" s="271">
        <f>SUMIFS(Details!$CO$5:$CO$11,Details!$C$5:$C$11,Summary!BD$5,Details!$CK$5:$CK$11,Summary!$AX$5)</f>
        <v>0</v>
      </c>
      <c r="BE55" s="271">
        <f>SUMIFS(Details!$CO$5:$CO$11,Details!$C$5:$C$11,Summary!BE$5,Details!$CK$5:$CK$11,Summary!$AX$5)</f>
        <v>0</v>
      </c>
      <c r="BF55" s="271">
        <f>SUMIFS(Details!$CO$5:$CO$11,Details!$C$5:$C$11,Summary!BF$5,Details!$CK$5:$CK$11,Summary!$AX$5)</f>
        <v>0</v>
      </c>
      <c r="BG55" s="271">
        <f>SUMIFS(Details!$CO$5:$CO$11,Details!$C$5:$C$11,Summary!BG$5,Details!$CK$5:$CK$11,Summary!$AX$5)</f>
        <v>0</v>
      </c>
      <c r="BH55" s="271">
        <f>SUMIFS(Details!$CO$5:$CO$11,Details!$C$5:$C$11,Summary!BH$5,Details!$CK$5:$CK$11,Summary!$AX$5)</f>
        <v>0</v>
      </c>
      <c r="BI55" s="271">
        <f>SUMIFS(Details!$CO$5:$CO$11,Details!$C$5:$C$11,Summary!BI$5,Details!$CK$5:$CK$11,Summary!$AX$5)</f>
        <v>0</v>
      </c>
      <c r="BJ55" s="271">
        <f>SUMIFS(Details!$CO$5:$CO$11,Details!$C$5:$C$11,Summary!BJ$5,Details!$CK$5:$CK$11,Summary!$AX$5)</f>
        <v>0</v>
      </c>
      <c r="BK55" s="271">
        <f t="shared" ref="BK55:BK56" si="173">SUM(AY55:BJ55)</f>
        <v>0</v>
      </c>
    </row>
    <row r="56" spans="3:65" ht="16" thickBot="1" x14ac:dyDescent="0.4">
      <c r="C56" s="269" t="s">
        <v>182</v>
      </c>
      <c r="D56" s="268">
        <f t="shared" ref="D56:P56" si="174">D5</f>
        <v>46113</v>
      </c>
      <c r="E56" s="268">
        <f t="shared" si="174"/>
        <v>46143</v>
      </c>
      <c r="F56" s="268">
        <f t="shared" si="174"/>
        <v>46174</v>
      </c>
      <c r="G56" s="268">
        <f t="shared" si="174"/>
        <v>46204</v>
      </c>
      <c r="H56" s="268">
        <f t="shared" si="174"/>
        <v>46235</v>
      </c>
      <c r="I56" s="268">
        <f t="shared" si="174"/>
        <v>46266</v>
      </c>
      <c r="J56" s="268">
        <f t="shared" si="174"/>
        <v>46296</v>
      </c>
      <c r="K56" s="268">
        <f t="shared" si="174"/>
        <v>46327</v>
      </c>
      <c r="L56" s="268">
        <f t="shared" si="174"/>
        <v>46357</v>
      </c>
      <c r="M56" s="268">
        <f t="shared" si="174"/>
        <v>46388</v>
      </c>
      <c r="N56" s="268">
        <f t="shared" si="174"/>
        <v>46419</v>
      </c>
      <c r="O56" s="268">
        <f t="shared" si="174"/>
        <v>46447</v>
      </c>
      <c r="P56" s="268" t="str">
        <f t="shared" si="174"/>
        <v>FY 2026-27</v>
      </c>
      <c r="T56" s="320" t="s">
        <v>218</v>
      </c>
      <c r="U56" s="316">
        <f>SUMIFS(Details!$CP$5:$CP$11,Details!$C$5:$C$11,Summary!U$5,Details!$CK$5:$CK$11,Summary!$T$5)</f>
        <v>0</v>
      </c>
      <c r="V56" s="316">
        <f>SUMIFS(Details!$CP$5:$CP$11,Details!$C$5:$C$11,Summary!V$5,Details!$CK$5:$CK$11,Summary!$T$5)</f>
        <v>0</v>
      </c>
      <c r="W56" s="316">
        <f>SUMIFS(Details!$CP$5:$CP$11,Details!$C$5:$C$11,Summary!W$5,Details!$CK$5:$CK$11,Summary!$T$5)</f>
        <v>0</v>
      </c>
      <c r="X56" s="316">
        <f>SUMIFS(Details!$CP$5:$CP$11,Details!$C$5:$C$11,Summary!X$5,Details!$CK$5:$CK$11,Summary!$T$5)</f>
        <v>0</v>
      </c>
      <c r="Y56" s="316">
        <f>SUMIFS(Details!$CP$5:$CP$11,Details!$C$5:$C$11,Summary!Y$5,Details!$CK$5:$CK$11,Summary!$T$5)</f>
        <v>0</v>
      </c>
      <c r="Z56" s="316">
        <f>SUMIFS(Details!$CP$5:$CP$11,Details!$C$5:$C$11,Summary!Z$5,Details!$CK$5:$CK$11,Summary!$T$5)</f>
        <v>0</v>
      </c>
      <c r="AA56" s="316">
        <f>SUMIFS(Details!$CP$5:$CP$11,Details!$C$5:$C$11,Summary!AA$5,Details!$CK$5:$CK$11,Summary!$T$5)</f>
        <v>0</v>
      </c>
      <c r="AB56" s="316">
        <f>SUMIFS(Details!$CP$5:$CP$11,Details!$C$5:$C$11,Summary!AB$5,Details!$CK$5:$CK$11,Summary!$T$5)</f>
        <v>0</v>
      </c>
      <c r="AC56" s="316">
        <f>SUMIFS(Details!$CP$5:$CP$11,Details!$C$5:$C$11,Summary!AC$5,Details!$CK$5:$CK$11,Summary!$T$5)</f>
        <v>0</v>
      </c>
      <c r="AD56" s="316">
        <f>SUMIFS(Details!$CP$5:$CP$11,Details!$C$5:$C$11,Summary!AD$5,Details!$CK$5:$CK$11,Summary!$T$5)</f>
        <v>0</v>
      </c>
      <c r="AE56" s="316">
        <f>SUMIFS(Details!$CP$5:$CP$11,Details!$C$5:$C$11,Summary!AE$5,Details!$CK$5:$CK$11,Summary!$T$5)</f>
        <v>0</v>
      </c>
      <c r="AF56" s="316">
        <f>SUMIFS(Details!$CP$5:$CP$11,Details!$C$5:$C$11,Summary!AF$5,Details!$CK$5:$CK$11,Summary!$T$5)</f>
        <v>0</v>
      </c>
      <c r="AG56" s="316">
        <f t="shared" si="171"/>
        <v>0</v>
      </c>
      <c r="AI56" s="320" t="s">
        <v>218</v>
      </c>
      <c r="AJ56" s="316">
        <f>SUMIFS(Details!$CP$5:$CP$11,Details!$C$5:$C$11,Summary!AJ$5,Details!$CK$5:$CK$11,Summary!$AI$5)</f>
        <v>0</v>
      </c>
      <c r="AK56" s="316">
        <f>SUMIFS(Details!$CP$5:$CP$11,Details!$C$5:$C$11,Summary!AK$5,Details!$CK$5:$CK$11,Summary!$AI$5)</f>
        <v>0</v>
      </c>
      <c r="AL56" s="316">
        <f>SUMIFS(Details!$CP$5:$CP$11,Details!$C$5:$C$11,Summary!AL$5,Details!$CK$5:$CK$11,Summary!$AI$5)</f>
        <v>0</v>
      </c>
      <c r="AM56" s="316">
        <f>SUMIFS(Details!$CP$5:$CP$11,Details!$C$5:$C$11,Summary!AM$5,Details!$CK$5:$CK$11,Summary!$AI$5)</f>
        <v>0</v>
      </c>
      <c r="AN56" s="316">
        <f>SUMIFS(Details!$CP$5:$CP$11,Details!$C$5:$C$11,Summary!AN$5,Details!$CK$5:$CK$11,Summary!$AI$5)</f>
        <v>0</v>
      </c>
      <c r="AO56" s="316">
        <f>SUMIFS(Details!$CP$5:$CP$11,Details!$C$5:$C$11,Summary!AO$5,Details!$CK$5:$CK$11,Summary!$AI$5)</f>
        <v>0</v>
      </c>
      <c r="AP56" s="316">
        <f>SUMIFS(Details!$CP$5:$CP$11,Details!$C$5:$C$11,Summary!AP$5,Details!$CK$5:$CK$11,Summary!$AI$5)</f>
        <v>0</v>
      </c>
      <c r="AQ56" s="316">
        <f>SUMIFS(Details!$CP$5:$CP$11,Details!$C$5:$C$11,Summary!AQ$5,Details!$CK$5:$CK$11,Summary!$AI$5)</f>
        <v>0</v>
      </c>
      <c r="AR56" s="316">
        <f>SUMIFS(Details!$CP$5:$CP$11,Details!$C$5:$C$11,Summary!AR$5,Details!$CK$5:$CK$11,Summary!$AI$5)</f>
        <v>0</v>
      </c>
      <c r="AS56" s="316">
        <f>SUMIFS(Details!$CP$5:$CP$11,Details!$C$5:$C$11,Summary!AS$5,Details!$CK$5:$CK$11,Summary!$AI$5)</f>
        <v>0</v>
      </c>
      <c r="AT56" s="316">
        <f>SUMIFS(Details!$CP$5:$CP$11,Details!$C$5:$C$11,Summary!AT$5,Details!$CK$5:$CK$11,Summary!$AI$5)</f>
        <v>0</v>
      </c>
      <c r="AU56" s="316">
        <f>SUMIFS(Details!$CP$5:$CP$11,Details!$C$5:$C$11,Summary!AU$5,Details!$CK$5:$CK$11,Summary!$AI$5)</f>
        <v>0</v>
      </c>
      <c r="AV56" s="316">
        <f t="shared" si="172"/>
        <v>0</v>
      </c>
      <c r="AX56" s="320" t="s">
        <v>218</v>
      </c>
      <c r="AY56" s="316">
        <f>SUMIFS(Details!$CP$5:$CP$11,Details!$C$5:$C$11,Summary!AY$5,Details!$CK$5:$CK$11,Summary!$AX$5)</f>
        <v>0</v>
      </c>
      <c r="AZ56" s="316">
        <f>SUMIFS(Details!$CP$5:$CP$11,Details!$C$5:$C$11,Summary!AZ$5,Details!$CK$5:$CK$11,Summary!$AX$5)</f>
        <v>0</v>
      </c>
      <c r="BA56" s="316">
        <f>SUMIFS(Details!$CP$5:$CP$11,Details!$C$5:$C$11,Summary!BA$5,Details!$CK$5:$CK$11,Summary!$AX$5)</f>
        <v>0</v>
      </c>
      <c r="BB56" s="316">
        <f>SUMIFS(Details!$CP$5:$CP$11,Details!$C$5:$C$11,Summary!BB$5,Details!$CK$5:$CK$11,Summary!$AX$5)</f>
        <v>0</v>
      </c>
      <c r="BC56" s="316">
        <f>SUMIFS(Details!$CP$5:$CP$11,Details!$C$5:$C$11,Summary!BC$5,Details!$CK$5:$CK$11,Summary!$AX$5)</f>
        <v>0</v>
      </c>
      <c r="BD56" s="316">
        <f>SUMIFS(Details!$CP$5:$CP$11,Details!$C$5:$C$11,Summary!BD$5,Details!$CK$5:$CK$11,Summary!$AX$5)</f>
        <v>0</v>
      </c>
      <c r="BE56" s="316">
        <f>SUMIFS(Details!$CP$5:$CP$11,Details!$C$5:$C$11,Summary!BE$5,Details!$CK$5:$CK$11,Summary!$AX$5)</f>
        <v>0</v>
      </c>
      <c r="BF56" s="316">
        <f>SUMIFS(Details!$CP$5:$CP$11,Details!$C$5:$C$11,Summary!BF$5,Details!$CK$5:$CK$11,Summary!$AX$5)</f>
        <v>0</v>
      </c>
      <c r="BG56" s="316">
        <f>SUMIFS(Details!$CP$5:$CP$11,Details!$C$5:$C$11,Summary!BG$5,Details!$CK$5:$CK$11,Summary!$AX$5)</f>
        <v>0</v>
      </c>
      <c r="BH56" s="316">
        <f>SUMIFS(Details!$CP$5:$CP$11,Details!$C$5:$C$11,Summary!BH$5,Details!$CK$5:$CK$11,Summary!$AX$5)</f>
        <v>0</v>
      </c>
      <c r="BI56" s="316">
        <f>SUMIFS(Details!$CP$5:$CP$11,Details!$C$5:$C$11,Summary!BI$5,Details!$CK$5:$CK$11,Summary!$AX$5)</f>
        <v>0</v>
      </c>
      <c r="BJ56" s="316">
        <f>SUMIFS(Details!$CP$5:$CP$11,Details!$C$5:$C$11,Summary!BJ$5,Details!$CK$5:$CK$11,Summary!$AX$5)</f>
        <v>0</v>
      </c>
      <c r="BK56" s="316">
        <f t="shared" si="173"/>
        <v>0</v>
      </c>
    </row>
    <row r="57" spans="3:65" ht="16" thickBot="1" x14ac:dyDescent="0.4">
      <c r="C57" s="307"/>
      <c r="D57" s="316">
        <f>SUMIFS(Details!$R$5:$R$11,Details!$C$5:$C$11,Summary!D$5)/1000</f>
        <v>0</v>
      </c>
      <c r="E57" s="316">
        <f>SUMIFS(Details!$R$5:$R$11,Details!$C$5:$C$11,Summary!E$5)/1000</f>
        <v>0</v>
      </c>
      <c r="F57" s="316">
        <f>SUMIFS(Details!$R$5:$R$11,Details!$C$5:$C$11,Summary!F$5)/1000</f>
        <v>0</v>
      </c>
      <c r="G57" s="316">
        <f>SUMIFS(Details!$R$5:$R$11,Details!$C$5:$C$11,Summary!G$5)/1000</f>
        <v>0</v>
      </c>
      <c r="H57" s="316">
        <f>SUMIFS(Details!$R$5:$R$11,Details!$C$5:$C$11,Summary!H$5)/1000</f>
        <v>0</v>
      </c>
      <c r="I57" s="316">
        <f>SUMIFS(Details!$R$5:$R$11,Details!$C$5:$C$11,Summary!I$5)/1000</f>
        <v>0</v>
      </c>
      <c r="J57" s="316">
        <f>SUMIFS(Details!$R$5:$R$11,Details!$C$5:$C$11,Summary!J$5)/1000</f>
        <v>0</v>
      </c>
      <c r="K57" s="316">
        <f>SUMIFS(Details!$R$5:$R$11,Details!$C$5:$C$11,Summary!K$5)/1000</f>
        <v>0</v>
      </c>
      <c r="L57" s="316">
        <f>SUMIFS(Details!$R$5:$R$11,Details!$C$5:$C$11,Summary!L$5)/1000</f>
        <v>0</v>
      </c>
      <c r="M57" s="316">
        <f>SUMIFS(Details!$R$5:$R$11,Details!$C$5:$C$11,Summary!M$5)/1000</f>
        <v>0</v>
      </c>
      <c r="N57" s="316">
        <f>SUMIFS(Details!$R$5:$R$11,Details!$C$5:$C$11,Summary!N$5)/1000</f>
        <v>0</v>
      </c>
      <c r="O57" s="316">
        <f>SUMIFS(Details!$R$5:$R$11,Details!$C$5:$C$11,Summary!O$5)/1000</f>
        <v>0</v>
      </c>
      <c r="P57" s="308">
        <f>SUM(D57:O57)</f>
        <v>0</v>
      </c>
      <c r="BM57" s="303">
        <f>(AG51+AV51+BK51)-P57</f>
        <v>0</v>
      </c>
    </row>
    <row r="58" spans="3:65" ht="16" thickBot="1" x14ac:dyDescent="0.4">
      <c r="D58" s="303"/>
      <c r="E58" s="303"/>
    </row>
    <row r="59" spans="3:65" ht="16" thickBot="1" x14ac:dyDescent="0.4">
      <c r="C59" s="269" t="s">
        <v>258</v>
      </c>
      <c r="D59" s="267">
        <f t="shared" ref="D59:P59" si="175">D5</f>
        <v>46113</v>
      </c>
      <c r="E59" s="267">
        <f t="shared" si="175"/>
        <v>46143</v>
      </c>
      <c r="F59" s="267">
        <f t="shared" si="175"/>
        <v>46174</v>
      </c>
      <c r="G59" s="267">
        <f t="shared" si="175"/>
        <v>46204</v>
      </c>
      <c r="H59" s="267">
        <f t="shared" si="175"/>
        <v>46235</v>
      </c>
      <c r="I59" s="267">
        <f t="shared" si="175"/>
        <v>46266</v>
      </c>
      <c r="J59" s="267">
        <f t="shared" si="175"/>
        <v>46296</v>
      </c>
      <c r="K59" s="267">
        <f t="shared" si="175"/>
        <v>46327</v>
      </c>
      <c r="L59" s="267">
        <f t="shared" si="175"/>
        <v>46357</v>
      </c>
      <c r="M59" s="267">
        <f t="shared" si="175"/>
        <v>46388</v>
      </c>
      <c r="N59" s="267">
        <f t="shared" si="175"/>
        <v>46419</v>
      </c>
      <c r="O59" s="267">
        <f t="shared" si="175"/>
        <v>46447</v>
      </c>
      <c r="P59" s="267" t="str">
        <f t="shared" si="175"/>
        <v>FY 2026-27</v>
      </c>
    </row>
    <row r="60" spans="3:65" x14ac:dyDescent="0.35">
      <c r="C60" s="327" t="s">
        <v>216</v>
      </c>
      <c r="D60" s="328">
        <f>SUMIFS(Details!$CN$5:$CN$11,Details!$C$5:$C$11,Summary!D$5)</f>
        <v>3460</v>
      </c>
      <c r="E60" s="328">
        <f>SUMIFS(Details!$CN$5:$CN$11,Details!$C$5:$C$11,Summary!E$5)</f>
        <v>4080</v>
      </c>
      <c r="F60" s="328">
        <f>SUMIFS(Details!$CN$5:$CN$11,Details!$C$5:$C$11,Summary!F$5)</f>
        <v>11050</v>
      </c>
      <c r="G60" s="328">
        <f>SUMIFS(Details!$CN$5:$CN$11,Details!$C$5:$C$11,Summary!G$5)</f>
        <v>0</v>
      </c>
      <c r="H60" s="328">
        <f>SUMIFS(Details!$CN$5:$CN$11,Details!$C$5:$C$11,Summary!H$5)</f>
        <v>0</v>
      </c>
      <c r="I60" s="328">
        <f>SUMIFS(Details!$CN$5:$CN$11,Details!$C$5:$C$11,Summary!I$5)</f>
        <v>0</v>
      </c>
      <c r="J60" s="328">
        <f>SUMIFS(Details!$CN$5:$CN$11,Details!$C$5:$C$11,Summary!J$5)</f>
        <v>0</v>
      </c>
      <c r="K60" s="328">
        <f>SUMIFS(Details!$CN$5:$CN$11,Details!$C$5:$C$11,Summary!K$5)</f>
        <v>0</v>
      </c>
      <c r="L60" s="328">
        <f>SUMIFS(Details!$CN$5:$CN$11,Details!$C$5:$C$11,Summary!L$5)</f>
        <v>0</v>
      </c>
      <c r="M60" s="328">
        <f>SUMIFS(Details!$CN$5:$CN$11,Details!$C$5:$C$11,Summary!M$5)</f>
        <v>0</v>
      </c>
      <c r="N60" s="328">
        <f>SUMIFS(Details!$CN$5:$CN$11,Details!$C$5:$C$11,Summary!N$5)</f>
        <v>0</v>
      </c>
      <c r="O60" s="328">
        <f>SUMIFS(Details!$CN$5:$CN$11,Details!$C$5:$C$11,Summary!O$5)</f>
        <v>0</v>
      </c>
      <c r="P60" s="328">
        <f>SUM(D60:O60)</f>
        <v>18590</v>
      </c>
    </row>
    <row r="61" spans="3:65" x14ac:dyDescent="0.35">
      <c r="C61" s="309" t="s">
        <v>217</v>
      </c>
      <c r="D61" s="271">
        <f>SUMIFS(Details!$CO$5:$CO$11,Details!$C$5:$C$11,Summary!D$5)</f>
        <v>3460</v>
      </c>
      <c r="E61" s="271">
        <f>SUMIFS(Details!$CO$5:$CO$11,Details!$C$5:$C$11,Summary!E$5)</f>
        <v>4080</v>
      </c>
      <c r="F61" s="271">
        <f>SUMIFS(Details!$CO$5:$CO$11,Details!$C$5:$C$11,Summary!F$5)</f>
        <v>11050</v>
      </c>
      <c r="G61" s="271">
        <f>SUMIFS(Details!$CO$5:$CO$11,Details!$C$5:$C$11,Summary!G$5)</f>
        <v>0</v>
      </c>
      <c r="H61" s="271">
        <f>SUMIFS(Details!$CO$5:$CO$11,Details!$C$5:$C$11,Summary!H$5)</f>
        <v>0</v>
      </c>
      <c r="I61" s="271">
        <f>SUMIFS(Details!$CO$5:$CO$11,Details!$C$5:$C$11,Summary!I$5)</f>
        <v>0</v>
      </c>
      <c r="J61" s="271">
        <f>SUMIFS(Details!$CO$5:$CO$11,Details!$C$5:$C$11,Summary!J$5)</f>
        <v>0</v>
      </c>
      <c r="K61" s="271">
        <f>SUMIFS(Details!$CO$5:$CO$11,Details!$C$5:$C$11,Summary!K$5)</f>
        <v>0</v>
      </c>
      <c r="L61" s="271">
        <f>SUMIFS(Details!$CO$5:$CO$11,Details!$C$5:$C$11,Summary!L$5)</f>
        <v>0</v>
      </c>
      <c r="M61" s="271">
        <f>SUMIFS(Details!$CO$5:$CO$11,Details!$C$5:$C$11,Summary!M$5)</f>
        <v>0</v>
      </c>
      <c r="N61" s="271">
        <f>SUMIFS(Details!$CO$5:$CO$11,Details!$C$5:$C$11,Summary!N$5)</f>
        <v>0</v>
      </c>
      <c r="O61" s="271">
        <f>SUMIFS(Details!$CO$5:$CO$11,Details!$C$5:$C$11,Summary!O$5)</f>
        <v>0</v>
      </c>
      <c r="P61" s="271">
        <f t="shared" ref="P61:P62" si="176">SUM(D61:O61)</f>
        <v>18590</v>
      </c>
    </row>
    <row r="62" spans="3:65" ht="16" thickBot="1" x14ac:dyDescent="0.4">
      <c r="C62" s="320" t="s">
        <v>218</v>
      </c>
      <c r="D62" s="316">
        <f>SUMIFS(Details!$CP$5:$CP$11,Details!$C$5:$C$11,Summary!D$5)</f>
        <v>3460</v>
      </c>
      <c r="E62" s="316">
        <f>SUMIFS(Details!$CP$5:$CP$11,Details!$C$5:$C$11,Summary!E$5)</f>
        <v>4080</v>
      </c>
      <c r="F62" s="316">
        <f>SUMIFS(Details!$CP$5:$CP$11,Details!$C$5:$C$11,Summary!F$5)</f>
        <v>11050</v>
      </c>
      <c r="G62" s="316">
        <f>SUMIFS(Details!$CP$5:$CP$11,Details!$C$5:$C$11,Summary!G$5)</f>
        <v>0</v>
      </c>
      <c r="H62" s="316">
        <f>SUMIFS(Details!$CP$5:$CP$11,Details!$C$5:$C$11,Summary!H$5)</f>
        <v>0</v>
      </c>
      <c r="I62" s="316">
        <f>SUMIFS(Details!$CP$5:$CP$11,Details!$C$5:$C$11,Summary!I$5)</f>
        <v>0</v>
      </c>
      <c r="J62" s="316">
        <f>SUMIFS(Details!$CP$5:$CP$11,Details!$C$5:$C$11,Summary!J$5)</f>
        <v>0</v>
      </c>
      <c r="K62" s="316">
        <f>SUMIFS(Details!$CP$5:$CP$11,Details!$C$5:$C$11,Summary!K$5)</f>
        <v>0</v>
      </c>
      <c r="L62" s="316">
        <f>SUMIFS(Details!$CP$5:$CP$11,Details!$C$5:$C$11,Summary!L$5)</f>
        <v>0</v>
      </c>
      <c r="M62" s="316">
        <f>SUMIFS(Details!$CP$5:$CP$11,Details!$C$5:$C$11,Summary!M$5)</f>
        <v>0</v>
      </c>
      <c r="N62" s="316">
        <f>SUMIFS(Details!$CP$5:$CP$11,Details!$C$5:$C$11,Summary!N$5)</f>
        <v>0</v>
      </c>
      <c r="O62" s="316">
        <f>SUMIFS(Details!$CP$5:$CP$11,Details!$C$5:$C$11,Summary!O$5)</f>
        <v>0</v>
      </c>
      <c r="P62" s="316">
        <f t="shared" si="176"/>
        <v>18590</v>
      </c>
    </row>
    <row r="63" spans="3:65" ht="16" thickBot="1" x14ac:dyDescent="0.4">
      <c r="C63" s="264"/>
      <c r="D63" s="303"/>
      <c r="E63" s="303"/>
    </row>
    <row r="64" spans="3:65" ht="16" thickBot="1" x14ac:dyDescent="0.4">
      <c r="C64" s="321" t="s">
        <v>257</v>
      </c>
      <c r="D64" s="268" t="s">
        <v>1</v>
      </c>
      <c r="E64" s="319" t="s">
        <v>2</v>
      </c>
      <c r="G64" s="265"/>
      <c r="R64" s="264"/>
      <c r="S64" s="264"/>
    </row>
    <row r="65" spans="3:19" x14ac:dyDescent="0.35">
      <c r="C65" s="322">
        <f>Details!P22</f>
        <v>46187</v>
      </c>
      <c r="D65" s="325">
        <f>SUMIFS(Details!$BQ$5:$BQ$11,Details!$D$5:$D$11,Summary!$C65)*118%</f>
        <v>0</v>
      </c>
      <c r="E65" s="323">
        <f>SUMIFS(Details!$AM$5:$AM$11,Details!$D$5:$D$11,Summary!$C65)*118%</f>
        <v>0</v>
      </c>
      <c r="G65" s="265"/>
      <c r="R65" s="264"/>
      <c r="S65" s="264"/>
    </row>
    <row r="66" spans="3:19" x14ac:dyDescent="0.35">
      <c r="C66" s="270" t="str">
        <f>TEXT(C65,"mmm-yy")</f>
        <v>Jun-26</v>
      </c>
      <c r="D66" s="305">
        <f>SUMIFS(Details!$BQ$5:$BQ$11,Details!$C$5:$C$11,Summary!$C66)*118%</f>
        <v>23541</v>
      </c>
      <c r="E66" s="323">
        <f>SUMIFS(Details!$AM$5:$AM$11,Details!$C$5:$C$11,Summary!$C66)*118%</f>
        <v>10502</v>
      </c>
      <c r="G66" s="265"/>
      <c r="R66" s="264"/>
      <c r="S66" s="264"/>
    </row>
    <row r="67" spans="3:19" ht="16" thickBot="1" x14ac:dyDescent="0.4">
      <c r="C67" s="297" t="s">
        <v>226</v>
      </c>
      <c r="D67" s="326">
        <f>Details!BQ12*118%</f>
        <v>103592.2</v>
      </c>
      <c r="E67" s="324">
        <f>Details!AM12*118%</f>
        <v>81656</v>
      </c>
      <c r="G67" s="265"/>
      <c r="R67" s="264"/>
      <c r="S67" s="264"/>
    </row>
  </sheetData>
  <mergeCells count="3">
    <mergeCell ref="U2:AG2"/>
    <mergeCell ref="AJ2:AV2"/>
    <mergeCell ref="AY2:BK2"/>
  </mergeCells>
  <phoneticPr fontId="17" type="noConversion"/>
  <conditionalFormatting sqref="BM6:BM11 BM13:BM16 BM20:BM23 BM29 BM31 BM35:BM36">
    <cfRule type="cellIs" dxfId="77" priority="1" operator="less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DF51"/>
  <sheetViews>
    <sheetView showGridLines="0" showRowColHeaders="0" topLeftCell="B3" zoomScale="85" zoomScaleNormal="100" workbookViewId="0">
      <pane xSplit="4" ySplit="2" topLeftCell="BO5" activePane="bottomRight" state="frozen"/>
      <selection activeCell="B3" sqref="B3"/>
      <selection pane="topRight" activeCell="F3" sqref="F3"/>
      <selection pane="bottomLeft" activeCell="B5" sqref="B5"/>
      <selection pane="bottomRight" activeCell="BR24" sqref="BR24"/>
    </sheetView>
  </sheetViews>
  <sheetFormatPr defaultColWidth="7.90625" defaultRowHeight="10.5" x14ac:dyDescent="0.25"/>
  <cols>
    <col min="1" max="1" width="2.90625" style="115" customWidth="1"/>
    <col min="2" max="2" width="7.7265625" style="115" bestFit="1" customWidth="1"/>
    <col min="3" max="3" width="7" style="115" bestFit="1" customWidth="1"/>
    <col min="4" max="4" width="8.453125" style="115" bestFit="1" customWidth="1"/>
    <col min="5" max="5" width="22.54296875" style="125" bestFit="1" customWidth="1"/>
    <col min="6" max="6" width="41.81640625" style="117" bestFit="1" customWidth="1"/>
    <col min="7" max="7" width="16.08984375" style="115" bestFit="1" customWidth="1"/>
    <col min="8" max="8" width="16.54296875" style="117" bestFit="1" customWidth="1"/>
    <col min="9" max="9" width="16.54296875" style="118" bestFit="1" customWidth="1"/>
    <col min="10" max="10" width="14.453125" style="130" bestFit="1" customWidth="1"/>
    <col min="11" max="11" width="8.453125" style="118" bestFit="1" customWidth="1"/>
    <col min="12" max="12" width="11.81640625" style="135" bestFit="1" customWidth="1"/>
    <col min="13" max="13" width="12.26953125" style="117" bestFit="1" customWidth="1"/>
    <col min="14" max="14" width="47.453125" style="138" bestFit="1" customWidth="1"/>
    <col min="15" max="15" width="12.36328125" style="138" bestFit="1" customWidth="1"/>
    <col min="16" max="16" width="12" style="130" bestFit="1" customWidth="1"/>
    <col min="17" max="17" width="12.90625" style="115" bestFit="1" customWidth="1"/>
    <col min="18" max="18" width="10.08984375" style="115" bestFit="1" customWidth="1"/>
    <col min="19" max="19" width="10.26953125" style="115" bestFit="1" customWidth="1"/>
    <col min="20" max="20" width="16.7265625" style="115" bestFit="1" customWidth="1"/>
    <col min="21" max="21" width="56.36328125" style="135" bestFit="1" customWidth="1"/>
    <col min="22" max="22" width="24.1796875" style="121" bestFit="1" customWidth="1"/>
    <col min="23" max="23" width="29.453125" style="121" bestFit="1" customWidth="1"/>
    <col min="24" max="24" width="18.08984375" style="117" bestFit="1" customWidth="1"/>
    <col min="25" max="25" width="11.6328125" style="115" bestFit="1" customWidth="1"/>
    <col min="26" max="26" width="21.90625" style="115" bestFit="1" customWidth="1"/>
    <col min="27" max="27" width="15.6328125" style="115" bestFit="1" customWidth="1"/>
    <col min="28" max="28" width="16.26953125" style="115" bestFit="1" customWidth="1"/>
    <col min="29" max="29" width="14.81640625" style="115" bestFit="1" customWidth="1"/>
    <col min="30" max="30" width="8.453125" style="130" bestFit="1" customWidth="1"/>
    <col min="31" max="31" width="15.7265625" style="130" bestFit="1" customWidth="1"/>
    <col min="32" max="32" width="18.6328125" style="138" bestFit="1" customWidth="1"/>
    <col min="33" max="33" width="14.7265625" style="138" bestFit="1" customWidth="1"/>
    <col min="34" max="34" width="46.36328125" style="117" bestFit="1" customWidth="1"/>
    <col min="35" max="35" width="18.08984375" style="115" bestFit="1" customWidth="1"/>
    <col min="36" max="36" width="13.36328125" style="115" bestFit="1" customWidth="1"/>
    <col min="37" max="37" width="17.08984375" style="115" bestFit="1" customWidth="1"/>
    <col min="38" max="38" width="14.36328125" style="115" bestFit="1" customWidth="1"/>
    <col min="39" max="39" width="12.36328125" style="130" bestFit="1" customWidth="1"/>
    <col min="40" max="40" width="8.54296875" style="115" bestFit="1" customWidth="1"/>
    <col min="41" max="41" width="15.453125" style="115" bestFit="1" customWidth="1"/>
    <col min="42" max="42" width="16.36328125" style="115" bestFit="1" customWidth="1"/>
    <col min="43" max="43" width="52.453125" style="115" bestFit="1" customWidth="1"/>
    <col min="44" max="44" width="22.26953125" style="141" bestFit="1" customWidth="1"/>
    <col min="45" max="45" width="37" style="115" bestFit="1" customWidth="1"/>
    <col min="46" max="46" width="24" style="115" bestFit="1" customWidth="1"/>
    <col min="47" max="47" width="16.1796875" style="115" bestFit="1" customWidth="1"/>
    <col min="48" max="48" width="16.1796875" style="115" customWidth="1"/>
    <col min="49" max="49" width="10.26953125" style="115" bestFit="1" customWidth="1"/>
    <col min="50" max="50" width="8" style="115" bestFit="1" customWidth="1"/>
    <col min="51" max="51" width="12.36328125" style="115" bestFit="1" customWidth="1"/>
    <col min="52" max="52" width="9.453125" style="115" bestFit="1" customWidth="1"/>
    <col min="53" max="53" width="15.453125" style="115" customWidth="1"/>
    <col min="54" max="54" width="10.26953125" style="115" bestFit="1" customWidth="1"/>
    <col min="55" max="55" width="15.7265625" style="115" bestFit="1" customWidth="1"/>
    <col min="56" max="56" width="12" style="115" bestFit="1" customWidth="1"/>
    <col min="57" max="57" width="16.1796875" style="115" bestFit="1" customWidth="1"/>
    <col min="58" max="58" width="15.08984375" style="115" bestFit="1" customWidth="1"/>
    <col min="59" max="59" width="8" style="115" bestFit="1" customWidth="1"/>
    <col min="60" max="60" width="19.453125" style="115" bestFit="1" customWidth="1"/>
    <col min="61" max="61" width="11.6328125" style="360" bestFit="1" customWidth="1"/>
    <col min="62" max="62" width="44.90625" style="115" bestFit="1" customWidth="1"/>
    <col min="63" max="63" width="18.81640625" style="115" bestFit="1" customWidth="1"/>
    <col min="64" max="64" width="20.90625" style="115" bestFit="1" customWidth="1"/>
    <col min="65" max="65" width="12.54296875" style="115" bestFit="1" customWidth="1"/>
    <col min="66" max="66" width="14.54296875" style="138" bestFit="1" customWidth="1"/>
    <col min="67" max="67" width="15.90625" style="115" bestFit="1" customWidth="1"/>
    <col min="68" max="68" width="14.1796875" style="115" bestFit="1" customWidth="1"/>
    <col min="69" max="69" width="12.36328125" style="115" bestFit="1" customWidth="1"/>
    <col min="70" max="70" width="10.26953125" style="115" bestFit="1" customWidth="1"/>
    <col min="71" max="71" width="15.26953125" style="117" bestFit="1" customWidth="1"/>
    <col min="72" max="72" width="26.81640625" style="143" bestFit="1" customWidth="1"/>
    <col min="73" max="73" width="14.453125" style="115" bestFit="1" customWidth="1"/>
    <col min="74" max="74" width="21.08984375" style="115" bestFit="1" customWidth="1"/>
    <col min="75" max="75" width="18.7265625" style="115" bestFit="1" customWidth="1"/>
    <col min="76" max="76" width="12.81640625" style="115" bestFit="1" customWidth="1"/>
    <col min="77" max="77" width="20.1796875" style="115" bestFit="1" customWidth="1"/>
    <col min="78" max="78" width="20.26953125" style="117" bestFit="1" customWidth="1"/>
    <col min="79" max="79" width="8.7265625" style="115" bestFit="1" customWidth="1"/>
    <col min="80" max="81" width="10.81640625" style="115" bestFit="1" customWidth="1"/>
    <col min="82" max="82" width="8.7265625" style="125" bestFit="1" customWidth="1"/>
    <col min="83" max="83" width="22.36328125" style="115" bestFit="1" customWidth="1"/>
    <col min="84" max="84" width="18.7265625" style="115" bestFit="1" customWidth="1"/>
    <col min="85" max="85" width="7" style="115" bestFit="1" customWidth="1"/>
    <col min="86" max="87" width="12.36328125" style="115" bestFit="1" customWidth="1"/>
    <col min="88" max="88" width="9.26953125" style="117" bestFit="1" customWidth="1"/>
    <col min="89" max="89" width="16.6328125" style="115" bestFit="1" customWidth="1"/>
    <col min="90" max="90" width="13.6328125" style="115" bestFit="1" customWidth="1"/>
    <col min="91" max="91" width="19.1796875" style="115" bestFit="1" customWidth="1"/>
    <col min="92" max="92" width="11.81640625" style="115" bestFit="1" customWidth="1"/>
    <col min="93" max="93" width="13.54296875" style="115" bestFit="1" customWidth="1"/>
    <col min="94" max="94" width="10.26953125" style="115" bestFit="1" customWidth="1"/>
    <col min="95" max="96" width="12.36328125" style="115" bestFit="1" customWidth="1"/>
    <col min="97" max="98" width="10.81640625" style="115" bestFit="1" customWidth="1"/>
    <col min="99" max="99" width="10.26953125" style="115" bestFit="1" customWidth="1"/>
    <col min="100" max="101" width="11.81640625" style="115" bestFit="1" customWidth="1"/>
    <col min="102" max="102" width="13.81640625" style="115" bestFit="1" customWidth="1"/>
    <col min="103" max="103" width="15.54296875" style="115" bestFit="1" customWidth="1"/>
    <col min="104" max="104" width="18.08984375" style="115" bestFit="1" customWidth="1"/>
    <col min="105" max="105" width="30.54296875" style="115" bestFit="1" customWidth="1"/>
    <col min="106" max="106" width="18.08984375" style="360" bestFit="1" customWidth="1"/>
    <col min="107" max="107" width="19.81640625" style="360" bestFit="1" customWidth="1"/>
    <col min="108" max="108" width="9.36328125" style="115" bestFit="1" customWidth="1"/>
    <col min="109" max="110" width="8.54296875" style="115" bestFit="1" customWidth="1"/>
    <col min="111" max="16384" width="7.90625" style="115"/>
  </cols>
  <sheetData>
    <row r="1" spans="2:110" x14ac:dyDescent="0.25">
      <c r="AA1" s="115">
        <v>0</v>
      </c>
    </row>
    <row r="2" spans="2:110" ht="5.4" customHeight="1" x14ac:dyDescent="0.25">
      <c r="D2" s="116"/>
      <c r="E2" s="117"/>
      <c r="G2" s="117"/>
      <c r="J2" s="117"/>
      <c r="L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Y2" s="117"/>
      <c r="Z2" s="117"/>
      <c r="AA2" s="117"/>
      <c r="AB2" s="117"/>
      <c r="AC2" s="117"/>
      <c r="AD2" s="117"/>
      <c r="AE2" s="117"/>
      <c r="AF2" s="117"/>
      <c r="AG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9"/>
      <c r="BA2" s="119"/>
      <c r="BB2" s="119"/>
      <c r="BC2" s="120"/>
      <c r="BD2" s="119"/>
      <c r="BE2" s="119"/>
      <c r="BF2" s="119"/>
      <c r="BG2" s="121"/>
      <c r="BH2" s="122"/>
      <c r="BI2" s="418"/>
      <c r="BJ2" s="122"/>
      <c r="BK2" s="122"/>
      <c r="BL2" s="122"/>
      <c r="BM2" s="122"/>
      <c r="BN2" s="122"/>
      <c r="BO2" s="122"/>
      <c r="BP2" s="123"/>
      <c r="BQ2" s="123"/>
      <c r="BT2" s="115"/>
      <c r="BU2" s="123"/>
      <c r="BX2" s="469"/>
      <c r="BY2" s="469"/>
      <c r="BZ2" s="469"/>
      <c r="CA2" s="469"/>
      <c r="CB2" s="469"/>
      <c r="CC2" s="469"/>
      <c r="CD2" s="117"/>
      <c r="CE2" s="124"/>
      <c r="CF2" s="124"/>
    </row>
    <row r="3" spans="2:110" ht="18" customHeight="1" thickBot="1" x14ac:dyDescent="0.45">
      <c r="B3" s="484" t="s">
        <v>3155</v>
      </c>
      <c r="C3" s="484"/>
      <c r="D3" s="484"/>
      <c r="F3" s="313" t="s">
        <v>148</v>
      </c>
      <c r="G3" s="313"/>
      <c r="H3" s="313"/>
      <c r="I3" s="127"/>
      <c r="J3" s="126"/>
      <c r="K3" s="127"/>
      <c r="L3" s="126"/>
      <c r="M3" s="126"/>
      <c r="N3" s="126"/>
      <c r="O3" s="126"/>
      <c r="P3" s="126"/>
      <c r="Q3" s="126"/>
      <c r="R3" s="126"/>
      <c r="S3" s="126"/>
      <c r="T3" s="128"/>
      <c r="U3" s="129" t="s">
        <v>147</v>
      </c>
      <c r="V3" s="129"/>
      <c r="W3" s="129"/>
      <c r="X3" s="129"/>
      <c r="Y3" s="129"/>
      <c r="Z3" s="129"/>
      <c r="AA3" s="129"/>
      <c r="AB3" s="129"/>
      <c r="AC3" s="129"/>
      <c r="AF3" s="126" t="s">
        <v>146</v>
      </c>
      <c r="AG3" s="126"/>
      <c r="AH3" s="126"/>
      <c r="AI3" s="126"/>
      <c r="AJ3" s="126"/>
      <c r="AK3" s="126"/>
      <c r="AM3" s="126" t="s">
        <v>145</v>
      </c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0"/>
      <c r="BD3" s="131" t="s">
        <v>143</v>
      </c>
      <c r="BE3" s="131"/>
      <c r="BF3" s="131"/>
      <c r="BG3" s="121"/>
      <c r="BH3" s="129" t="s">
        <v>144</v>
      </c>
      <c r="BI3" s="419"/>
      <c r="BJ3" s="129"/>
      <c r="BK3" s="129"/>
      <c r="BL3" s="129"/>
      <c r="BM3" s="129"/>
      <c r="BN3" s="129"/>
      <c r="BO3" s="132">
        <v>0</v>
      </c>
      <c r="BP3" s="120"/>
      <c r="BQ3" s="128"/>
      <c r="BT3" s="115"/>
      <c r="BU3" s="444" t="s">
        <v>321</v>
      </c>
      <c r="BX3" s="485" t="s">
        <v>126</v>
      </c>
      <c r="BY3" s="485"/>
      <c r="BZ3" s="485"/>
      <c r="CA3" s="485"/>
      <c r="CB3" s="485"/>
      <c r="CC3" s="485"/>
      <c r="CD3" s="126"/>
      <c r="CE3" s="133"/>
      <c r="CF3" s="133"/>
      <c r="CH3" s="482" t="s">
        <v>176</v>
      </c>
      <c r="CI3" s="483"/>
      <c r="CJ3" s="126"/>
      <c r="CK3" s="134"/>
      <c r="CL3" s="134"/>
      <c r="CM3" s="480" t="s">
        <v>219</v>
      </c>
      <c r="CN3" s="480"/>
      <c r="CO3" s="481"/>
      <c r="CP3" s="479" t="s">
        <v>230</v>
      </c>
      <c r="CQ3" s="480"/>
      <c r="CR3" s="480"/>
      <c r="CS3" s="480"/>
      <c r="CT3" s="480"/>
    </row>
    <row r="4" spans="2:110" s="155" customFormat="1" ht="13.5" thickBot="1" x14ac:dyDescent="0.4">
      <c r="B4" s="148" t="s">
        <v>22</v>
      </c>
      <c r="C4" s="149" t="s">
        <v>21</v>
      </c>
      <c r="D4" s="148" t="s">
        <v>20</v>
      </c>
      <c r="E4" s="149" t="s">
        <v>183</v>
      </c>
      <c r="F4" s="149" t="s">
        <v>32</v>
      </c>
      <c r="G4" s="149" t="s">
        <v>23</v>
      </c>
      <c r="H4" s="150" t="s">
        <v>26</v>
      </c>
      <c r="I4" s="151" t="s">
        <v>27</v>
      </c>
      <c r="J4" s="149" t="s">
        <v>24</v>
      </c>
      <c r="K4" s="151" t="s">
        <v>25</v>
      </c>
      <c r="L4" s="149" t="s">
        <v>34</v>
      </c>
      <c r="M4" s="149" t="s">
        <v>36</v>
      </c>
      <c r="N4" s="150" t="s">
        <v>40</v>
      </c>
      <c r="O4" s="149" t="s">
        <v>42</v>
      </c>
      <c r="P4" s="150" t="s">
        <v>43</v>
      </c>
      <c r="Q4" s="149" t="s">
        <v>44</v>
      </c>
      <c r="R4" s="150" t="s">
        <v>114</v>
      </c>
      <c r="S4" s="149" t="s">
        <v>115</v>
      </c>
      <c r="T4" s="150" t="s">
        <v>107</v>
      </c>
      <c r="U4" s="149" t="s">
        <v>35</v>
      </c>
      <c r="V4" s="150" t="s">
        <v>37</v>
      </c>
      <c r="W4" s="149" t="s">
        <v>38</v>
      </c>
      <c r="X4" s="150" t="s">
        <v>39</v>
      </c>
      <c r="Y4" s="149" t="s">
        <v>45</v>
      </c>
      <c r="Z4" s="149" t="s">
        <v>70</v>
      </c>
      <c r="AA4" s="150" t="s">
        <v>46</v>
      </c>
      <c r="AB4" s="149" t="s">
        <v>47</v>
      </c>
      <c r="AC4" s="150" t="s">
        <v>299</v>
      </c>
      <c r="AD4" s="149" t="s">
        <v>48</v>
      </c>
      <c r="AE4" s="150" t="s">
        <v>116</v>
      </c>
      <c r="AF4" s="149" t="s">
        <v>28</v>
      </c>
      <c r="AG4" s="150" t="s">
        <v>29</v>
      </c>
      <c r="AH4" s="149" t="s">
        <v>30</v>
      </c>
      <c r="AI4" s="150" t="s">
        <v>31</v>
      </c>
      <c r="AJ4" s="149" t="s">
        <v>49</v>
      </c>
      <c r="AK4" s="149" t="s">
        <v>221</v>
      </c>
      <c r="AL4" s="149" t="s">
        <v>223</v>
      </c>
      <c r="AM4" s="149" t="s">
        <v>50</v>
      </c>
      <c r="AN4" s="150" t="s">
        <v>52</v>
      </c>
      <c r="AO4" s="149" t="s">
        <v>51</v>
      </c>
      <c r="AP4" s="150" t="s">
        <v>212</v>
      </c>
      <c r="AQ4" s="149" t="s">
        <v>53</v>
      </c>
      <c r="AR4" s="149" t="s">
        <v>149</v>
      </c>
      <c r="AS4" s="149" t="s">
        <v>33</v>
      </c>
      <c r="AT4" s="149" t="s">
        <v>54</v>
      </c>
      <c r="AU4" s="149" t="s">
        <v>55</v>
      </c>
      <c r="AV4" s="150" t="s">
        <v>356</v>
      </c>
      <c r="AW4" s="149" t="s">
        <v>56</v>
      </c>
      <c r="AX4" s="150" t="s">
        <v>57</v>
      </c>
      <c r="AY4" s="149" t="s">
        <v>58</v>
      </c>
      <c r="AZ4" s="150" t="s">
        <v>59</v>
      </c>
      <c r="BA4" s="149" t="s">
        <v>114</v>
      </c>
      <c r="BB4" s="150" t="s">
        <v>115</v>
      </c>
      <c r="BC4" s="149" t="s">
        <v>116</v>
      </c>
      <c r="BD4" s="150" t="s">
        <v>117</v>
      </c>
      <c r="BE4" s="149" t="s">
        <v>138</v>
      </c>
      <c r="BF4" s="150" t="s">
        <v>139</v>
      </c>
      <c r="BG4" s="149" t="s">
        <v>58</v>
      </c>
      <c r="BH4" s="149" t="s">
        <v>129</v>
      </c>
      <c r="BI4" s="151" t="s">
        <v>130</v>
      </c>
      <c r="BJ4" s="149" t="s">
        <v>131</v>
      </c>
      <c r="BK4" s="149" t="s">
        <v>132</v>
      </c>
      <c r="BL4" s="149" t="s">
        <v>303</v>
      </c>
      <c r="BM4" s="149" t="s">
        <v>294</v>
      </c>
      <c r="BN4" s="149" t="s">
        <v>134</v>
      </c>
      <c r="BO4" s="149" t="s">
        <v>220</v>
      </c>
      <c r="BP4" s="149" t="s">
        <v>222</v>
      </c>
      <c r="BQ4" s="150" t="s">
        <v>60</v>
      </c>
      <c r="BR4" s="149" t="s">
        <v>61</v>
      </c>
      <c r="BS4" s="149" t="s">
        <v>71</v>
      </c>
      <c r="BT4" s="150" t="s">
        <v>63</v>
      </c>
      <c r="BU4" s="149" t="s">
        <v>215</v>
      </c>
      <c r="BV4" s="152" t="s">
        <v>133</v>
      </c>
      <c r="BW4" s="149" t="s">
        <v>105</v>
      </c>
      <c r="BX4" s="149" t="s">
        <v>106</v>
      </c>
      <c r="BY4" s="149" t="s">
        <v>213</v>
      </c>
      <c r="BZ4" s="149" t="s">
        <v>214</v>
      </c>
      <c r="CA4" s="149" t="s">
        <v>62</v>
      </c>
      <c r="CB4" s="149" t="s">
        <v>127</v>
      </c>
      <c r="CC4" s="149" t="s">
        <v>128</v>
      </c>
      <c r="CD4" s="149" t="s">
        <v>62</v>
      </c>
      <c r="CE4" s="149" t="s">
        <v>41</v>
      </c>
      <c r="CF4" s="149" t="s">
        <v>169</v>
      </c>
      <c r="CG4" s="149" t="s">
        <v>21</v>
      </c>
      <c r="CH4" s="149" t="s">
        <v>175</v>
      </c>
      <c r="CI4" s="149" t="s">
        <v>155</v>
      </c>
      <c r="CJ4" s="149" t="s">
        <v>193</v>
      </c>
      <c r="CK4" s="149" t="s">
        <v>165</v>
      </c>
      <c r="CL4" s="149" t="s">
        <v>197</v>
      </c>
      <c r="CM4" s="153" t="s">
        <v>3152</v>
      </c>
      <c r="CN4" s="154" t="s">
        <v>216</v>
      </c>
      <c r="CO4" s="153" t="s">
        <v>217</v>
      </c>
      <c r="CP4" s="153" t="s">
        <v>218</v>
      </c>
      <c r="CQ4" s="310" t="s">
        <v>227</v>
      </c>
      <c r="CR4" s="153" t="s">
        <v>2</v>
      </c>
      <c r="CS4" s="153" t="s">
        <v>228</v>
      </c>
      <c r="CT4" s="153" t="s">
        <v>229</v>
      </c>
      <c r="CU4" s="153" t="s">
        <v>61</v>
      </c>
      <c r="CV4" s="153" t="s">
        <v>282</v>
      </c>
      <c r="CW4" s="153" t="s">
        <v>283</v>
      </c>
      <c r="CX4" s="153" t="s">
        <v>180</v>
      </c>
      <c r="CY4" s="153" t="s">
        <v>181</v>
      </c>
      <c r="CZ4" s="153" t="s">
        <v>286</v>
      </c>
      <c r="DA4" s="153" t="s">
        <v>295</v>
      </c>
      <c r="DB4" s="153" t="s">
        <v>296</v>
      </c>
      <c r="DC4" s="153" t="s">
        <v>307</v>
      </c>
      <c r="DD4" s="153" t="s">
        <v>308</v>
      </c>
      <c r="DE4" s="153" t="s">
        <v>319</v>
      </c>
      <c r="DF4" s="446" t="s">
        <v>320</v>
      </c>
    </row>
    <row r="5" spans="2:110" s="185" customFormat="1" ht="11.9" customHeight="1" x14ac:dyDescent="0.3">
      <c r="B5" s="156" t="str">
        <f t="shared" ref="B5" si="0">"Q" &amp; IF(ROUNDUP(MONTH(D5)/3,0)-1=0,4,ROUNDUP(MONTH(D5)/3,0)-1)</f>
        <v>Q1</v>
      </c>
      <c r="C5" s="157" t="str">
        <f t="shared" ref="C5" si="1">TEXT(AN5,"mmm-yy")</f>
        <v>Apr-26</v>
      </c>
      <c r="D5" s="369">
        <v>46134</v>
      </c>
      <c r="E5" s="159" t="s">
        <v>3156</v>
      </c>
      <c r="F5" s="159" t="s">
        <v>748</v>
      </c>
      <c r="G5" s="159" t="s">
        <v>749</v>
      </c>
      <c r="H5" s="160" t="s">
        <v>3157</v>
      </c>
      <c r="I5" s="158">
        <v>46134</v>
      </c>
      <c r="J5" s="159" t="s">
        <v>3158</v>
      </c>
      <c r="K5" s="158">
        <v>46140</v>
      </c>
      <c r="L5" s="159" t="s">
        <v>3159</v>
      </c>
      <c r="M5" s="159" t="s">
        <v>245</v>
      </c>
      <c r="N5" s="160" t="s">
        <v>3160</v>
      </c>
      <c r="O5" s="159">
        <v>62</v>
      </c>
      <c r="P5" s="312">
        <v>450</v>
      </c>
      <c r="Q5" s="161">
        <f t="shared" ref="Q5" si="2">O5*P5</f>
        <v>27900</v>
      </c>
      <c r="R5" s="162">
        <v>0</v>
      </c>
      <c r="S5" s="161">
        <f t="shared" ref="S5" si="3">O5-R5</f>
        <v>62</v>
      </c>
      <c r="T5" s="162">
        <v>0</v>
      </c>
      <c r="U5" s="163">
        <v>0</v>
      </c>
      <c r="V5" s="164">
        <v>0</v>
      </c>
      <c r="W5" s="163">
        <v>0</v>
      </c>
      <c r="X5" s="165">
        <v>0</v>
      </c>
      <c r="Y5" s="163">
        <v>0</v>
      </c>
      <c r="Z5" s="163">
        <v>0</v>
      </c>
      <c r="AA5" s="162">
        <v>0</v>
      </c>
      <c r="AB5" s="166">
        <f t="shared" ref="AB5" si="4">Y5+AA5+Z5</f>
        <v>0</v>
      </c>
      <c r="AC5" s="165">
        <v>0</v>
      </c>
      <c r="AD5" s="161">
        <v>0</v>
      </c>
      <c r="AE5" s="180">
        <v>0</v>
      </c>
      <c r="AF5" s="163">
        <v>0</v>
      </c>
      <c r="AG5" s="167">
        <v>0</v>
      </c>
      <c r="AH5" s="167">
        <v>0</v>
      </c>
      <c r="AI5" s="463">
        <v>0</v>
      </c>
      <c r="AJ5" s="163">
        <v>0</v>
      </c>
      <c r="AK5" s="163">
        <v>0</v>
      </c>
      <c r="AL5" s="163">
        <v>0</v>
      </c>
      <c r="AM5" s="168">
        <f t="shared" ref="AM5" si="5">Q5+AB5+AL5+AK5+AJ5+T5+AE5</f>
        <v>27900</v>
      </c>
      <c r="AN5" s="169">
        <v>46140</v>
      </c>
      <c r="AO5" s="170" t="s">
        <v>3162</v>
      </c>
      <c r="AP5" s="171" t="s">
        <v>3163</v>
      </c>
      <c r="AQ5" s="172" t="s">
        <v>3164</v>
      </c>
      <c r="AR5" s="172" t="s">
        <v>3165</v>
      </c>
      <c r="AS5" s="159" t="s">
        <v>3166</v>
      </c>
      <c r="AT5" s="173" t="s">
        <v>3167</v>
      </c>
      <c r="AU5" s="173" t="s">
        <v>3168</v>
      </c>
      <c r="AV5" s="174">
        <v>0</v>
      </c>
      <c r="AW5" s="172">
        <v>62</v>
      </c>
      <c r="AX5" s="174">
        <v>530</v>
      </c>
      <c r="AY5" s="172">
        <f t="shared" ref="AY5" si="6">AW5*AX5</f>
        <v>32860</v>
      </c>
      <c r="AZ5" s="175" t="b">
        <f t="shared" ref="AZ5" si="7">AW5=O5</f>
        <v>1</v>
      </c>
      <c r="BA5" s="161">
        <v>0</v>
      </c>
      <c r="BB5" s="176">
        <f t="shared" ref="BB5" si="8">AW5-BA5</f>
        <v>62</v>
      </c>
      <c r="BC5" s="177">
        <v>0</v>
      </c>
      <c r="BD5" s="176" t="s">
        <v>118</v>
      </c>
      <c r="BE5" s="177">
        <v>0</v>
      </c>
      <c r="BF5" s="176">
        <v>0</v>
      </c>
      <c r="BG5" s="177">
        <v>0</v>
      </c>
      <c r="BH5" s="167">
        <v>0</v>
      </c>
      <c r="BI5" s="464">
        <v>0</v>
      </c>
      <c r="BJ5" s="463">
        <v>0</v>
      </c>
      <c r="BK5" s="464">
        <v>0</v>
      </c>
      <c r="BL5" s="464">
        <v>0</v>
      </c>
      <c r="BM5" s="464">
        <v>0</v>
      </c>
      <c r="BN5" s="465">
        <v>0</v>
      </c>
      <c r="BO5" s="465">
        <v>0</v>
      </c>
      <c r="BP5" s="178">
        <f t="shared" ref="BP5" si="9">AY5*$BO$3</f>
        <v>0</v>
      </c>
      <c r="BQ5" s="162">
        <f t="shared" ref="BQ5" si="10">AY5+BN5+BO5+BP5+BC5+BG5+BM5+BL5</f>
        <v>32860</v>
      </c>
      <c r="BR5" s="168">
        <f t="shared" ref="BR5" si="11">BQ5-AM5</f>
        <v>4960</v>
      </c>
      <c r="BS5" s="177" t="str">
        <f t="shared" ref="BS5" si="12">IF(BR5&gt;=0,"Positive Margin","Negative Margin")</f>
        <v>Positive Margin</v>
      </c>
      <c r="BT5" s="179" t="s">
        <v>361</v>
      </c>
      <c r="BU5" s="161">
        <f t="shared" ref="BU5" si="13">AY5-Y5-Q5-AA5-T5+BC5</f>
        <v>4960</v>
      </c>
      <c r="BV5" s="180" t="str">
        <f t="shared" ref="BV5" si="14">IF(BU5&lt;0, "Negative Margin at Inception", "Positive Margin at Inception")</f>
        <v>Positive Margin at Inception</v>
      </c>
      <c r="BW5" s="181">
        <f t="shared" ref="BW5" si="15">IFERROR(BR5/BQ5,"0")</f>
        <v>0.15094339622641509</v>
      </c>
      <c r="BX5" s="180" t="str">
        <f t="shared" ref="BX5" si="16">IF(BW5&lt;1%,"Less Than 1%",IF(BW5&gt;2%,"More than 2%",IF(BW5&gt;=1%,"1% - 2%")))</f>
        <v>More than 2%</v>
      </c>
      <c r="BY5" s="161">
        <f t="shared" ref="BY5" si="17">BO5+BP5</f>
        <v>0</v>
      </c>
      <c r="BZ5" s="162">
        <f t="shared" ref="BZ5" si="18">AL5+AK5</f>
        <v>0</v>
      </c>
      <c r="CA5" s="161">
        <f t="shared" ref="CA5" si="19">BY5-BZ5</f>
        <v>0</v>
      </c>
      <c r="CB5" s="182">
        <f t="shared" ref="CB5" si="20">BO5</f>
        <v>0</v>
      </c>
      <c r="CC5" s="182">
        <f t="shared" ref="CC5" si="21">AK5</f>
        <v>0</v>
      </c>
      <c r="CD5" s="163">
        <f t="shared" ref="CD5" si="22">CB5-CC5</f>
        <v>0</v>
      </c>
      <c r="CE5" s="182" t="s">
        <v>235</v>
      </c>
      <c r="CF5" s="163" t="str">
        <f>_xlfn.XLOOKUP(G5,'Supplier Metrics'!C:C,'Supplier Metrics'!H:H)</f>
        <v>Manufacturer</v>
      </c>
      <c r="CG5" s="163" t="str">
        <f t="shared" ref="CG5" si="23">TEXT(AN5,"mmm-yy")</f>
        <v>Apr-26</v>
      </c>
      <c r="CH5" s="163">
        <f t="shared" ref="CH5" si="24">AM5-AL5</f>
        <v>27900</v>
      </c>
      <c r="CI5" s="163">
        <f t="shared" ref="CI5" si="25">BQ5-BP5</f>
        <v>32860</v>
      </c>
      <c r="CJ5" s="163">
        <f t="shared" ref="CJ5" si="26">INT((D5- IF(MONTH(D5) &gt;= 4, DATE(YEAR(D5), 4, 1), DATE(YEAR(D5)-1, 4, 1))) / 7) + 1</f>
        <v>4</v>
      </c>
      <c r="CK5" s="183" t="e" cm="1">
        <f t="array" ref="CK5">_xlfn.XLOOKUP(N5,#REF!,#REF!)</f>
        <v>#REF!</v>
      </c>
      <c r="CL5" s="163"/>
      <c r="CM5" s="163" t="e">
        <f>_xlfn.XLOOKUP(AR5,Receivables!B:B,Receivables!D:D)</f>
        <v>#N/A</v>
      </c>
      <c r="CN5" s="163">
        <f t="shared" ref="CN5" si="27">AY5-Q5</f>
        <v>4960</v>
      </c>
      <c r="CO5" s="163">
        <f t="shared" ref="CO5" si="28">CN5-AB5</f>
        <v>4960</v>
      </c>
      <c r="CP5" s="163">
        <f t="shared" ref="CP5" si="29">BQ5-AM5</f>
        <v>4960</v>
      </c>
      <c r="CQ5" s="163">
        <f t="shared" ref="CQ5" si="30">AY5*118%</f>
        <v>38774.799999999996</v>
      </c>
      <c r="CR5" s="163">
        <f t="shared" ref="CR5" si="31">Q5*118%</f>
        <v>32922</v>
      </c>
      <c r="CS5" s="163">
        <f t="shared" ref="CS5" si="32">CB5*118%</f>
        <v>0</v>
      </c>
      <c r="CT5" s="163">
        <f t="shared" ref="CT5" si="33">CC5*118%</f>
        <v>0</v>
      </c>
      <c r="CU5" s="163">
        <f t="shared" ref="CU5" si="34">(CQ5-CS5)-(CR5-CT5)</f>
        <v>5852.7999999999956</v>
      </c>
      <c r="CV5" s="163" t="s">
        <v>284</v>
      </c>
      <c r="CW5" s="163" t="s">
        <v>284</v>
      </c>
      <c r="CX5" s="178" t="str">
        <f t="shared" ref="CX5" si="35">MID(G5,3,10)</f>
        <v>AELFS5871E</v>
      </c>
      <c r="CY5" s="178" t="str">
        <f t="shared" ref="CY5" si="36">MID(AR5,3,10)</f>
        <v>AAFCI4561G</v>
      </c>
      <c r="CZ5" s="178" t="s">
        <v>291</v>
      </c>
      <c r="DA5" s="178">
        <v>0</v>
      </c>
      <c r="DB5" s="178">
        <v>0</v>
      </c>
      <c r="DC5" s="178">
        <v>0</v>
      </c>
      <c r="DD5" s="178">
        <v>0</v>
      </c>
      <c r="DE5" s="445">
        <f t="shared" ref="DE5" si="37">AE5+AJ5+AK5</f>
        <v>0</v>
      </c>
      <c r="DF5" s="178">
        <f t="shared" ref="DF5" si="38">BN5+BO5+BC5</f>
        <v>0</v>
      </c>
    </row>
    <row r="6" spans="2:110" s="185" customFormat="1" ht="11.9" customHeight="1" x14ac:dyDescent="0.3">
      <c r="B6" s="156" t="str">
        <f t="shared" ref="B6" si="39">"Q" &amp; IF(ROUNDUP(MONTH(D6)/3,0)-1=0,4,ROUNDUP(MONTH(D6)/3,0)-1)</f>
        <v>Q1</v>
      </c>
      <c r="C6" s="157" t="str">
        <f t="shared" ref="C6" si="40">TEXT(AN6,"mmm-yy")</f>
        <v>Apr-26</v>
      </c>
      <c r="D6" s="369">
        <v>46134</v>
      </c>
      <c r="E6" s="159" t="s">
        <v>3156</v>
      </c>
      <c r="F6" s="159" t="s">
        <v>748</v>
      </c>
      <c r="G6" s="159" t="s">
        <v>749</v>
      </c>
      <c r="H6" s="160" t="s">
        <v>3157</v>
      </c>
      <c r="I6" s="158">
        <v>46134</v>
      </c>
      <c r="J6" s="159" t="s">
        <v>3158</v>
      </c>
      <c r="K6" s="158">
        <v>46140</v>
      </c>
      <c r="L6" s="159" t="s">
        <v>3159</v>
      </c>
      <c r="M6" s="159" t="s">
        <v>245</v>
      </c>
      <c r="N6" s="160" t="s">
        <v>3161</v>
      </c>
      <c r="O6" s="159">
        <v>1</v>
      </c>
      <c r="P6" s="312">
        <v>1500</v>
      </c>
      <c r="Q6" s="161">
        <f t="shared" ref="Q6" si="41">O6*P6</f>
        <v>1500</v>
      </c>
      <c r="R6" s="162">
        <v>0</v>
      </c>
      <c r="S6" s="161">
        <f t="shared" ref="S6" si="42">O6-R6</f>
        <v>1</v>
      </c>
      <c r="T6" s="162">
        <v>0</v>
      </c>
      <c r="U6" s="163">
        <v>0</v>
      </c>
      <c r="V6" s="164">
        <v>0</v>
      </c>
      <c r="W6" s="163">
        <v>0</v>
      </c>
      <c r="X6" s="165">
        <v>0</v>
      </c>
      <c r="Y6" s="163">
        <v>0</v>
      </c>
      <c r="Z6" s="163">
        <v>0</v>
      </c>
      <c r="AA6" s="162">
        <v>0</v>
      </c>
      <c r="AB6" s="166">
        <f t="shared" ref="AB6" si="43">Y6+AA6+Z6</f>
        <v>0</v>
      </c>
      <c r="AC6" s="165">
        <v>0</v>
      </c>
      <c r="AD6" s="161">
        <v>0</v>
      </c>
      <c r="AE6" s="180">
        <v>0</v>
      </c>
      <c r="AF6" s="163">
        <v>0</v>
      </c>
      <c r="AG6" s="167">
        <v>0</v>
      </c>
      <c r="AH6" s="167">
        <v>0</v>
      </c>
      <c r="AI6" s="463">
        <v>0</v>
      </c>
      <c r="AJ6" s="163">
        <v>0</v>
      </c>
      <c r="AK6" s="163">
        <v>0</v>
      </c>
      <c r="AL6" s="163">
        <v>0</v>
      </c>
      <c r="AM6" s="168">
        <f t="shared" ref="AM6" si="44">Q6+AB6+AL6+AK6+AJ6+T6+AE6</f>
        <v>1500</v>
      </c>
      <c r="AN6" s="169">
        <v>46140</v>
      </c>
      <c r="AO6" s="170" t="s">
        <v>3162</v>
      </c>
      <c r="AP6" s="171" t="s">
        <v>3163</v>
      </c>
      <c r="AQ6" s="172" t="s">
        <v>3164</v>
      </c>
      <c r="AR6" s="172" t="s">
        <v>3165</v>
      </c>
      <c r="AS6" s="159" t="s">
        <v>3166</v>
      </c>
      <c r="AT6" s="173" t="s">
        <v>3167</v>
      </c>
      <c r="AU6" s="173" t="s">
        <v>3168</v>
      </c>
      <c r="AV6" s="174">
        <v>0</v>
      </c>
      <c r="AW6" s="172">
        <v>0</v>
      </c>
      <c r="AX6" s="174">
        <v>0</v>
      </c>
      <c r="AY6" s="172">
        <f t="shared" ref="AY6" si="45">AW6*AX6</f>
        <v>0</v>
      </c>
      <c r="AZ6" s="175" t="b">
        <f t="shared" ref="AZ6" si="46">AW6=O6</f>
        <v>0</v>
      </c>
      <c r="BA6" s="161">
        <v>0</v>
      </c>
      <c r="BB6" s="176">
        <f t="shared" ref="BB6" si="47">AW6-BA6</f>
        <v>0</v>
      </c>
      <c r="BC6" s="177">
        <v>0</v>
      </c>
      <c r="BD6" s="176" t="s">
        <v>118</v>
      </c>
      <c r="BE6" s="177">
        <v>0</v>
      </c>
      <c r="BF6" s="176">
        <v>0</v>
      </c>
      <c r="BG6" s="177">
        <v>0</v>
      </c>
      <c r="BH6" s="167">
        <v>0</v>
      </c>
      <c r="BI6" s="464">
        <v>0</v>
      </c>
      <c r="BJ6" s="463">
        <v>0</v>
      </c>
      <c r="BK6" s="464">
        <v>0</v>
      </c>
      <c r="BL6" s="464">
        <v>0</v>
      </c>
      <c r="BM6" s="464">
        <v>0</v>
      </c>
      <c r="BN6" s="465">
        <v>0</v>
      </c>
      <c r="BO6" s="465">
        <v>0</v>
      </c>
      <c r="BP6" s="178">
        <f t="shared" ref="BP6" si="48">AY6*$BO$3</f>
        <v>0</v>
      </c>
      <c r="BQ6" s="162">
        <f t="shared" ref="BQ6" si="49">AY6+BN6+BO6+BP6+BC6+BG6+BM6+BL6</f>
        <v>0</v>
      </c>
      <c r="BR6" s="168">
        <f t="shared" ref="BR6" si="50">BQ6-AM6</f>
        <v>-1500</v>
      </c>
      <c r="BS6" s="177" t="str">
        <f t="shared" ref="BS6" si="51">IF(BR6&gt;=0,"Positive Margin","Negative Margin")</f>
        <v>Negative Margin</v>
      </c>
      <c r="BT6" s="179" t="s">
        <v>361</v>
      </c>
      <c r="BU6" s="161">
        <f t="shared" ref="BU6" si="52">AY6-Y6-Q6-AA6-T6+BC6</f>
        <v>-1500</v>
      </c>
      <c r="BV6" s="180" t="str">
        <f t="shared" ref="BV6" si="53">IF(BU6&lt;0, "Negative Margin at Inception", "Positive Margin at Inception")</f>
        <v>Negative Margin at Inception</v>
      </c>
      <c r="BW6" s="181" t="str">
        <f t="shared" ref="BW6" si="54">IFERROR(BR6/BQ6,"0")</f>
        <v>0</v>
      </c>
      <c r="BX6" s="180" t="str">
        <f t="shared" ref="BX6" si="55">IF(BW6&lt;1%,"Less Than 1%",IF(BW6&gt;2%,"More than 2%",IF(BW6&gt;=1%,"1% - 2%")))</f>
        <v>More than 2%</v>
      </c>
      <c r="BY6" s="161">
        <f t="shared" ref="BY6" si="56">BO6+BP6</f>
        <v>0</v>
      </c>
      <c r="BZ6" s="162">
        <f t="shared" ref="BZ6" si="57">AL6+AK6</f>
        <v>0</v>
      </c>
      <c r="CA6" s="161">
        <f t="shared" ref="CA6" si="58">BY6-BZ6</f>
        <v>0</v>
      </c>
      <c r="CB6" s="182">
        <f t="shared" ref="CB6" si="59">BO6</f>
        <v>0</v>
      </c>
      <c r="CC6" s="182">
        <f t="shared" ref="CC6" si="60">AK6</f>
        <v>0</v>
      </c>
      <c r="CD6" s="163">
        <f t="shared" ref="CD6" si="61">CB6-CC6</f>
        <v>0</v>
      </c>
      <c r="CE6" s="182" t="s">
        <v>235</v>
      </c>
      <c r="CF6" s="163" t="str">
        <f>_xlfn.XLOOKUP(G6,'Supplier Metrics'!C:C,'Supplier Metrics'!H:H)</f>
        <v>Manufacturer</v>
      </c>
      <c r="CG6" s="163" t="str">
        <f t="shared" ref="CG6" si="62">TEXT(AN6,"mmm-yy")</f>
        <v>Apr-26</v>
      </c>
      <c r="CH6" s="163">
        <f t="shared" ref="CH6" si="63">AM6-AL6</f>
        <v>1500</v>
      </c>
      <c r="CI6" s="163">
        <f t="shared" ref="CI6" si="64">BQ6-BP6</f>
        <v>0</v>
      </c>
      <c r="CJ6" s="163">
        <f t="shared" ref="CJ6" si="65">INT((D6- IF(MONTH(D6) &gt;= 4, DATE(YEAR(D6), 4, 1), DATE(YEAR(D6)-1, 4, 1))) / 7) + 1</f>
        <v>4</v>
      </c>
      <c r="CK6" s="183" t="e" cm="1">
        <f t="array" ref="CK6">_xlfn.XLOOKUP(N6,#REF!,#REF!)</f>
        <v>#REF!</v>
      </c>
      <c r="CL6" s="163"/>
      <c r="CM6" s="163" t="e">
        <f>_xlfn.XLOOKUP(AR6,Receivables!B:B,Receivables!D:D)</f>
        <v>#N/A</v>
      </c>
      <c r="CN6" s="163">
        <f t="shared" ref="CN6" si="66">AY6-Q6</f>
        <v>-1500</v>
      </c>
      <c r="CO6" s="163">
        <f t="shared" ref="CO6" si="67">CN6-AB6</f>
        <v>-1500</v>
      </c>
      <c r="CP6" s="163">
        <f t="shared" ref="CP6" si="68">BQ6-AM6</f>
        <v>-1500</v>
      </c>
      <c r="CQ6" s="163">
        <f t="shared" ref="CQ6" si="69">AY6*118%</f>
        <v>0</v>
      </c>
      <c r="CR6" s="163">
        <f t="shared" ref="CR6" si="70">Q6*118%</f>
        <v>1770</v>
      </c>
      <c r="CS6" s="163">
        <f t="shared" ref="CS6" si="71">CB6*118%</f>
        <v>0</v>
      </c>
      <c r="CT6" s="163">
        <f t="shared" ref="CT6" si="72">CC6*118%</f>
        <v>0</v>
      </c>
      <c r="CU6" s="163">
        <f t="shared" ref="CU6" si="73">(CQ6-CS6)-(CR6-CT6)</f>
        <v>-1770</v>
      </c>
      <c r="CV6" s="163" t="s">
        <v>284</v>
      </c>
      <c r="CW6" s="163" t="s">
        <v>284</v>
      </c>
      <c r="CX6" s="178" t="str">
        <f t="shared" ref="CX6" si="74">MID(G6,3,10)</f>
        <v>AELFS5871E</v>
      </c>
      <c r="CY6" s="178" t="str">
        <f t="shared" ref="CY6" si="75">MID(AR6,3,10)</f>
        <v>AAFCI4561G</v>
      </c>
      <c r="CZ6" s="178" t="s">
        <v>291</v>
      </c>
      <c r="DA6" s="178">
        <v>0</v>
      </c>
      <c r="DB6" s="178">
        <v>0</v>
      </c>
      <c r="DC6" s="178">
        <v>0</v>
      </c>
      <c r="DD6" s="178">
        <v>0</v>
      </c>
      <c r="DE6" s="445">
        <f t="shared" ref="DE6" si="76">AE6+AJ6+AK6</f>
        <v>0</v>
      </c>
      <c r="DF6" s="178">
        <f t="shared" ref="DF6" si="77">BN6+BO6+BC6</f>
        <v>0</v>
      </c>
    </row>
    <row r="7" spans="2:110" s="185" customFormat="1" ht="11.9" customHeight="1" thickBot="1" x14ac:dyDescent="0.35">
      <c r="B7" s="156" t="str">
        <f t="shared" ref="B7" si="78">"Q" &amp; IF(ROUNDUP(MONTH(D7)/3,0)-1=0,4,ROUNDUP(MONTH(D7)/3,0)-1)</f>
        <v>Q1</v>
      </c>
      <c r="C7" s="157" t="str">
        <f t="shared" ref="C7" si="79">TEXT(AN7,"mmm-yy")</f>
        <v>May-26</v>
      </c>
      <c r="D7" s="369">
        <v>46156</v>
      </c>
      <c r="E7" s="159" t="s">
        <v>3182</v>
      </c>
      <c r="F7" s="159" t="s">
        <v>748</v>
      </c>
      <c r="G7" s="159" t="s">
        <v>749</v>
      </c>
      <c r="H7" s="160" t="s">
        <v>3183</v>
      </c>
      <c r="I7" s="158">
        <v>46156</v>
      </c>
      <c r="J7" s="159" t="s">
        <v>3184</v>
      </c>
      <c r="K7" s="158">
        <v>46161</v>
      </c>
      <c r="L7" s="159" t="s">
        <v>3159</v>
      </c>
      <c r="M7" s="159" t="s">
        <v>245</v>
      </c>
      <c r="N7" s="160" t="s">
        <v>3160</v>
      </c>
      <c r="O7" s="159">
        <v>66</v>
      </c>
      <c r="P7" s="312">
        <v>450</v>
      </c>
      <c r="Q7" s="161">
        <f t="shared" ref="Q7" si="80">O7*P7</f>
        <v>29700</v>
      </c>
      <c r="R7" s="162">
        <v>0</v>
      </c>
      <c r="S7" s="161">
        <f t="shared" ref="S7" si="81">O7-R7</f>
        <v>66</v>
      </c>
      <c r="T7" s="162">
        <v>0</v>
      </c>
      <c r="U7" s="163">
        <v>0</v>
      </c>
      <c r="V7" s="164">
        <v>0</v>
      </c>
      <c r="W7" s="163">
        <v>0</v>
      </c>
      <c r="X7" s="165">
        <v>0</v>
      </c>
      <c r="Y7" s="163">
        <v>0</v>
      </c>
      <c r="Z7" s="163">
        <v>0</v>
      </c>
      <c r="AA7" s="162">
        <v>0</v>
      </c>
      <c r="AB7" s="166">
        <f t="shared" ref="AB7" si="82">Y7+AA7+Z7</f>
        <v>0</v>
      </c>
      <c r="AC7" s="165">
        <v>0</v>
      </c>
      <c r="AD7" s="161">
        <v>0</v>
      </c>
      <c r="AE7" s="180">
        <v>0</v>
      </c>
      <c r="AF7" s="163">
        <v>0</v>
      </c>
      <c r="AG7" s="167">
        <v>0</v>
      </c>
      <c r="AH7" s="167">
        <v>0</v>
      </c>
      <c r="AI7" s="463">
        <v>0</v>
      </c>
      <c r="AJ7" s="163">
        <v>0</v>
      </c>
      <c r="AK7" s="163">
        <v>0</v>
      </c>
      <c r="AL7" s="163">
        <v>0</v>
      </c>
      <c r="AM7" s="168">
        <f t="shared" ref="AM7" si="83">Q7+AB7+AL7+AK7+AJ7+T7+AE7</f>
        <v>29700</v>
      </c>
      <c r="AN7" s="169">
        <v>46161</v>
      </c>
      <c r="AO7" s="170" t="s">
        <v>3185</v>
      </c>
      <c r="AP7" s="171" t="s">
        <v>3163</v>
      </c>
      <c r="AQ7" s="172" t="s">
        <v>3164</v>
      </c>
      <c r="AR7" s="172" t="s">
        <v>3165</v>
      </c>
      <c r="AS7" s="159" t="s">
        <v>3166</v>
      </c>
      <c r="AT7" s="173" t="s">
        <v>3167</v>
      </c>
      <c r="AU7" s="173" t="s">
        <v>3168</v>
      </c>
      <c r="AV7" s="174">
        <v>0</v>
      </c>
      <c r="AW7" s="172">
        <v>66</v>
      </c>
      <c r="AX7" s="174">
        <v>530</v>
      </c>
      <c r="AY7" s="172">
        <f t="shared" ref="AY7:AY9" si="84">AW7*AX7</f>
        <v>34980</v>
      </c>
      <c r="AZ7" s="175" t="b">
        <f t="shared" ref="AZ7:AZ8" si="85">AW7=O7</f>
        <v>1</v>
      </c>
      <c r="BA7" s="161">
        <v>0</v>
      </c>
      <c r="BB7" s="176">
        <f t="shared" ref="BB7" si="86">AW7-BA7</f>
        <v>66</v>
      </c>
      <c r="BC7" s="177">
        <v>0</v>
      </c>
      <c r="BD7" s="176" t="s">
        <v>118</v>
      </c>
      <c r="BE7" s="177">
        <v>0</v>
      </c>
      <c r="BF7" s="176">
        <v>0</v>
      </c>
      <c r="BG7" s="177">
        <v>0</v>
      </c>
      <c r="BH7" s="167">
        <v>0</v>
      </c>
      <c r="BI7" s="464">
        <v>0</v>
      </c>
      <c r="BJ7" s="463">
        <v>0</v>
      </c>
      <c r="BK7" s="464">
        <v>0</v>
      </c>
      <c r="BL7" s="464">
        <v>0</v>
      </c>
      <c r="BM7" s="464">
        <v>0</v>
      </c>
      <c r="BN7" s="465">
        <v>0</v>
      </c>
      <c r="BO7" s="465">
        <v>0</v>
      </c>
      <c r="BP7" s="178">
        <f t="shared" ref="BP7" si="87">AY7*$BO$3</f>
        <v>0</v>
      </c>
      <c r="BQ7" s="162">
        <f t="shared" ref="BQ7" si="88">AY7+BN7+BO7+BP7+BC7+BG7+BM7+BL7</f>
        <v>34980</v>
      </c>
      <c r="BR7" s="168">
        <f t="shared" ref="BR7" si="89">BQ7-AM7</f>
        <v>5280</v>
      </c>
      <c r="BS7" s="177" t="str">
        <f t="shared" ref="BS7" si="90">IF(BR7&gt;=0,"Positive Margin","Negative Margin")</f>
        <v>Positive Margin</v>
      </c>
      <c r="BT7" s="179" t="s">
        <v>361</v>
      </c>
      <c r="BU7" s="161">
        <f t="shared" ref="BU7" si="91">AY7-Y7-Q7-AA7-T7+BC7</f>
        <v>5280</v>
      </c>
      <c r="BV7" s="180" t="str">
        <f t="shared" ref="BV7" si="92">IF(BU7&lt;0, "Negative Margin at Inception", "Positive Margin at Inception")</f>
        <v>Positive Margin at Inception</v>
      </c>
      <c r="BW7" s="181">
        <f t="shared" ref="BW7" si="93">IFERROR(BR7/BQ7,"0")</f>
        <v>0.15094339622641509</v>
      </c>
      <c r="BX7" s="180" t="str">
        <f t="shared" ref="BX7" si="94">IF(BW7&lt;1%,"Less Than 1%",IF(BW7&gt;2%,"More than 2%",IF(BW7&gt;=1%,"1% - 2%")))</f>
        <v>More than 2%</v>
      </c>
      <c r="BY7" s="161">
        <f t="shared" ref="BY7" si="95">BO7+BP7</f>
        <v>0</v>
      </c>
      <c r="BZ7" s="162">
        <f t="shared" ref="BZ7" si="96">AL7+AK7</f>
        <v>0</v>
      </c>
      <c r="CA7" s="161">
        <f t="shared" ref="CA7" si="97">BY7-BZ7</f>
        <v>0</v>
      </c>
      <c r="CB7" s="182">
        <f t="shared" ref="CB7" si="98">BO7</f>
        <v>0</v>
      </c>
      <c r="CC7" s="182">
        <f t="shared" ref="CC7" si="99">AK7</f>
        <v>0</v>
      </c>
      <c r="CD7" s="163">
        <f t="shared" ref="CD7" si="100">CB7-CC7</f>
        <v>0</v>
      </c>
      <c r="CE7" s="182" t="s">
        <v>235</v>
      </c>
      <c r="CF7" s="163" t="str">
        <f>_xlfn.XLOOKUP(G7,'Supplier Metrics'!C:C,'Supplier Metrics'!H:H)</f>
        <v>Manufacturer</v>
      </c>
      <c r="CG7" s="163" t="str">
        <f t="shared" ref="CG7" si="101">TEXT(AN7,"mmm-yy")</f>
        <v>May-26</v>
      </c>
      <c r="CH7" s="163">
        <f t="shared" ref="CH7" si="102">AM7-AL7</f>
        <v>29700</v>
      </c>
      <c r="CI7" s="163">
        <f t="shared" ref="CI7" si="103">BQ7-BP7</f>
        <v>34980</v>
      </c>
      <c r="CJ7" s="163">
        <f t="shared" ref="CJ7" si="104">INT((D7- IF(MONTH(D7) &gt;= 4, DATE(YEAR(D7), 4, 1), DATE(YEAR(D7)-1, 4, 1))) / 7) + 1</f>
        <v>7</v>
      </c>
      <c r="CK7" s="183" t="e" cm="1">
        <f t="array" ref="CK7">_xlfn.XLOOKUP(N7,#REF!,#REF!)</f>
        <v>#REF!</v>
      </c>
      <c r="CL7" s="163"/>
      <c r="CM7" s="163" t="e">
        <f>_xlfn.XLOOKUP(AR7,Receivables!B:B,Receivables!D:D)</f>
        <v>#N/A</v>
      </c>
      <c r="CN7" s="163">
        <f t="shared" ref="CN7" si="105">AY7-Q7</f>
        <v>5280</v>
      </c>
      <c r="CO7" s="163">
        <f t="shared" ref="CO7" si="106">CN7-AB7</f>
        <v>5280</v>
      </c>
      <c r="CP7" s="163">
        <f t="shared" ref="CP7" si="107">BQ7-AM7</f>
        <v>5280</v>
      </c>
      <c r="CQ7" s="163">
        <f t="shared" ref="CQ7" si="108">AY7*118%</f>
        <v>41276.400000000001</v>
      </c>
      <c r="CR7" s="163">
        <f t="shared" ref="CR7" si="109">Q7*118%</f>
        <v>35046</v>
      </c>
      <c r="CS7" s="163">
        <f t="shared" ref="CS7" si="110">CB7*118%</f>
        <v>0</v>
      </c>
      <c r="CT7" s="163">
        <f t="shared" ref="CT7" si="111">CC7*118%</f>
        <v>0</v>
      </c>
      <c r="CU7" s="163">
        <f t="shared" ref="CU7" si="112">(CQ7-CS7)-(CR7-CT7)</f>
        <v>6230.4000000000015</v>
      </c>
      <c r="CV7" s="163" t="s">
        <v>284</v>
      </c>
      <c r="CW7" s="163" t="s">
        <v>284</v>
      </c>
      <c r="CX7" s="178" t="str">
        <f t="shared" ref="CX7" si="113">MID(G7,3,10)</f>
        <v>AELFS5871E</v>
      </c>
      <c r="CY7" s="178" t="str">
        <f t="shared" ref="CY7" si="114">MID(AR7,3,10)</f>
        <v>AAFCI4561G</v>
      </c>
      <c r="CZ7" s="178" t="s">
        <v>291</v>
      </c>
      <c r="DA7" s="178">
        <v>0</v>
      </c>
      <c r="DB7" s="178">
        <v>0</v>
      </c>
      <c r="DC7" s="178">
        <v>0</v>
      </c>
      <c r="DD7" s="178">
        <v>0</v>
      </c>
      <c r="DE7" s="445">
        <f t="shared" ref="DE7" si="115">AE7+AJ7+AK7</f>
        <v>0</v>
      </c>
      <c r="DF7" s="178">
        <f t="shared" ref="DF7" si="116">BN7+BO7+BC7</f>
        <v>0</v>
      </c>
    </row>
    <row r="8" spans="2:110" s="185" customFormat="1" ht="11.9" customHeight="1" x14ac:dyDescent="0.3">
      <c r="B8" s="156" t="str">
        <f t="shared" ref="B8" si="117">"Q" &amp; IF(ROUNDUP(MONTH(D8)/3,0)-1=0,4,ROUNDUP(MONTH(D8)/3,0)-1)</f>
        <v>Q1</v>
      </c>
      <c r="C8" s="157" t="str">
        <f t="shared" ref="C8" si="118">TEXT(AN8,"mmm-yy")</f>
        <v>May-26</v>
      </c>
      <c r="D8" s="411">
        <v>46156</v>
      </c>
      <c r="E8" s="159" t="s">
        <v>3182</v>
      </c>
      <c r="F8" s="413" t="s">
        <v>748</v>
      </c>
      <c r="G8" s="413" t="s">
        <v>749</v>
      </c>
      <c r="H8" s="160" t="s">
        <v>3183</v>
      </c>
      <c r="I8" s="466">
        <v>46156</v>
      </c>
      <c r="J8" s="312" t="s">
        <v>3184</v>
      </c>
      <c r="K8" s="466">
        <v>46161</v>
      </c>
      <c r="L8" s="160" t="s">
        <v>3159</v>
      </c>
      <c r="M8" s="413" t="s">
        <v>245</v>
      </c>
      <c r="N8" s="160" t="s">
        <v>3161</v>
      </c>
      <c r="O8" s="413">
        <v>1</v>
      </c>
      <c r="P8" s="312">
        <v>1200</v>
      </c>
      <c r="Q8" s="161">
        <f t="shared" ref="Q8" si="119">O8*P8</f>
        <v>1200</v>
      </c>
      <c r="R8" s="162">
        <v>0</v>
      </c>
      <c r="S8" s="161">
        <f t="shared" ref="S8" si="120">O8-R8</f>
        <v>1</v>
      </c>
      <c r="T8" s="162">
        <v>0</v>
      </c>
      <c r="U8" s="163">
        <v>0</v>
      </c>
      <c r="V8" s="164">
        <v>0</v>
      </c>
      <c r="W8" s="163">
        <v>0</v>
      </c>
      <c r="X8" s="165">
        <v>0</v>
      </c>
      <c r="Y8" s="163">
        <v>0</v>
      </c>
      <c r="Z8" s="163">
        <v>0</v>
      </c>
      <c r="AA8" s="162">
        <v>0</v>
      </c>
      <c r="AB8" s="166">
        <f t="shared" ref="AB8" si="121">Y8+AA8+Z8</f>
        <v>0</v>
      </c>
      <c r="AC8" s="165">
        <v>0</v>
      </c>
      <c r="AD8" s="161">
        <v>0</v>
      </c>
      <c r="AE8" s="180">
        <v>0</v>
      </c>
      <c r="AF8" s="163">
        <v>0</v>
      </c>
      <c r="AG8" s="167">
        <v>0</v>
      </c>
      <c r="AH8" s="167">
        <v>0</v>
      </c>
      <c r="AI8" s="463">
        <v>0</v>
      </c>
      <c r="AJ8" s="163">
        <v>0</v>
      </c>
      <c r="AK8" s="163">
        <v>0</v>
      </c>
      <c r="AL8" s="163">
        <v>0</v>
      </c>
      <c r="AM8" s="168">
        <f t="shared" ref="AM8" si="122">Q8+AB8+AL8+AK8+AJ8+T8+AE8</f>
        <v>1200</v>
      </c>
      <c r="AN8" s="169">
        <v>46161</v>
      </c>
      <c r="AO8" s="170" t="s">
        <v>3185</v>
      </c>
      <c r="AP8" s="171" t="s">
        <v>3163</v>
      </c>
      <c r="AQ8" s="172" t="s">
        <v>3164</v>
      </c>
      <c r="AR8" s="172" t="s">
        <v>3165</v>
      </c>
      <c r="AS8" s="159" t="s">
        <v>3166</v>
      </c>
      <c r="AT8" s="173" t="s">
        <v>3167</v>
      </c>
      <c r="AU8" s="173" t="s">
        <v>3168</v>
      </c>
      <c r="AV8" s="174">
        <v>0</v>
      </c>
      <c r="AW8" s="172">
        <v>0</v>
      </c>
      <c r="AX8" s="174">
        <v>0</v>
      </c>
      <c r="AY8" s="172">
        <v>0</v>
      </c>
      <c r="AZ8" s="175" t="b">
        <f t="shared" si="85"/>
        <v>0</v>
      </c>
      <c r="BA8" s="161">
        <v>0</v>
      </c>
      <c r="BB8" s="176">
        <f t="shared" ref="BB8" si="123">AW8-BA8</f>
        <v>0</v>
      </c>
      <c r="BC8" s="177">
        <v>0</v>
      </c>
      <c r="BD8" s="176" t="s">
        <v>118</v>
      </c>
      <c r="BE8" s="177">
        <v>0</v>
      </c>
      <c r="BF8" s="176">
        <v>0</v>
      </c>
      <c r="BG8" s="177">
        <v>0</v>
      </c>
      <c r="BH8" s="167">
        <v>0</v>
      </c>
      <c r="BI8" s="464">
        <v>0</v>
      </c>
      <c r="BJ8" s="463">
        <v>0</v>
      </c>
      <c r="BK8" s="464">
        <v>0</v>
      </c>
      <c r="BL8" s="464">
        <v>0</v>
      </c>
      <c r="BM8" s="464">
        <v>0</v>
      </c>
      <c r="BN8" s="465">
        <v>0</v>
      </c>
      <c r="BO8" s="465">
        <v>0</v>
      </c>
      <c r="BP8" s="178">
        <f t="shared" ref="BP8" si="124">AY8*$BO$3</f>
        <v>0</v>
      </c>
      <c r="BQ8" s="162">
        <f t="shared" ref="BQ8" si="125">AY8+BN8+BO8+BP8+BC8+BG8+BM8+BL8</f>
        <v>0</v>
      </c>
      <c r="BR8" s="168">
        <f t="shared" ref="BR8" si="126">BQ8-AM8</f>
        <v>-1200</v>
      </c>
      <c r="BS8" s="177" t="str">
        <f t="shared" ref="BS8" si="127">IF(BR8&gt;=0,"Positive Margin","Negative Margin")</f>
        <v>Negative Margin</v>
      </c>
      <c r="BT8" s="179" t="s">
        <v>361</v>
      </c>
      <c r="BU8" s="161">
        <f t="shared" ref="BU8" si="128">AY8-Y8-Q8-AA8-T8+BC8</f>
        <v>-1200</v>
      </c>
      <c r="BV8" s="180" t="str">
        <f t="shared" ref="BV8" si="129">IF(BU8&lt;0, "Negative Margin at Inception", "Positive Margin at Inception")</f>
        <v>Negative Margin at Inception</v>
      </c>
      <c r="BW8" s="181" t="str">
        <f t="shared" ref="BW8" si="130">IFERROR(BR8/BQ8,"0")</f>
        <v>0</v>
      </c>
      <c r="BX8" s="180" t="str">
        <f t="shared" ref="BX8" si="131">IF(BW8&lt;1%,"Less Than 1%",IF(BW8&gt;2%,"More than 2%",IF(BW8&gt;=1%,"1% - 2%")))</f>
        <v>More than 2%</v>
      </c>
      <c r="BY8" s="161">
        <f t="shared" ref="BY8" si="132">BO8+BP8</f>
        <v>0</v>
      </c>
      <c r="BZ8" s="162">
        <f t="shared" ref="BZ8" si="133">AL8+AK8</f>
        <v>0</v>
      </c>
      <c r="CA8" s="161">
        <f t="shared" ref="CA8" si="134">BY8-BZ8</f>
        <v>0</v>
      </c>
      <c r="CB8" s="182">
        <f t="shared" ref="CB8" si="135">BO8</f>
        <v>0</v>
      </c>
      <c r="CC8" s="182">
        <f t="shared" ref="CC8" si="136">AK8</f>
        <v>0</v>
      </c>
      <c r="CD8" s="163">
        <f t="shared" ref="CD8" si="137">CB8-CC8</f>
        <v>0</v>
      </c>
      <c r="CE8" s="182" t="s">
        <v>235</v>
      </c>
      <c r="CF8" s="163" t="str">
        <f>_xlfn.XLOOKUP(G8,'Supplier Metrics'!C:C,'Supplier Metrics'!H:H)</f>
        <v>Manufacturer</v>
      </c>
      <c r="CG8" s="163" t="str">
        <f t="shared" ref="CG8" si="138">TEXT(AN8,"mmm-yy")</f>
        <v>May-26</v>
      </c>
      <c r="CH8" s="163">
        <f t="shared" ref="CH8" si="139">AM8-AL8</f>
        <v>1200</v>
      </c>
      <c r="CI8" s="163">
        <f t="shared" ref="CI8" si="140">BQ8-BP8</f>
        <v>0</v>
      </c>
      <c r="CJ8" s="163">
        <f t="shared" ref="CJ8" si="141">INT((D8- IF(MONTH(D8) &gt;= 4, DATE(YEAR(D8), 4, 1), DATE(YEAR(D8)-1, 4, 1))) / 7) + 1</f>
        <v>7</v>
      </c>
      <c r="CK8" s="183" t="e" cm="1">
        <f t="array" ref="CK8">_xlfn.XLOOKUP(N8,#REF!,#REF!)</f>
        <v>#REF!</v>
      </c>
      <c r="CL8" s="163"/>
      <c r="CM8" s="163" t="e">
        <f>_xlfn.XLOOKUP(AR8,Receivables!B:B,Receivables!D:D)</f>
        <v>#N/A</v>
      </c>
      <c r="CN8" s="163">
        <f t="shared" ref="CN8" si="142">AY8-Q8</f>
        <v>-1200</v>
      </c>
      <c r="CO8" s="163">
        <f t="shared" ref="CO8" si="143">CN8-AB8</f>
        <v>-1200</v>
      </c>
      <c r="CP8" s="163">
        <f t="shared" ref="CP8" si="144">BQ8-AM8</f>
        <v>-1200</v>
      </c>
      <c r="CQ8" s="163">
        <f t="shared" ref="CQ8" si="145">AY8*118%</f>
        <v>0</v>
      </c>
      <c r="CR8" s="163">
        <f t="shared" ref="CR8" si="146">Q8*118%</f>
        <v>1416</v>
      </c>
      <c r="CS8" s="163">
        <f t="shared" ref="CS8" si="147">CB8*118%</f>
        <v>0</v>
      </c>
      <c r="CT8" s="163">
        <f t="shared" ref="CT8" si="148">CC8*118%</f>
        <v>0</v>
      </c>
      <c r="CU8" s="163">
        <f t="shared" ref="CU8" si="149">(CQ8-CS8)-(CR8-CT8)</f>
        <v>-1416</v>
      </c>
      <c r="CV8" s="163" t="s">
        <v>284</v>
      </c>
      <c r="CW8" s="163" t="s">
        <v>284</v>
      </c>
      <c r="CX8" s="178" t="str">
        <f t="shared" ref="CX8" si="150">MID(G8,3,10)</f>
        <v>AELFS5871E</v>
      </c>
      <c r="CY8" s="178" t="str">
        <f t="shared" ref="CY8" si="151">MID(AR8,3,10)</f>
        <v>AAFCI4561G</v>
      </c>
      <c r="CZ8" s="178" t="s">
        <v>291</v>
      </c>
      <c r="DA8" s="178">
        <v>0</v>
      </c>
      <c r="DB8" s="178">
        <v>0</v>
      </c>
      <c r="DC8" s="178">
        <v>0</v>
      </c>
      <c r="DD8" s="178">
        <v>0</v>
      </c>
      <c r="DE8" s="445">
        <f t="shared" ref="DE8" si="152">AE8+AJ8+AK8</f>
        <v>0</v>
      </c>
      <c r="DF8" s="178">
        <f t="shared" ref="DF8" si="153">BN8+BO8+BC8</f>
        <v>0</v>
      </c>
    </row>
    <row r="9" spans="2:110" s="185" customFormat="1" ht="11.9" customHeight="1" x14ac:dyDescent="0.3">
      <c r="B9" s="156" t="str">
        <f t="shared" ref="B9:B10" si="154">"Q" &amp; IF(ROUNDUP(MONTH(D9)/3,0)-1=0,4,ROUNDUP(MONTH(D9)/3,0)-1)</f>
        <v>Q1</v>
      </c>
      <c r="C9" s="157" t="str">
        <f t="shared" ref="C9:C10" si="155">TEXT(AN9,"mmm-yy")</f>
        <v>Jun-26</v>
      </c>
      <c r="D9" s="411">
        <v>46182</v>
      </c>
      <c r="E9" s="467" t="s">
        <v>3187</v>
      </c>
      <c r="F9" s="467" t="s">
        <v>748</v>
      </c>
      <c r="G9" s="467" t="s">
        <v>749</v>
      </c>
      <c r="H9" s="160" t="s">
        <v>3188</v>
      </c>
      <c r="I9" s="468">
        <v>46182</v>
      </c>
      <c r="J9" s="312" t="s">
        <v>3189</v>
      </c>
      <c r="K9" s="468">
        <v>46183</v>
      </c>
      <c r="L9" s="160" t="s">
        <v>3159</v>
      </c>
      <c r="M9" s="467" t="s">
        <v>245</v>
      </c>
      <c r="N9" s="160" t="s">
        <v>3190</v>
      </c>
      <c r="O9" s="467">
        <v>70</v>
      </c>
      <c r="P9" s="312">
        <v>110</v>
      </c>
      <c r="Q9" s="161">
        <f t="shared" ref="Q9:Q10" si="156">O9*P9</f>
        <v>7700</v>
      </c>
      <c r="R9" s="162">
        <v>0</v>
      </c>
      <c r="S9" s="161">
        <f t="shared" ref="S9:S10" si="157">O9-R9</f>
        <v>70</v>
      </c>
      <c r="T9" s="162">
        <v>0</v>
      </c>
      <c r="U9" s="163">
        <v>0</v>
      </c>
      <c r="V9" s="164">
        <v>0</v>
      </c>
      <c r="W9" s="163">
        <v>0</v>
      </c>
      <c r="X9" s="165">
        <v>0</v>
      </c>
      <c r="Y9" s="163">
        <v>0</v>
      </c>
      <c r="Z9" s="163">
        <v>0</v>
      </c>
      <c r="AA9" s="162">
        <v>0</v>
      </c>
      <c r="AB9" s="166">
        <f t="shared" ref="AB9:AB10" si="158">Y9+AA9+Z9</f>
        <v>0</v>
      </c>
      <c r="AC9" s="165">
        <v>0</v>
      </c>
      <c r="AD9" s="161">
        <v>0</v>
      </c>
      <c r="AE9" s="180">
        <v>0</v>
      </c>
      <c r="AF9" s="163">
        <v>0</v>
      </c>
      <c r="AG9" s="167">
        <v>0</v>
      </c>
      <c r="AH9" s="167">
        <v>0</v>
      </c>
      <c r="AI9" s="463">
        <v>0</v>
      </c>
      <c r="AJ9" s="163">
        <v>0</v>
      </c>
      <c r="AK9" s="163">
        <v>0</v>
      </c>
      <c r="AL9" s="163">
        <v>0</v>
      </c>
      <c r="AM9" s="168">
        <f t="shared" ref="AM9:AM10" si="159">Q9+AB9+AL9+AK9+AJ9+T9+AE9</f>
        <v>7700</v>
      </c>
      <c r="AN9" s="411">
        <v>46183</v>
      </c>
      <c r="AO9" s="170" t="s">
        <v>3191</v>
      </c>
      <c r="AP9" s="171" t="s">
        <v>3163</v>
      </c>
      <c r="AQ9" s="172" t="s">
        <v>3164</v>
      </c>
      <c r="AR9" s="172" t="s">
        <v>3165</v>
      </c>
      <c r="AS9" s="159" t="s">
        <v>3166</v>
      </c>
      <c r="AT9" s="173" t="s">
        <v>3167</v>
      </c>
      <c r="AU9" s="173" t="s">
        <v>3168</v>
      </c>
      <c r="AV9" s="174">
        <v>0</v>
      </c>
      <c r="AW9" s="172">
        <v>70</v>
      </c>
      <c r="AX9" s="174">
        <v>285</v>
      </c>
      <c r="AY9" s="172">
        <f t="shared" si="84"/>
        <v>19950</v>
      </c>
      <c r="AZ9" s="175" t="b">
        <f t="shared" ref="AZ9" si="160">AW9=O9</f>
        <v>1</v>
      </c>
      <c r="BA9" s="161">
        <v>0</v>
      </c>
      <c r="BB9" s="176">
        <f t="shared" ref="BB9:BB10" si="161">AW9-BA9</f>
        <v>70</v>
      </c>
      <c r="BC9" s="177">
        <v>0</v>
      </c>
      <c r="BD9" s="176" t="s">
        <v>118</v>
      </c>
      <c r="BE9" s="177">
        <v>0</v>
      </c>
      <c r="BF9" s="176">
        <v>0</v>
      </c>
      <c r="BG9" s="177">
        <v>0</v>
      </c>
      <c r="BH9" s="167">
        <v>0</v>
      </c>
      <c r="BI9" s="464">
        <v>0</v>
      </c>
      <c r="BJ9" s="463">
        <v>0</v>
      </c>
      <c r="BK9" s="464">
        <v>0</v>
      </c>
      <c r="BL9" s="464">
        <v>0</v>
      </c>
      <c r="BM9" s="464">
        <v>0</v>
      </c>
      <c r="BN9" s="465">
        <v>0</v>
      </c>
      <c r="BO9" s="465">
        <v>0</v>
      </c>
      <c r="BP9" s="178">
        <f t="shared" ref="BP9:BP10" si="162">AY9*$BO$3</f>
        <v>0</v>
      </c>
      <c r="BQ9" s="162">
        <f t="shared" ref="BQ9:BQ10" si="163">AY9+BN9+BO9+BP9+BC9+BG9+BM9+BL9</f>
        <v>19950</v>
      </c>
      <c r="BR9" s="168">
        <f t="shared" ref="BR9:BR10" si="164">BQ9-AM9</f>
        <v>12250</v>
      </c>
      <c r="BS9" s="177" t="str">
        <f t="shared" ref="BS9:BS10" si="165">IF(BR9&gt;=0,"Positive Margin","Negative Margin")</f>
        <v>Positive Margin</v>
      </c>
      <c r="BT9" s="179" t="s">
        <v>361</v>
      </c>
      <c r="BU9" s="161">
        <f t="shared" ref="BU9:BU10" si="166">AY9-Y9-Q9-AA9-T9+BC9</f>
        <v>12250</v>
      </c>
      <c r="BV9" s="180" t="str">
        <f t="shared" ref="BV9:BV10" si="167">IF(BU9&lt;0, "Negative Margin at Inception", "Positive Margin at Inception")</f>
        <v>Positive Margin at Inception</v>
      </c>
      <c r="BW9" s="181">
        <f t="shared" ref="BW9:BW10" si="168">IFERROR(BR9/BQ9,"0")</f>
        <v>0.61403508771929827</v>
      </c>
      <c r="BX9" s="180" t="str">
        <f t="shared" ref="BX9:BX10" si="169">IF(BW9&lt;1%,"Less Than 1%",IF(BW9&gt;2%,"More than 2%",IF(BW9&gt;=1%,"1% - 2%")))</f>
        <v>More than 2%</v>
      </c>
      <c r="BY9" s="161">
        <f t="shared" ref="BY9:BY10" si="170">BO9+BP9</f>
        <v>0</v>
      </c>
      <c r="BZ9" s="162">
        <f t="shared" ref="BZ9:BZ10" si="171">AL9+AK9</f>
        <v>0</v>
      </c>
      <c r="CA9" s="161">
        <f t="shared" ref="CA9:CA10" si="172">BY9-BZ9</f>
        <v>0</v>
      </c>
      <c r="CB9" s="182">
        <f t="shared" ref="CB9:CB10" si="173">BO9</f>
        <v>0</v>
      </c>
      <c r="CC9" s="182">
        <f t="shared" ref="CC9:CC10" si="174">AK9</f>
        <v>0</v>
      </c>
      <c r="CD9" s="163">
        <f t="shared" ref="CD9:CD10" si="175">CB9-CC9</f>
        <v>0</v>
      </c>
      <c r="CE9" s="182" t="s">
        <v>235</v>
      </c>
      <c r="CF9" s="163" t="str">
        <f>_xlfn.XLOOKUP(G9,'Supplier Metrics'!C:C,'Supplier Metrics'!H:H)</f>
        <v>Manufacturer</v>
      </c>
      <c r="CG9" s="163" t="str">
        <f t="shared" ref="CG9:CG10" si="176">TEXT(AN9,"mmm-yy")</f>
        <v>Jun-26</v>
      </c>
      <c r="CH9" s="163">
        <f t="shared" ref="CH9:CH10" si="177">AM9-AL9</f>
        <v>7700</v>
      </c>
      <c r="CI9" s="163">
        <f t="shared" ref="CI9:CI10" si="178">BQ9-BP9</f>
        <v>19950</v>
      </c>
      <c r="CJ9" s="163">
        <f t="shared" ref="CJ9:CJ10" si="179">INT((D9- IF(MONTH(D9) &gt;= 4, DATE(YEAR(D9), 4, 1), DATE(YEAR(D9)-1, 4, 1))) / 7) + 1</f>
        <v>10</v>
      </c>
      <c r="CK9" s="183" t="e" cm="1">
        <f t="array" ref="CK9">_xlfn.XLOOKUP(N9,#REF!,#REF!)</f>
        <v>#REF!</v>
      </c>
      <c r="CL9" s="163"/>
      <c r="CM9" s="163" t="e">
        <f>_xlfn.XLOOKUP(AR9,Receivables!B:B,Receivables!D:D)</f>
        <v>#N/A</v>
      </c>
      <c r="CN9" s="163">
        <f t="shared" ref="CN9:CN10" si="180">AY9-Q9</f>
        <v>12250</v>
      </c>
      <c r="CO9" s="163">
        <f t="shared" ref="CO9:CO10" si="181">CN9-AB9</f>
        <v>12250</v>
      </c>
      <c r="CP9" s="163">
        <f t="shared" ref="CP9:CP10" si="182">BQ9-AM9</f>
        <v>12250</v>
      </c>
      <c r="CQ9" s="163">
        <f t="shared" ref="CQ9:CQ10" si="183">AY9*118%</f>
        <v>23541</v>
      </c>
      <c r="CR9" s="163">
        <f t="shared" ref="CR9:CR10" si="184">Q9*118%</f>
        <v>9086</v>
      </c>
      <c r="CS9" s="163">
        <f t="shared" ref="CS9:CS10" si="185">CB9*118%</f>
        <v>0</v>
      </c>
      <c r="CT9" s="163">
        <f t="shared" ref="CT9:CT10" si="186">CC9*118%</f>
        <v>0</v>
      </c>
      <c r="CU9" s="163">
        <f t="shared" ref="CU9:CU10" si="187">(CQ9-CS9)-(CR9-CT9)</f>
        <v>14455</v>
      </c>
      <c r="CV9" s="163" t="s">
        <v>284</v>
      </c>
      <c r="CW9" s="163" t="s">
        <v>284</v>
      </c>
      <c r="CX9" s="178" t="str">
        <f t="shared" ref="CX9:CX10" si="188">MID(G9,3,10)</f>
        <v>AELFS5871E</v>
      </c>
      <c r="CY9" s="178" t="str">
        <f t="shared" ref="CY9:CY10" si="189">MID(AR9,3,10)</f>
        <v>AAFCI4561G</v>
      </c>
      <c r="CZ9" s="178" t="s">
        <v>291</v>
      </c>
      <c r="DA9" s="178">
        <v>0</v>
      </c>
      <c r="DB9" s="178">
        <v>0</v>
      </c>
      <c r="DC9" s="178">
        <v>0</v>
      </c>
      <c r="DD9" s="178">
        <v>0</v>
      </c>
      <c r="DE9" s="445">
        <f t="shared" ref="DE9:DE10" si="190">AE9+AJ9+AK9</f>
        <v>0</v>
      </c>
      <c r="DF9" s="178">
        <f t="shared" ref="DF9:DF10" si="191">BN9+BO9+BC9</f>
        <v>0</v>
      </c>
    </row>
    <row r="10" spans="2:110" s="185" customFormat="1" ht="11.9" customHeight="1" x14ac:dyDescent="0.3">
      <c r="B10" s="156" t="str">
        <f t="shared" si="154"/>
        <v>Q1</v>
      </c>
      <c r="C10" s="157" t="str">
        <f t="shared" si="155"/>
        <v>Jun-26</v>
      </c>
      <c r="D10" s="411">
        <v>46182</v>
      </c>
      <c r="E10" s="467" t="s">
        <v>3187</v>
      </c>
      <c r="F10" s="467" t="s">
        <v>748</v>
      </c>
      <c r="G10" s="467" t="s">
        <v>749</v>
      </c>
      <c r="H10" s="160" t="s">
        <v>3188</v>
      </c>
      <c r="I10" s="468">
        <v>46182</v>
      </c>
      <c r="J10" s="312" t="s">
        <v>3189</v>
      </c>
      <c r="K10" s="468">
        <v>46183</v>
      </c>
      <c r="L10" s="160" t="s">
        <v>3159</v>
      </c>
      <c r="M10" s="467" t="s">
        <v>245</v>
      </c>
      <c r="N10" s="160" t="s">
        <v>3161</v>
      </c>
      <c r="O10" s="467">
        <v>1</v>
      </c>
      <c r="P10" s="312">
        <v>1200</v>
      </c>
      <c r="Q10" s="161">
        <f t="shared" si="156"/>
        <v>1200</v>
      </c>
      <c r="R10" s="162">
        <v>0</v>
      </c>
      <c r="S10" s="161">
        <f t="shared" si="157"/>
        <v>1</v>
      </c>
      <c r="T10" s="162">
        <v>0</v>
      </c>
      <c r="U10" s="163">
        <v>0</v>
      </c>
      <c r="V10" s="164">
        <v>0</v>
      </c>
      <c r="W10" s="163">
        <v>0</v>
      </c>
      <c r="X10" s="165">
        <v>0</v>
      </c>
      <c r="Y10" s="163">
        <v>0</v>
      </c>
      <c r="Z10" s="163">
        <v>0</v>
      </c>
      <c r="AA10" s="162">
        <v>0</v>
      </c>
      <c r="AB10" s="166">
        <f t="shared" si="158"/>
        <v>0</v>
      </c>
      <c r="AC10" s="165">
        <v>0</v>
      </c>
      <c r="AD10" s="161">
        <v>0</v>
      </c>
      <c r="AE10" s="180">
        <v>0</v>
      </c>
      <c r="AF10" s="163">
        <v>0</v>
      </c>
      <c r="AG10" s="167">
        <v>0</v>
      </c>
      <c r="AH10" s="167">
        <v>0</v>
      </c>
      <c r="AI10" s="463">
        <v>0</v>
      </c>
      <c r="AJ10" s="163">
        <v>0</v>
      </c>
      <c r="AK10" s="163">
        <v>0</v>
      </c>
      <c r="AL10" s="163">
        <v>0</v>
      </c>
      <c r="AM10" s="168">
        <f t="shared" si="159"/>
        <v>1200</v>
      </c>
      <c r="AN10" s="411">
        <v>46183</v>
      </c>
      <c r="AO10" s="170" t="s">
        <v>3191</v>
      </c>
      <c r="AP10" s="171" t="s">
        <v>3163</v>
      </c>
      <c r="AQ10" s="172" t="s">
        <v>3164</v>
      </c>
      <c r="AR10" s="172" t="s">
        <v>3165</v>
      </c>
      <c r="AS10" s="159" t="s">
        <v>3166</v>
      </c>
      <c r="AT10" s="173" t="s">
        <v>3167</v>
      </c>
      <c r="AU10" s="173" t="s">
        <v>3168</v>
      </c>
      <c r="AV10" s="174">
        <v>0</v>
      </c>
      <c r="AW10" s="172">
        <v>0</v>
      </c>
      <c r="AX10" s="174">
        <v>0</v>
      </c>
      <c r="AY10" s="172">
        <v>0</v>
      </c>
      <c r="AZ10" s="175" t="b">
        <f t="shared" ref="AZ10" si="192">AW10=O10</f>
        <v>0</v>
      </c>
      <c r="BA10" s="161">
        <v>0</v>
      </c>
      <c r="BB10" s="176">
        <f t="shared" si="161"/>
        <v>0</v>
      </c>
      <c r="BC10" s="177">
        <v>0</v>
      </c>
      <c r="BD10" s="176" t="s">
        <v>118</v>
      </c>
      <c r="BE10" s="177">
        <v>0</v>
      </c>
      <c r="BF10" s="176">
        <v>0</v>
      </c>
      <c r="BG10" s="177">
        <v>0</v>
      </c>
      <c r="BH10" s="167">
        <v>0</v>
      </c>
      <c r="BI10" s="464">
        <v>0</v>
      </c>
      <c r="BJ10" s="463">
        <v>0</v>
      </c>
      <c r="BK10" s="464">
        <v>0</v>
      </c>
      <c r="BL10" s="464">
        <v>0</v>
      </c>
      <c r="BM10" s="464">
        <v>0</v>
      </c>
      <c r="BN10" s="465">
        <v>0</v>
      </c>
      <c r="BO10" s="465">
        <v>0</v>
      </c>
      <c r="BP10" s="178">
        <f t="shared" si="162"/>
        <v>0</v>
      </c>
      <c r="BQ10" s="162">
        <f t="shared" si="163"/>
        <v>0</v>
      </c>
      <c r="BR10" s="168">
        <f t="shared" si="164"/>
        <v>-1200</v>
      </c>
      <c r="BS10" s="177" t="str">
        <f t="shared" si="165"/>
        <v>Negative Margin</v>
      </c>
      <c r="BT10" s="179" t="s">
        <v>361</v>
      </c>
      <c r="BU10" s="161">
        <f t="shared" si="166"/>
        <v>-1200</v>
      </c>
      <c r="BV10" s="180" t="str">
        <f t="shared" si="167"/>
        <v>Negative Margin at Inception</v>
      </c>
      <c r="BW10" s="181" t="str">
        <f t="shared" si="168"/>
        <v>0</v>
      </c>
      <c r="BX10" s="180" t="str">
        <f t="shared" si="169"/>
        <v>More than 2%</v>
      </c>
      <c r="BY10" s="161">
        <f t="shared" si="170"/>
        <v>0</v>
      </c>
      <c r="BZ10" s="162">
        <f t="shared" si="171"/>
        <v>0</v>
      </c>
      <c r="CA10" s="161">
        <f t="shared" si="172"/>
        <v>0</v>
      </c>
      <c r="CB10" s="182">
        <f t="shared" si="173"/>
        <v>0</v>
      </c>
      <c r="CC10" s="182">
        <f t="shared" si="174"/>
        <v>0</v>
      </c>
      <c r="CD10" s="163">
        <f t="shared" si="175"/>
        <v>0</v>
      </c>
      <c r="CE10" s="182" t="s">
        <v>235</v>
      </c>
      <c r="CF10" s="163" t="str">
        <f>_xlfn.XLOOKUP(G10,'Supplier Metrics'!C:C,'Supplier Metrics'!H:H)</f>
        <v>Manufacturer</v>
      </c>
      <c r="CG10" s="163" t="str">
        <f t="shared" si="176"/>
        <v>Jun-26</v>
      </c>
      <c r="CH10" s="163">
        <f t="shared" si="177"/>
        <v>1200</v>
      </c>
      <c r="CI10" s="163">
        <f t="shared" si="178"/>
        <v>0</v>
      </c>
      <c r="CJ10" s="163">
        <f t="shared" si="179"/>
        <v>10</v>
      </c>
      <c r="CK10" s="183" t="e" cm="1">
        <f t="array" ref="CK10">_xlfn.XLOOKUP(N10,#REF!,#REF!)</f>
        <v>#REF!</v>
      </c>
      <c r="CL10" s="163"/>
      <c r="CM10" s="163" t="e">
        <f>_xlfn.XLOOKUP(AR10,Receivables!B:B,Receivables!D:D)</f>
        <v>#N/A</v>
      </c>
      <c r="CN10" s="163">
        <f t="shared" si="180"/>
        <v>-1200</v>
      </c>
      <c r="CO10" s="163">
        <f t="shared" si="181"/>
        <v>-1200</v>
      </c>
      <c r="CP10" s="163">
        <f t="shared" si="182"/>
        <v>-1200</v>
      </c>
      <c r="CQ10" s="163">
        <f t="shared" si="183"/>
        <v>0</v>
      </c>
      <c r="CR10" s="163">
        <f t="shared" si="184"/>
        <v>1416</v>
      </c>
      <c r="CS10" s="163">
        <f t="shared" si="185"/>
        <v>0</v>
      </c>
      <c r="CT10" s="163">
        <f t="shared" si="186"/>
        <v>0</v>
      </c>
      <c r="CU10" s="163">
        <f t="shared" si="187"/>
        <v>-1416</v>
      </c>
      <c r="CV10" s="163" t="s">
        <v>284</v>
      </c>
      <c r="CW10" s="163" t="s">
        <v>284</v>
      </c>
      <c r="CX10" s="178" t="str">
        <f t="shared" si="188"/>
        <v>AELFS5871E</v>
      </c>
      <c r="CY10" s="178" t="str">
        <f t="shared" si="189"/>
        <v>AAFCI4561G</v>
      </c>
      <c r="CZ10" s="178" t="s">
        <v>291</v>
      </c>
      <c r="DA10" s="178">
        <v>0</v>
      </c>
      <c r="DB10" s="178">
        <v>0</v>
      </c>
      <c r="DC10" s="178">
        <v>0</v>
      </c>
      <c r="DD10" s="178">
        <v>0</v>
      </c>
      <c r="DE10" s="445">
        <f t="shared" si="190"/>
        <v>0</v>
      </c>
      <c r="DF10" s="178">
        <f t="shared" si="191"/>
        <v>0</v>
      </c>
    </row>
    <row r="11" spans="2:110" s="185" customFormat="1" ht="11.9" customHeight="1" thickBot="1" x14ac:dyDescent="0.35">
      <c r="B11" s="156"/>
      <c r="C11" s="157"/>
      <c r="D11" s="369"/>
      <c r="E11" s="159"/>
      <c r="F11" s="159"/>
      <c r="G11" s="159"/>
      <c r="H11" s="355"/>
      <c r="I11" s="158"/>
      <c r="J11" s="159"/>
      <c r="K11" s="158"/>
      <c r="L11" s="159"/>
      <c r="M11" s="159"/>
      <c r="N11" s="160"/>
      <c r="O11" s="159"/>
      <c r="P11" s="312"/>
      <c r="Q11" s="161"/>
      <c r="R11" s="162"/>
      <c r="S11" s="161"/>
      <c r="T11" s="162"/>
      <c r="U11" s="163"/>
      <c r="V11" s="164"/>
      <c r="W11" s="163"/>
      <c r="X11" s="165"/>
      <c r="Y11" s="163"/>
      <c r="Z11" s="163"/>
      <c r="AA11" s="162"/>
      <c r="AB11" s="166"/>
      <c r="AC11" s="165"/>
      <c r="AD11" s="381"/>
      <c r="AE11" s="180"/>
      <c r="AF11" s="163"/>
      <c r="AG11" s="167"/>
      <c r="AH11" s="163"/>
      <c r="AI11" s="164"/>
      <c r="AJ11" s="163"/>
      <c r="AK11" s="163"/>
      <c r="AL11" s="163"/>
      <c r="AM11" s="168"/>
      <c r="AN11" s="169"/>
      <c r="AO11" s="170"/>
      <c r="AP11" s="171"/>
      <c r="AQ11" s="172"/>
      <c r="AR11" s="172"/>
      <c r="AS11" s="159"/>
      <c r="AT11" s="173"/>
      <c r="AU11" s="173"/>
      <c r="AV11" s="174"/>
      <c r="AW11" s="172"/>
      <c r="AX11" s="174"/>
      <c r="AY11" s="172"/>
      <c r="AZ11" s="175"/>
      <c r="BA11" s="161"/>
      <c r="BB11" s="176"/>
      <c r="BC11" s="177"/>
      <c r="BD11" s="176"/>
      <c r="BE11" s="177"/>
      <c r="BF11" s="176"/>
      <c r="BG11" s="177"/>
      <c r="BH11" s="163"/>
      <c r="BI11" s="314"/>
      <c r="BJ11" s="164"/>
      <c r="BK11" s="161"/>
      <c r="BL11" s="161"/>
      <c r="BM11" s="161"/>
      <c r="BN11" s="172"/>
      <c r="BO11" s="172"/>
      <c r="BP11" s="186"/>
      <c r="BQ11" s="162"/>
      <c r="BR11" s="168"/>
      <c r="BS11" s="177"/>
      <c r="BT11" s="179"/>
      <c r="BU11" s="161"/>
      <c r="BV11" s="180"/>
      <c r="BW11" s="181"/>
      <c r="BX11" s="180"/>
      <c r="BY11" s="161"/>
      <c r="BZ11" s="162"/>
      <c r="CA11" s="161"/>
      <c r="CB11" s="182"/>
      <c r="CC11" s="182"/>
      <c r="CD11" s="163"/>
      <c r="CE11" s="182"/>
      <c r="CF11" s="163"/>
      <c r="CG11" s="163"/>
      <c r="CH11" s="163"/>
      <c r="CI11" s="163"/>
      <c r="CJ11" s="163"/>
      <c r="CK11" s="18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78"/>
      <c r="CY11" s="178"/>
      <c r="CZ11" s="178"/>
      <c r="DA11" s="178"/>
      <c r="DB11" s="178"/>
      <c r="DC11" s="178"/>
      <c r="DD11" s="178"/>
      <c r="DF11" s="447"/>
    </row>
    <row r="12" spans="2:110" s="200" customFormat="1" ht="12.5" thickBot="1" x14ac:dyDescent="0.35">
      <c r="B12" s="187"/>
      <c r="C12" s="188"/>
      <c r="D12" s="188"/>
      <c r="E12" s="188"/>
      <c r="F12" s="189" t="s">
        <v>65</v>
      </c>
      <c r="G12" s="188"/>
      <c r="H12" s="188"/>
      <c r="I12" s="190"/>
      <c r="J12" s="188"/>
      <c r="K12" s="190"/>
      <c r="L12" s="189"/>
      <c r="M12" s="191"/>
      <c r="N12" s="192"/>
      <c r="O12" s="193">
        <f>SUBTOTAL(9,O5:O11)</f>
        <v>201</v>
      </c>
      <c r="P12" s="194"/>
      <c r="Q12" s="193">
        <f>SUBTOTAL(9,Q5:Q11)</f>
        <v>69200</v>
      </c>
      <c r="R12" s="193">
        <f>SUBTOTAL(9,R5:R11)</f>
        <v>0</v>
      </c>
      <c r="S12" s="193">
        <f>SUBTOTAL(9,S5:S11)</f>
        <v>201</v>
      </c>
      <c r="T12" s="193">
        <f>SUBTOTAL(9,T5:T11)</f>
        <v>0</v>
      </c>
      <c r="U12" s="195"/>
      <c r="V12" s="195"/>
      <c r="W12" s="196"/>
      <c r="X12" s="196"/>
      <c r="Y12" s="193">
        <f>SUBTOTAL(9,Y5:Y11)</f>
        <v>0</v>
      </c>
      <c r="Z12" s="193">
        <f>SUBTOTAL(9,Z5:Z11)</f>
        <v>0</v>
      </c>
      <c r="AA12" s="193">
        <f>SUBTOTAL(9,AA5:AA11)</f>
        <v>0</v>
      </c>
      <c r="AB12" s="193">
        <f>SUBTOTAL(9,AB5:AB11)</f>
        <v>0</v>
      </c>
      <c r="AC12" s="193">
        <f>SUBTOTAL(9,AC5:AC11)</f>
        <v>0</v>
      </c>
      <c r="AD12" s="193">
        <f>SUBTOTAL(1,AD5:AD11)</f>
        <v>0</v>
      </c>
      <c r="AE12" s="193">
        <f>SUBTOTAL(9,AE5:AE11)</f>
        <v>0</v>
      </c>
      <c r="AF12" s="188"/>
      <c r="AG12" s="188"/>
      <c r="AH12" s="197"/>
      <c r="AI12" s="197"/>
      <c r="AJ12" s="193">
        <f>SUBTOTAL(9,AJ5:AJ11)</f>
        <v>0</v>
      </c>
      <c r="AK12" s="193">
        <f>SUBTOTAL(9,AK5:AK11)</f>
        <v>0</v>
      </c>
      <c r="AL12" s="193">
        <f>SUBTOTAL(9,AL5:AL11)</f>
        <v>0</v>
      </c>
      <c r="AM12" s="193">
        <f>SUBTOTAL(9,AM5:AM11)</f>
        <v>69200</v>
      </c>
      <c r="AN12" s="194"/>
      <c r="AO12" s="194"/>
      <c r="AP12" s="194"/>
      <c r="AQ12" s="193"/>
      <c r="AR12" s="193"/>
      <c r="AS12" s="191"/>
      <c r="AT12" s="193"/>
      <c r="AU12" s="193"/>
      <c r="AV12" s="194"/>
      <c r="AW12" s="193">
        <f>SUBTOTAL(9,AW5:AW11)</f>
        <v>198</v>
      </c>
      <c r="AX12" s="193">
        <f>SUBTOTAL(101,AX5:AX11)</f>
        <v>224.16666666666666</v>
      </c>
      <c r="AY12" s="193">
        <f>SUBTOTAL(9,AY5:AY11)</f>
        <v>87790</v>
      </c>
      <c r="AZ12" s="193"/>
      <c r="BA12" s="193">
        <f>SUBTOTAL(9,BA5:BA11)</f>
        <v>0</v>
      </c>
      <c r="BB12" s="193">
        <f>SUBTOTAL(9,BB5:BB11)</f>
        <v>198</v>
      </c>
      <c r="BC12" s="193">
        <f>SUBTOTAL(9,BC5:BC11)</f>
        <v>0</v>
      </c>
      <c r="BD12" s="193"/>
      <c r="BE12" s="193"/>
      <c r="BF12" s="193"/>
      <c r="BG12" s="193">
        <f>SUBTOTAL(9,BG5:BG11)</f>
        <v>0</v>
      </c>
      <c r="BH12" s="194"/>
      <c r="BI12" s="420"/>
      <c r="BJ12" s="194"/>
      <c r="BK12" s="194"/>
      <c r="BL12" s="193">
        <f t="shared" ref="BL12:BR12" si="193">SUBTOTAL(9,BL5:BL11)</f>
        <v>0</v>
      </c>
      <c r="BM12" s="193">
        <f t="shared" si="193"/>
        <v>0</v>
      </c>
      <c r="BN12" s="193">
        <f t="shared" si="193"/>
        <v>0</v>
      </c>
      <c r="BO12" s="193">
        <f t="shared" si="193"/>
        <v>0</v>
      </c>
      <c r="BP12" s="193">
        <f t="shared" si="193"/>
        <v>0</v>
      </c>
      <c r="BQ12" s="193">
        <f t="shared" si="193"/>
        <v>87790</v>
      </c>
      <c r="BR12" s="193">
        <f t="shared" si="193"/>
        <v>18590</v>
      </c>
      <c r="BS12" s="193"/>
      <c r="BT12" s="193"/>
      <c r="BU12" s="193">
        <f>SUBTOTAL(9,BU5:BU11)</f>
        <v>18590</v>
      </c>
      <c r="BV12" s="193"/>
      <c r="BW12" s="193"/>
      <c r="BX12" s="188"/>
      <c r="BY12" s="193">
        <f>SUBTOTAL(9,BY1:BY11)</f>
        <v>0</v>
      </c>
      <c r="BZ12" s="193">
        <f>SUBTOTAL(9,BZ1:BZ11)</f>
        <v>0</v>
      </c>
      <c r="CA12" s="193">
        <f>SUBTOTAL(9,CA1:CA11)</f>
        <v>0</v>
      </c>
      <c r="CB12" s="193">
        <f>SUBTOTAL(9,CB5:CB11)</f>
        <v>0</v>
      </c>
      <c r="CC12" s="193">
        <f>SUBTOTAL(9,CC5:CC11)</f>
        <v>0</v>
      </c>
      <c r="CD12" s="193">
        <f>SUBTOTAL(9,CD5:CD11)</f>
        <v>0</v>
      </c>
      <c r="CE12" s="189"/>
      <c r="CF12" s="198"/>
      <c r="CG12" s="198"/>
      <c r="CH12" s="193">
        <f>SUBTOTAL(9,CH5:CH11)</f>
        <v>69200</v>
      </c>
      <c r="CI12" s="193">
        <f>SUBTOTAL(9,CI5:CI11)</f>
        <v>87790</v>
      </c>
      <c r="CJ12" s="198"/>
      <c r="CK12" s="199"/>
      <c r="CL12" s="198"/>
      <c r="CM12" s="198"/>
      <c r="CN12" s="193">
        <f t="shared" ref="CN12:CU12" si="194">SUBTOTAL(9,CN5:CN11)</f>
        <v>18590</v>
      </c>
      <c r="CO12" s="193">
        <f t="shared" si="194"/>
        <v>18590</v>
      </c>
      <c r="CP12" s="193">
        <f t="shared" si="194"/>
        <v>18590</v>
      </c>
      <c r="CQ12" s="193">
        <f t="shared" si="194"/>
        <v>103592.2</v>
      </c>
      <c r="CR12" s="193">
        <f t="shared" si="194"/>
        <v>81656</v>
      </c>
      <c r="CS12" s="193">
        <f t="shared" si="194"/>
        <v>0</v>
      </c>
      <c r="CT12" s="193">
        <f t="shared" si="194"/>
        <v>0</v>
      </c>
      <c r="CU12" s="193">
        <f t="shared" si="194"/>
        <v>21936.199999999997</v>
      </c>
      <c r="CV12" s="198"/>
      <c r="CW12" s="198"/>
      <c r="CX12" s="198"/>
      <c r="CY12" s="198"/>
      <c r="CZ12" s="198"/>
      <c r="DA12" s="198"/>
      <c r="DB12" s="198"/>
      <c r="DC12" s="198"/>
      <c r="DD12" s="198"/>
      <c r="DE12" s="193"/>
      <c r="DF12" s="448"/>
    </row>
    <row r="13" spans="2:110" s="201" customFormat="1" ht="12.5" thickBot="1" x14ac:dyDescent="0.35">
      <c r="D13" s="185"/>
      <c r="E13" s="202"/>
      <c r="F13" s="203"/>
      <c r="G13" s="202"/>
      <c r="H13" s="202"/>
      <c r="I13" s="204"/>
      <c r="J13" s="185"/>
      <c r="K13" s="204"/>
      <c r="L13" s="205"/>
      <c r="M13" s="205"/>
      <c r="N13" s="206">
        <f>O12-AW12</f>
        <v>3</v>
      </c>
      <c r="O13" s="207"/>
      <c r="P13" s="208">
        <f>Q12+AK12+AJ12+AL12+T12+AE12</f>
        <v>69200</v>
      </c>
      <c r="Q13" s="209">
        <f>Q12+'Recon Items'!G5+'Recon Items'!G6+'Recon Items'!C33</f>
        <v>69200</v>
      </c>
      <c r="R13" s="209"/>
      <c r="S13" s="209"/>
      <c r="T13" s="209"/>
      <c r="U13" s="205"/>
      <c r="V13" s="184"/>
      <c r="W13" s="184"/>
      <c r="X13" s="203"/>
      <c r="Y13" s="209"/>
      <c r="Z13" s="209"/>
      <c r="AA13" s="209">
        <f>AB12/AY12</f>
        <v>0</v>
      </c>
      <c r="AB13" s="209"/>
      <c r="AC13" s="209"/>
      <c r="AD13" s="210"/>
      <c r="AE13" s="210"/>
      <c r="AF13" s="211"/>
      <c r="AG13" s="211"/>
      <c r="AH13" s="203"/>
      <c r="AI13" s="209"/>
      <c r="AJ13" s="185">
        <f>AK12+AJ12</f>
        <v>0</v>
      </c>
      <c r="AK13" s="217" t="s">
        <v>373</v>
      </c>
      <c r="AL13" s="185"/>
      <c r="AM13" s="210"/>
      <c r="AN13" s="185"/>
      <c r="AO13" s="185"/>
      <c r="AP13" s="185"/>
      <c r="AQ13" s="185"/>
      <c r="AR13" s="212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>
        <f>BB12-S12</f>
        <v>-3</v>
      </c>
      <c r="BC13" s="185"/>
      <c r="BD13" s="185">
        <f>BG12+AY12</f>
        <v>87790</v>
      </c>
      <c r="BE13" s="185"/>
      <c r="BF13" s="185"/>
      <c r="BG13" s="185"/>
      <c r="BH13" s="185"/>
      <c r="BI13" s="361"/>
      <c r="BJ13" s="217" t="s">
        <v>224</v>
      </c>
      <c r="BK13" s="217">
        <f>BN12+BO12+BC12</f>
        <v>0</v>
      </c>
      <c r="BL13" s="185"/>
      <c r="BM13" s="213">
        <f>BK13/AY12</f>
        <v>0</v>
      </c>
      <c r="BN13" s="213"/>
      <c r="BO13" s="185"/>
      <c r="BP13" s="214">
        <f>BR12/BQ12</f>
        <v>0.21175532520788246</v>
      </c>
      <c r="BQ13" s="209"/>
      <c r="BR13" s="185"/>
      <c r="BS13" s="203"/>
      <c r="BT13" s="215">
        <f>BU12/AY12</f>
        <v>0.21175532520788246</v>
      </c>
      <c r="BU13" s="209"/>
      <c r="BX13" s="185"/>
      <c r="BY13" s="209"/>
      <c r="BZ13" s="248" t="e">
        <f>BZ12/BY12</f>
        <v>#DIV/0!</v>
      </c>
      <c r="CA13" s="185"/>
      <c r="CB13" s="185"/>
      <c r="CC13" s="249">
        <f>IFERROR(CC12/CB12,0)</f>
        <v>0</v>
      </c>
      <c r="CD13" s="202"/>
      <c r="CE13" s="217"/>
      <c r="CF13" s="217"/>
      <c r="CG13" s="250"/>
      <c r="CH13" s="250"/>
      <c r="CI13" s="391">
        <f>(CI12-CH12)/CI12</f>
        <v>0.21175532520788246</v>
      </c>
      <c r="CJ13" s="203"/>
      <c r="CN13" s="404">
        <f>CN12/AY12</f>
        <v>0.21175532520788246</v>
      </c>
      <c r="CO13" s="404">
        <f>CO12/(Q12+AB12)</f>
        <v>0.26864161849710982</v>
      </c>
      <c r="CP13" s="404">
        <f>CP12/BQ12</f>
        <v>0.21175532520788246</v>
      </c>
      <c r="DB13" s="362"/>
      <c r="DC13" s="362"/>
    </row>
    <row r="14" spans="2:110" s="201" customFormat="1" ht="15" thickBot="1" x14ac:dyDescent="0.5">
      <c r="B14" s="470" t="s">
        <v>315</v>
      </c>
      <c r="C14" s="470"/>
      <c r="D14" s="470"/>
      <c r="E14" s="202"/>
      <c r="F14" s="203"/>
      <c r="G14" s="202"/>
      <c r="H14" s="202"/>
      <c r="I14" s="204"/>
      <c r="J14" s="185"/>
      <c r="K14" s="204"/>
      <c r="L14" s="205"/>
      <c r="M14" s="203"/>
      <c r="N14" s="207"/>
      <c r="O14" s="207"/>
      <c r="P14" s="208"/>
      <c r="Q14" s="209"/>
      <c r="R14" s="209"/>
      <c r="S14" s="209"/>
      <c r="T14" s="209"/>
      <c r="U14" s="205"/>
      <c r="V14" s="184"/>
      <c r="W14" s="184"/>
      <c r="X14" s="203"/>
      <c r="Y14" s="209"/>
      <c r="Z14" s="209"/>
      <c r="AA14" s="185"/>
      <c r="AB14" s="185"/>
      <c r="AC14" s="218">
        <f>+AL12+AK12</f>
        <v>0</v>
      </c>
      <c r="AD14" s="210"/>
      <c r="AE14" s="210"/>
      <c r="AF14" s="211"/>
      <c r="AG14" s="211"/>
      <c r="AH14" s="203"/>
      <c r="AI14" s="209"/>
      <c r="AJ14" s="210">
        <f>-'Last year''s'!F101</f>
        <v>0</v>
      </c>
      <c r="AK14" s="217" t="s">
        <v>374</v>
      </c>
      <c r="AL14" s="185"/>
      <c r="AM14" s="210"/>
      <c r="AN14" s="185"/>
      <c r="AO14" s="185"/>
      <c r="AP14" s="185"/>
      <c r="AQ14" s="185"/>
      <c r="AR14" s="220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361"/>
      <c r="BJ14" s="217" t="s">
        <v>225</v>
      </c>
      <c r="BK14" s="185">
        <f>-'Last year''s'!L104-89445</f>
        <v>-89445</v>
      </c>
      <c r="BL14" s="217"/>
      <c r="BN14" s="221"/>
      <c r="BO14" s="222"/>
      <c r="BP14" s="209"/>
      <c r="BQ14" s="209"/>
      <c r="BR14" s="185"/>
      <c r="BS14" s="203"/>
      <c r="BT14" s="223"/>
      <c r="BU14" s="209"/>
      <c r="BX14" s="185"/>
      <c r="BY14" s="209"/>
      <c r="BZ14" s="203"/>
      <c r="CA14" s="185"/>
      <c r="CB14" s="185"/>
      <c r="CC14" s="185"/>
      <c r="CD14" s="202"/>
      <c r="CE14" s="185"/>
      <c r="CF14" s="185"/>
      <c r="CJ14" s="203"/>
      <c r="DB14" s="362"/>
      <c r="DC14" s="362"/>
    </row>
    <row r="15" spans="2:110" s="201" customFormat="1" ht="13.5" thickBot="1" x14ac:dyDescent="0.35">
      <c r="B15" s="148" t="s">
        <v>22</v>
      </c>
      <c r="C15" s="149" t="s">
        <v>21</v>
      </c>
      <c r="D15" s="148" t="s">
        <v>20</v>
      </c>
      <c r="E15" s="149" t="s">
        <v>183</v>
      </c>
      <c r="F15" s="149" t="s">
        <v>32</v>
      </c>
      <c r="G15" s="149" t="s">
        <v>23</v>
      </c>
      <c r="H15" s="150" t="s">
        <v>26</v>
      </c>
      <c r="I15" s="151" t="s">
        <v>27</v>
      </c>
      <c r="J15" s="149" t="s">
        <v>24</v>
      </c>
      <c r="K15" s="151" t="s">
        <v>25</v>
      </c>
      <c r="L15" s="149" t="s">
        <v>34</v>
      </c>
      <c r="M15" s="149" t="s">
        <v>36</v>
      </c>
      <c r="N15" s="150" t="s">
        <v>40</v>
      </c>
      <c r="O15" s="149" t="s">
        <v>42</v>
      </c>
      <c r="P15" s="150" t="s">
        <v>43</v>
      </c>
      <c r="Q15" s="149" t="s">
        <v>44</v>
      </c>
      <c r="R15" s="150" t="s">
        <v>114</v>
      </c>
      <c r="S15" s="149" t="s">
        <v>115</v>
      </c>
      <c r="T15" s="150" t="s">
        <v>107</v>
      </c>
      <c r="U15" s="149" t="s">
        <v>35</v>
      </c>
      <c r="V15" s="150" t="s">
        <v>37</v>
      </c>
      <c r="W15" s="149" t="s">
        <v>38</v>
      </c>
      <c r="X15" s="150" t="s">
        <v>39</v>
      </c>
      <c r="Y15" s="149" t="s">
        <v>45</v>
      </c>
      <c r="Z15" s="149" t="s">
        <v>70</v>
      </c>
      <c r="AA15" s="150" t="s">
        <v>46</v>
      </c>
      <c r="AB15" s="149" t="s">
        <v>47</v>
      </c>
      <c r="AC15" s="150" t="s">
        <v>299</v>
      </c>
      <c r="AD15" s="149" t="s">
        <v>48</v>
      </c>
      <c r="AE15" s="150" t="s">
        <v>116</v>
      </c>
      <c r="AF15" s="149" t="s">
        <v>28</v>
      </c>
      <c r="AG15" s="150" t="s">
        <v>29</v>
      </c>
      <c r="AH15" s="149" t="s">
        <v>30</v>
      </c>
      <c r="AI15" s="150" t="s">
        <v>31</v>
      </c>
      <c r="AJ15" s="149" t="s">
        <v>49</v>
      </c>
      <c r="AK15" s="149" t="s">
        <v>221</v>
      </c>
      <c r="AL15" s="149" t="s">
        <v>223</v>
      </c>
      <c r="AM15" s="149" t="s">
        <v>50</v>
      </c>
      <c r="AN15" s="150" t="s">
        <v>52</v>
      </c>
      <c r="AO15" s="149" t="s">
        <v>51</v>
      </c>
      <c r="AP15" s="150" t="s">
        <v>212</v>
      </c>
      <c r="AQ15" s="150" t="s">
        <v>53</v>
      </c>
      <c r="AR15" s="149" t="s">
        <v>149</v>
      </c>
      <c r="AS15" s="149" t="s">
        <v>33</v>
      </c>
      <c r="AT15" s="149" t="s">
        <v>54</v>
      </c>
      <c r="AU15" s="150" t="s">
        <v>55</v>
      </c>
      <c r="AV15" s="150" t="s">
        <v>356</v>
      </c>
      <c r="AW15" s="149" t="s">
        <v>56</v>
      </c>
      <c r="AX15" s="150" t="s">
        <v>57</v>
      </c>
      <c r="AY15" s="149" t="s">
        <v>58</v>
      </c>
      <c r="AZ15" s="150" t="s">
        <v>59</v>
      </c>
      <c r="BA15" s="149" t="s">
        <v>114</v>
      </c>
      <c r="BB15" s="150" t="s">
        <v>115</v>
      </c>
      <c r="BC15" s="149" t="s">
        <v>116</v>
      </c>
      <c r="BD15" s="150" t="s">
        <v>117</v>
      </c>
      <c r="BE15" s="149" t="s">
        <v>138</v>
      </c>
      <c r="BF15" s="150" t="s">
        <v>139</v>
      </c>
      <c r="BG15" s="149" t="s">
        <v>58</v>
      </c>
      <c r="BH15" s="149" t="s">
        <v>129</v>
      </c>
      <c r="BI15" s="151" t="s">
        <v>130</v>
      </c>
      <c r="BJ15" s="149" t="s">
        <v>131</v>
      </c>
      <c r="BK15" s="149" t="s">
        <v>132</v>
      </c>
      <c r="BL15" s="149" t="s">
        <v>303</v>
      </c>
      <c r="BM15" s="149" t="s">
        <v>294</v>
      </c>
      <c r="BN15" s="149" t="s">
        <v>134</v>
      </c>
      <c r="BO15" s="149" t="s">
        <v>220</v>
      </c>
      <c r="BP15" s="149" t="s">
        <v>222</v>
      </c>
      <c r="BQ15" s="150" t="s">
        <v>60</v>
      </c>
      <c r="BR15" s="149" t="s">
        <v>61</v>
      </c>
      <c r="BS15" s="149" t="s">
        <v>71</v>
      </c>
      <c r="BT15" s="150" t="s">
        <v>63</v>
      </c>
      <c r="BU15" s="149" t="s">
        <v>215</v>
      </c>
      <c r="BV15" s="152" t="s">
        <v>133</v>
      </c>
      <c r="BW15" s="149" t="s">
        <v>105</v>
      </c>
      <c r="BX15" s="149" t="s">
        <v>106</v>
      </c>
      <c r="BY15" s="149" t="s">
        <v>213</v>
      </c>
      <c r="BZ15" s="149" t="s">
        <v>214</v>
      </c>
      <c r="CA15" s="149" t="s">
        <v>62</v>
      </c>
      <c r="CB15" s="149" t="s">
        <v>127</v>
      </c>
      <c r="CC15" s="149" t="s">
        <v>128</v>
      </c>
      <c r="CD15" s="149" t="s">
        <v>62</v>
      </c>
      <c r="CE15" s="149" t="s">
        <v>41</v>
      </c>
      <c r="CF15" s="149" t="s">
        <v>169</v>
      </c>
      <c r="CG15" s="149" t="s">
        <v>21</v>
      </c>
      <c r="CH15" s="149" t="s">
        <v>175</v>
      </c>
      <c r="CI15" s="149" t="s">
        <v>155</v>
      </c>
      <c r="CJ15" s="149" t="s">
        <v>193</v>
      </c>
      <c r="CK15" s="149" t="s">
        <v>165</v>
      </c>
      <c r="CL15" s="149" t="s">
        <v>197</v>
      </c>
      <c r="CM15" s="153" t="s">
        <v>3152</v>
      </c>
      <c r="CN15" s="409" t="s">
        <v>216</v>
      </c>
      <c r="CO15" s="406" t="s">
        <v>217</v>
      </c>
      <c r="CP15" s="406" t="s">
        <v>218</v>
      </c>
      <c r="CQ15" s="410" t="s">
        <v>227</v>
      </c>
      <c r="CR15" s="406" t="s">
        <v>2</v>
      </c>
      <c r="CS15" s="406" t="s">
        <v>228</v>
      </c>
      <c r="CT15" s="406" t="s">
        <v>229</v>
      </c>
      <c r="CU15" s="406" t="s">
        <v>61</v>
      </c>
      <c r="CV15" s="406" t="s">
        <v>282</v>
      </c>
      <c r="CW15" s="406" t="s">
        <v>283</v>
      </c>
      <c r="CX15" s="406" t="s">
        <v>180</v>
      </c>
      <c r="CY15" s="406" t="s">
        <v>181</v>
      </c>
      <c r="CZ15" s="406" t="s">
        <v>286</v>
      </c>
      <c r="DA15" s="406" t="s">
        <v>295</v>
      </c>
      <c r="DB15" s="406" t="s">
        <v>296</v>
      </c>
      <c r="DC15" s="406" t="s">
        <v>307</v>
      </c>
      <c r="DD15" s="407" t="s">
        <v>308</v>
      </c>
      <c r="DE15" s="153" t="s">
        <v>319</v>
      </c>
      <c r="DF15" s="446" t="s">
        <v>320</v>
      </c>
    </row>
    <row r="16" spans="2:110" s="201" customFormat="1" ht="12" x14ac:dyDescent="0.3">
      <c r="B16" s="156" t="str">
        <f>"Q" &amp; IF(ROUNDUP(MONTH(D16)/3,0)-1=0,4,ROUNDUP(MONTH(D16)/3,0)-1)</f>
        <v>Q4</v>
      </c>
      <c r="C16" s="412" t="str">
        <f>TEXT(AN16,"mmm-yy")</f>
        <v>May-26</v>
      </c>
      <c r="D16" s="411"/>
      <c r="E16" s="413"/>
      <c r="F16" s="413"/>
      <c r="G16" s="413"/>
      <c r="H16" s="160"/>
      <c r="I16" s="466"/>
      <c r="J16" s="312"/>
      <c r="K16" s="466"/>
      <c r="L16" s="160"/>
      <c r="M16" s="413"/>
      <c r="N16" s="160"/>
      <c r="O16" s="413"/>
      <c r="P16" s="312"/>
      <c r="Q16" s="414">
        <f>O16*P16</f>
        <v>0</v>
      </c>
      <c r="R16" s="162">
        <v>0</v>
      </c>
      <c r="S16" s="414">
        <f>O16-R16</f>
        <v>0</v>
      </c>
      <c r="T16" s="162">
        <v>0</v>
      </c>
      <c r="U16" s="414">
        <v>0</v>
      </c>
      <c r="V16" s="312">
        <v>0</v>
      </c>
      <c r="W16" s="414">
        <v>0</v>
      </c>
      <c r="X16" s="162">
        <v>0</v>
      </c>
      <c r="Y16" s="414">
        <v>0</v>
      </c>
      <c r="Z16" s="162">
        <v>0</v>
      </c>
      <c r="AA16" s="414">
        <v>0</v>
      </c>
      <c r="AB16" s="312">
        <f>Y16+AA16+Z16</f>
        <v>0</v>
      </c>
      <c r="AC16" s="414">
        <v>0</v>
      </c>
      <c r="AD16" s="162">
        <v>0</v>
      </c>
      <c r="AE16" s="414">
        <v>0</v>
      </c>
      <c r="AF16" s="162">
        <v>0</v>
      </c>
      <c r="AG16" s="414">
        <v>0</v>
      </c>
      <c r="AH16" s="312">
        <v>0</v>
      </c>
      <c r="AI16" s="414">
        <v>0</v>
      </c>
      <c r="AJ16" s="162">
        <v>0</v>
      </c>
      <c r="AK16" s="414">
        <v>0</v>
      </c>
      <c r="AL16" s="162">
        <v>0</v>
      </c>
      <c r="AM16" s="414">
        <f>Q16+AB16+AL16+AK16+AJ16+T16+AE16</f>
        <v>0</v>
      </c>
      <c r="AN16" s="411">
        <v>46156</v>
      </c>
      <c r="AO16" s="414"/>
      <c r="AP16" s="162"/>
      <c r="AQ16" s="414"/>
      <c r="AR16" s="162"/>
      <c r="AS16" s="414"/>
      <c r="AT16" s="312"/>
      <c r="AU16" s="414"/>
      <c r="AV16" s="414"/>
      <c r="AW16" s="162"/>
      <c r="AX16" s="414"/>
      <c r="AY16" s="162">
        <f>AW16*AX16</f>
        <v>0</v>
      </c>
      <c r="AZ16" s="414" t="b">
        <f>AW16=O16</f>
        <v>1</v>
      </c>
      <c r="BA16" s="414">
        <v>0</v>
      </c>
      <c r="BB16" s="162">
        <f>AW16-BA16</f>
        <v>0</v>
      </c>
      <c r="BC16" s="414">
        <v>0</v>
      </c>
      <c r="BD16" s="162" t="s">
        <v>118</v>
      </c>
      <c r="BE16" s="414">
        <v>0</v>
      </c>
      <c r="BF16" s="414">
        <v>0</v>
      </c>
      <c r="BG16" s="162">
        <v>0</v>
      </c>
      <c r="BH16" s="414">
        <v>0</v>
      </c>
      <c r="BI16" s="428">
        <v>0</v>
      </c>
      <c r="BJ16" s="414">
        <v>0</v>
      </c>
      <c r="BK16" s="414">
        <v>0</v>
      </c>
      <c r="BL16" s="162">
        <f>-IF(AR16="21AABCJ1969M1ZF",(AY16*2%),0)</f>
        <v>0</v>
      </c>
      <c r="BM16" s="414">
        <v>0</v>
      </c>
      <c r="BN16" s="162">
        <v>0</v>
      </c>
      <c r="BO16" s="414">
        <v>0</v>
      </c>
      <c r="BP16" s="414">
        <v>0</v>
      </c>
      <c r="BQ16" s="162">
        <f>AY16+BN16+BO16+BP16+BC16+BG16+BM16+BL16</f>
        <v>0</v>
      </c>
      <c r="BR16" s="414">
        <f>BQ16-AM16</f>
        <v>0</v>
      </c>
      <c r="BS16" s="162" t="str">
        <f>IF(BR16&gt;=0,"Positive Margin","Negative Margin")</f>
        <v>Positive Margin</v>
      </c>
      <c r="BT16" s="414" t="s">
        <v>306</v>
      </c>
      <c r="BU16" s="414">
        <f t="shared" ref="BU16" si="195">AY16-Y16-Q16-AA16-T16+BC16</f>
        <v>0</v>
      </c>
      <c r="BV16" s="162" t="str">
        <f>IF(BU16&lt;0, "Negative Margin at Inception", "Positive Margin at Inception")</f>
        <v>Positive Margin at Inception</v>
      </c>
      <c r="BW16" s="414" t="str">
        <f t="shared" ref="BW16" si="196">IFERROR(BR16/BQ16,"0")</f>
        <v>0</v>
      </c>
      <c r="BX16" s="162" t="str">
        <f>IF(BW16&lt;1%,"Less Than 1%",IF(BW16&gt;2%,"More than 2%",IF(BW16&gt;=1%,"1% - 2%")))</f>
        <v>More than 2%</v>
      </c>
      <c r="BY16" s="414">
        <f t="shared" ref="BY16" si="197">BO16+BP16</f>
        <v>0</v>
      </c>
      <c r="BZ16" s="414">
        <f t="shared" ref="BZ16" si="198">AL16+AK16</f>
        <v>0</v>
      </c>
      <c r="CA16" s="162">
        <f>BY16-BZ16</f>
        <v>0</v>
      </c>
      <c r="CB16" s="414">
        <f t="shared" ref="CB16" si="199">BO16</f>
        <v>0</v>
      </c>
      <c r="CC16" s="162">
        <f t="shared" ref="CC16" si="200">AK16</f>
        <v>0</v>
      </c>
      <c r="CD16" s="414">
        <f>CB16-CC16</f>
        <v>0</v>
      </c>
      <c r="CE16" s="414" t="s">
        <v>64</v>
      </c>
      <c r="CF16" s="162">
        <v>0</v>
      </c>
      <c r="CG16" s="414" t="str">
        <f t="shared" ref="CG16" si="201">TEXT(AN16,"mmm-yy")</f>
        <v>May-26</v>
      </c>
      <c r="CH16" s="162">
        <f t="shared" ref="CH16" si="202">AM16-AL16</f>
        <v>0</v>
      </c>
      <c r="CI16" s="414">
        <f t="shared" ref="CI16" si="203">BQ16-BP16</f>
        <v>0</v>
      </c>
      <c r="CJ16" s="414">
        <f t="shared" ref="CJ16" si="204">INT((D16- IF(MONTH(D16) &gt;= 4, DATE(YEAR(D16), 4, 1), DATE(YEAR(D16)-1, 4, 1))) / 7) + 1</f>
        <v>-99098</v>
      </c>
      <c r="CK16" s="162">
        <v>0</v>
      </c>
      <c r="CL16" s="414">
        <v>0</v>
      </c>
      <c r="CM16" s="162">
        <f>_xlfn.XLOOKUP(AR16,Receivables!B:B,Receivables!D:D)</f>
        <v>0</v>
      </c>
      <c r="CN16" s="414">
        <f t="shared" ref="CN16" si="205">AY16-Q16</f>
        <v>0</v>
      </c>
      <c r="CO16" s="414">
        <f t="shared" ref="CO16" si="206">CN16-AB16</f>
        <v>0</v>
      </c>
      <c r="CP16" s="162">
        <f t="shared" ref="CP16" si="207">BQ16-AM16</f>
        <v>0</v>
      </c>
      <c r="CQ16" s="414">
        <f t="shared" ref="CQ16" si="208">AY16*118%</f>
        <v>0</v>
      </c>
      <c r="CR16" s="162">
        <f t="shared" ref="CR16" si="209">Q16*118%</f>
        <v>0</v>
      </c>
      <c r="CS16" s="414">
        <f t="shared" ref="CS16:CT16" si="210">CB16*118%</f>
        <v>0</v>
      </c>
      <c r="CT16" s="414">
        <f t="shared" si="210"/>
        <v>0</v>
      </c>
      <c r="CU16" s="162">
        <f>(CQ16-CS16)-(CR16-CT16)</f>
        <v>0</v>
      </c>
      <c r="CV16" s="161" t="s">
        <v>284</v>
      </c>
      <c r="CW16" s="162" t="s">
        <v>284</v>
      </c>
      <c r="CX16" s="414" t="str">
        <f t="shared" ref="CX16" si="211">MID(G16,3,10)</f>
        <v/>
      </c>
      <c r="CY16" s="414" t="str">
        <f t="shared" ref="CY16" si="212">MID(AR16,3,10)</f>
        <v/>
      </c>
      <c r="CZ16" s="162">
        <v>0</v>
      </c>
      <c r="DA16" s="414">
        <v>0</v>
      </c>
      <c r="DB16" s="162">
        <v>0</v>
      </c>
      <c r="DC16" s="414">
        <v>0</v>
      </c>
      <c r="DD16" s="178">
        <v>0</v>
      </c>
      <c r="DE16" s="178">
        <v>0</v>
      </c>
      <c r="DF16" s="178">
        <v>0</v>
      </c>
    </row>
    <row r="17" spans="2:110" s="201" customFormat="1" ht="12.5" thickBot="1" x14ac:dyDescent="0.35">
      <c r="B17" s="156"/>
      <c r="C17" s="157"/>
      <c r="D17" s="411"/>
      <c r="E17" s="159"/>
      <c r="F17" s="159"/>
      <c r="G17" s="159"/>
      <c r="H17" s="160"/>
      <c r="I17" s="317"/>
      <c r="J17" s="312"/>
      <c r="K17" s="317"/>
      <c r="L17" s="160"/>
      <c r="M17" s="159"/>
      <c r="N17" s="160"/>
      <c r="O17" s="159"/>
      <c r="P17" s="312"/>
      <c r="Q17" s="161"/>
      <c r="R17" s="162"/>
      <c r="S17" s="161"/>
      <c r="T17" s="162"/>
      <c r="U17" s="163"/>
      <c r="V17" s="312"/>
      <c r="W17" s="161"/>
      <c r="X17" s="162"/>
      <c r="Y17" s="161"/>
      <c r="Z17" s="162"/>
      <c r="AA17" s="163"/>
      <c r="AB17" s="312"/>
      <c r="AC17" s="161"/>
      <c r="AD17" s="162"/>
      <c r="AE17" s="161"/>
      <c r="AF17" s="162"/>
      <c r="AG17" s="163"/>
      <c r="AH17" s="312"/>
      <c r="AI17" s="161"/>
      <c r="AJ17" s="162"/>
      <c r="AK17" s="161"/>
      <c r="AL17" s="162"/>
      <c r="AM17" s="163"/>
      <c r="AN17" s="415"/>
      <c r="AO17" s="161"/>
      <c r="AP17" s="162"/>
      <c r="AQ17" s="161"/>
      <c r="AR17" s="162"/>
      <c r="AS17" s="163"/>
      <c r="AT17" s="312"/>
      <c r="AU17" s="161"/>
      <c r="AV17" s="161"/>
      <c r="AW17" s="162"/>
      <c r="AX17" s="161"/>
      <c r="AY17" s="162"/>
      <c r="AZ17" s="163"/>
      <c r="BA17" s="161"/>
      <c r="BB17" s="162"/>
      <c r="BC17" s="161"/>
      <c r="BD17" s="162"/>
      <c r="BE17" s="163"/>
      <c r="BF17" s="161"/>
      <c r="BG17" s="162"/>
      <c r="BH17" s="161"/>
      <c r="BI17" s="421"/>
      <c r="BJ17" s="163"/>
      <c r="BK17" s="161"/>
      <c r="BL17" s="162"/>
      <c r="BM17" s="161"/>
      <c r="BN17" s="162"/>
      <c r="BO17" s="163"/>
      <c r="BP17" s="161"/>
      <c r="BQ17" s="162"/>
      <c r="BR17" s="161"/>
      <c r="BS17" s="162"/>
      <c r="BT17" s="163"/>
      <c r="BU17" s="161"/>
      <c r="BV17" s="162"/>
      <c r="BW17" s="161"/>
      <c r="BX17" s="162"/>
      <c r="BY17" s="163"/>
      <c r="BZ17" s="161"/>
      <c r="CA17" s="162"/>
      <c r="CB17" s="161"/>
      <c r="CC17" s="162"/>
      <c r="CD17" s="163"/>
      <c r="CE17" s="161"/>
      <c r="CF17" s="162"/>
      <c r="CG17" s="161"/>
      <c r="CH17" s="162"/>
      <c r="CI17" s="163"/>
      <c r="CJ17" s="161"/>
      <c r="CK17" s="162"/>
      <c r="CL17" s="161"/>
      <c r="CM17" s="162"/>
      <c r="CN17" s="163"/>
      <c r="CO17" s="161"/>
      <c r="CP17" s="162"/>
      <c r="CQ17" s="161"/>
      <c r="CR17" s="162"/>
      <c r="CS17" s="163"/>
      <c r="CT17" s="161"/>
      <c r="CU17" s="162"/>
      <c r="CV17" s="161"/>
      <c r="CW17" s="162"/>
      <c r="CX17" s="163"/>
      <c r="CY17" s="161"/>
      <c r="CZ17" s="162"/>
      <c r="DA17" s="161"/>
      <c r="DB17" s="162"/>
      <c r="DC17" s="163"/>
      <c r="DD17" s="178"/>
      <c r="DE17" s="178"/>
      <c r="DF17" s="178"/>
    </row>
    <row r="18" spans="2:110" s="201" customFormat="1" ht="12.5" thickBot="1" x14ac:dyDescent="0.35">
      <c r="B18" s="187"/>
      <c r="C18" s="188"/>
      <c r="D18" s="188"/>
      <c r="E18" s="188"/>
      <c r="F18" s="189" t="s">
        <v>65</v>
      </c>
      <c r="G18" s="188"/>
      <c r="H18" s="188"/>
      <c r="I18" s="190"/>
      <c r="J18" s="188"/>
      <c r="K18" s="190"/>
      <c r="L18" s="189"/>
      <c r="M18" s="191"/>
      <c r="N18" s="192"/>
      <c r="O18" s="193">
        <f>SUBTOTAL(9,O16:O17)</f>
        <v>0</v>
      </c>
      <c r="P18" s="194"/>
      <c r="Q18" s="193">
        <f>SUBTOTAL(9,Q16:Q17)</f>
        <v>0</v>
      </c>
      <c r="R18" s="193">
        <f>SUBTOTAL(9,R16:R17)</f>
        <v>0</v>
      </c>
      <c r="S18" s="193">
        <f>SUBTOTAL(9,S16:S17)</f>
        <v>0</v>
      </c>
      <c r="T18" s="193">
        <f>SUBTOTAL(9,T11:T17)</f>
        <v>0</v>
      </c>
      <c r="U18" s="195"/>
      <c r="V18" s="195"/>
      <c r="W18" s="196"/>
      <c r="X18" s="196"/>
      <c r="Y18" s="193">
        <f>SUBTOTAL(9,Y16:Y17)</f>
        <v>0</v>
      </c>
      <c r="Z18" s="193">
        <f>SUBTOTAL(9,Z16:Z17)</f>
        <v>0</v>
      </c>
      <c r="AA18" s="193">
        <f>SUBTOTAL(9,AA16:AA17)</f>
        <v>0</v>
      </c>
      <c r="AB18" s="193">
        <f>SUBTOTAL(9,AB16:AB17)</f>
        <v>0</v>
      </c>
      <c r="AC18" s="193">
        <f>SUBTOTAL(9,AC16:AC17)</f>
        <v>0</v>
      </c>
      <c r="AD18" s="193">
        <f>SUBTOTAL(1,AD11:AD17)</f>
        <v>0</v>
      </c>
      <c r="AE18" s="193">
        <f>SUBTOTAL(9,AE16:AE17)</f>
        <v>0</v>
      </c>
      <c r="AF18" s="188"/>
      <c r="AG18" s="188"/>
      <c r="AH18" s="197"/>
      <c r="AI18" s="197"/>
      <c r="AJ18" s="193">
        <f>SUBTOTAL(9,AJ16:AJ17)</f>
        <v>0</v>
      </c>
      <c r="AK18" s="193">
        <f>SUBTOTAL(9,AK16:AK17)</f>
        <v>0</v>
      </c>
      <c r="AL18" s="193">
        <f>SUBTOTAL(9,AL16:AL17)</f>
        <v>0</v>
      </c>
      <c r="AM18" s="193">
        <f>SUBTOTAL(9,AM16:AM17)</f>
        <v>0</v>
      </c>
      <c r="AN18" s="194"/>
      <c r="AO18" s="194"/>
      <c r="AP18" s="194"/>
      <c r="AQ18" s="193"/>
      <c r="AR18" s="193"/>
      <c r="AS18" s="191"/>
      <c r="AT18" s="193"/>
      <c r="AU18" s="194"/>
      <c r="AV18" s="194"/>
      <c r="AW18" s="193">
        <f>SUBTOTAL(9,AW16:AW17)</f>
        <v>0</v>
      </c>
      <c r="AX18" s="193"/>
      <c r="AY18" s="193">
        <f>SUBTOTAL(9,AY16:AY17)</f>
        <v>0</v>
      </c>
      <c r="AZ18" s="193"/>
      <c r="BA18" s="193">
        <f>SUBTOTAL(9,BA16:BA17)</f>
        <v>0</v>
      </c>
      <c r="BB18" s="193">
        <f>SUBTOTAL(9,BB16:BB17)</f>
        <v>0</v>
      </c>
      <c r="BC18" s="193">
        <f>SUBTOTAL(9,BC16:BC17)</f>
        <v>0</v>
      </c>
      <c r="BD18" s="193"/>
      <c r="BE18" s="193"/>
      <c r="BF18" s="193"/>
      <c r="BG18" s="193">
        <f>SUBTOTAL(9,BG16:BG17)</f>
        <v>0</v>
      </c>
      <c r="BH18" s="194"/>
      <c r="BI18" s="420"/>
      <c r="BJ18" s="194"/>
      <c r="BK18" s="194"/>
      <c r="BL18" s="193">
        <f t="shared" ref="BL18:BR18" si="213">SUBTOTAL(9,BL16:BL17)</f>
        <v>0</v>
      </c>
      <c r="BM18" s="193">
        <f t="shared" si="213"/>
        <v>0</v>
      </c>
      <c r="BN18" s="193">
        <f t="shared" si="213"/>
        <v>0</v>
      </c>
      <c r="BO18" s="193">
        <f t="shared" si="213"/>
        <v>0</v>
      </c>
      <c r="BP18" s="193">
        <f t="shared" si="213"/>
        <v>0</v>
      </c>
      <c r="BQ18" s="193">
        <f t="shared" si="213"/>
        <v>0</v>
      </c>
      <c r="BR18" s="193">
        <f t="shared" si="213"/>
        <v>0</v>
      </c>
      <c r="BS18" s="193"/>
      <c r="BT18" s="193"/>
      <c r="BU18" s="193">
        <f>SUBTOTAL(9,BU16:BU17)</f>
        <v>0</v>
      </c>
      <c r="BV18" s="193"/>
      <c r="BW18" s="193"/>
      <c r="BX18" s="188"/>
      <c r="BY18" s="193">
        <f t="shared" ref="BY18:CD18" si="214">SUBTOTAL(9,BY16:BY17)</f>
        <v>0</v>
      </c>
      <c r="BZ18" s="193">
        <f t="shared" si="214"/>
        <v>0</v>
      </c>
      <c r="CA18" s="193">
        <f t="shared" si="214"/>
        <v>0</v>
      </c>
      <c r="CB18" s="193">
        <f t="shared" si="214"/>
        <v>0</v>
      </c>
      <c r="CC18" s="193">
        <f t="shared" si="214"/>
        <v>0</v>
      </c>
      <c r="CD18" s="193">
        <f t="shared" si="214"/>
        <v>0</v>
      </c>
      <c r="CE18" s="189"/>
      <c r="CF18" s="198"/>
      <c r="CG18" s="198"/>
      <c r="CH18" s="193">
        <f>SUBTOTAL(9,CH16:CH17)</f>
        <v>0</v>
      </c>
      <c r="CI18" s="193">
        <f>SUBTOTAL(9,CI16:CI17)</f>
        <v>0</v>
      </c>
      <c r="CJ18" s="198"/>
      <c r="CK18" s="199"/>
      <c r="CL18" s="198"/>
      <c r="CM18" s="198"/>
      <c r="CN18" s="193">
        <f t="shared" ref="CN18:CU18" si="215">SUBTOTAL(9,CN16:CN17)</f>
        <v>0</v>
      </c>
      <c r="CO18" s="193">
        <f t="shared" si="215"/>
        <v>0</v>
      </c>
      <c r="CP18" s="193">
        <f t="shared" si="215"/>
        <v>0</v>
      </c>
      <c r="CQ18" s="193">
        <f t="shared" si="215"/>
        <v>0</v>
      </c>
      <c r="CR18" s="193">
        <f t="shared" si="215"/>
        <v>0</v>
      </c>
      <c r="CS18" s="193">
        <f t="shared" si="215"/>
        <v>0</v>
      </c>
      <c r="CT18" s="193">
        <f t="shared" si="215"/>
        <v>0</v>
      </c>
      <c r="CU18" s="193">
        <f t="shared" si="215"/>
        <v>0</v>
      </c>
      <c r="CV18" s="198"/>
      <c r="CW18" s="198"/>
      <c r="CX18" s="198"/>
      <c r="CY18" s="198"/>
      <c r="CZ18" s="198"/>
      <c r="DA18" s="198"/>
      <c r="DB18" s="198"/>
      <c r="DC18" s="198"/>
      <c r="DD18" s="198"/>
      <c r="DE18" s="198"/>
      <c r="DF18" s="198"/>
    </row>
    <row r="19" spans="2:110" s="185" customFormat="1" ht="12.5" thickBot="1" x14ac:dyDescent="0.35">
      <c r="E19" s="202"/>
      <c r="F19" s="203"/>
      <c r="H19" s="203"/>
      <c r="I19" s="224"/>
      <c r="J19" s="210"/>
      <c r="K19" s="224"/>
      <c r="L19" s="205"/>
      <c r="M19" s="203"/>
      <c r="N19" s="211"/>
      <c r="O19" s="211"/>
      <c r="P19" s="210"/>
      <c r="Q19" s="209"/>
      <c r="R19" s="209"/>
      <c r="S19" s="209"/>
      <c r="T19" s="209"/>
      <c r="U19" s="205"/>
      <c r="V19" s="184"/>
      <c r="W19" s="184"/>
      <c r="X19" s="203"/>
      <c r="AD19" s="210"/>
      <c r="AE19" s="210"/>
      <c r="AF19" s="211"/>
      <c r="AG19" s="211"/>
      <c r="AH19" s="203"/>
      <c r="AM19" s="210"/>
      <c r="AR19" s="220"/>
      <c r="BI19" s="361"/>
      <c r="BK19" s="217"/>
      <c r="BL19" s="217"/>
      <c r="BN19" s="211"/>
      <c r="BQ19" s="213"/>
      <c r="BS19" s="203"/>
      <c r="BT19" s="223"/>
      <c r="BZ19" s="203"/>
      <c r="CD19" s="202"/>
      <c r="CH19" s="213"/>
      <c r="CJ19" s="203"/>
      <c r="DB19" s="361"/>
      <c r="DC19" s="361"/>
    </row>
    <row r="20" spans="2:110" s="201" customFormat="1" ht="15" customHeight="1" thickBot="1" x14ac:dyDescent="0.35">
      <c r="N20" s="225" t="s">
        <v>90</v>
      </c>
      <c r="O20" s="226" t="s">
        <v>58</v>
      </c>
      <c r="P20" s="227"/>
      <c r="R20" s="209"/>
      <c r="S20" s="209"/>
      <c r="T20" s="209"/>
      <c r="U20" s="205"/>
      <c r="V20" s="184"/>
      <c r="W20" s="184"/>
      <c r="AA20" s="473" t="s">
        <v>90</v>
      </c>
      <c r="AB20" s="474"/>
      <c r="AC20" s="228" t="s">
        <v>58</v>
      </c>
      <c r="AD20" s="185"/>
      <c r="AE20" s="185"/>
      <c r="AF20" s="211"/>
      <c r="AG20" s="211"/>
      <c r="AH20" s="203"/>
      <c r="AI20" s="185"/>
      <c r="AL20" s="185"/>
      <c r="AM20" s="185"/>
      <c r="AN20" s="185"/>
      <c r="AO20" s="185"/>
      <c r="AP20" s="185"/>
      <c r="AQ20" s="185"/>
      <c r="AR20" s="315" t="s">
        <v>90</v>
      </c>
      <c r="AS20" s="229" t="s">
        <v>58</v>
      </c>
      <c r="AT20" s="230"/>
      <c r="AZ20" s="185"/>
      <c r="BA20" s="185"/>
      <c r="BB20" s="185"/>
      <c r="BC20" s="185"/>
      <c r="BI20" s="362"/>
      <c r="BO20" s="185"/>
      <c r="DB20" s="362"/>
      <c r="DC20" s="362"/>
    </row>
    <row r="21" spans="2:110" s="201" customFormat="1" ht="12.65" customHeight="1" x14ac:dyDescent="0.3">
      <c r="N21" s="231" t="s">
        <v>67</v>
      </c>
      <c r="O21" s="232">
        <f>Q12+AJ12+AK12+AE12</f>
        <v>69200</v>
      </c>
      <c r="P21" s="185"/>
      <c r="Q21" s="209"/>
      <c r="R21" s="209"/>
      <c r="S21" s="209"/>
      <c r="T21" s="209"/>
      <c r="U21" s="205"/>
      <c r="V21" s="184"/>
      <c r="W21" s="184"/>
      <c r="AA21" s="475" t="s">
        <v>89</v>
      </c>
      <c r="AB21" s="476"/>
      <c r="AC21" s="233">
        <f>Y12+Z12</f>
        <v>0</v>
      </c>
      <c r="AD21" s="227"/>
      <c r="AE21" s="227"/>
      <c r="AF21" s="211"/>
      <c r="AG21" s="211"/>
      <c r="AH21" s="203"/>
      <c r="AI21" s="185"/>
      <c r="AJ21" s="210"/>
      <c r="AK21" s="219"/>
      <c r="AL21" s="185"/>
      <c r="AM21" s="185"/>
      <c r="AN21" s="185"/>
      <c r="AO21" s="185"/>
      <c r="AP21" s="185"/>
      <c r="AQ21" s="185"/>
      <c r="AR21" s="251" t="s">
        <v>66</v>
      </c>
      <c r="AS21" s="234">
        <f>+AY12+BN12+BO12+BC12+BG12+BQ18</f>
        <v>87790</v>
      </c>
      <c r="AT21" s="235"/>
      <c r="AZ21" s="185"/>
      <c r="BA21" s="185"/>
      <c r="BB21" s="185"/>
      <c r="BC21" s="227"/>
      <c r="BI21" s="362"/>
      <c r="BO21" s="185"/>
      <c r="DB21" s="362"/>
      <c r="DC21" s="362"/>
    </row>
    <row r="22" spans="2:110" s="201" customFormat="1" ht="11.4" customHeight="1" x14ac:dyDescent="0.3">
      <c r="N22" s="231" t="s">
        <v>91</v>
      </c>
      <c r="O22" s="232">
        <v>69200</v>
      </c>
      <c r="P22" s="236">
        <v>46187</v>
      </c>
      <c r="Q22" s="209"/>
      <c r="S22" s="209"/>
      <c r="T22" s="209"/>
      <c r="U22" s="205"/>
      <c r="V22" s="184"/>
      <c r="W22" s="184"/>
      <c r="AA22" s="477" t="s">
        <v>68</v>
      </c>
      <c r="AB22" s="478"/>
      <c r="AC22" s="237">
        <v>0</v>
      </c>
      <c r="AD22" s="236">
        <f>P22</f>
        <v>46187</v>
      </c>
      <c r="AF22" s="211"/>
      <c r="AG22" s="211"/>
      <c r="AH22" s="203"/>
      <c r="AI22" s="185"/>
      <c r="AJ22" s="210"/>
      <c r="AK22" s="219"/>
      <c r="AL22" s="185"/>
      <c r="AM22" s="185"/>
      <c r="AN22" s="185"/>
      <c r="AO22" s="185"/>
      <c r="AP22" s="185"/>
      <c r="AQ22" s="185"/>
      <c r="AR22" s="251" t="s">
        <v>68</v>
      </c>
      <c r="AS22" s="238">
        <v>87790</v>
      </c>
      <c r="AT22" s="236">
        <f>P22</f>
        <v>46187</v>
      </c>
      <c r="AZ22" s="185"/>
      <c r="BA22" s="185"/>
      <c r="BB22" s="185"/>
      <c r="BC22" s="236"/>
      <c r="BI22" s="362"/>
      <c r="DB22" s="362"/>
      <c r="DC22" s="362"/>
    </row>
    <row r="23" spans="2:110" s="201" customFormat="1" ht="11.4" customHeight="1" x14ac:dyDescent="0.3">
      <c r="N23" s="231" t="s">
        <v>69</v>
      </c>
      <c r="O23" s="239">
        <f>O22-O21</f>
        <v>0</v>
      </c>
      <c r="P23" s="185"/>
      <c r="Q23" s="209"/>
      <c r="S23" s="209"/>
      <c r="T23" s="209"/>
      <c r="U23" s="205"/>
      <c r="V23" s="184"/>
      <c r="W23" s="184"/>
      <c r="AA23" s="477" t="s">
        <v>69</v>
      </c>
      <c r="AB23" s="478"/>
      <c r="AC23" s="240">
        <f>AC22-AC21</f>
        <v>0</v>
      </c>
      <c r="AD23" s="227"/>
      <c r="AE23" s="227"/>
      <c r="AF23" s="211"/>
      <c r="AG23" s="211"/>
      <c r="AH23" s="203"/>
      <c r="AI23" s="185"/>
      <c r="AJ23" s="210"/>
      <c r="AK23" s="185"/>
      <c r="AL23" s="185"/>
      <c r="AM23" s="185"/>
      <c r="AN23" s="185"/>
      <c r="AO23" s="185"/>
      <c r="AP23" s="185"/>
      <c r="AQ23" s="185"/>
      <c r="AR23" s="251" t="s">
        <v>69</v>
      </c>
      <c r="AS23" s="239">
        <f>AS21-AS22</f>
        <v>0</v>
      </c>
      <c r="AT23" s="221"/>
      <c r="AZ23" s="185"/>
      <c r="BA23" s="185"/>
      <c r="BB23" s="185"/>
      <c r="BC23" s="227"/>
      <c r="BI23" s="362"/>
      <c r="DB23" s="362"/>
      <c r="DC23" s="362"/>
    </row>
    <row r="24" spans="2:110" s="201" customFormat="1" ht="12" x14ac:dyDescent="0.3">
      <c r="N24" s="231" t="s">
        <v>352</v>
      </c>
      <c r="O24" s="234">
        <v>0</v>
      </c>
      <c r="P24" s="216"/>
      <c r="Q24" s="209"/>
      <c r="S24" s="209"/>
      <c r="T24" s="209"/>
      <c r="U24" s="205"/>
      <c r="V24" s="184"/>
      <c r="W24" s="184"/>
      <c r="AA24" s="477" t="s">
        <v>351</v>
      </c>
      <c r="AB24" s="478"/>
      <c r="AC24" s="241">
        <v>0</v>
      </c>
      <c r="AD24" s="227"/>
      <c r="AE24" s="227"/>
      <c r="AF24" s="211"/>
      <c r="AG24" s="211"/>
      <c r="AH24" s="203"/>
      <c r="AI24" s="185"/>
      <c r="AJ24" s="210"/>
      <c r="AK24" s="185"/>
      <c r="AL24" s="185"/>
      <c r="AM24" s="185"/>
      <c r="AN24" s="185"/>
      <c r="AO24" s="185"/>
      <c r="AP24" s="185"/>
      <c r="AQ24" s="185"/>
      <c r="AR24" s="251" t="s">
        <v>350</v>
      </c>
      <c r="AS24" s="234">
        <f>'Last year''s'!L3</f>
        <v>0</v>
      </c>
      <c r="AT24" s="221"/>
      <c r="AZ24" s="185"/>
      <c r="BA24" s="185"/>
      <c r="BB24" s="185"/>
      <c r="BC24" s="227"/>
      <c r="BI24" s="362"/>
      <c r="DB24" s="362"/>
      <c r="DC24" s="362"/>
    </row>
    <row r="25" spans="2:110" s="201" customFormat="1" ht="12" x14ac:dyDescent="0.3">
      <c r="N25" s="231" t="s">
        <v>184</v>
      </c>
      <c r="O25" s="234">
        <v>0</v>
      </c>
      <c r="P25" s="242"/>
      <c r="Q25" s="209"/>
      <c r="S25" s="209"/>
      <c r="T25" s="209"/>
      <c r="U25" s="205"/>
      <c r="V25" s="184"/>
      <c r="W25" s="184"/>
      <c r="AA25" s="477" t="s">
        <v>349</v>
      </c>
      <c r="AB25" s="478"/>
      <c r="AC25" s="241">
        <f>'Last year''s'!R65</f>
        <v>0</v>
      </c>
      <c r="AD25" s="227"/>
      <c r="AE25" s="227"/>
      <c r="AF25" s="211"/>
      <c r="AG25" s="211"/>
      <c r="AH25" s="185"/>
      <c r="AI25" s="185"/>
      <c r="AJ25" s="243"/>
      <c r="AK25" s="185"/>
      <c r="AL25" s="185"/>
      <c r="AM25" s="185"/>
      <c r="AN25" s="185"/>
      <c r="AO25" s="185"/>
      <c r="AP25" s="185"/>
      <c r="AQ25" s="185"/>
      <c r="AR25" s="251" t="s">
        <v>353</v>
      </c>
      <c r="AS25" s="234">
        <f>-'Last year''s'!L4</f>
        <v>0</v>
      </c>
      <c r="AT25" s="235"/>
      <c r="AZ25" s="185"/>
      <c r="BA25" s="185"/>
      <c r="BB25" s="185"/>
      <c r="BC25" s="227"/>
      <c r="BI25" s="362"/>
      <c r="DB25" s="362"/>
      <c r="DC25" s="362"/>
    </row>
    <row r="26" spans="2:110" s="201" customFormat="1" ht="12" x14ac:dyDescent="0.3">
      <c r="N26" s="231" t="s">
        <v>348</v>
      </c>
      <c r="O26" s="234">
        <f>'Last year''s'!F101</f>
        <v>0</v>
      </c>
      <c r="P26" s="217"/>
      <c r="Q26" s="209"/>
      <c r="S26" s="209"/>
      <c r="T26" s="209"/>
      <c r="U26" s="205"/>
      <c r="V26" s="184"/>
      <c r="W26" s="184"/>
      <c r="AA26" s="477" t="s">
        <v>318</v>
      </c>
      <c r="AB26" s="478"/>
      <c r="AC26" s="443"/>
      <c r="AD26" s="235"/>
      <c r="AE26" s="235"/>
      <c r="AF26" s="211"/>
      <c r="AG26" s="211"/>
      <c r="AH26" s="185"/>
      <c r="AI26" s="185"/>
      <c r="AJ26" s="243"/>
      <c r="AK26" s="185"/>
      <c r="AL26" s="185"/>
      <c r="AM26" s="185"/>
      <c r="AN26" s="185"/>
      <c r="AO26" s="185"/>
      <c r="AP26" s="185"/>
      <c r="AQ26" s="185"/>
      <c r="AR26" s="251" t="s">
        <v>86</v>
      </c>
      <c r="AS26" s="234">
        <f>-'Recon Items'!C29+'Recon Items'!G29+'Recon Items'!R8</f>
        <v>0</v>
      </c>
      <c r="AT26" s="235"/>
      <c r="AZ26" s="185"/>
      <c r="BA26" s="185"/>
      <c r="BB26" s="185"/>
      <c r="BC26" s="235"/>
      <c r="BI26" s="362"/>
      <c r="DB26" s="362"/>
      <c r="DC26" s="362"/>
    </row>
    <row r="27" spans="2:110" s="201" customFormat="1" ht="12.5" thickBot="1" x14ac:dyDescent="0.35">
      <c r="N27" s="231" t="s">
        <v>86</v>
      </c>
      <c r="O27" s="234">
        <f>'Recon Items'!G19-'Recon Items'!C19-'Recon Items'!N19+'Recon Items'!C33</f>
        <v>0</v>
      </c>
      <c r="P27" s="222"/>
      <c r="Q27" s="209"/>
      <c r="S27" s="209"/>
      <c r="T27" s="209"/>
      <c r="U27" s="205"/>
      <c r="V27" s="184"/>
      <c r="W27" s="184"/>
      <c r="AA27" s="471" t="s">
        <v>159</v>
      </c>
      <c r="AB27" s="472"/>
      <c r="AC27" s="241">
        <f>'Recon Items'!K33</f>
        <v>0</v>
      </c>
      <c r="AD27" s="209"/>
      <c r="AE27" s="209"/>
      <c r="AF27" s="211"/>
      <c r="AG27" s="211"/>
      <c r="AH27" s="185"/>
      <c r="AI27" s="185"/>
      <c r="AJ27" s="243"/>
      <c r="AK27" s="185"/>
      <c r="AL27" s="185"/>
      <c r="AM27" s="185"/>
      <c r="AN27" s="185"/>
      <c r="AO27" s="185"/>
      <c r="AP27" s="185"/>
      <c r="AQ27" s="185"/>
      <c r="AR27" s="251" t="s">
        <v>159</v>
      </c>
      <c r="AS27" s="234">
        <f>'Recon Items'!G33</f>
        <v>0</v>
      </c>
      <c r="AT27" s="221"/>
      <c r="AZ27" s="185"/>
      <c r="BA27" s="185"/>
      <c r="BB27" s="185"/>
      <c r="BC27" s="209"/>
      <c r="BI27" s="362"/>
      <c r="DB27" s="362"/>
      <c r="DC27" s="362"/>
    </row>
    <row r="28" spans="2:110" s="201" customFormat="1" ht="15" customHeight="1" thickBot="1" x14ac:dyDescent="0.35">
      <c r="N28" s="231" t="s">
        <v>159</v>
      </c>
      <c r="O28" s="244">
        <f>'Recon Items'!C51</f>
        <v>0</v>
      </c>
      <c r="Q28" s="209"/>
      <c r="S28" s="209"/>
      <c r="T28" s="209"/>
      <c r="U28" s="205"/>
      <c r="V28" s="184"/>
      <c r="W28" s="184"/>
      <c r="AA28" s="245" t="s">
        <v>69</v>
      </c>
      <c r="AB28" s="189"/>
      <c r="AC28" s="246">
        <f>-AC23+AC24+AC25+AC27</f>
        <v>0</v>
      </c>
      <c r="AD28" s="222"/>
      <c r="AE28" s="222"/>
      <c r="AF28" s="211"/>
      <c r="AG28" s="211"/>
      <c r="AH28" s="185"/>
      <c r="AI28" s="185"/>
      <c r="AJ28" s="208"/>
      <c r="AK28" s="185"/>
      <c r="AL28" s="185"/>
      <c r="AM28" s="185"/>
      <c r="AN28" s="185"/>
      <c r="AO28" s="185"/>
      <c r="AP28" s="185"/>
      <c r="AQ28" s="185"/>
      <c r="AR28" s="245" t="s">
        <v>80</v>
      </c>
      <c r="AS28" s="247">
        <f>AS23+AS25+AS26+AS24+AS27</f>
        <v>0</v>
      </c>
      <c r="AT28" s="185"/>
      <c r="AZ28" s="185"/>
      <c r="BA28" s="185"/>
      <c r="BB28" s="185"/>
      <c r="BC28" s="222"/>
      <c r="BI28" s="362"/>
      <c r="DB28" s="362"/>
      <c r="DC28" s="362"/>
    </row>
    <row r="29" spans="2:110" s="185" customFormat="1" ht="12.5" thickBot="1" x14ac:dyDescent="0.35">
      <c r="E29" s="202"/>
      <c r="F29" s="203"/>
      <c r="H29" s="203"/>
      <c r="I29" s="224"/>
      <c r="J29" s="210"/>
      <c r="K29" s="224"/>
      <c r="L29" s="205"/>
      <c r="M29" s="203"/>
      <c r="N29" s="245" t="s">
        <v>69</v>
      </c>
      <c r="O29" s="246">
        <f>O23+O26-O27-O24-O28-O25</f>
        <v>0</v>
      </c>
      <c r="P29" s="210"/>
      <c r="Q29" s="209"/>
      <c r="U29" s="205"/>
      <c r="V29" s="184"/>
      <c r="W29" s="184"/>
      <c r="X29" s="203"/>
      <c r="AD29" s="210"/>
      <c r="AE29" s="210"/>
      <c r="AF29" s="211"/>
      <c r="AG29" s="211"/>
      <c r="AH29" s="203"/>
      <c r="AM29" s="210"/>
      <c r="AR29" s="220"/>
      <c r="BI29" s="361"/>
      <c r="BN29" s="211"/>
      <c r="BS29" s="203"/>
      <c r="BT29" s="223"/>
      <c r="BZ29" s="203"/>
      <c r="CD29" s="202"/>
      <c r="CJ29" s="203"/>
      <c r="DB29" s="361"/>
      <c r="DC29" s="361"/>
    </row>
    <row r="30" spans="2:110" s="185" customFormat="1" ht="12" x14ac:dyDescent="0.3">
      <c r="E30" s="202"/>
      <c r="F30" s="203"/>
      <c r="H30" s="203"/>
      <c r="I30" s="224"/>
      <c r="J30" s="210"/>
      <c r="K30" s="224"/>
      <c r="L30" s="205"/>
      <c r="M30" s="203"/>
      <c r="N30" s="211"/>
      <c r="O30" s="211"/>
      <c r="P30" s="210"/>
      <c r="Q30" s="209"/>
      <c r="U30" s="205"/>
      <c r="V30" s="184"/>
      <c r="W30" s="184"/>
      <c r="X30" s="203"/>
      <c r="AD30" s="210"/>
      <c r="AE30" s="210"/>
      <c r="AF30" s="211"/>
      <c r="AG30" s="211"/>
      <c r="AH30" s="203"/>
      <c r="AM30" s="210"/>
      <c r="AR30" s="220"/>
      <c r="BI30" s="361"/>
      <c r="BN30" s="211"/>
      <c r="BS30" s="203"/>
      <c r="BT30" s="223"/>
      <c r="BZ30" s="203"/>
      <c r="CD30" s="202"/>
      <c r="CJ30" s="203"/>
      <c r="DB30" s="361"/>
      <c r="DC30" s="361"/>
    </row>
    <row r="31" spans="2:110" s="185" customFormat="1" ht="12" x14ac:dyDescent="0.3">
      <c r="E31" s="202"/>
      <c r="F31" s="203"/>
      <c r="H31" s="203"/>
      <c r="I31" s="224"/>
      <c r="J31" s="210"/>
      <c r="K31" s="224"/>
      <c r="L31" s="205"/>
      <c r="M31" s="203"/>
      <c r="N31" s="211"/>
      <c r="O31" s="211"/>
      <c r="P31" s="210"/>
      <c r="Q31" s="209"/>
      <c r="U31" s="205"/>
      <c r="V31" s="184"/>
      <c r="W31" s="184"/>
      <c r="X31" s="203"/>
      <c r="AD31" s="210"/>
      <c r="AE31" s="210"/>
      <c r="AF31" s="211"/>
      <c r="AG31" s="211"/>
      <c r="AH31" s="203"/>
      <c r="AM31" s="210"/>
      <c r="AR31" s="220"/>
      <c r="BI31" s="361"/>
      <c r="BN31" s="211"/>
      <c r="BS31" s="203"/>
      <c r="BT31" s="223"/>
      <c r="BZ31" s="203"/>
      <c r="CD31" s="202"/>
      <c r="CJ31" s="203"/>
      <c r="DB31" s="361"/>
      <c r="DC31" s="361"/>
    </row>
    <row r="32" spans="2:110" s="185" customFormat="1" ht="12" x14ac:dyDescent="0.3">
      <c r="E32" s="202"/>
      <c r="F32" s="203"/>
      <c r="H32" s="203"/>
      <c r="I32" s="224"/>
      <c r="J32" s="210"/>
      <c r="K32" s="224"/>
      <c r="L32" s="205"/>
      <c r="M32" s="203"/>
      <c r="N32" s="211"/>
      <c r="O32" s="211"/>
      <c r="P32" s="210"/>
      <c r="Q32" s="209"/>
      <c r="U32" s="205"/>
      <c r="V32" s="184"/>
      <c r="W32" s="184"/>
      <c r="X32" s="203"/>
      <c r="AD32" s="210"/>
      <c r="AE32" s="210"/>
      <c r="AF32" s="211"/>
      <c r="AG32" s="211"/>
      <c r="AH32" s="203"/>
      <c r="AM32" s="210"/>
      <c r="AR32" s="220"/>
      <c r="BI32" s="361"/>
      <c r="BN32" s="211"/>
      <c r="BS32" s="203"/>
      <c r="BT32" s="223"/>
      <c r="BZ32" s="203"/>
      <c r="CD32" s="202"/>
      <c r="CJ32" s="203"/>
      <c r="DB32" s="361"/>
      <c r="DC32" s="361"/>
    </row>
    <row r="33" spans="5:107" s="185" customFormat="1" ht="12" x14ac:dyDescent="0.3">
      <c r="E33" s="202"/>
      <c r="F33" s="203"/>
      <c r="H33" s="203"/>
      <c r="I33" s="224"/>
      <c r="J33" s="210"/>
      <c r="K33" s="224"/>
      <c r="L33" s="205"/>
      <c r="M33" s="203"/>
      <c r="N33" s="211"/>
      <c r="O33" s="211"/>
      <c r="P33" s="210"/>
      <c r="Q33" s="209"/>
      <c r="U33" s="205"/>
      <c r="V33" s="184"/>
      <c r="W33" s="184"/>
      <c r="X33" s="203"/>
      <c r="AD33" s="210"/>
      <c r="AE33" s="210"/>
      <c r="AF33" s="211"/>
      <c r="AG33" s="211"/>
      <c r="AH33" s="203"/>
      <c r="AM33" s="210"/>
      <c r="AR33" s="220"/>
      <c r="BI33" s="361"/>
      <c r="BN33" s="211"/>
      <c r="BS33" s="203"/>
      <c r="BT33" s="223"/>
      <c r="BZ33" s="203"/>
      <c r="CD33" s="202"/>
      <c r="CJ33" s="203"/>
      <c r="DB33" s="361"/>
      <c r="DC33" s="361"/>
    </row>
    <row r="34" spans="5:107" s="185" customFormat="1" ht="12" x14ac:dyDescent="0.3">
      <c r="E34" s="202"/>
      <c r="F34" s="203"/>
      <c r="H34" s="203"/>
      <c r="I34" s="224"/>
      <c r="J34" s="210"/>
      <c r="K34" s="224"/>
      <c r="L34" s="205"/>
      <c r="M34" s="203"/>
      <c r="N34" s="211"/>
      <c r="O34" s="211"/>
      <c r="P34" s="210"/>
      <c r="Q34" s="209"/>
      <c r="U34" s="205"/>
      <c r="V34" s="184"/>
      <c r="W34" s="184"/>
      <c r="X34" s="203"/>
      <c r="AD34" s="210"/>
      <c r="AE34" s="210"/>
      <c r="AF34" s="211"/>
      <c r="AG34" s="211"/>
      <c r="AH34" s="203"/>
      <c r="AM34" s="210"/>
      <c r="AR34" s="220"/>
      <c r="BI34" s="361"/>
      <c r="BN34" s="211"/>
      <c r="BS34" s="203"/>
      <c r="BT34" s="223"/>
      <c r="BZ34" s="203"/>
      <c r="CD34" s="202"/>
      <c r="CJ34" s="203"/>
      <c r="DB34" s="361"/>
      <c r="DC34" s="361"/>
    </row>
    <row r="35" spans="5:107" s="185" customFormat="1" ht="12" x14ac:dyDescent="0.3">
      <c r="E35" s="202"/>
      <c r="F35" s="203"/>
      <c r="H35" s="203"/>
      <c r="I35" s="224"/>
      <c r="J35" s="210"/>
      <c r="K35" s="224"/>
      <c r="L35" s="205"/>
      <c r="M35" s="203"/>
      <c r="N35" s="211"/>
      <c r="O35" s="211"/>
      <c r="P35" s="210"/>
      <c r="Q35" s="209"/>
      <c r="U35" s="205"/>
      <c r="V35" s="184"/>
      <c r="W35" s="184"/>
      <c r="X35" s="203"/>
      <c r="AD35" s="210"/>
      <c r="AE35" s="210"/>
      <c r="AF35" s="211"/>
      <c r="AG35" s="211"/>
      <c r="AH35" s="203"/>
      <c r="AM35" s="210"/>
      <c r="AR35" s="220"/>
      <c r="BI35" s="361"/>
      <c r="BN35" s="211"/>
      <c r="BS35" s="203"/>
      <c r="BT35" s="223"/>
      <c r="BZ35" s="203"/>
      <c r="CD35" s="202"/>
      <c r="CJ35" s="203"/>
      <c r="DB35" s="361"/>
      <c r="DC35" s="361"/>
    </row>
    <row r="36" spans="5:107" x14ac:dyDescent="0.25">
      <c r="Q36" s="137"/>
    </row>
    <row r="37" spans="5:107" x14ac:dyDescent="0.25">
      <c r="Q37" s="137"/>
    </row>
    <row r="38" spans="5:107" x14ac:dyDescent="0.25">
      <c r="Q38" s="137"/>
    </row>
    <row r="39" spans="5:107" x14ac:dyDescent="0.25">
      <c r="Q39" s="137"/>
    </row>
    <row r="40" spans="5:107" x14ac:dyDescent="0.25">
      <c r="Q40" s="137"/>
    </row>
    <row r="41" spans="5:107" s="123" customFormat="1" ht="14.5" x14ac:dyDescent="0.35">
      <c r="N41" s="138"/>
      <c r="O41" s="138"/>
      <c r="Q41" s="137"/>
      <c r="R41" s="115"/>
      <c r="S41" s="115"/>
      <c r="T41" s="115"/>
      <c r="U41" s="135"/>
      <c r="V41" s="121"/>
      <c r="W41" s="144"/>
      <c r="X41" s="136"/>
      <c r="Y41" s="115"/>
      <c r="Z41" s="145"/>
      <c r="AD41" s="130"/>
      <c r="AE41" s="130"/>
      <c r="AF41" s="138"/>
      <c r="AG41" s="138"/>
      <c r="AH41" s="145"/>
      <c r="AI41" s="115"/>
      <c r="AJ41" s="140"/>
      <c r="AK41" s="115"/>
      <c r="AL41" s="115"/>
      <c r="AM41" s="146"/>
      <c r="AN41" s="145"/>
      <c r="AO41" s="145"/>
      <c r="AP41" s="115"/>
      <c r="AQ41" s="115"/>
      <c r="AR41" s="141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45"/>
      <c r="BH41" s="140"/>
      <c r="BI41" s="422"/>
      <c r="BJ41" s="139">
        <f>SUM(BJ35:BJ40)</f>
        <v>0</v>
      </c>
      <c r="BK41" s="139"/>
      <c r="BL41" s="139"/>
      <c r="DB41" s="363"/>
      <c r="DC41" s="363"/>
    </row>
    <row r="42" spans="5:107" s="123" customFormat="1" ht="14.5" x14ac:dyDescent="0.35">
      <c r="Q42" s="137"/>
      <c r="R42" s="115"/>
      <c r="S42" s="115"/>
      <c r="T42" s="115"/>
      <c r="U42" s="135"/>
      <c r="V42" s="121"/>
      <c r="W42" s="144"/>
      <c r="X42" s="136"/>
      <c r="Y42" s="115"/>
      <c r="Z42" s="137"/>
      <c r="AA42" s="137"/>
      <c r="AB42" s="137"/>
      <c r="AD42" s="130"/>
      <c r="AE42" s="130"/>
      <c r="AF42" s="138"/>
      <c r="AG42" s="138"/>
      <c r="AH42" s="145"/>
      <c r="AI42" s="115"/>
      <c r="AJ42" s="115"/>
      <c r="AK42" s="115"/>
      <c r="AL42" s="115"/>
      <c r="AM42" s="146"/>
      <c r="AN42" s="145"/>
      <c r="AO42" s="145"/>
      <c r="AP42" s="115"/>
      <c r="AQ42" s="115"/>
      <c r="AR42" s="141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45"/>
      <c r="BH42" s="142"/>
      <c r="BI42" s="423"/>
      <c r="BJ42" s="142">
        <f>BJ34-BJ41</f>
        <v>0</v>
      </c>
      <c r="BK42" s="142"/>
      <c r="BL42" s="142"/>
      <c r="DB42" s="363"/>
      <c r="DC42" s="363"/>
    </row>
    <row r="43" spans="5:107" s="123" customFormat="1" ht="14.5" x14ac:dyDescent="0.35">
      <c r="Q43" s="137"/>
      <c r="R43" s="115"/>
      <c r="S43" s="115"/>
      <c r="T43" s="115"/>
      <c r="U43" s="135"/>
      <c r="V43" s="121"/>
      <c r="W43" s="144"/>
      <c r="X43" s="136"/>
      <c r="Y43" s="115"/>
      <c r="Z43" s="115"/>
      <c r="AA43" s="137"/>
      <c r="AB43" s="137"/>
      <c r="AC43" s="137"/>
      <c r="AD43" s="130"/>
      <c r="AE43" s="130"/>
      <c r="AF43" s="138"/>
      <c r="AG43" s="138"/>
      <c r="AH43" s="145"/>
      <c r="AI43" s="115"/>
      <c r="AJ43" s="115"/>
      <c r="AK43" s="115"/>
      <c r="AL43" s="115"/>
      <c r="AM43" s="146"/>
      <c r="AN43" s="145"/>
      <c r="AO43" s="145"/>
      <c r="AP43" s="115"/>
      <c r="AQ43" s="115"/>
      <c r="AR43" s="141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45"/>
      <c r="BH43" s="115"/>
      <c r="BI43" s="360"/>
      <c r="BJ43" s="115"/>
      <c r="BK43" s="115"/>
      <c r="BL43" s="115"/>
      <c r="DB43" s="363"/>
      <c r="DC43" s="363"/>
    </row>
    <row r="44" spans="5:107" s="123" customFormat="1" ht="14.5" x14ac:dyDescent="0.35">
      <c r="Q44" s="137"/>
      <c r="R44" s="115"/>
      <c r="S44" s="115"/>
      <c r="T44" s="115"/>
      <c r="U44" s="135"/>
      <c r="V44" s="121"/>
      <c r="W44" s="144"/>
      <c r="X44" s="136"/>
      <c r="Y44" s="115"/>
      <c r="Z44" s="115"/>
      <c r="AA44" s="137"/>
      <c r="AB44" s="115"/>
      <c r="AC44" s="137"/>
      <c r="AD44" s="130"/>
      <c r="AE44" s="130"/>
      <c r="AF44" s="138"/>
      <c r="AG44" s="138"/>
      <c r="AH44" s="145"/>
      <c r="AI44" s="115"/>
      <c r="AJ44" s="115"/>
      <c r="AK44" s="115"/>
      <c r="AL44" s="115"/>
      <c r="AM44" s="130"/>
      <c r="AN44" s="145"/>
      <c r="AO44" s="145"/>
      <c r="AP44" s="115"/>
      <c r="AQ44" s="115"/>
      <c r="AR44" s="141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45"/>
      <c r="BH44" s="130"/>
      <c r="BI44" s="424"/>
      <c r="BJ44" s="115"/>
      <c r="BK44" s="115"/>
      <c r="BL44" s="115"/>
      <c r="DB44" s="363"/>
      <c r="DC44" s="363"/>
    </row>
    <row r="45" spans="5:107" s="123" customFormat="1" ht="14.5" x14ac:dyDescent="0.35">
      <c r="Q45" s="137"/>
      <c r="R45" s="115"/>
      <c r="S45" s="115"/>
      <c r="T45" s="115"/>
      <c r="U45" s="135"/>
      <c r="V45" s="121"/>
      <c r="W45" s="144"/>
      <c r="X45" s="136"/>
      <c r="Y45" s="115"/>
      <c r="Z45" s="115"/>
      <c r="AA45" s="137"/>
      <c r="AB45" s="115"/>
      <c r="AD45" s="130"/>
      <c r="AE45" s="130"/>
      <c r="AF45" s="138"/>
      <c r="AG45" s="138"/>
      <c r="AH45" s="145"/>
      <c r="AI45" s="115"/>
      <c r="AJ45" s="115"/>
      <c r="AK45" s="115"/>
      <c r="AL45" s="115"/>
      <c r="AM45" s="130"/>
      <c r="AN45" s="145"/>
      <c r="AO45" s="145"/>
      <c r="AP45" s="115"/>
      <c r="AQ45" s="115"/>
      <c r="AR45" s="141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45"/>
      <c r="BH45" s="130"/>
      <c r="BI45" s="424"/>
      <c r="BJ45" s="115"/>
      <c r="BK45" s="115"/>
      <c r="BL45" s="115"/>
      <c r="DB45" s="363"/>
      <c r="DC45" s="363"/>
    </row>
    <row r="46" spans="5:107" s="123" customFormat="1" ht="14.5" x14ac:dyDescent="0.35">
      <c r="Q46" s="137"/>
      <c r="R46" s="115"/>
      <c r="S46" s="115"/>
      <c r="T46" s="115"/>
      <c r="U46" s="135"/>
      <c r="V46" s="121"/>
      <c r="W46" s="144"/>
      <c r="X46" s="136"/>
      <c r="Y46" s="115"/>
      <c r="Z46" s="115"/>
      <c r="AA46" s="137"/>
      <c r="AB46" s="115"/>
      <c r="AD46" s="130"/>
      <c r="AE46" s="130"/>
      <c r="AF46" s="138"/>
      <c r="AG46" s="138"/>
      <c r="AH46" s="145"/>
      <c r="AI46" s="115"/>
      <c r="AJ46" s="115"/>
      <c r="AK46" s="115"/>
      <c r="AL46" s="115"/>
      <c r="AM46" s="130"/>
      <c r="AN46" s="145"/>
      <c r="AO46" s="145"/>
      <c r="AP46" s="115"/>
      <c r="AQ46" s="115"/>
      <c r="AR46" s="141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45"/>
      <c r="BH46" s="115"/>
      <c r="BI46" s="360"/>
      <c r="BJ46" s="115"/>
      <c r="BK46" s="115"/>
      <c r="BL46" s="115"/>
      <c r="DB46" s="363"/>
      <c r="DC46" s="363"/>
    </row>
    <row r="47" spans="5:107" s="123" customFormat="1" ht="14.5" x14ac:dyDescent="0.35">
      <c r="Q47" s="137"/>
      <c r="R47" s="115"/>
      <c r="S47" s="115"/>
      <c r="T47" s="115"/>
      <c r="U47" s="135"/>
      <c r="V47" s="121"/>
      <c r="W47" s="144"/>
      <c r="X47" s="136"/>
      <c r="Y47" s="115"/>
      <c r="Z47" s="115"/>
      <c r="AA47" s="137"/>
      <c r="AB47" s="115"/>
      <c r="AD47" s="130"/>
      <c r="AE47" s="130"/>
      <c r="AF47" s="138"/>
      <c r="AG47" s="138"/>
      <c r="AH47" s="145"/>
      <c r="AI47" s="115"/>
      <c r="AJ47" s="115"/>
      <c r="AK47" s="115"/>
      <c r="AL47" s="115"/>
      <c r="AM47" s="146"/>
      <c r="AN47" s="145"/>
      <c r="AO47" s="145"/>
      <c r="AP47" s="115"/>
      <c r="AQ47" s="115"/>
      <c r="AR47" s="141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45"/>
      <c r="BH47" s="115"/>
      <c r="BI47" s="360"/>
      <c r="BJ47" s="115"/>
      <c r="BK47" s="115"/>
      <c r="BL47" s="115"/>
      <c r="DB47" s="363"/>
      <c r="DC47" s="363"/>
    </row>
    <row r="48" spans="5:107" s="123" customFormat="1" ht="14.5" x14ac:dyDescent="0.35">
      <c r="Q48" s="137"/>
      <c r="R48" s="115"/>
      <c r="S48" s="115"/>
      <c r="T48" s="115"/>
      <c r="U48" s="135"/>
      <c r="V48" s="121"/>
      <c r="W48" s="144"/>
      <c r="X48" s="136"/>
      <c r="Y48" s="115"/>
      <c r="Z48" s="115"/>
      <c r="AA48" s="137"/>
      <c r="AB48" s="115"/>
      <c r="AD48" s="130"/>
      <c r="AE48" s="130"/>
      <c r="AF48" s="138"/>
      <c r="AG48" s="138"/>
      <c r="AH48" s="145"/>
      <c r="AI48" s="115"/>
      <c r="AJ48" s="115"/>
      <c r="AK48" s="115">
        <f>AK49-AK50</f>
        <v>0</v>
      </c>
      <c r="AL48" s="115"/>
      <c r="AM48" s="130"/>
      <c r="AN48" s="145"/>
      <c r="AO48" s="145"/>
      <c r="AP48" s="115"/>
      <c r="AQ48" s="115"/>
      <c r="AR48" s="141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45"/>
      <c r="BH48" s="115"/>
      <c r="BI48" s="360"/>
      <c r="BJ48" s="115"/>
      <c r="BK48" s="115"/>
      <c r="BL48" s="115"/>
      <c r="DB48" s="363"/>
      <c r="DC48" s="363"/>
    </row>
    <row r="49" spans="14:107" s="123" customFormat="1" ht="14.5" x14ac:dyDescent="0.35">
      <c r="Q49" s="137"/>
      <c r="R49" s="115"/>
      <c r="S49" s="115"/>
      <c r="T49" s="115"/>
      <c r="U49" s="135"/>
      <c r="V49" s="121"/>
      <c r="W49" s="144"/>
      <c r="X49" s="136"/>
      <c r="Y49" s="115"/>
      <c r="Z49" s="115"/>
      <c r="AA49" s="137"/>
      <c r="AB49" s="115"/>
      <c r="AD49" s="130"/>
      <c r="AE49" s="130"/>
      <c r="AF49" s="138"/>
      <c r="AG49" s="138"/>
      <c r="AH49" s="145"/>
      <c r="AJ49" s="115"/>
      <c r="AK49" s="115"/>
      <c r="AL49" s="115"/>
      <c r="AM49" s="130"/>
      <c r="AN49" s="145"/>
      <c r="AO49" s="145"/>
      <c r="AP49" s="115"/>
      <c r="AQ49" s="115"/>
      <c r="AR49" s="141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47"/>
      <c r="BH49" s="115"/>
      <c r="BI49" s="360"/>
      <c r="BJ49" s="115"/>
      <c r="BK49" s="115"/>
      <c r="BL49" s="115"/>
      <c r="DB49" s="363"/>
      <c r="DC49" s="363"/>
    </row>
    <row r="50" spans="14:107" s="123" customFormat="1" ht="14.5" x14ac:dyDescent="0.35">
      <c r="Q50" s="137"/>
      <c r="R50" s="115"/>
      <c r="S50" s="115"/>
      <c r="T50" s="115"/>
      <c r="U50" s="135"/>
      <c r="V50" s="121"/>
      <c r="W50" s="144"/>
      <c r="X50" s="136"/>
      <c r="Y50" s="140"/>
      <c r="Z50" s="115"/>
      <c r="AA50" s="115"/>
      <c r="AB50" s="115"/>
      <c r="AC50" s="115"/>
      <c r="AD50" s="130"/>
      <c r="AE50" s="130"/>
      <c r="AF50" s="138"/>
      <c r="AG50" s="138"/>
      <c r="AH50" s="145"/>
      <c r="AI50" s="115"/>
      <c r="AJ50" s="115"/>
      <c r="AK50" s="115"/>
      <c r="AL50" s="115"/>
      <c r="AM50" s="130"/>
      <c r="AN50" s="145"/>
      <c r="AO50" s="145"/>
      <c r="AP50" s="115"/>
      <c r="AQ50" s="115"/>
      <c r="AR50" s="141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45"/>
      <c r="BH50" s="115"/>
      <c r="BI50" s="360"/>
      <c r="BJ50" s="115"/>
      <c r="BK50" s="115"/>
      <c r="BL50" s="115"/>
      <c r="DB50" s="363"/>
      <c r="DC50" s="363"/>
    </row>
    <row r="51" spans="14:107" x14ac:dyDescent="0.25">
      <c r="N51" s="123"/>
      <c r="O51" s="123"/>
    </row>
  </sheetData>
  <dataConsolidate link="1">
    <dataRefs count="1">
      <dataRef name="s"/>
    </dataRefs>
  </dataConsolidate>
  <mergeCells count="15">
    <mergeCell ref="CP3:CT3"/>
    <mergeCell ref="CM3:CO3"/>
    <mergeCell ref="AA26:AB26"/>
    <mergeCell ref="CH3:CI3"/>
    <mergeCell ref="B3:D3"/>
    <mergeCell ref="BX3:CC3"/>
    <mergeCell ref="AA25:AB25"/>
    <mergeCell ref="BX2:CC2"/>
    <mergeCell ref="B14:D14"/>
    <mergeCell ref="AA27:AB27"/>
    <mergeCell ref="AA20:AB20"/>
    <mergeCell ref="AA21:AB21"/>
    <mergeCell ref="AA22:AB22"/>
    <mergeCell ref="AA23:AB23"/>
    <mergeCell ref="AA24:AB24"/>
  </mergeCells>
  <conditionalFormatting sqref="E3">
    <cfRule type="duplicateValues" dxfId="76" priority="15946"/>
  </conditionalFormatting>
  <conditionalFormatting sqref="E4">
    <cfRule type="duplicateValues" dxfId="75" priority="15680"/>
  </conditionalFormatting>
  <conditionalFormatting sqref="E9:E10">
    <cfRule type="duplicateValues" dxfId="74" priority="1"/>
  </conditionalFormatting>
  <conditionalFormatting sqref="E11 E4:E8">
    <cfRule type="duplicateValues" dxfId="73" priority="25427"/>
  </conditionalFormatting>
  <conditionalFormatting sqref="E15">
    <cfRule type="duplicateValues" dxfId="72" priority="50"/>
    <cfRule type="duplicateValues" dxfId="71" priority="51"/>
    <cfRule type="duplicateValues" dxfId="70" priority="52"/>
    <cfRule type="duplicateValues" dxfId="69" priority="53"/>
    <cfRule type="duplicateValues" dxfId="68" priority="54"/>
    <cfRule type="duplicateValues" dxfId="67" priority="55"/>
    <cfRule type="duplicateValues" dxfId="66" priority="56"/>
    <cfRule type="duplicateValues" dxfId="65" priority="57"/>
  </conditionalFormatting>
  <conditionalFormatting sqref="E16:E17">
    <cfRule type="duplicateValues" dxfId="64" priority="25157"/>
  </conditionalFormatting>
  <conditionalFormatting sqref="I19:I1048576 CJ2 I13:I14 E4 I1 E2:AY2 CD2">
    <cfRule type="duplicateValues" dxfId="63" priority="19874"/>
    <cfRule type="duplicateValues" dxfId="62" priority="19875"/>
    <cfRule type="duplicateValues" dxfId="61" priority="19876"/>
    <cfRule type="duplicateValues" dxfId="60" priority="19877"/>
    <cfRule type="duplicateValues" dxfId="59" priority="19878"/>
  </conditionalFormatting>
  <conditionalFormatting sqref="I32:I1048576 CJ2 I1 E4 I13:I14 E2:AY2 CD2 E26:E31 I19:I25">
    <cfRule type="duplicateValues" dxfId="58" priority="19904"/>
  </conditionalFormatting>
  <conditionalFormatting sqref="AM29:AM1048576 AO12:AP12 AJ28 AM13:AM14 AM1 AO4:AP4 AM3 AJ21:AJ24 AJ14 AM19">
    <cfRule type="duplicateValues" dxfId="57" priority="21634"/>
  </conditionalFormatting>
  <conditionalFormatting sqref="AM41">
    <cfRule type="duplicateValues" dxfId="56" priority="209"/>
  </conditionalFormatting>
  <conditionalFormatting sqref="AN49:AO49">
    <cfRule type="duplicateValues" dxfId="55" priority="220"/>
  </conditionalFormatting>
  <conditionalFormatting sqref="AO15:AP15">
    <cfRule type="duplicateValues" dxfId="54" priority="58"/>
  </conditionalFormatting>
  <conditionalFormatting sqref="AO18:AP18">
    <cfRule type="duplicateValues" dxfId="53" priority="45"/>
  </conditionalFormatting>
  <conditionalFormatting sqref="AZ4:BM4 AZ5:AZ11 BB5:BM11">
    <cfRule type="containsText" dxfId="52" priority="114" operator="containsText" text="FALSE">
      <formula>NOT(ISERROR(SEARCH("FALSE",AZ4)))</formula>
    </cfRule>
  </conditionalFormatting>
  <conditionalFormatting sqref="AZ15:BM15">
    <cfRule type="containsText" dxfId="51" priority="49" operator="containsText" text="FALSE">
      <formula>NOT(ISERROR(SEARCH("FALSE",AZ15)))</formula>
    </cfRule>
  </conditionalFormatting>
  <conditionalFormatting sqref="BQ41">
    <cfRule type="duplicateValues" dxfId="50" priority="204"/>
    <cfRule type="duplicateValues" dxfId="49" priority="205"/>
  </conditionalFormatting>
  <conditionalFormatting sqref="BQ42">
    <cfRule type="duplicateValues" dxfId="48" priority="200"/>
    <cfRule type="duplicateValues" dxfId="47" priority="201"/>
  </conditionalFormatting>
  <conditionalFormatting sqref="BX34">
    <cfRule type="duplicateValues" dxfId="46" priority="215"/>
    <cfRule type="duplicateValues" dxfId="45" priority="216"/>
  </conditionalFormatting>
  <conditionalFormatting sqref="BX39">
    <cfRule type="duplicateValues" dxfId="44" priority="212"/>
    <cfRule type="duplicateValues" dxfId="43" priority="211"/>
  </conditionalFormatting>
  <conditionalFormatting sqref="BY36">
    <cfRule type="duplicateValues" dxfId="42" priority="217"/>
    <cfRule type="duplicateValues" dxfId="41" priority="21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AA687"/>
  <sheetViews>
    <sheetView showGridLines="0" zoomScale="90" zoomScaleNormal="90" workbookViewId="0">
      <selection activeCell="K8" sqref="K8"/>
    </sheetView>
  </sheetViews>
  <sheetFormatPr defaultColWidth="6.1796875" defaultRowHeight="14.5" x14ac:dyDescent="0.35"/>
  <cols>
    <col min="2" max="2" width="27.36328125" bestFit="1" customWidth="1"/>
    <col min="3" max="3" width="11.54296875" style="430" bestFit="1" customWidth="1"/>
    <col min="4" max="4" width="4.54296875" bestFit="1" customWidth="1"/>
    <col min="6" max="6" width="31.36328125" style="4" bestFit="1" customWidth="1"/>
    <col min="7" max="7" width="14.08984375" bestFit="1" customWidth="1"/>
    <col min="8" max="8" width="8" bestFit="1" customWidth="1"/>
    <col min="9" max="9" width="8.453125" bestFit="1" customWidth="1"/>
    <col min="10" max="10" width="36.453125" bestFit="1" customWidth="1"/>
    <col min="11" max="11" width="13.1796875" bestFit="1" customWidth="1"/>
    <col min="12" max="12" width="3.26953125" customWidth="1"/>
    <col min="13" max="13" width="22" bestFit="1" customWidth="1"/>
    <col min="14" max="14" width="7.7265625" bestFit="1" customWidth="1"/>
    <col min="15" max="15" width="3.90625" bestFit="1" customWidth="1"/>
    <col min="16" max="16" width="10" bestFit="1" customWidth="1"/>
    <col min="17" max="17" width="26.1796875" bestFit="1" customWidth="1"/>
    <col min="18" max="18" width="8" bestFit="1" customWidth="1"/>
    <col min="27" max="27" width="7.54296875" bestFit="1" customWidth="1"/>
  </cols>
  <sheetData>
    <row r="2" spans="2:18" x14ac:dyDescent="0.35">
      <c r="J2" s="22"/>
    </row>
    <row r="3" spans="2:18" ht="15" thickBot="1" x14ac:dyDescent="0.4">
      <c r="J3" s="49" t="s">
        <v>136</v>
      </c>
      <c r="M3" s="49" t="s">
        <v>346</v>
      </c>
      <c r="Q3" s="49" t="s">
        <v>345</v>
      </c>
    </row>
    <row r="4" spans="2:18" ht="15" thickBot="1" x14ac:dyDescent="0.4">
      <c r="B4" s="31" t="s">
        <v>72</v>
      </c>
      <c r="C4" s="434" t="s">
        <v>58</v>
      </c>
      <c r="D4" s="39" t="s">
        <v>85</v>
      </c>
      <c r="F4" s="31" t="s">
        <v>73</v>
      </c>
      <c r="G4" s="32" t="s">
        <v>58</v>
      </c>
      <c r="H4" s="39" t="s">
        <v>85</v>
      </c>
      <c r="J4" s="31" t="s">
        <v>59</v>
      </c>
      <c r="K4" s="35">
        <f>Details!AD22</f>
        <v>46187</v>
      </c>
      <c r="M4" s="31" t="s">
        <v>72</v>
      </c>
      <c r="N4" s="32" t="s">
        <v>58</v>
      </c>
      <c r="O4" s="32" t="s">
        <v>85</v>
      </c>
      <c r="Q4" s="31" t="s">
        <v>143</v>
      </c>
      <c r="R4" s="32" t="s">
        <v>58</v>
      </c>
    </row>
    <row r="5" spans="2:18" x14ac:dyDescent="0.35">
      <c r="B5" s="7"/>
      <c r="C5" s="13"/>
      <c r="D5" s="440"/>
      <c r="F5" s="7"/>
      <c r="G5" s="13"/>
      <c r="H5" s="20"/>
      <c r="J5" s="7"/>
      <c r="K5" s="11"/>
      <c r="M5" s="7"/>
      <c r="N5" s="13"/>
      <c r="O5" s="16"/>
      <c r="Q5" s="7"/>
      <c r="R5" s="16"/>
    </row>
    <row r="6" spans="2:18" x14ac:dyDescent="0.35">
      <c r="B6" s="7"/>
      <c r="C6" s="426"/>
      <c r="D6" s="440"/>
      <c r="F6" s="7"/>
      <c r="G6" s="13"/>
      <c r="H6" s="20"/>
      <c r="J6" s="7" t="s">
        <v>82</v>
      </c>
      <c r="K6" s="12">
        <f>-Details!AW12</f>
        <v>-198</v>
      </c>
      <c r="M6" s="7"/>
      <c r="N6" s="13"/>
      <c r="O6" s="16"/>
      <c r="Q6" s="7"/>
      <c r="R6" s="16"/>
    </row>
    <row r="7" spans="2:18" ht="15" thickBot="1" x14ac:dyDescent="0.4">
      <c r="B7" s="7"/>
      <c r="C7" s="426"/>
      <c r="D7" s="440"/>
      <c r="F7" s="7"/>
      <c r="G7" s="13"/>
      <c r="H7" s="20"/>
      <c r="J7" s="7" t="s">
        <v>354</v>
      </c>
      <c r="K7" s="12"/>
      <c r="M7" s="7"/>
      <c r="N7" s="13"/>
      <c r="O7" s="16"/>
      <c r="Q7" s="10"/>
      <c r="R7" s="21"/>
    </row>
    <row r="8" spans="2:18" ht="15" thickBot="1" x14ac:dyDescent="0.4">
      <c r="B8" s="7"/>
      <c r="C8" s="426"/>
      <c r="D8" s="440"/>
      <c r="F8" s="7"/>
      <c r="G8" s="13"/>
      <c r="H8" s="20"/>
      <c r="I8" s="22"/>
      <c r="J8" s="7" t="s">
        <v>355</v>
      </c>
      <c r="K8" s="12">
        <v>71</v>
      </c>
      <c r="L8" s="1"/>
      <c r="M8" s="7"/>
      <c r="N8" s="13"/>
      <c r="O8" s="16"/>
      <c r="R8" s="34">
        <f>SUM(R5:R7)</f>
        <v>0</v>
      </c>
    </row>
    <row r="9" spans="2:18" ht="15" thickBot="1" x14ac:dyDescent="0.4">
      <c r="B9" s="7"/>
      <c r="C9" s="426"/>
      <c r="D9" s="440"/>
      <c r="F9" s="7"/>
      <c r="G9" s="13"/>
      <c r="H9" s="20"/>
      <c r="I9" s="22"/>
      <c r="J9" s="10"/>
      <c r="K9" s="67"/>
      <c r="M9" s="7"/>
      <c r="N9" s="13"/>
      <c r="O9" s="16"/>
      <c r="Q9" s="49" t="s">
        <v>345</v>
      </c>
      <c r="R9" s="22"/>
    </row>
    <row r="10" spans="2:18" ht="15" thickBot="1" x14ac:dyDescent="0.4">
      <c r="B10" s="7"/>
      <c r="C10" s="426"/>
      <c r="D10" s="440"/>
      <c r="F10" s="7"/>
      <c r="G10" s="13"/>
      <c r="H10" s="20"/>
      <c r="I10" s="22"/>
      <c r="J10" s="8" t="s">
        <v>69</v>
      </c>
      <c r="K10" s="344">
        <f>SUM(K6:K9)-H19-R27</f>
        <v>-127</v>
      </c>
      <c r="M10" s="7"/>
      <c r="N10" s="13"/>
      <c r="O10" s="16"/>
      <c r="Q10" s="31" t="s">
        <v>268</v>
      </c>
      <c r="R10" s="62" t="s">
        <v>85</v>
      </c>
    </row>
    <row r="11" spans="2:18" x14ac:dyDescent="0.35">
      <c r="B11" s="7"/>
      <c r="C11" s="426"/>
      <c r="D11" s="440"/>
      <c r="F11" s="7"/>
      <c r="G11" s="13"/>
      <c r="H11" s="20"/>
      <c r="I11" s="22"/>
      <c r="J11" s="2"/>
      <c r="K11" s="14"/>
      <c r="M11" s="7"/>
      <c r="N11" s="13"/>
      <c r="O11" s="16"/>
      <c r="Q11" s="7"/>
      <c r="R11" s="12"/>
    </row>
    <row r="12" spans="2:18" x14ac:dyDescent="0.35">
      <c r="B12" s="7"/>
      <c r="C12" s="426"/>
      <c r="D12" s="440"/>
      <c r="F12" s="7"/>
      <c r="G12" s="13"/>
      <c r="H12" s="20"/>
      <c r="I12" s="22"/>
      <c r="J12" s="2"/>
      <c r="K12" s="14"/>
      <c r="M12" s="7"/>
      <c r="N12" s="13"/>
      <c r="O12" s="16"/>
      <c r="Q12" s="7"/>
      <c r="R12" s="12"/>
    </row>
    <row r="13" spans="2:18" x14ac:dyDescent="0.35">
      <c r="B13" s="7"/>
      <c r="C13" s="426"/>
      <c r="D13" s="440"/>
      <c r="F13" s="7"/>
      <c r="G13" s="13"/>
      <c r="H13" s="20"/>
      <c r="I13" s="22"/>
      <c r="J13" s="2"/>
      <c r="K13" s="14"/>
      <c r="M13" s="7"/>
      <c r="N13" s="13"/>
      <c r="O13" s="16"/>
      <c r="Q13" s="7"/>
      <c r="R13" s="12"/>
    </row>
    <row r="14" spans="2:18" ht="15" thickBot="1" x14ac:dyDescent="0.4">
      <c r="B14" s="7"/>
      <c r="C14" s="426"/>
      <c r="D14" s="440"/>
      <c r="F14" s="7"/>
      <c r="G14" s="13"/>
      <c r="H14" s="20"/>
      <c r="I14" s="22"/>
      <c r="J14" s="2"/>
      <c r="K14" s="14"/>
      <c r="M14" s="7"/>
      <c r="N14" s="13"/>
      <c r="O14" s="16"/>
      <c r="Q14" s="7"/>
      <c r="R14" s="12"/>
    </row>
    <row r="15" spans="2:18" ht="15" thickBot="1" x14ac:dyDescent="0.4">
      <c r="B15" s="7"/>
      <c r="C15" s="426"/>
      <c r="D15" s="440"/>
      <c r="F15" s="457"/>
      <c r="G15" s="13"/>
      <c r="H15" s="20"/>
      <c r="I15" s="22"/>
      <c r="J15" s="31" t="s">
        <v>119</v>
      </c>
      <c r="K15" s="32" t="s">
        <v>58</v>
      </c>
      <c r="M15" s="7"/>
      <c r="N15" s="13"/>
      <c r="O15" s="16"/>
      <c r="Q15" s="7"/>
      <c r="R15" s="11"/>
    </row>
    <row r="16" spans="2:18" x14ac:dyDescent="0.35">
      <c r="B16" s="7"/>
      <c r="C16" s="426"/>
      <c r="D16" s="440"/>
      <c r="F16" s="7"/>
      <c r="G16" s="13"/>
      <c r="H16" s="20"/>
      <c r="I16" s="22"/>
      <c r="J16" s="7"/>
      <c r="K16" s="13"/>
      <c r="M16" s="7"/>
      <c r="N16" s="13"/>
      <c r="O16" s="16"/>
      <c r="Q16" s="7"/>
      <c r="R16" s="11"/>
    </row>
    <row r="17" spans="2:18" x14ac:dyDescent="0.35">
      <c r="B17" s="7"/>
      <c r="C17" s="426"/>
      <c r="D17" s="440"/>
      <c r="F17" s="7"/>
      <c r="G17" s="13"/>
      <c r="H17" s="20"/>
      <c r="I17" s="22"/>
      <c r="J17" s="7"/>
      <c r="K17" s="13"/>
      <c r="M17" s="7"/>
      <c r="N17" s="13"/>
      <c r="O17" s="16"/>
      <c r="Q17" s="7"/>
      <c r="R17" s="11"/>
    </row>
    <row r="18" spans="2:18" ht="15" thickBot="1" x14ac:dyDescent="0.4">
      <c r="B18" s="10"/>
      <c r="C18" s="426"/>
      <c r="D18" s="440"/>
      <c r="F18" s="7"/>
      <c r="G18" s="13"/>
      <c r="H18" s="20"/>
      <c r="I18" s="22"/>
      <c r="J18" s="40"/>
      <c r="K18" s="41"/>
      <c r="M18" s="7"/>
      <c r="N18" s="13"/>
      <c r="O18" s="16"/>
      <c r="Q18" s="7"/>
      <c r="R18" s="11"/>
    </row>
    <row r="19" spans="2:18" ht="15" thickBot="1" x14ac:dyDescent="0.4">
      <c r="B19" s="8" t="s">
        <v>81</v>
      </c>
      <c r="C19" s="435">
        <f>SUM(C5:C18)</f>
        <v>0</v>
      </c>
      <c r="D19" s="435"/>
      <c r="F19" s="45" t="s">
        <v>81</v>
      </c>
      <c r="G19" s="61">
        <f>SUBTOTAL(9,G5:G18)</f>
        <v>0</v>
      </c>
      <c r="H19" s="47">
        <f>SUBTOTAL(9,H5:H18)</f>
        <v>0</v>
      </c>
      <c r="I19" s="22"/>
      <c r="J19" s="8"/>
      <c r="K19" s="42">
        <f>SUM(K16:K18)</f>
        <v>0</v>
      </c>
      <c r="M19" s="45" t="s">
        <v>81</v>
      </c>
      <c r="N19" s="61">
        <f>SUM(N5:N18)</f>
        <v>0</v>
      </c>
      <c r="O19" s="47">
        <f>SUM(O5:O18)</f>
        <v>0</v>
      </c>
      <c r="Q19" s="7"/>
      <c r="R19" s="11"/>
    </row>
    <row r="20" spans="2:18" x14ac:dyDescent="0.35">
      <c r="B20" s="2"/>
      <c r="C20" s="436"/>
      <c r="D20" s="436"/>
      <c r="F20" s="2"/>
      <c r="G20" s="5"/>
      <c r="J20" s="2"/>
      <c r="K20" s="14"/>
      <c r="M20" s="22"/>
      <c r="Q20" s="7"/>
      <c r="R20" s="11"/>
    </row>
    <row r="21" spans="2:18" ht="15" thickBot="1" x14ac:dyDescent="0.4">
      <c r="B21" s="2"/>
      <c r="C21" s="436"/>
      <c r="D21" s="436"/>
      <c r="F21" s="2"/>
      <c r="G21" s="5"/>
      <c r="J21" s="2"/>
      <c r="K21" s="14"/>
      <c r="M21" s="22"/>
      <c r="Q21" s="7"/>
      <c r="R21" s="11"/>
    </row>
    <row r="22" spans="2:18" ht="15" thickBot="1" x14ac:dyDescent="0.4">
      <c r="B22" s="31" t="s">
        <v>74</v>
      </c>
      <c r="C22" s="437" t="s">
        <v>58</v>
      </c>
      <c r="D22" s="39" t="s">
        <v>85</v>
      </c>
      <c r="F22" s="31" t="s">
        <v>75</v>
      </c>
      <c r="G22" s="32" t="s">
        <v>58</v>
      </c>
      <c r="H22" s="32" t="s">
        <v>85</v>
      </c>
      <c r="J22" s="32" t="s">
        <v>84</v>
      </c>
      <c r="K22" s="14"/>
      <c r="Q22" s="7"/>
      <c r="R22" s="11"/>
    </row>
    <row r="23" spans="2:18" x14ac:dyDescent="0.35">
      <c r="B23" s="7"/>
      <c r="C23" s="438"/>
      <c r="D23" s="441"/>
      <c r="F23" s="7"/>
      <c r="G23" s="65"/>
      <c r="H23" s="11"/>
      <c r="J23" s="11"/>
      <c r="K23" s="14"/>
      <c r="M23" s="22"/>
      <c r="Q23" s="7"/>
      <c r="R23" s="11"/>
    </row>
    <row r="24" spans="2:18" x14ac:dyDescent="0.35">
      <c r="B24" s="7"/>
      <c r="C24" s="12"/>
      <c r="D24" s="18"/>
      <c r="F24" s="7"/>
      <c r="G24" s="426"/>
      <c r="H24" s="11"/>
      <c r="J24" s="11"/>
      <c r="K24" s="14"/>
      <c r="L24" s="1"/>
      <c r="M24" s="22"/>
      <c r="Q24" s="7"/>
      <c r="R24" s="11"/>
    </row>
    <row r="25" spans="2:18" x14ac:dyDescent="0.35">
      <c r="B25" s="7"/>
      <c r="C25" s="12"/>
      <c r="D25" s="18"/>
      <c r="E25" s="6"/>
      <c r="F25" s="7"/>
      <c r="G25" s="426"/>
      <c r="H25" s="11"/>
      <c r="J25" s="11"/>
      <c r="K25" s="14"/>
      <c r="M25" s="22"/>
      <c r="Q25" s="7"/>
      <c r="R25" s="11"/>
    </row>
    <row r="26" spans="2:18" ht="15" thickBot="1" x14ac:dyDescent="0.4">
      <c r="B26" s="7"/>
      <c r="C26" s="12"/>
      <c r="D26" s="18"/>
      <c r="F26" s="7"/>
      <c r="G26" s="427"/>
      <c r="H26" s="11"/>
      <c r="J26" s="11"/>
      <c r="K26" s="14"/>
      <c r="M26" s="22"/>
      <c r="Q26" s="7"/>
      <c r="R26" s="11"/>
    </row>
    <row r="27" spans="2:18" ht="15" thickBot="1" x14ac:dyDescent="0.4">
      <c r="B27" s="7"/>
      <c r="C27" s="12"/>
      <c r="D27" s="18"/>
      <c r="E27" s="6"/>
      <c r="F27" s="7"/>
      <c r="G27" s="427"/>
      <c r="H27" s="11"/>
      <c r="J27" s="11"/>
      <c r="K27" s="14"/>
      <c r="M27" s="22"/>
      <c r="Q27" s="45" t="s">
        <v>81</v>
      </c>
      <c r="R27" s="34">
        <f>SUM(R11:R26)</f>
        <v>0</v>
      </c>
    </row>
    <row r="28" spans="2:18" ht="15" thickBot="1" x14ac:dyDescent="0.4">
      <c r="B28" s="7"/>
      <c r="C28" s="12"/>
      <c r="D28" s="18"/>
      <c r="F28" s="7"/>
      <c r="G28" s="26"/>
      <c r="H28" s="11"/>
      <c r="J28" s="11"/>
      <c r="K28" s="14"/>
      <c r="M28" s="22"/>
    </row>
    <row r="29" spans="2:18" ht="15" thickBot="1" x14ac:dyDescent="0.4">
      <c r="B29" s="8" t="s">
        <v>81</v>
      </c>
      <c r="C29" s="344">
        <f>SUM(C23:C28)</f>
        <v>0</v>
      </c>
      <c r="D29" s="344"/>
      <c r="F29" s="8" t="s">
        <v>81</v>
      </c>
      <c r="G29" s="37">
        <f>SUBTOTAL(9,G23:G28)</f>
        <v>0</v>
      </c>
      <c r="H29" s="37">
        <v>0</v>
      </c>
      <c r="J29" s="38" t="s">
        <v>81</v>
      </c>
      <c r="K29" s="14"/>
      <c r="M29" s="22"/>
    </row>
    <row r="32" spans="2:18" x14ac:dyDescent="0.35">
      <c r="B32" s="347" t="s">
        <v>316</v>
      </c>
    </row>
    <row r="33" spans="2:12" ht="15" thickBot="1" x14ac:dyDescent="0.4">
      <c r="B33" s="347" t="s">
        <v>73</v>
      </c>
      <c r="C33" s="439">
        <f>SUBTOTAL(9,C35:C40)</f>
        <v>0</v>
      </c>
      <c r="D33" s="439">
        <f>SUM(D35:D44)</f>
        <v>0</v>
      </c>
      <c r="F33" s="347" t="s">
        <v>75</v>
      </c>
      <c r="G33" s="439">
        <f>SUBTOTAL(9,G35:G45)</f>
        <v>0</v>
      </c>
      <c r="J33" s="347" t="s">
        <v>317</v>
      </c>
      <c r="K33" s="431"/>
    </row>
    <row r="34" spans="2:12" ht="15" thickBot="1" x14ac:dyDescent="0.4">
      <c r="B34" s="31" t="s">
        <v>73</v>
      </c>
      <c r="C34" s="434" t="s">
        <v>58</v>
      </c>
      <c r="D34" s="32" t="s">
        <v>85</v>
      </c>
      <c r="F34" s="31" t="s">
        <v>75</v>
      </c>
      <c r="G34" s="32" t="s">
        <v>58</v>
      </c>
      <c r="H34" s="39" t="s">
        <v>85</v>
      </c>
      <c r="J34" s="31" t="s">
        <v>75</v>
      </c>
      <c r="K34" s="32" t="s">
        <v>58</v>
      </c>
      <c r="L34" s="39" t="s">
        <v>85</v>
      </c>
    </row>
    <row r="35" spans="2:12" x14ac:dyDescent="0.35">
      <c r="B35" s="7"/>
      <c r="C35" s="427"/>
      <c r="D35" s="11"/>
      <c r="F35" s="7"/>
      <c r="G35" s="427"/>
      <c r="H35" s="9"/>
      <c r="J35" s="7"/>
      <c r="K35" s="426"/>
      <c r="L35" s="9"/>
    </row>
    <row r="36" spans="2:12" x14ac:dyDescent="0.35">
      <c r="B36" s="7"/>
      <c r="C36" s="427"/>
      <c r="D36" s="11"/>
      <c r="F36" s="7"/>
      <c r="G36" s="427"/>
      <c r="H36" s="9"/>
      <c r="J36" s="7"/>
      <c r="K36" s="426"/>
      <c r="L36" s="9"/>
    </row>
    <row r="37" spans="2:12" x14ac:dyDescent="0.35">
      <c r="B37" s="7"/>
      <c r="C37" s="427"/>
      <c r="D37" s="11"/>
      <c r="F37" s="7"/>
      <c r="G37" s="427"/>
      <c r="H37" s="9"/>
      <c r="J37" s="7"/>
      <c r="K37" s="426"/>
      <c r="L37" s="9"/>
    </row>
    <row r="38" spans="2:12" x14ac:dyDescent="0.35">
      <c r="B38" s="7"/>
      <c r="C38" s="427"/>
      <c r="D38" s="11"/>
      <c r="F38" s="7"/>
      <c r="G38" s="427"/>
      <c r="H38" s="9"/>
      <c r="J38" s="7"/>
      <c r="K38" s="426"/>
      <c r="L38" s="9"/>
    </row>
    <row r="39" spans="2:12" x14ac:dyDescent="0.35">
      <c r="B39" s="7"/>
      <c r="C39" s="427"/>
      <c r="D39" s="11"/>
      <c r="F39" s="7"/>
      <c r="G39" s="427"/>
      <c r="H39" s="9"/>
      <c r="J39" s="7"/>
      <c r="K39" s="426"/>
      <c r="L39" s="9"/>
    </row>
    <row r="40" spans="2:12" x14ac:dyDescent="0.35">
      <c r="B40" s="7"/>
      <c r="C40" s="427"/>
      <c r="D40" s="11"/>
      <c r="F40" s="7"/>
      <c r="G40" s="427"/>
      <c r="H40" s="9"/>
      <c r="J40" s="7"/>
      <c r="K40" s="426"/>
      <c r="L40" s="9"/>
    </row>
    <row r="41" spans="2:12" x14ac:dyDescent="0.35">
      <c r="B41" s="7"/>
      <c r="C41" s="427"/>
      <c r="D41" s="11"/>
      <c r="F41" s="7"/>
      <c r="G41" s="427"/>
      <c r="H41" s="9"/>
      <c r="J41" s="7"/>
      <c r="K41" s="426"/>
      <c r="L41" s="9"/>
    </row>
    <row r="42" spans="2:12" x14ac:dyDescent="0.35">
      <c r="B42" s="7"/>
      <c r="C42" s="427"/>
      <c r="D42" s="11"/>
      <c r="F42" s="7"/>
      <c r="G42" s="427"/>
      <c r="H42" s="9"/>
      <c r="J42" s="7"/>
      <c r="K42" s="426"/>
      <c r="L42" s="9"/>
    </row>
    <row r="43" spans="2:12" x14ac:dyDescent="0.35">
      <c r="B43" s="7"/>
      <c r="C43" s="427"/>
      <c r="D43" s="11"/>
      <c r="F43" s="7"/>
      <c r="G43" s="427"/>
      <c r="H43" s="9"/>
      <c r="J43" s="7"/>
      <c r="K43" s="426"/>
      <c r="L43" s="9"/>
    </row>
    <row r="44" spans="2:12" ht="15" thickBot="1" x14ac:dyDescent="0.4">
      <c r="B44" s="10"/>
      <c r="C44" s="442"/>
      <c r="D44" s="19"/>
      <c r="F44" s="10"/>
      <c r="G44" s="442"/>
      <c r="H44" s="432"/>
      <c r="J44" s="10"/>
      <c r="K44" s="433"/>
      <c r="L44" s="432"/>
    </row>
    <row r="682" spans="27:27" x14ac:dyDescent="0.35">
      <c r="AA682">
        <v>-568957</v>
      </c>
    </row>
    <row r="687" spans="27:27" x14ac:dyDescent="0.35">
      <c r="AA687">
        <f>-AA683+AA684-AA685</f>
        <v>0</v>
      </c>
    </row>
  </sheetData>
  <conditionalFormatting sqref="B5">
    <cfRule type="duplicateValues" dxfId="40" priority="1"/>
    <cfRule type="duplicateValues" dxfId="39" priority="68"/>
    <cfRule type="duplicateValues" dxfId="38" priority="69"/>
    <cfRule type="duplicateValues" dxfId="37" priority="66"/>
  </conditionalFormatting>
  <conditionalFormatting sqref="F5:F18 B5:B14">
    <cfRule type="duplicateValues" dxfId="36" priority="24841"/>
  </conditionalFormatting>
  <conditionalFormatting sqref="F5:F18 B5:B18">
    <cfRule type="duplicateValues" dxfId="35" priority="24844"/>
  </conditionalFormatting>
  <conditionalFormatting sqref="F5:F18">
    <cfRule type="duplicateValues" dxfId="34" priority="24848"/>
  </conditionalFormatting>
  <conditionalFormatting sqref="F24:F25">
    <cfRule type="duplicateValues" dxfId="33" priority="10"/>
    <cfRule type="duplicateValues" dxfId="32" priority="11"/>
    <cfRule type="duplicateValues" dxfId="31" priority="12"/>
    <cfRule type="duplicateValues" dxfId="30" priority="13"/>
  </conditionalFormatting>
  <conditionalFormatting sqref="F23:G23"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</conditionalFormatting>
  <conditionalFormatting sqref="J16:J17">
    <cfRule type="duplicateValues" dxfId="24" priority="17801"/>
    <cfRule type="duplicateValues" dxfId="23" priority="17802"/>
    <cfRule type="duplicateValues" dxfId="22" priority="17803"/>
    <cfRule type="duplicateValues" dxfId="21" priority="17804"/>
    <cfRule type="duplicateValues" dxfId="20" priority="17805"/>
  </conditionalFormatting>
  <conditionalFormatting sqref="J35:J43">
    <cfRule type="duplicateValues" dxfId="19" priority="24862"/>
    <cfRule type="duplicateValues" dxfId="18" priority="24863"/>
    <cfRule type="duplicateValues" dxfId="17" priority="24864"/>
    <cfRule type="duplicateValues" dxfId="16" priority="24865"/>
  </conditionalFormatting>
  <conditionalFormatting sqref="M5">
    <cfRule type="duplicateValues" dxfId="15" priority="40"/>
    <cfRule type="duplicateValues" dxfId="14" priority="41"/>
    <cfRule type="duplicateValues" dxfId="13" priority="42"/>
  </conditionalFormatting>
  <conditionalFormatting sqref="M5:M14">
    <cfRule type="duplicateValues" dxfId="12" priority="24850"/>
  </conditionalFormatting>
  <conditionalFormatting sqref="M5:M18 F5:F18 B5:B18">
    <cfRule type="duplicateValues" dxfId="11" priority="24851"/>
  </conditionalFormatting>
  <conditionalFormatting sqref="M5:M18">
    <cfRule type="duplicateValues" dxfId="10" priority="24857"/>
  </conditionalFormatting>
  <conditionalFormatting sqref="M15">
    <cfRule type="duplicateValues" dxfId="9" priority="25"/>
    <cfRule type="duplicateValues" dxfId="8" priority="2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CE4C-E44F-489E-BEFB-CA4E31AAC7B6}">
  <sheetPr codeName="Sheet12"/>
  <dimension ref="B1:M8"/>
  <sheetViews>
    <sheetView showGridLines="0" showRowColHeaders="0" workbookViewId="0">
      <selection activeCell="K4" sqref="K4"/>
    </sheetView>
  </sheetViews>
  <sheetFormatPr defaultRowHeight="14.5" x14ac:dyDescent="0.35"/>
  <cols>
    <col min="1" max="1" width="8.7265625" style="3"/>
    <col min="2" max="2" width="26.7265625" style="3" bestFit="1" customWidth="1"/>
    <col min="3" max="3" width="11.08984375" style="3" bestFit="1" customWidth="1"/>
    <col min="4" max="4" width="8.7265625" style="3"/>
    <col min="5" max="5" width="26.7265625" style="3" bestFit="1" customWidth="1"/>
    <col min="6" max="6" width="11.36328125" style="3" bestFit="1" customWidth="1"/>
    <col min="7" max="9" width="8.7265625" style="3"/>
    <col min="10" max="10" width="17.90625" style="3" bestFit="1" customWidth="1"/>
    <col min="11" max="11" width="10.90625" style="3" bestFit="1" customWidth="1"/>
    <col min="12" max="12" width="13.90625" style="3" bestFit="1" customWidth="1"/>
    <col min="13" max="13" width="10.26953125" style="3" bestFit="1" customWidth="1"/>
    <col min="14" max="16384" width="8.7265625" style="3"/>
  </cols>
  <sheetData>
    <row r="1" spans="2:13" ht="15" thickBot="1" x14ac:dyDescent="0.4"/>
    <row r="2" spans="2:13" ht="16.5" thickBot="1" x14ac:dyDescent="0.55000000000000004">
      <c r="B2" s="149" t="s">
        <v>183</v>
      </c>
      <c r="C2" s="149" t="s">
        <v>61</v>
      </c>
      <c r="E2" s="149" t="s">
        <v>183</v>
      </c>
      <c r="F2" s="149" t="s">
        <v>280</v>
      </c>
      <c r="J2" s="318" t="s">
        <v>312</v>
      </c>
    </row>
    <row r="3" spans="2:13" ht="15" thickBot="1" x14ac:dyDescent="0.4">
      <c r="B3" s="3" t="str" cm="1">
        <f t="array" ref="B3:C8">_xlfn._xlws.SORT(_xlfn.PIVOTBY(Details!E5:E11,,Details!BR5:BR11,_xleta.SUM,3),2,1)</f>
        <v>SH04262802</v>
      </c>
      <c r="C3" s="3">
        <v>-1500</v>
      </c>
      <c r="E3" s="3" t="str" cm="1">
        <f t="array" ref="E3:F8">_xlfn._xlws.SORT(_xlfn.PIVOTBY(Details!E5:E11,,Details!BU5:BU11,_xleta.SUM,3),2,1)</f>
        <v>SH04262802</v>
      </c>
      <c r="F3" s="3">
        <v>-1500</v>
      </c>
      <c r="J3" s="405" t="s">
        <v>309</v>
      </c>
      <c r="K3" s="406" t="s">
        <v>310</v>
      </c>
      <c r="L3" s="406" t="s">
        <v>311</v>
      </c>
      <c r="M3" s="407" t="s">
        <v>218</v>
      </c>
    </row>
    <row r="4" spans="2:13" x14ac:dyDescent="0.35">
      <c r="B4" s="3">
        <v>0</v>
      </c>
      <c r="C4" s="3">
        <v>0</v>
      </c>
      <c r="E4" s="3">
        <v>0</v>
      </c>
      <c r="F4" s="3">
        <v>0</v>
      </c>
      <c r="J4" s="65" t="s">
        <v>164</v>
      </c>
      <c r="K4" s="408" t="e">
        <f>SUMIFS(Details!$CN$5:$CN$11,Details!$CK$5:$CK$11,Margins!$J4)/SUMIFS(Details!$BQ$5:$BQ$11,Details!$CK$5:$CK$11,Margins!$J4)</f>
        <v>#DIV/0!</v>
      </c>
      <c r="L4" s="90" t="e">
        <f>SUMIFS(Details!$CO$5:$CO$11,Details!$CK$5:$CK$11,Margins!$J4)/SUMIFS(Details!$BQ$5:$BQ$11,Details!$CK$5:$CK$11,Margins!$J4)</f>
        <v>#DIV/0!</v>
      </c>
      <c r="M4" s="408" t="e">
        <f>SUMIFS(Details!$CP$5:$CP$11,Details!$CK$5:$CK$11,Margins!$J4)/SUMIFS(Details!$BQ$5:$BQ$11,Details!$CK$5:$CK$11,Margins!$J4)</f>
        <v>#DIV/0!</v>
      </c>
    </row>
    <row r="5" spans="2:13" x14ac:dyDescent="0.35">
      <c r="B5" s="3" t="str">
        <v>SH05261901</v>
      </c>
      <c r="C5" s="3">
        <v>4080</v>
      </c>
      <c r="E5" s="3" t="str">
        <v>SH05261901</v>
      </c>
      <c r="F5" s="3">
        <v>4080</v>
      </c>
      <c r="J5" s="65" t="s">
        <v>163</v>
      </c>
      <c r="K5" s="78" t="e">
        <f>SUMIFS(Details!$CN$5:$CN$11,Details!$CK$5:$CK$11,Margins!$J5)/SUMIFS(Details!$BQ$5:$BQ$11,Details!$CK$5:$CK$11,Margins!$J5)</f>
        <v>#DIV/0!</v>
      </c>
      <c r="L5" s="90" t="e">
        <f>SUMIFS(Details!$CO$5:$CO$11,Details!$CK$5:$CK$11,Margins!$J5)/SUMIFS(Details!$BQ$5:$BQ$11,Details!$CK$5:$CK$11,Margins!$J5)</f>
        <v>#DIV/0!</v>
      </c>
      <c r="M5" s="78" t="e">
        <f>SUMIFS(Details!$CP$5:$CP$11,Details!$CK$5:$CK$11,Margins!$J5)/SUMIFS(Details!$BQ$5:$BQ$11,Details!$CK$5:$CK$11,Margins!$J5)</f>
        <v>#DIV/0!</v>
      </c>
    </row>
    <row r="6" spans="2:13" ht="15" thickBot="1" x14ac:dyDescent="0.4">
      <c r="B6" s="3" t="str">
        <v>SH04262802</v>
      </c>
      <c r="C6" s="3">
        <v>4960</v>
      </c>
      <c r="E6" s="3" t="str">
        <v>SH04262802</v>
      </c>
      <c r="F6" s="3">
        <v>4960</v>
      </c>
      <c r="J6" s="76" t="s">
        <v>178</v>
      </c>
      <c r="K6" s="343" t="e">
        <f>SUMIFS(Details!$CN$5:$CN$11,Details!$CK$5:$CK$11,Margins!$J6)/SUMIFS(Details!$BQ$5:$BQ$11,Details!$CK$5:$CK$11,Margins!$J6)</f>
        <v>#DIV/0!</v>
      </c>
      <c r="L6" s="349" t="e">
        <f>SUMIFS(Details!$CO$5:$CO$11,Details!$CK$5:$CK$11,Margins!$J6)/SUMIFS(Details!$BQ$5:$BQ$11,Details!$CK$5:$CK$11,Margins!$J6)</f>
        <v>#DIV/0!</v>
      </c>
      <c r="M6" s="343" t="e">
        <f>SUMIFS(Details!$CP$5:$CP$11,Details!$CK$5:$CK$11,Margins!$J6)/SUMIFS(Details!$BQ$5:$BQ$11,Details!$CK$5:$CK$11,Margins!$J6)</f>
        <v>#DIV/0!</v>
      </c>
    </row>
    <row r="7" spans="2:13" x14ac:dyDescent="0.35">
      <c r="B7" s="3" t="str">
        <v>SH06261002</v>
      </c>
      <c r="C7" s="3">
        <v>11050</v>
      </c>
      <c r="E7" s="3" t="str">
        <v>SH06261002</v>
      </c>
      <c r="F7" s="3">
        <v>11050</v>
      </c>
    </row>
    <row r="8" spans="2:13" x14ac:dyDescent="0.35">
      <c r="B8" s="3" t="str">
        <v>Total</v>
      </c>
      <c r="C8" s="3">
        <v>13630</v>
      </c>
      <c r="E8" s="3" t="str">
        <v>Total</v>
      </c>
      <c r="F8" s="3">
        <v>13630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P1428"/>
  <sheetViews>
    <sheetView showGridLines="0" showRowColHeaders="0" zoomScale="85" zoomScaleNormal="80" workbookViewId="0">
      <selection activeCell="D11" sqref="D11"/>
    </sheetView>
  </sheetViews>
  <sheetFormatPr defaultColWidth="8.90625" defaultRowHeight="15.5" x14ac:dyDescent="0.35"/>
  <cols>
    <col min="1" max="1" width="2.6328125" style="303" customWidth="1"/>
    <col min="2" max="2" width="55.1796875" style="303" bestFit="1" customWidth="1"/>
    <col min="3" max="3" width="20.6328125" style="303" bestFit="1" customWidth="1"/>
    <col min="4" max="4" width="16.36328125" style="303" bestFit="1" customWidth="1"/>
    <col min="5" max="5" width="23.1796875" style="303" bestFit="1" customWidth="1"/>
    <col min="6" max="6" width="12" style="303" bestFit="1" customWidth="1"/>
    <col min="7" max="7" width="24.1796875" style="303" bestFit="1" customWidth="1"/>
    <col min="8" max="8" width="24.90625" style="303" bestFit="1" customWidth="1"/>
    <col min="9" max="9" width="15.26953125" style="329" bestFit="1" customWidth="1"/>
    <col min="10" max="10" width="26.7265625" style="329" bestFit="1" customWidth="1"/>
    <col min="11" max="11" width="31.36328125" style="329" customWidth="1"/>
    <col min="12" max="12" width="55.1796875" style="303" bestFit="1" customWidth="1"/>
    <col min="13" max="13" width="21.453125" style="303" bestFit="1" customWidth="1"/>
    <col min="14" max="14" width="33.453125" style="303" bestFit="1" customWidth="1"/>
    <col min="15" max="15" width="15.08984375" style="303" bestFit="1" customWidth="1"/>
    <col min="16" max="16" width="17" style="303" bestFit="1" customWidth="1"/>
    <col min="17" max="16384" width="8.90625" style="303"/>
  </cols>
  <sheetData>
    <row r="1" spans="1:16" x14ac:dyDescent="0.35">
      <c r="D1" s="303">
        <f>D2-Summary!P8-Summary!P11</f>
        <v>0</v>
      </c>
    </row>
    <row r="2" spans="1:16" ht="16" thickBot="1" x14ac:dyDescent="0.4">
      <c r="A2" s="330"/>
      <c r="B2" s="330"/>
      <c r="C2" s="330"/>
      <c r="D2" s="331">
        <f>SUBTOTAL(9,D4:D27)</f>
        <v>69200</v>
      </c>
      <c r="E2" s="331"/>
      <c r="F2" s="331"/>
      <c r="G2" s="332"/>
      <c r="J2" s="333">
        <f>COUNTA(_xlfn.ANCHORARRAY(J4))</f>
        <v>1</v>
      </c>
    </row>
    <row r="3" spans="1:16" s="330" customFormat="1" ht="16.25" customHeight="1" thickBot="1" x14ac:dyDescent="0.4">
      <c r="A3" s="303"/>
      <c r="B3" s="334" t="s">
        <v>32</v>
      </c>
      <c r="C3" s="335" t="s">
        <v>23</v>
      </c>
      <c r="D3" s="335" t="s">
        <v>2</v>
      </c>
      <c r="E3" s="335" t="s">
        <v>281</v>
      </c>
      <c r="F3" s="335" t="s">
        <v>305</v>
      </c>
      <c r="G3" s="336" t="s">
        <v>208</v>
      </c>
      <c r="H3" s="339" t="s">
        <v>169</v>
      </c>
      <c r="I3" s="339" t="s">
        <v>210</v>
      </c>
      <c r="J3" s="335" t="s">
        <v>187</v>
      </c>
      <c r="K3" s="329"/>
      <c r="L3" s="340" t="s">
        <v>32</v>
      </c>
      <c r="M3" s="341" t="s">
        <v>23</v>
      </c>
      <c r="N3" s="342" t="s">
        <v>169</v>
      </c>
      <c r="O3" s="342" t="s">
        <v>63</v>
      </c>
      <c r="P3" s="342" t="s">
        <v>208</v>
      </c>
    </row>
    <row r="4" spans="1:16" s="330" customFormat="1" x14ac:dyDescent="0.35">
      <c r="A4" s="303"/>
      <c r="B4" s="309" t="str">
        <f>_xlfn.XLOOKUP(C4,Details!$G$5:$G$11,Details!$F$5:$F$11)</f>
        <v>SRP ACE GREEN MARKETING</v>
      </c>
      <c r="C4" s="305" t="str" cm="1">
        <f t="array" ref="C4">_xlfn.UNIQUE(_xlfn._TRO_TRAILING(Details!G5:G11))</f>
        <v>33AELFS5871E1ZT</v>
      </c>
      <c r="D4" s="305">
        <f>SUMIFS(Details!$AM$5:$AM$11,Details!$G$5:$G$11,'Supplier Metrics'!C4)</f>
        <v>69200</v>
      </c>
      <c r="E4" s="305">
        <f>SUMIFS(Details!$S$5:$S$11,Details!$G$5:$G$11,'Supplier Metrics'!C4)/1000</f>
        <v>0.20100000000000001</v>
      </c>
      <c r="F4" s="305" t="str">
        <f>_xlfn.XLOOKUP(C4,Details!G:G,Details!L:L)</f>
        <v>TN</v>
      </c>
      <c r="G4" s="274" t="s">
        <v>209</v>
      </c>
      <c r="H4" s="337" t="str">
        <f>_xlfn.XLOOKUP(C4,M:M,N:N)</f>
        <v>Manufacturer</v>
      </c>
      <c r="I4" s="337" t="e">
        <f>_xlfn.XLOOKUP(C4,Details!G:G,Details!CK:CK)</f>
        <v>#REF!</v>
      </c>
      <c r="J4" s="337" t="str" cm="1">
        <f t="array" ref="J4">_xlfn.UNIQUE(MID(_xlfn._TRO_TRAILING(Details!G5:G11),3,10))</f>
        <v>AELFS5871E</v>
      </c>
      <c r="K4" s="329"/>
      <c r="L4" s="309" t="s">
        <v>375</v>
      </c>
      <c r="M4" s="305" t="s">
        <v>376</v>
      </c>
      <c r="N4" s="274" t="s">
        <v>377</v>
      </c>
      <c r="O4" s="305"/>
      <c r="P4" s="338"/>
    </row>
    <row r="5" spans="1:16" x14ac:dyDescent="0.35">
      <c r="B5" s="309">
        <f>_xlfn.XLOOKUP(C5,Details!$G$5:$G$11,Details!$F$5:$F$11)</f>
        <v>0</v>
      </c>
      <c r="D5" s="305">
        <f>SUMIFS(Details!$AM$5:$AM$11,Details!$G$5:$G$11,'Supplier Metrics'!C5)</f>
        <v>0</v>
      </c>
      <c r="E5" s="305">
        <f>SUMIFS(Details!$S$5:$S$11,Details!$G$5:$G$11,'Supplier Metrics'!C5)/1000</f>
        <v>0</v>
      </c>
      <c r="F5" s="305">
        <f>_xlfn.XLOOKUP(C5,Details!G:G,Details!L:L)</f>
        <v>0</v>
      </c>
      <c r="G5" s="274" t="s">
        <v>209</v>
      </c>
      <c r="H5" s="337">
        <f t="shared" ref="H5:H7" si="0">_xlfn.XLOOKUP(C5,M:M,N:N)</f>
        <v>0</v>
      </c>
      <c r="I5" s="337">
        <f>_xlfn.XLOOKUP(C5,Details!G:G,Details!CK:CK)</f>
        <v>0</v>
      </c>
      <c r="L5" s="309" t="s">
        <v>378</v>
      </c>
      <c r="M5" s="305" t="s">
        <v>379</v>
      </c>
      <c r="N5" s="274" t="s">
        <v>380</v>
      </c>
      <c r="O5" s="305"/>
      <c r="P5" s="323"/>
    </row>
    <row r="6" spans="1:16" x14ac:dyDescent="0.35">
      <c r="B6" s="309">
        <f>_xlfn.XLOOKUP(C6,Details!$G$5:$G$11,Details!$F$5:$F$11)</f>
        <v>0</v>
      </c>
      <c r="D6" s="305">
        <f>SUMIFS(Details!$AM$5:$AM$11,Details!$G$5:$G$11,'Supplier Metrics'!C6)</f>
        <v>0</v>
      </c>
      <c r="E6" s="305">
        <f>SUMIFS(Details!$S$5:$S$11,Details!$G$5:$G$11,'Supplier Metrics'!C6)/1000</f>
        <v>0</v>
      </c>
      <c r="F6" s="305">
        <f>_xlfn.XLOOKUP(C6,Details!G:G,Details!L:L)</f>
        <v>0</v>
      </c>
      <c r="G6" s="274" t="s">
        <v>209</v>
      </c>
      <c r="H6" s="337">
        <f t="shared" si="0"/>
        <v>0</v>
      </c>
      <c r="I6" s="337">
        <f>_xlfn.XLOOKUP(C6,Details!G:G,Details!CK:CK)</f>
        <v>0</v>
      </c>
      <c r="L6" s="309" t="s">
        <v>381</v>
      </c>
      <c r="M6" s="305" t="s">
        <v>382</v>
      </c>
      <c r="N6" s="274" t="s">
        <v>377</v>
      </c>
      <c r="O6" s="305"/>
      <c r="P6" s="323"/>
    </row>
    <row r="7" spans="1:16" x14ac:dyDescent="0.35">
      <c r="B7" s="309">
        <f>_xlfn.XLOOKUP(C7,Details!$G$5:$G$11,Details!$F$5:$F$11)</f>
        <v>0</v>
      </c>
      <c r="D7" s="305">
        <f>SUMIFS(Details!$AM$5:$AM$11,Details!$G$5:$G$11,'Supplier Metrics'!C7)</f>
        <v>0</v>
      </c>
      <c r="E7" s="305">
        <f>SUMIFS(Details!$S$5:$S$11,Details!$G$5:$G$11,'Supplier Metrics'!C7)/1000</f>
        <v>0</v>
      </c>
      <c r="F7" s="305">
        <f>_xlfn.XLOOKUP(C7,Details!G:G,Details!L:L)</f>
        <v>0</v>
      </c>
      <c r="G7" s="274" t="s">
        <v>209</v>
      </c>
      <c r="H7" s="337">
        <f t="shared" si="0"/>
        <v>0</v>
      </c>
      <c r="I7" s="337">
        <f>_xlfn.XLOOKUP(C7,Details!G:G,Details!CK:CK)</f>
        <v>0</v>
      </c>
      <c r="L7" s="303" t="s">
        <v>383</v>
      </c>
      <c r="M7" s="303" t="s">
        <v>384</v>
      </c>
      <c r="N7" s="303" t="s">
        <v>385</v>
      </c>
    </row>
    <row r="8" spans="1:16" x14ac:dyDescent="0.35">
      <c r="B8" s="309">
        <f>_xlfn.XLOOKUP(C8,Details!$G$5:$G$11,Details!$F$5:$F$11)</f>
        <v>0</v>
      </c>
      <c r="D8" s="305">
        <f>SUMIFS(Details!$AM$5:$AM$11,Details!$G$5:$G$11,'Supplier Metrics'!C8)</f>
        <v>0</v>
      </c>
      <c r="E8" s="305">
        <f>SUMIFS(Details!$S$5:$S$11,Details!$G$5:$G$11,'Supplier Metrics'!C8)/1000</f>
        <v>0</v>
      </c>
      <c r="F8" s="305">
        <f>_xlfn.XLOOKUP(C8,Details!G:G,Details!L:L)</f>
        <v>0</v>
      </c>
      <c r="G8" s="274" t="s">
        <v>209</v>
      </c>
      <c r="H8" s="337">
        <f t="shared" ref="H8" si="1">_xlfn.XLOOKUP(C8,M:M,N:N)</f>
        <v>0</v>
      </c>
      <c r="I8" s="337">
        <f>_xlfn.XLOOKUP(C8,Details!G:G,Details!CK:CK)</f>
        <v>0</v>
      </c>
      <c r="L8" s="303" t="s">
        <v>386</v>
      </c>
      <c r="M8" s="303" t="s">
        <v>387</v>
      </c>
      <c r="N8" s="303" t="s">
        <v>377</v>
      </c>
    </row>
    <row r="9" spans="1:16" x14ac:dyDescent="0.35">
      <c r="L9" s="303" t="s">
        <v>388</v>
      </c>
      <c r="M9" s="303" t="s">
        <v>389</v>
      </c>
      <c r="N9" s="303" t="s">
        <v>377</v>
      </c>
    </row>
    <row r="10" spans="1:16" x14ac:dyDescent="0.35">
      <c r="L10" s="303" t="s">
        <v>390</v>
      </c>
      <c r="M10" s="303" t="s">
        <v>391</v>
      </c>
      <c r="N10" s="303" t="s">
        <v>377</v>
      </c>
    </row>
    <row r="11" spans="1:16" x14ac:dyDescent="0.35">
      <c r="L11" s="303" t="s">
        <v>392</v>
      </c>
      <c r="M11" s="303" t="s">
        <v>393</v>
      </c>
      <c r="N11" s="303" t="s">
        <v>377</v>
      </c>
    </row>
    <row r="12" spans="1:16" x14ac:dyDescent="0.35">
      <c r="L12" s="303" t="s">
        <v>394</v>
      </c>
      <c r="M12" s="303" t="s">
        <v>395</v>
      </c>
      <c r="N12" s="303" t="s">
        <v>377</v>
      </c>
    </row>
    <row r="13" spans="1:16" x14ac:dyDescent="0.35">
      <c r="L13" s="303" t="s">
        <v>396</v>
      </c>
      <c r="M13" s="303" t="s">
        <v>397</v>
      </c>
      <c r="N13" s="303" t="s">
        <v>380</v>
      </c>
    </row>
    <row r="14" spans="1:16" x14ac:dyDescent="0.35">
      <c r="L14" s="303" t="s">
        <v>398</v>
      </c>
      <c r="M14" s="303" t="s">
        <v>399</v>
      </c>
      <c r="N14" s="303" t="s">
        <v>377</v>
      </c>
    </row>
    <row r="15" spans="1:16" x14ac:dyDescent="0.35">
      <c r="L15" s="303" t="s">
        <v>400</v>
      </c>
      <c r="M15" s="303" t="s">
        <v>401</v>
      </c>
      <c r="N15" s="303" t="s">
        <v>377</v>
      </c>
    </row>
    <row r="16" spans="1:16" x14ac:dyDescent="0.35">
      <c r="L16" s="303" t="s">
        <v>402</v>
      </c>
      <c r="M16" s="303" t="s">
        <v>403</v>
      </c>
      <c r="N16" s="303" t="s">
        <v>377</v>
      </c>
    </row>
    <row r="17" spans="12:14" x14ac:dyDescent="0.35">
      <c r="L17" s="303" t="s">
        <v>392</v>
      </c>
      <c r="M17" s="303" t="s">
        <v>404</v>
      </c>
      <c r="N17" s="303" t="s">
        <v>377</v>
      </c>
    </row>
    <row r="18" spans="12:14" x14ac:dyDescent="0.35">
      <c r="L18" s="303" t="s">
        <v>405</v>
      </c>
      <c r="M18" s="303" t="s">
        <v>406</v>
      </c>
      <c r="N18" s="303" t="s">
        <v>377</v>
      </c>
    </row>
    <row r="19" spans="12:14" x14ac:dyDescent="0.35">
      <c r="L19" s="303" t="s">
        <v>394</v>
      </c>
      <c r="M19" s="303" t="s">
        <v>407</v>
      </c>
      <c r="N19" s="303" t="s">
        <v>377</v>
      </c>
    </row>
    <row r="20" spans="12:14" x14ac:dyDescent="0.35">
      <c r="L20" s="303" t="s">
        <v>408</v>
      </c>
      <c r="M20" s="303" t="s">
        <v>409</v>
      </c>
      <c r="N20" s="303" t="s">
        <v>377</v>
      </c>
    </row>
    <row r="21" spans="12:14" x14ac:dyDescent="0.35">
      <c r="L21" s="303" t="s">
        <v>410</v>
      </c>
      <c r="M21" s="303" t="s">
        <v>411</v>
      </c>
      <c r="N21" s="303" t="s">
        <v>377</v>
      </c>
    </row>
    <row r="22" spans="12:14" x14ac:dyDescent="0.35">
      <c r="L22" s="303" t="s">
        <v>412</v>
      </c>
      <c r="M22" s="303" t="s">
        <v>413</v>
      </c>
      <c r="N22" s="303" t="s">
        <v>377</v>
      </c>
    </row>
    <row r="23" spans="12:14" x14ac:dyDescent="0.35">
      <c r="L23" s="303" t="s">
        <v>414</v>
      </c>
      <c r="M23" s="303" t="s">
        <v>415</v>
      </c>
      <c r="N23" s="303" t="s">
        <v>377</v>
      </c>
    </row>
    <row r="24" spans="12:14" x14ac:dyDescent="0.35">
      <c r="L24" s="303" t="s">
        <v>416</v>
      </c>
      <c r="M24" s="303" t="s">
        <v>417</v>
      </c>
      <c r="N24" s="303" t="s">
        <v>377</v>
      </c>
    </row>
    <row r="25" spans="12:14" x14ac:dyDescent="0.35">
      <c r="L25" s="303" t="s">
        <v>418</v>
      </c>
      <c r="M25" s="303" t="s">
        <v>419</v>
      </c>
      <c r="N25" s="303" t="s">
        <v>377</v>
      </c>
    </row>
    <row r="26" spans="12:14" x14ac:dyDescent="0.35">
      <c r="L26" s="303" t="s">
        <v>420</v>
      </c>
      <c r="M26" s="303" t="s">
        <v>421</v>
      </c>
      <c r="N26" s="303" t="s">
        <v>377</v>
      </c>
    </row>
    <row r="27" spans="12:14" x14ac:dyDescent="0.35">
      <c r="L27" s="303" t="s">
        <v>375</v>
      </c>
      <c r="M27" s="303" t="s">
        <v>422</v>
      </c>
      <c r="N27" s="303" t="s">
        <v>377</v>
      </c>
    </row>
    <row r="28" spans="12:14" x14ac:dyDescent="0.35">
      <c r="L28" s="303" t="s">
        <v>423</v>
      </c>
      <c r="M28" s="303" t="s">
        <v>424</v>
      </c>
      <c r="N28" s="303" t="s">
        <v>425</v>
      </c>
    </row>
    <row r="29" spans="12:14" x14ac:dyDescent="0.35">
      <c r="L29" s="303" t="s">
        <v>426</v>
      </c>
      <c r="M29" s="303" t="s">
        <v>427</v>
      </c>
      <c r="N29" s="303" t="s">
        <v>377</v>
      </c>
    </row>
    <row r="30" spans="12:14" x14ac:dyDescent="0.35">
      <c r="L30" s="303" t="s">
        <v>428</v>
      </c>
      <c r="M30" s="303" t="s">
        <v>429</v>
      </c>
      <c r="N30" s="303" t="s">
        <v>377</v>
      </c>
    </row>
    <row r="31" spans="12:14" x14ac:dyDescent="0.35">
      <c r="L31" s="303" t="s">
        <v>430</v>
      </c>
      <c r="M31" s="303" t="s">
        <v>431</v>
      </c>
      <c r="N31" s="303" t="s">
        <v>377</v>
      </c>
    </row>
    <row r="32" spans="12:14" x14ac:dyDescent="0.35">
      <c r="L32" s="303" t="s">
        <v>432</v>
      </c>
      <c r="M32" s="303" t="s">
        <v>433</v>
      </c>
      <c r="N32" s="303" t="s">
        <v>434</v>
      </c>
    </row>
    <row r="33" spans="12:14" x14ac:dyDescent="0.35">
      <c r="L33" s="303" t="s">
        <v>435</v>
      </c>
      <c r="M33" s="303" t="s">
        <v>436</v>
      </c>
      <c r="N33" s="303" t="s">
        <v>377</v>
      </c>
    </row>
    <row r="34" spans="12:14" x14ac:dyDescent="0.35">
      <c r="L34" s="303" t="s">
        <v>437</v>
      </c>
      <c r="M34" s="303" t="s">
        <v>438</v>
      </c>
      <c r="N34" s="303" t="s">
        <v>377</v>
      </c>
    </row>
    <row r="35" spans="12:14" x14ac:dyDescent="0.35">
      <c r="L35" s="303" t="s">
        <v>439</v>
      </c>
      <c r="M35" s="303" t="s">
        <v>440</v>
      </c>
      <c r="N35" s="303" t="s">
        <v>377</v>
      </c>
    </row>
    <row r="36" spans="12:14" x14ac:dyDescent="0.35">
      <c r="L36" s="303" t="s">
        <v>441</v>
      </c>
      <c r="M36" s="303" t="s">
        <v>442</v>
      </c>
      <c r="N36" s="303" t="s">
        <v>377</v>
      </c>
    </row>
    <row r="37" spans="12:14" x14ac:dyDescent="0.35">
      <c r="L37" s="303" t="s">
        <v>443</v>
      </c>
      <c r="M37" s="303" t="s">
        <v>444</v>
      </c>
      <c r="N37" s="303" t="s">
        <v>377</v>
      </c>
    </row>
    <row r="38" spans="12:14" x14ac:dyDescent="0.35">
      <c r="L38" s="303" t="s">
        <v>445</v>
      </c>
      <c r="M38" s="303" t="s">
        <v>446</v>
      </c>
      <c r="N38" s="303" t="s">
        <v>377</v>
      </c>
    </row>
    <row r="39" spans="12:14" x14ac:dyDescent="0.35">
      <c r="L39" s="303" t="s">
        <v>447</v>
      </c>
      <c r="M39" s="303" t="s">
        <v>448</v>
      </c>
      <c r="N39" s="303" t="s">
        <v>377</v>
      </c>
    </row>
    <row r="40" spans="12:14" x14ac:dyDescent="0.35">
      <c r="L40" s="303" t="s">
        <v>449</v>
      </c>
      <c r="M40" s="303" t="s">
        <v>450</v>
      </c>
      <c r="N40" s="303" t="s">
        <v>380</v>
      </c>
    </row>
    <row r="41" spans="12:14" x14ac:dyDescent="0.35">
      <c r="L41" s="303" t="s">
        <v>451</v>
      </c>
      <c r="M41" s="303" t="s">
        <v>452</v>
      </c>
      <c r="N41" s="303" t="s">
        <v>385</v>
      </c>
    </row>
    <row r="42" spans="12:14" x14ac:dyDescent="0.35">
      <c r="L42" s="303" t="s">
        <v>453</v>
      </c>
      <c r="M42" s="303" t="s">
        <v>454</v>
      </c>
      <c r="N42" s="303" t="s">
        <v>377</v>
      </c>
    </row>
    <row r="43" spans="12:14" x14ac:dyDescent="0.35">
      <c r="L43" s="303" t="s">
        <v>455</v>
      </c>
      <c r="M43" s="303" t="s">
        <v>456</v>
      </c>
      <c r="N43" s="303" t="s">
        <v>377</v>
      </c>
    </row>
    <row r="44" spans="12:14" x14ac:dyDescent="0.35">
      <c r="L44" s="303" t="s">
        <v>457</v>
      </c>
      <c r="M44" s="303" t="s">
        <v>458</v>
      </c>
      <c r="N44" s="303" t="s">
        <v>377</v>
      </c>
    </row>
    <row r="45" spans="12:14" x14ac:dyDescent="0.35">
      <c r="L45" s="303" t="s">
        <v>459</v>
      </c>
      <c r="M45" s="303" t="s">
        <v>460</v>
      </c>
      <c r="N45" s="303" t="s">
        <v>377</v>
      </c>
    </row>
    <row r="46" spans="12:14" x14ac:dyDescent="0.35">
      <c r="L46" s="303" t="s">
        <v>461</v>
      </c>
      <c r="M46" s="303" t="s">
        <v>462</v>
      </c>
      <c r="N46" s="303" t="s">
        <v>377</v>
      </c>
    </row>
    <row r="47" spans="12:14" x14ac:dyDescent="0.35">
      <c r="L47" s="303" t="s">
        <v>463</v>
      </c>
      <c r="M47" s="303" t="s">
        <v>464</v>
      </c>
      <c r="N47" s="303" t="s">
        <v>377</v>
      </c>
    </row>
    <row r="48" spans="12:14" x14ac:dyDescent="0.35">
      <c r="L48" s="303" t="s">
        <v>465</v>
      </c>
      <c r="M48" s="303" t="s">
        <v>466</v>
      </c>
      <c r="N48" s="303" t="s">
        <v>377</v>
      </c>
    </row>
    <row r="49" spans="12:14" x14ac:dyDescent="0.35">
      <c r="L49" s="303" t="s">
        <v>467</v>
      </c>
      <c r="M49" s="303" t="s">
        <v>468</v>
      </c>
      <c r="N49" s="303" t="s">
        <v>377</v>
      </c>
    </row>
    <row r="50" spans="12:14" x14ac:dyDescent="0.35">
      <c r="L50" s="303" t="s">
        <v>469</v>
      </c>
      <c r="M50" s="303" t="s">
        <v>470</v>
      </c>
      <c r="N50" s="303" t="s">
        <v>377</v>
      </c>
    </row>
    <row r="51" spans="12:14" x14ac:dyDescent="0.35">
      <c r="L51" s="303" t="s">
        <v>471</v>
      </c>
      <c r="M51" s="303" t="s">
        <v>472</v>
      </c>
      <c r="N51" s="303" t="s">
        <v>377</v>
      </c>
    </row>
    <row r="52" spans="12:14" x14ac:dyDescent="0.35">
      <c r="L52" s="303" t="s">
        <v>473</v>
      </c>
      <c r="M52" s="303" t="s">
        <v>474</v>
      </c>
      <c r="N52" s="303" t="s">
        <v>377</v>
      </c>
    </row>
    <row r="53" spans="12:14" x14ac:dyDescent="0.35">
      <c r="L53" s="303" t="s">
        <v>475</v>
      </c>
      <c r="M53" s="303" t="s">
        <v>476</v>
      </c>
      <c r="N53" s="303" t="s">
        <v>377</v>
      </c>
    </row>
    <row r="54" spans="12:14" x14ac:dyDescent="0.35">
      <c r="L54" s="303" t="s">
        <v>477</v>
      </c>
      <c r="M54" s="303" t="s">
        <v>478</v>
      </c>
      <c r="N54" s="303" t="s">
        <v>425</v>
      </c>
    </row>
    <row r="55" spans="12:14" x14ac:dyDescent="0.35">
      <c r="L55" s="303" t="s">
        <v>479</v>
      </c>
      <c r="M55" s="303" t="s">
        <v>480</v>
      </c>
      <c r="N55" s="303" t="s">
        <v>377</v>
      </c>
    </row>
    <row r="56" spans="12:14" x14ac:dyDescent="0.35">
      <c r="L56" s="303" t="s">
        <v>481</v>
      </c>
      <c r="M56" s="303" t="s">
        <v>482</v>
      </c>
      <c r="N56" s="303" t="s">
        <v>377</v>
      </c>
    </row>
    <row r="57" spans="12:14" x14ac:dyDescent="0.35">
      <c r="L57" s="303" t="s">
        <v>437</v>
      </c>
      <c r="M57" s="303" t="s">
        <v>483</v>
      </c>
      <c r="N57" s="303" t="s">
        <v>377</v>
      </c>
    </row>
    <row r="58" spans="12:14" x14ac:dyDescent="0.35">
      <c r="L58" s="303" t="s">
        <v>437</v>
      </c>
      <c r="M58" s="303" t="s">
        <v>484</v>
      </c>
      <c r="N58" s="303" t="s">
        <v>377</v>
      </c>
    </row>
    <row r="59" spans="12:14" x14ac:dyDescent="0.35">
      <c r="L59" s="303" t="s">
        <v>485</v>
      </c>
      <c r="M59" s="303" t="s">
        <v>486</v>
      </c>
      <c r="N59" s="303" t="s">
        <v>380</v>
      </c>
    </row>
    <row r="60" spans="12:14" x14ac:dyDescent="0.35">
      <c r="L60" s="303" t="s">
        <v>487</v>
      </c>
      <c r="M60" s="303" t="s">
        <v>488</v>
      </c>
      <c r="N60" s="303" t="s">
        <v>377</v>
      </c>
    </row>
    <row r="61" spans="12:14" x14ac:dyDescent="0.35">
      <c r="L61" s="303" t="s">
        <v>489</v>
      </c>
      <c r="M61" s="303" t="s">
        <v>490</v>
      </c>
      <c r="N61" s="303" t="s">
        <v>377</v>
      </c>
    </row>
    <row r="62" spans="12:14" x14ac:dyDescent="0.35">
      <c r="L62" s="303" t="s">
        <v>491</v>
      </c>
      <c r="M62" s="303" t="s">
        <v>492</v>
      </c>
      <c r="N62" s="303" t="s">
        <v>377</v>
      </c>
    </row>
    <row r="63" spans="12:14" x14ac:dyDescent="0.35">
      <c r="L63" s="303" t="s">
        <v>437</v>
      </c>
      <c r="M63" s="303" t="s">
        <v>493</v>
      </c>
      <c r="N63" s="303" t="s">
        <v>377</v>
      </c>
    </row>
    <row r="64" spans="12:14" x14ac:dyDescent="0.35">
      <c r="L64" s="303" t="s">
        <v>494</v>
      </c>
      <c r="M64" s="303" t="s">
        <v>495</v>
      </c>
      <c r="N64" s="303" t="s">
        <v>380</v>
      </c>
    </row>
    <row r="65" spans="12:14" x14ac:dyDescent="0.35">
      <c r="L65" s="303" t="s">
        <v>496</v>
      </c>
      <c r="M65" s="303" t="s">
        <v>497</v>
      </c>
      <c r="N65" s="303" t="s">
        <v>377</v>
      </c>
    </row>
    <row r="66" spans="12:14" x14ac:dyDescent="0.35">
      <c r="L66" s="303" t="s">
        <v>498</v>
      </c>
      <c r="M66" s="303" t="s">
        <v>499</v>
      </c>
      <c r="N66" s="303" t="s">
        <v>377</v>
      </c>
    </row>
    <row r="67" spans="12:14" x14ac:dyDescent="0.35">
      <c r="L67" s="303" t="s">
        <v>500</v>
      </c>
      <c r="M67" s="303" t="s">
        <v>501</v>
      </c>
      <c r="N67" s="303" t="s">
        <v>377</v>
      </c>
    </row>
    <row r="68" spans="12:14" x14ac:dyDescent="0.35">
      <c r="L68" s="303" t="s">
        <v>502</v>
      </c>
      <c r="M68" s="303" t="s">
        <v>503</v>
      </c>
      <c r="N68" s="303" t="s">
        <v>377</v>
      </c>
    </row>
    <row r="69" spans="12:14" x14ac:dyDescent="0.35">
      <c r="L69" s="303" t="s">
        <v>453</v>
      </c>
      <c r="M69" s="303" t="s">
        <v>504</v>
      </c>
      <c r="N69" s="303" t="s">
        <v>377</v>
      </c>
    </row>
    <row r="70" spans="12:14" x14ac:dyDescent="0.35">
      <c r="L70" s="303" t="s">
        <v>505</v>
      </c>
      <c r="M70" s="303" t="s">
        <v>506</v>
      </c>
      <c r="N70" s="303" t="s">
        <v>377</v>
      </c>
    </row>
    <row r="71" spans="12:14" x14ac:dyDescent="0.35">
      <c r="L71" s="303" t="s">
        <v>507</v>
      </c>
      <c r="M71" s="303" t="s">
        <v>508</v>
      </c>
      <c r="N71" s="303" t="s">
        <v>377</v>
      </c>
    </row>
    <row r="72" spans="12:14" x14ac:dyDescent="0.35">
      <c r="L72" s="303" t="s">
        <v>509</v>
      </c>
      <c r="M72" s="303" t="s">
        <v>510</v>
      </c>
      <c r="N72" s="303" t="s">
        <v>377</v>
      </c>
    </row>
    <row r="73" spans="12:14" x14ac:dyDescent="0.35">
      <c r="L73" s="303" t="s">
        <v>511</v>
      </c>
      <c r="M73" s="303" t="s">
        <v>512</v>
      </c>
      <c r="N73" s="303" t="s">
        <v>377</v>
      </c>
    </row>
    <row r="74" spans="12:14" x14ac:dyDescent="0.35">
      <c r="L74" s="303" t="s">
        <v>513</v>
      </c>
      <c r="M74" s="303" t="s">
        <v>514</v>
      </c>
      <c r="N74" s="303" t="s">
        <v>385</v>
      </c>
    </row>
    <row r="75" spans="12:14" x14ac:dyDescent="0.35">
      <c r="L75" s="303" t="s">
        <v>515</v>
      </c>
      <c r="M75" s="303" t="s">
        <v>516</v>
      </c>
      <c r="N75" s="303" t="s">
        <v>377</v>
      </c>
    </row>
    <row r="76" spans="12:14" x14ac:dyDescent="0.35">
      <c r="L76" s="303" t="s">
        <v>517</v>
      </c>
      <c r="M76" s="303" t="s">
        <v>518</v>
      </c>
      <c r="N76" s="303" t="s">
        <v>377</v>
      </c>
    </row>
    <row r="77" spans="12:14" x14ac:dyDescent="0.35">
      <c r="L77" s="303" t="s">
        <v>519</v>
      </c>
      <c r="M77" s="303" t="s">
        <v>520</v>
      </c>
      <c r="N77" s="303" t="s">
        <v>377</v>
      </c>
    </row>
    <row r="78" spans="12:14" x14ac:dyDescent="0.35">
      <c r="L78" s="303" t="s">
        <v>521</v>
      </c>
      <c r="M78" s="303" t="s">
        <v>522</v>
      </c>
      <c r="N78" s="303" t="s">
        <v>377</v>
      </c>
    </row>
    <row r="79" spans="12:14" x14ac:dyDescent="0.35">
      <c r="L79" s="303" t="s">
        <v>523</v>
      </c>
      <c r="M79" s="303" t="s">
        <v>524</v>
      </c>
      <c r="N79" s="303" t="s">
        <v>377</v>
      </c>
    </row>
    <row r="80" spans="12:14" x14ac:dyDescent="0.35">
      <c r="L80" s="303" t="s">
        <v>525</v>
      </c>
      <c r="M80" s="303" t="s">
        <v>526</v>
      </c>
      <c r="N80" s="303" t="s">
        <v>377</v>
      </c>
    </row>
    <row r="81" spans="12:14" x14ac:dyDescent="0.35">
      <c r="L81" s="303" t="s">
        <v>527</v>
      </c>
      <c r="M81" s="303" t="s">
        <v>528</v>
      </c>
      <c r="N81" s="303" t="s">
        <v>377</v>
      </c>
    </row>
    <row r="82" spans="12:14" x14ac:dyDescent="0.35">
      <c r="L82" s="303" t="s">
        <v>529</v>
      </c>
      <c r="M82" s="303" t="s">
        <v>530</v>
      </c>
      <c r="N82" s="303" t="s">
        <v>377</v>
      </c>
    </row>
    <row r="83" spans="12:14" x14ac:dyDescent="0.35">
      <c r="L83" s="303" t="s">
        <v>531</v>
      </c>
      <c r="M83" s="303" t="s">
        <v>532</v>
      </c>
      <c r="N83" s="303" t="s">
        <v>377</v>
      </c>
    </row>
    <row r="84" spans="12:14" x14ac:dyDescent="0.35">
      <c r="L84" s="303" t="s">
        <v>533</v>
      </c>
      <c r="M84" s="303" t="s">
        <v>534</v>
      </c>
      <c r="N84" s="303" t="s">
        <v>377</v>
      </c>
    </row>
    <row r="85" spans="12:14" x14ac:dyDescent="0.35">
      <c r="L85" s="303" t="s">
        <v>535</v>
      </c>
      <c r="M85" s="303" t="s">
        <v>536</v>
      </c>
      <c r="N85" s="303" t="s">
        <v>377</v>
      </c>
    </row>
    <row r="86" spans="12:14" x14ac:dyDescent="0.35">
      <c r="L86" s="303" t="s">
        <v>537</v>
      </c>
      <c r="M86" s="303" t="s">
        <v>538</v>
      </c>
      <c r="N86" s="303" t="s">
        <v>380</v>
      </c>
    </row>
    <row r="87" spans="12:14" x14ac:dyDescent="0.35">
      <c r="L87" s="303" t="s">
        <v>507</v>
      </c>
      <c r="M87" s="303" t="s">
        <v>539</v>
      </c>
      <c r="N87" s="303" t="s">
        <v>377</v>
      </c>
    </row>
    <row r="88" spans="12:14" x14ac:dyDescent="0.35">
      <c r="L88" s="303" t="s">
        <v>540</v>
      </c>
      <c r="M88" s="303" t="s">
        <v>541</v>
      </c>
      <c r="N88" s="303" t="s">
        <v>377</v>
      </c>
    </row>
    <row r="89" spans="12:14" x14ac:dyDescent="0.35">
      <c r="L89" s="303" t="s">
        <v>542</v>
      </c>
      <c r="M89" s="303" t="s">
        <v>543</v>
      </c>
      <c r="N89" s="303" t="s">
        <v>377</v>
      </c>
    </row>
    <row r="90" spans="12:14" x14ac:dyDescent="0.35">
      <c r="L90" s="303" t="s">
        <v>544</v>
      </c>
      <c r="M90" s="303" t="s">
        <v>545</v>
      </c>
      <c r="N90" s="303" t="s">
        <v>546</v>
      </c>
    </row>
    <row r="91" spans="12:14" x14ac:dyDescent="0.35">
      <c r="L91" s="303" t="s">
        <v>547</v>
      </c>
      <c r="M91" s="303" t="s">
        <v>548</v>
      </c>
      <c r="N91" s="303" t="s">
        <v>377</v>
      </c>
    </row>
    <row r="92" spans="12:14" x14ac:dyDescent="0.35">
      <c r="L92" s="303" t="s">
        <v>549</v>
      </c>
      <c r="M92" s="303" t="s">
        <v>550</v>
      </c>
      <c r="N92" s="303" t="s">
        <v>377</v>
      </c>
    </row>
    <row r="93" spans="12:14" x14ac:dyDescent="0.35">
      <c r="L93" s="303" t="s">
        <v>551</v>
      </c>
      <c r="M93" s="303" t="s">
        <v>552</v>
      </c>
      <c r="N93" s="303" t="s">
        <v>377</v>
      </c>
    </row>
    <row r="94" spans="12:14" x14ac:dyDescent="0.35">
      <c r="L94" s="303" t="s">
        <v>553</v>
      </c>
      <c r="M94" s="303" t="s">
        <v>554</v>
      </c>
      <c r="N94" s="303" t="s">
        <v>377</v>
      </c>
    </row>
    <row r="95" spans="12:14" x14ac:dyDescent="0.35">
      <c r="L95" s="303" t="s">
        <v>555</v>
      </c>
      <c r="M95" s="303" t="s">
        <v>556</v>
      </c>
      <c r="N95" s="303" t="s">
        <v>377</v>
      </c>
    </row>
    <row r="96" spans="12:14" x14ac:dyDescent="0.35">
      <c r="L96" s="303" t="s">
        <v>557</v>
      </c>
      <c r="M96" s="303" t="s">
        <v>558</v>
      </c>
      <c r="N96" s="303" t="s">
        <v>377</v>
      </c>
    </row>
    <row r="97" spans="12:14" x14ac:dyDescent="0.35">
      <c r="L97" s="303" t="s">
        <v>559</v>
      </c>
      <c r="M97" s="303" t="s">
        <v>560</v>
      </c>
      <c r="N97" s="303" t="s">
        <v>385</v>
      </c>
    </row>
    <row r="98" spans="12:14" x14ac:dyDescent="0.35">
      <c r="L98" s="303" t="s">
        <v>392</v>
      </c>
      <c r="M98" s="303" t="s">
        <v>561</v>
      </c>
      <c r="N98" s="303" t="s">
        <v>377</v>
      </c>
    </row>
    <row r="99" spans="12:14" x14ac:dyDescent="0.35">
      <c r="L99" s="303" t="s">
        <v>562</v>
      </c>
      <c r="M99" s="303" t="s">
        <v>563</v>
      </c>
      <c r="N99" s="303" t="s">
        <v>377</v>
      </c>
    </row>
    <row r="100" spans="12:14" x14ac:dyDescent="0.35">
      <c r="L100" s="303" t="s">
        <v>564</v>
      </c>
      <c r="M100" s="303" t="s">
        <v>565</v>
      </c>
      <c r="N100" s="303" t="s">
        <v>377</v>
      </c>
    </row>
    <row r="101" spans="12:14" x14ac:dyDescent="0.35">
      <c r="L101" s="303" t="s">
        <v>566</v>
      </c>
      <c r="M101" s="303" t="s">
        <v>567</v>
      </c>
      <c r="N101" s="303" t="s">
        <v>377</v>
      </c>
    </row>
    <row r="102" spans="12:14" x14ac:dyDescent="0.35">
      <c r="L102" s="303" t="s">
        <v>568</v>
      </c>
      <c r="M102" s="303" t="s">
        <v>569</v>
      </c>
      <c r="N102" s="303" t="s">
        <v>570</v>
      </c>
    </row>
    <row r="103" spans="12:14" x14ac:dyDescent="0.35">
      <c r="L103" s="303" t="s">
        <v>571</v>
      </c>
      <c r="M103" s="303" t="s">
        <v>572</v>
      </c>
      <c r="N103" s="303" t="s">
        <v>377</v>
      </c>
    </row>
    <row r="104" spans="12:14" x14ac:dyDescent="0.35">
      <c r="L104" s="303" t="s">
        <v>573</v>
      </c>
      <c r="M104" s="303" t="s">
        <v>574</v>
      </c>
      <c r="N104" s="303" t="s">
        <v>377</v>
      </c>
    </row>
    <row r="105" spans="12:14" x14ac:dyDescent="0.35">
      <c r="L105" s="303" t="s">
        <v>575</v>
      </c>
      <c r="M105" s="303" t="s">
        <v>576</v>
      </c>
      <c r="N105" s="303" t="s">
        <v>377</v>
      </c>
    </row>
    <row r="106" spans="12:14" x14ac:dyDescent="0.35">
      <c r="L106" s="303" t="s">
        <v>577</v>
      </c>
      <c r="M106" s="303" t="s">
        <v>578</v>
      </c>
      <c r="N106" s="303" t="s">
        <v>377</v>
      </c>
    </row>
    <row r="107" spans="12:14" x14ac:dyDescent="0.35">
      <c r="L107" s="303" t="s">
        <v>579</v>
      </c>
      <c r="M107" s="303" t="s">
        <v>580</v>
      </c>
      <c r="N107" s="303" t="s">
        <v>377</v>
      </c>
    </row>
    <row r="108" spans="12:14" x14ac:dyDescent="0.35">
      <c r="L108" s="303" t="s">
        <v>581</v>
      </c>
      <c r="M108" s="303" t="s">
        <v>582</v>
      </c>
      <c r="N108" s="303" t="s">
        <v>377</v>
      </c>
    </row>
    <row r="109" spans="12:14" x14ac:dyDescent="0.35">
      <c r="L109" s="303" t="s">
        <v>583</v>
      </c>
      <c r="M109" s="303" t="s">
        <v>584</v>
      </c>
      <c r="N109" s="303" t="s">
        <v>377</v>
      </c>
    </row>
    <row r="110" spans="12:14" x14ac:dyDescent="0.35">
      <c r="L110" s="303" t="s">
        <v>585</v>
      </c>
      <c r="M110" s="303" t="s">
        <v>586</v>
      </c>
      <c r="N110" s="303" t="s">
        <v>377</v>
      </c>
    </row>
    <row r="111" spans="12:14" x14ac:dyDescent="0.35">
      <c r="L111" s="303" t="s">
        <v>587</v>
      </c>
      <c r="M111" s="303" t="s">
        <v>588</v>
      </c>
      <c r="N111" s="303" t="s">
        <v>377</v>
      </c>
    </row>
    <row r="112" spans="12:14" x14ac:dyDescent="0.35">
      <c r="L112" s="303" t="s">
        <v>589</v>
      </c>
      <c r="M112" s="303" t="s">
        <v>590</v>
      </c>
      <c r="N112" s="303" t="s">
        <v>377</v>
      </c>
    </row>
    <row r="113" spans="12:14" x14ac:dyDescent="0.35">
      <c r="L113" s="303" t="s">
        <v>591</v>
      </c>
      <c r="M113" s="303" t="s">
        <v>592</v>
      </c>
      <c r="N113" s="303" t="s">
        <v>593</v>
      </c>
    </row>
    <row r="114" spans="12:14" x14ac:dyDescent="0.35">
      <c r="L114" s="303" t="s">
        <v>594</v>
      </c>
      <c r="M114" s="303" t="s">
        <v>595</v>
      </c>
      <c r="N114" s="303" t="s">
        <v>377</v>
      </c>
    </row>
    <row r="115" spans="12:14" x14ac:dyDescent="0.35">
      <c r="L115" s="303" t="s">
        <v>596</v>
      </c>
      <c r="M115" s="303" t="s">
        <v>597</v>
      </c>
      <c r="N115" s="303" t="s">
        <v>377</v>
      </c>
    </row>
    <row r="116" spans="12:14" x14ac:dyDescent="0.35">
      <c r="L116" s="303" t="s">
        <v>598</v>
      </c>
      <c r="M116" s="303" t="s">
        <v>599</v>
      </c>
      <c r="N116" s="303" t="s">
        <v>377</v>
      </c>
    </row>
    <row r="117" spans="12:14" x14ac:dyDescent="0.35">
      <c r="L117" s="303" t="s">
        <v>509</v>
      </c>
      <c r="M117" s="303" t="s">
        <v>600</v>
      </c>
      <c r="N117" s="303" t="s">
        <v>377</v>
      </c>
    </row>
    <row r="118" spans="12:14" x14ac:dyDescent="0.35">
      <c r="L118" s="303" t="s">
        <v>601</v>
      </c>
      <c r="M118" s="303" t="s">
        <v>602</v>
      </c>
      <c r="N118" s="303" t="s">
        <v>385</v>
      </c>
    </row>
    <row r="119" spans="12:14" x14ac:dyDescent="0.35">
      <c r="L119" s="303" t="s">
        <v>603</v>
      </c>
      <c r="M119" s="303" t="s">
        <v>604</v>
      </c>
      <c r="N119" s="303" t="s">
        <v>377</v>
      </c>
    </row>
    <row r="120" spans="12:14" x14ac:dyDescent="0.35">
      <c r="L120" s="303" t="s">
        <v>571</v>
      </c>
      <c r="M120" s="303" t="s">
        <v>605</v>
      </c>
      <c r="N120" s="303" t="s">
        <v>377</v>
      </c>
    </row>
    <row r="121" spans="12:14" x14ac:dyDescent="0.35">
      <c r="L121" s="303" t="s">
        <v>606</v>
      </c>
      <c r="M121" s="303" t="s">
        <v>607</v>
      </c>
      <c r="N121" s="303" t="s">
        <v>377</v>
      </c>
    </row>
    <row r="122" spans="12:14" x14ac:dyDescent="0.35">
      <c r="L122" s="303" t="s">
        <v>608</v>
      </c>
      <c r="M122" s="303" t="s">
        <v>609</v>
      </c>
      <c r="N122" s="303" t="s">
        <v>377</v>
      </c>
    </row>
    <row r="123" spans="12:14" x14ac:dyDescent="0.35">
      <c r="L123" s="303" t="s">
        <v>610</v>
      </c>
      <c r="M123" s="303" t="s">
        <v>611</v>
      </c>
      <c r="N123" s="303" t="s">
        <v>377</v>
      </c>
    </row>
    <row r="124" spans="12:14" x14ac:dyDescent="0.35">
      <c r="L124" s="303" t="s">
        <v>612</v>
      </c>
      <c r="M124" s="303" t="s">
        <v>613</v>
      </c>
      <c r="N124" s="303" t="s">
        <v>377</v>
      </c>
    </row>
    <row r="125" spans="12:14" x14ac:dyDescent="0.35">
      <c r="L125" s="303" t="s">
        <v>614</v>
      </c>
      <c r="M125" s="303" t="s">
        <v>615</v>
      </c>
      <c r="N125" s="303" t="s">
        <v>377</v>
      </c>
    </row>
    <row r="126" spans="12:14" x14ac:dyDescent="0.35">
      <c r="L126" s="303" t="s">
        <v>616</v>
      </c>
      <c r="M126" s="303" t="s">
        <v>617</v>
      </c>
      <c r="N126" s="303" t="s">
        <v>377</v>
      </c>
    </row>
    <row r="127" spans="12:14" x14ac:dyDescent="0.35">
      <c r="L127" s="303" t="s">
        <v>618</v>
      </c>
      <c r="M127" s="303" t="s">
        <v>619</v>
      </c>
      <c r="N127" s="303" t="s">
        <v>620</v>
      </c>
    </row>
    <row r="128" spans="12:14" x14ac:dyDescent="0.35">
      <c r="L128" s="303" t="s">
        <v>621</v>
      </c>
      <c r="M128" s="303" t="s">
        <v>622</v>
      </c>
      <c r="N128" s="303" t="s">
        <v>377</v>
      </c>
    </row>
    <row r="129" spans="12:14" x14ac:dyDescent="0.35">
      <c r="L129" s="303" t="s">
        <v>623</v>
      </c>
      <c r="M129" s="303" t="s">
        <v>624</v>
      </c>
      <c r="N129" s="303" t="s">
        <v>620</v>
      </c>
    </row>
    <row r="130" spans="12:14" x14ac:dyDescent="0.35">
      <c r="L130" s="303" t="s">
        <v>625</v>
      </c>
      <c r="M130" s="303" t="s">
        <v>626</v>
      </c>
      <c r="N130" s="303" t="s">
        <v>377</v>
      </c>
    </row>
    <row r="131" spans="12:14" x14ac:dyDescent="0.35">
      <c r="L131" s="303" t="s">
        <v>627</v>
      </c>
      <c r="M131" s="303" t="s">
        <v>628</v>
      </c>
      <c r="N131" s="303" t="s">
        <v>377</v>
      </c>
    </row>
    <row r="132" spans="12:14" x14ac:dyDescent="0.35">
      <c r="L132" s="303" t="s">
        <v>629</v>
      </c>
      <c r="M132" s="303" t="s">
        <v>630</v>
      </c>
      <c r="N132" s="303" t="s">
        <v>570</v>
      </c>
    </row>
    <row r="133" spans="12:14" x14ac:dyDescent="0.35">
      <c r="L133" s="303" t="s">
        <v>631</v>
      </c>
      <c r="M133" s="303" t="s">
        <v>632</v>
      </c>
      <c r="N133" s="303" t="s">
        <v>377</v>
      </c>
    </row>
    <row r="134" spans="12:14" x14ac:dyDescent="0.35">
      <c r="L134" s="303" t="s">
        <v>633</v>
      </c>
      <c r="M134" s="303" t="s">
        <v>634</v>
      </c>
      <c r="N134" s="303" t="s">
        <v>377</v>
      </c>
    </row>
    <row r="135" spans="12:14" x14ac:dyDescent="0.35">
      <c r="L135" s="303" t="s">
        <v>635</v>
      </c>
      <c r="M135" s="303" t="s">
        <v>636</v>
      </c>
      <c r="N135" s="303" t="s">
        <v>377</v>
      </c>
    </row>
    <row r="136" spans="12:14" x14ac:dyDescent="0.35">
      <c r="L136" s="303" t="s">
        <v>637</v>
      </c>
      <c r="M136" s="303" t="s">
        <v>638</v>
      </c>
      <c r="N136" s="303" t="s">
        <v>377</v>
      </c>
    </row>
    <row r="137" spans="12:14" x14ac:dyDescent="0.35">
      <c r="L137" s="303" t="s">
        <v>639</v>
      </c>
      <c r="M137" s="303" t="s">
        <v>640</v>
      </c>
      <c r="N137" s="303" t="s">
        <v>377</v>
      </c>
    </row>
    <row r="138" spans="12:14" x14ac:dyDescent="0.35">
      <c r="L138" s="303" t="s">
        <v>641</v>
      </c>
      <c r="M138" s="303" t="s">
        <v>642</v>
      </c>
      <c r="N138" s="303" t="s">
        <v>385</v>
      </c>
    </row>
    <row r="139" spans="12:14" x14ac:dyDescent="0.35">
      <c r="L139" s="303" t="s">
        <v>643</v>
      </c>
      <c r="M139" s="303" t="s">
        <v>239</v>
      </c>
      <c r="N139" s="303" t="s">
        <v>385</v>
      </c>
    </row>
    <row r="140" spans="12:14" x14ac:dyDescent="0.35">
      <c r="L140" s="303" t="s">
        <v>644</v>
      </c>
      <c r="M140" s="303" t="s">
        <v>645</v>
      </c>
      <c r="N140" s="303" t="s">
        <v>377</v>
      </c>
    </row>
    <row r="141" spans="12:14" x14ac:dyDescent="0.35">
      <c r="L141" s="303" t="s">
        <v>646</v>
      </c>
      <c r="M141" s="303" t="s">
        <v>647</v>
      </c>
      <c r="N141" s="303" t="s">
        <v>377</v>
      </c>
    </row>
    <row r="142" spans="12:14" x14ac:dyDescent="0.35">
      <c r="L142" s="303" t="s">
        <v>648</v>
      </c>
      <c r="M142" s="303" t="s">
        <v>649</v>
      </c>
      <c r="N142" s="303" t="s">
        <v>377</v>
      </c>
    </row>
    <row r="143" spans="12:14" x14ac:dyDescent="0.35">
      <c r="L143" s="303" t="s">
        <v>650</v>
      </c>
      <c r="M143" s="303" t="s">
        <v>651</v>
      </c>
      <c r="N143" s="303" t="s">
        <v>377</v>
      </c>
    </row>
    <row r="144" spans="12:14" x14ac:dyDescent="0.35">
      <c r="L144" s="303" t="s">
        <v>652</v>
      </c>
      <c r="M144" s="303" t="s">
        <v>653</v>
      </c>
      <c r="N144" s="303" t="s">
        <v>654</v>
      </c>
    </row>
    <row r="145" spans="12:14" x14ac:dyDescent="0.35">
      <c r="L145" s="303" t="s">
        <v>463</v>
      </c>
      <c r="M145" s="303" t="s">
        <v>655</v>
      </c>
      <c r="N145" s="303" t="s">
        <v>377</v>
      </c>
    </row>
    <row r="146" spans="12:14" x14ac:dyDescent="0.35">
      <c r="L146" s="303" t="s">
        <v>656</v>
      </c>
      <c r="M146" s="303" t="s">
        <v>657</v>
      </c>
      <c r="N146" s="303" t="s">
        <v>377</v>
      </c>
    </row>
    <row r="147" spans="12:14" x14ac:dyDescent="0.35">
      <c r="L147" s="303" t="s">
        <v>658</v>
      </c>
      <c r="M147" s="303" t="s">
        <v>659</v>
      </c>
      <c r="N147" s="303" t="s">
        <v>570</v>
      </c>
    </row>
    <row r="148" spans="12:14" x14ac:dyDescent="0.35">
      <c r="L148" s="303" t="s">
        <v>660</v>
      </c>
      <c r="M148" s="303" t="s">
        <v>661</v>
      </c>
      <c r="N148" s="303" t="s">
        <v>377</v>
      </c>
    </row>
    <row r="149" spans="12:14" x14ac:dyDescent="0.35">
      <c r="L149" s="303" t="s">
        <v>662</v>
      </c>
      <c r="M149" s="303" t="s">
        <v>663</v>
      </c>
      <c r="N149" s="303" t="s">
        <v>377</v>
      </c>
    </row>
    <row r="150" spans="12:14" x14ac:dyDescent="0.35">
      <c r="L150" s="303" t="s">
        <v>664</v>
      </c>
      <c r="M150" s="303" t="s">
        <v>665</v>
      </c>
      <c r="N150" s="303" t="s">
        <v>570</v>
      </c>
    </row>
    <row r="151" spans="12:14" x14ac:dyDescent="0.35">
      <c r="L151" s="303" t="s">
        <v>666</v>
      </c>
      <c r="M151" s="303" t="s">
        <v>667</v>
      </c>
      <c r="N151" s="303" t="s">
        <v>377</v>
      </c>
    </row>
    <row r="152" spans="12:14" x14ac:dyDescent="0.35">
      <c r="L152" s="303" t="s">
        <v>668</v>
      </c>
      <c r="M152" s="303" t="s">
        <v>669</v>
      </c>
      <c r="N152" s="303" t="s">
        <v>377</v>
      </c>
    </row>
    <row r="153" spans="12:14" x14ac:dyDescent="0.35">
      <c r="L153" s="303" t="s">
        <v>670</v>
      </c>
      <c r="M153" s="303" t="s">
        <v>671</v>
      </c>
      <c r="N153" s="303" t="s">
        <v>377</v>
      </c>
    </row>
    <row r="154" spans="12:14" x14ac:dyDescent="0.35">
      <c r="L154" s="303" t="s">
        <v>672</v>
      </c>
      <c r="M154" s="303" t="s">
        <v>673</v>
      </c>
      <c r="N154" s="303" t="s">
        <v>377</v>
      </c>
    </row>
    <row r="155" spans="12:14" x14ac:dyDescent="0.35">
      <c r="L155" s="303" t="s">
        <v>674</v>
      </c>
      <c r="M155" s="303" t="s">
        <v>675</v>
      </c>
      <c r="N155" s="303" t="s">
        <v>377</v>
      </c>
    </row>
    <row r="156" spans="12:14" x14ac:dyDescent="0.35">
      <c r="L156" s="303" t="s">
        <v>676</v>
      </c>
      <c r="M156" s="303" t="s">
        <v>677</v>
      </c>
      <c r="N156" s="303" t="s">
        <v>377</v>
      </c>
    </row>
    <row r="157" spans="12:14" x14ac:dyDescent="0.35">
      <c r="L157" s="303" t="s">
        <v>678</v>
      </c>
      <c r="M157" s="303" t="s">
        <v>679</v>
      </c>
      <c r="N157" s="303" t="s">
        <v>377</v>
      </c>
    </row>
    <row r="158" spans="12:14" x14ac:dyDescent="0.35">
      <c r="L158" s="303" t="s">
        <v>680</v>
      </c>
      <c r="M158" s="303" t="s">
        <v>681</v>
      </c>
      <c r="N158" s="303" t="s">
        <v>377</v>
      </c>
    </row>
    <row r="159" spans="12:14" x14ac:dyDescent="0.35">
      <c r="L159" s="303" t="s">
        <v>682</v>
      </c>
      <c r="M159" s="303" t="s">
        <v>683</v>
      </c>
      <c r="N159" s="303" t="s">
        <v>377</v>
      </c>
    </row>
    <row r="160" spans="12:14" x14ac:dyDescent="0.35">
      <c r="L160" s="303" t="s">
        <v>684</v>
      </c>
      <c r="M160" s="303" t="s">
        <v>685</v>
      </c>
      <c r="N160" s="303" t="s">
        <v>377</v>
      </c>
    </row>
    <row r="161" spans="12:14" x14ac:dyDescent="0.35">
      <c r="L161" s="303" t="s">
        <v>686</v>
      </c>
      <c r="M161" s="303" t="s">
        <v>687</v>
      </c>
      <c r="N161" s="303" t="s">
        <v>620</v>
      </c>
    </row>
    <row r="162" spans="12:14" x14ac:dyDescent="0.35">
      <c r="L162" s="303" t="s">
        <v>688</v>
      </c>
      <c r="M162" s="303" t="s">
        <v>689</v>
      </c>
      <c r="N162" s="303" t="s">
        <v>377</v>
      </c>
    </row>
    <row r="163" spans="12:14" x14ac:dyDescent="0.35">
      <c r="L163" s="303" t="s">
        <v>690</v>
      </c>
      <c r="M163" s="303" t="s">
        <v>691</v>
      </c>
      <c r="N163" s="303" t="s">
        <v>377</v>
      </c>
    </row>
    <row r="164" spans="12:14" x14ac:dyDescent="0.35">
      <c r="L164" s="303" t="s">
        <v>692</v>
      </c>
      <c r="M164" s="303" t="s">
        <v>693</v>
      </c>
      <c r="N164" s="303" t="s">
        <v>380</v>
      </c>
    </row>
    <row r="165" spans="12:14" x14ac:dyDescent="0.35">
      <c r="L165" s="303" t="s">
        <v>694</v>
      </c>
      <c r="M165" s="303" t="s">
        <v>695</v>
      </c>
      <c r="N165" s="303" t="s">
        <v>377</v>
      </c>
    </row>
    <row r="166" spans="12:14" x14ac:dyDescent="0.35">
      <c r="L166" s="303" t="s">
        <v>696</v>
      </c>
      <c r="M166" s="303" t="s">
        <v>697</v>
      </c>
      <c r="N166" s="303" t="s">
        <v>377</v>
      </c>
    </row>
    <row r="167" spans="12:14" x14ac:dyDescent="0.35">
      <c r="L167" s="303" t="s">
        <v>698</v>
      </c>
      <c r="M167" s="303" t="s">
        <v>699</v>
      </c>
      <c r="N167" s="303" t="s">
        <v>377</v>
      </c>
    </row>
    <row r="168" spans="12:14" x14ac:dyDescent="0.35">
      <c r="L168" s="303" t="s">
        <v>700</v>
      </c>
      <c r="M168" s="303" t="s">
        <v>701</v>
      </c>
      <c r="N168" s="303" t="s">
        <v>385</v>
      </c>
    </row>
    <row r="169" spans="12:14" x14ac:dyDescent="0.35">
      <c r="L169" s="303" t="s">
        <v>702</v>
      </c>
      <c r="M169" s="303" t="s">
        <v>703</v>
      </c>
      <c r="N169" s="303" t="s">
        <v>377</v>
      </c>
    </row>
    <row r="170" spans="12:14" x14ac:dyDescent="0.35">
      <c r="L170" s="303" t="s">
        <v>704</v>
      </c>
      <c r="M170" s="303" t="s">
        <v>705</v>
      </c>
      <c r="N170" s="303" t="s">
        <v>377</v>
      </c>
    </row>
    <row r="171" spans="12:14" x14ac:dyDescent="0.35">
      <c r="L171" s="303" t="s">
        <v>706</v>
      </c>
      <c r="M171" s="303" t="s">
        <v>707</v>
      </c>
      <c r="N171" s="303" t="s">
        <v>377</v>
      </c>
    </row>
    <row r="172" spans="12:14" x14ac:dyDescent="0.35">
      <c r="L172" s="303" t="s">
        <v>708</v>
      </c>
      <c r="M172" s="303" t="s">
        <v>709</v>
      </c>
      <c r="N172" s="303" t="s">
        <v>425</v>
      </c>
    </row>
    <row r="173" spans="12:14" x14ac:dyDescent="0.35">
      <c r="L173" s="303" t="s">
        <v>710</v>
      </c>
      <c r="M173" s="303" t="s">
        <v>711</v>
      </c>
      <c r="N173" s="303" t="s">
        <v>377</v>
      </c>
    </row>
    <row r="174" spans="12:14" x14ac:dyDescent="0.35">
      <c r="L174" s="303" t="s">
        <v>712</v>
      </c>
      <c r="M174" s="303" t="s">
        <v>713</v>
      </c>
      <c r="N174" s="303" t="s">
        <v>377</v>
      </c>
    </row>
    <row r="175" spans="12:14" x14ac:dyDescent="0.35">
      <c r="L175" s="303" t="s">
        <v>714</v>
      </c>
      <c r="M175" s="303" t="s">
        <v>715</v>
      </c>
      <c r="N175" s="303" t="s">
        <v>377</v>
      </c>
    </row>
    <row r="176" spans="12:14" x14ac:dyDescent="0.35">
      <c r="L176" s="303" t="s">
        <v>716</v>
      </c>
      <c r="M176" s="303" t="s">
        <v>717</v>
      </c>
      <c r="N176" s="303" t="s">
        <v>425</v>
      </c>
    </row>
    <row r="177" spans="12:14" x14ac:dyDescent="0.35">
      <c r="L177" s="303" t="s">
        <v>718</v>
      </c>
      <c r="M177" s="303" t="s">
        <v>719</v>
      </c>
      <c r="N177" s="303" t="s">
        <v>377</v>
      </c>
    </row>
    <row r="178" spans="12:14" x14ac:dyDescent="0.35">
      <c r="L178" s="303" t="s">
        <v>720</v>
      </c>
      <c r="M178" s="303" t="s">
        <v>721</v>
      </c>
      <c r="N178" s="303" t="s">
        <v>377</v>
      </c>
    </row>
    <row r="179" spans="12:14" x14ac:dyDescent="0.35">
      <c r="L179" s="303" t="s">
        <v>722</v>
      </c>
      <c r="M179" s="303" t="s">
        <v>723</v>
      </c>
      <c r="N179" s="303" t="s">
        <v>377</v>
      </c>
    </row>
    <row r="180" spans="12:14" x14ac:dyDescent="0.35">
      <c r="L180" s="303" t="s">
        <v>724</v>
      </c>
      <c r="M180" s="303" t="s">
        <v>725</v>
      </c>
      <c r="N180" s="303" t="s">
        <v>570</v>
      </c>
    </row>
    <row r="181" spans="12:14" x14ac:dyDescent="0.35">
      <c r="L181" s="303" t="s">
        <v>726</v>
      </c>
      <c r="M181" s="303" t="s">
        <v>727</v>
      </c>
      <c r="N181" s="303" t="s">
        <v>377</v>
      </c>
    </row>
    <row r="182" spans="12:14" x14ac:dyDescent="0.35">
      <c r="L182" s="303" t="s">
        <v>728</v>
      </c>
      <c r="M182" s="303" t="s">
        <v>729</v>
      </c>
      <c r="N182" s="303" t="s">
        <v>377</v>
      </c>
    </row>
    <row r="183" spans="12:14" x14ac:dyDescent="0.35">
      <c r="L183" s="303" t="s">
        <v>730</v>
      </c>
      <c r="M183" s="303" t="s">
        <v>731</v>
      </c>
      <c r="N183" s="303" t="s">
        <v>377</v>
      </c>
    </row>
    <row r="184" spans="12:14" x14ac:dyDescent="0.35">
      <c r="L184" s="303" t="s">
        <v>732</v>
      </c>
      <c r="M184" s="303" t="s">
        <v>733</v>
      </c>
      <c r="N184" s="303" t="s">
        <v>377</v>
      </c>
    </row>
    <row r="185" spans="12:14" x14ac:dyDescent="0.35">
      <c r="L185" s="303" t="s">
        <v>734</v>
      </c>
      <c r="M185" s="303" t="s">
        <v>735</v>
      </c>
      <c r="N185" s="303" t="s">
        <v>377</v>
      </c>
    </row>
    <row r="186" spans="12:14" x14ac:dyDescent="0.35">
      <c r="L186" s="303" t="s">
        <v>736</v>
      </c>
      <c r="M186" s="303" t="s">
        <v>737</v>
      </c>
      <c r="N186" s="303" t="s">
        <v>570</v>
      </c>
    </row>
    <row r="187" spans="12:14" x14ac:dyDescent="0.35">
      <c r="L187" s="303" t="s">
        <v>738</v>
      </c>
      <c r="M187" s="303" t="s">
        <v>739</v>
      </c>
      <c r="N187" s="303" t="s">
        <v>434</v>
      </c>
    </row>
    <row r="188" spans="12:14" x14ac:dyDescent="0.35">
      <c r="L188" s="303" t="s">
        <v>740</v>
      </c>
      <c r="M188" s="303" t="s">
        <v>741</v>
      </c>
      <c r="N188" s="303" t="s">
        <v>377</v>
      </c>
    </row>
    <row r="189" spans="12:14" x14ac:dyDescent="0.35">
      <c r="L189" s="303" t="s">
        <v>742</v>
      </c>
      <c r="M189" s="303" t="s">
        <v>743</v>
      </c>
      <c r="N189" s="303" t="s">
        <v>377</v>
      </c>
    </row>
    <row r="190" spans="12:14" x14ac:dyDescent="0.35">
      <c r="L190" s="303" t="s">
        <v>744</v>
      </c>
      <c r="M190" s="303" t="s">
        <v>745</v>
      </c>
      <c r="N190" s="303" t="s">
        <v>377</v>
      </c>
    </row>
    <row r="191" spans="12:14" x14ac:dyDescent="0.35">
      <c r="L191" s="303" t="s">
        <v>746</v>
      </c>
      <c r="M191" s="303" t="s">
        <v>747</v>
      </c>
      <c r="N191" s="303" t="s">
        <v>377</v>
      </c>
    </row>
    <row r="192" spans="12:14" x14ac:dyDescent="0.35">
      <c r="L192" s="303" t="s">
        <v>748</v>
      </c>
      <c r="M192" s="303" t="s">
        <v>749</v>
      </c>
      <c r="N192" s="303" t="s">
        <v>385</v>
      </c>
    </row>
    <row r="193" spans="12:14" x14ac:dyDescent="0.35">
      <c r="L193" s="303" t="s">
        <v>750</v>
      </c>
      <c r="M193" s="303" t="s">
        <v>751</v>
      </c>
      <c r="N193" s="303" t="s">
        <v>377</v>
      </c>
    </row>
    <row r="194" spans="12:14" x14ac:dyDescent="0.35">
      <c r="L194" s="303" t="s">
        <v>752</v>
      </c>
      <c r="M194" s="303" t="s">
        <v>753</v>
      </c>
      <c r="N194" s="303" t="s">
        <v>570</v>
      </c>
    </row>
    <row r="195" spans="12:14" x14ac:dyDescent="0.35">
      <c r="L195" s="303" t="s">
        <v>754</v>
      </c>
      <c r="M195" s="303" t="s">
        <v>755</v>
      </c>
      <c r="N195" s="303" t="s">
        <v>377</v>
      </c>
    </row>
    <row r="196" spans="12:14" x14ac:dyDescent="0.35">
      <c r="L196" s="303" t="s">
        <v>756</v>
      </c>
      <c r="M196" s="303" t="s">
        <v>757</v>
      </c>
      <c r="N196" s="303" t="s">
        <v>570</v>
      </c>
    </row>
    <row r="197" spans="12:14" x14ac:dyDescent="0.35">
      <c r="L197" s="303" t="s">
        <v>758</v>
      </c>
      <c r="M197" s="303" t="s">
        <v>759</v>
      </c>
      <c r="N197" s="303" t="s">
        <v>434</v>
      </c>
    </row>
    <row r="198" spans="12:14" x14ac:dyDescent="0.35">
      <c r="L198" s="303" t="s">
        <v>760</v>
      </c>
      <c r="M198" s="303" t="s">
        <v>761</v>
      </c>
      <c r="N198" s="303" t="s">
        <v>377</v>
      </c>
    </row>
    <row r="199" spans="12:14" x14ac:dyDescent="0.35">
      <c r="L199" s="303" t="s">
        <v>762</v>
      </c>
      <c r="M199" s="303" t="s">
        <v>763</v>
      </c>
      <c r="N199" s="303" t="s">
        <v>385</v>
      </c>
    </row>
    <row r="200" spans="12:14" x14ac:dyDescent="0.35">
      <c r="L200" s="303" t="s">
        <v>764</v>
      </c>
      <c r="M200" s="303" t="s">
        <v>765</v>
      </c>
      <c r="N200" s="303" t="s">
        <v>377</v>
      </c>
    </row>
    <row r="201" spans="12:14" x14ac:dyDescent="0.35">
      <c r="L201" s="303" t="s">
        <v>766</v>
      </c>
      <c r="M201" s="303" t="s">
        <v>767</v>
      </c>
      <c r="N201" s="303" t="s">
        <v>377</v>
      </c>
    </row>
    <row r="202" spans="12:14" x14ac:dyDescent="0.35">
      <c r="L202" s="303" t="s">
        <v>768</v>
      </c>
      <c r="M202" s="303" t="s">
        <v>769</v>
      </c>
      <c r="N202" s="303" t="s">
        <v>654</v>
      </c>
    </row>
    <row r="203" spans="12:14" x14ac:dyDescent="0.35">
      <c r="L203" s="303" t="s">
        <v>770</v>
      </c>
      <c r="M203" s="303" t="s">
        <v>771</v>
      </c>
      <c r="N203" s="303" t="s">
        <v>570</v>
      </c>
    </row>
    <row r="204" spans="12:14" x14ac:dyDescent="0.35">
      <c r="L204" s="303" t="s">
        <v>772</v>
      </c>
      <c r="M204" s="303" t="s">
        <v>773</v>
      </c>
      <c r="N204" s="303" t="s">
        <v>620</v>
      </c>
    </row>
    <row r="205" spans="12:14" x14ac:dyDescent="0.35">
      <c r="L205" s="303" t="s">
        <v>774</v>
      </c>
      <c r="M205" s="303" t="s">
        <v>775</v>
      </c>
      <c r="N205" s="303" t="s">
        <v>377</v>
      </c>
    </row>
    <row r="206" spans="12:14" x14ac:dyDescent="0.35">
      <c r="L206" s="303" t="s">
        <v>776</v>
      </c>
      <c r="M206" s="303" t="s">
        <v>777</v>
      </c>
      <c r="N206" s="303" t="s">
        <v>377</v>
      </c>
    </row>
    <row r="207" spans="12:14" x14ac:dyDescent="0.35">
      <c r="L207" s="303" t="s">
        <v>778</v>
      </c>
      <c r="M207" s="303" t="s">
        <v>779</v>
      </c>
      <c r="N207" s="303" t="s">
        <v>377</v>
      </c>
    </row>
    <row r="208" spans="12:14" x14ac:dyDescent="0.35">
      <c r="L208" s="303" t="s">
        <v>780</v>
      </c>
      <c r="M208" s="303" t="s">
        <v>781</v>
      </c>
      <c r="N208" s="303" t="s">
        <v>377</v>
      </c>
    </row>
    <row r="209" spans="12:14" x14ac:dyDescent="0.35">
      <c r="L209" s="303" t="s">
        <v>782</v>
      </c>
      <c r="M209" s="303" t="s">
        <v>783</v>
      </c>
      <c r="N209" s="303" t="s">
        <v>570</v>
      </c>
    </row>
    <row r="210" spans="12:14" x14ac:dyDescent="0.35">
      <c r="L210" s="303" t="s">
        <v>784</v>
      </c>
      <c r="M210" s="303" t="s">
        <v>785</v>
      </c>
      <c r="N210" s="303" t="s">
        <v>377</v>
      </c>
    </row>
    <row r="211" spans="12:14" x14ac:dyDescent="0.35">
      <c r="L211" s="303" t="s">
        <v>786</v>
      </c>
      <c r="M211" s="303" t="s">
        <v>787</v>
      </c>
      <c r="N211" s="303" t="s">
        <v>425</v>
      </c>
    </row>
    <row r="212" spans="12:14" x14ac:dyDescent="0.35">
      <c r="L212" s="303" t="s">
        <v>788</v>
      </c>
      <c r="M212" s="303" t="s">
        <v>789</v>
      </c>
      <c r="N212" s="303" t="s">
        <v>377</v>
      </c>
    </row>
    <row r="213" spans="12:14" x14ac:dyDescent="0.35">
      <c r="L213" s="303" t="s">
        <v>790</v>
      </c>
      <c r="M213" s="303" t="s">
        <v>791</v>
      </c>
      <c r="N213" s="303" t="s">
        <v>377</v>
      </c>
    </row>
    <row r="214" spans="12:14" x14ac:dyDescent="0.35">
      <c r="L214" s="303" t="s">
        <v>792</v>
      </c>
      <c r="M214" s="303" t="s">
        <v>793</v>
      </c>
      <c r="N214" s="303" t="s">
        <v>385</v>
      </c>
    </row>
    <row r="215" spans="12:14" x14ac:dyDescent="0.35">
      <c r="L215" s="303" t="s">
        <v>794</v>
      </c>
      <c r="M215" s="303" t="s">
        <v>795</v>
      </c>
      <c r="N215" s="303" t="s">
        <v>377</v>
      </c>
    </row>
    <row r="216" spans="12:14" x14ac:dyDescent="0.35">
      <c r="L216" s="303" t="s">
        <v>796</v>
      </c>
      <c r="M216" s="303" t="s">
        <v>797</v>
      </c>
      <c r="N216" s="303" t="s">
        <v>620</v>
      </c>
    </row>
    <row r="217" spans="12:14" x14ac:dyDescent="0.35">
      <c r="L217" s="303" t="s">
        <v>798</v>
      </c>
      <c r="M217" s="303" t="s">
        <v>799</v>
      </c>
      <c r="N217" s="303" t="s">
        <v>377</v>
      </c>
    </row>
    <row r="218" spans="12:14" x14ac:dyDescent="0.35">
      <c r="L218" s="303" t="s">
        <v>800</v>
      </c>
      <c r="M218" s="303" t="s">
        <v>801</v>
      </c>
      <c r="N218" s="303" t="s">
        <v>380</v>
      </c>
    </row>
    <row r="219" spans="12:14" x14ac:dyDescent="0.35">
      <c r="L219" s="303" t="s">
        <v>802</v>
      </c>
      <c r="M219" s="303" t="s">
        <v>803</v>
      </c>
      <c r="N219" s="303" t="s">
        <v>377</v>
      </c>
    </row>
    <row r="220" spans="12:14" x14ac:dyDescent="0.35">
      <c r="L220" s="303" t="s">
        <v>804</v>
      </c>
      <c r="M220" s="303" t="s">
        <v>805</v>
      </c>
      <c r="N220" s="303" t="s">
        <v>377</v>
      </c>
    </row>
    <row r="221" spans="12:14" x14ac:dyDescent="0.35">
      <c r="L221" s="303" t="s">
        <v>806</v>
      </c>
      <c r="M221" s="303" t="s">
        <v>807</v>
      </c>
      <c r="N221" s="303" t="s">
        <v>377</v>
      </c>
    </row>
    <row r="222" spans="12:14" x14ac:dyDescent="0.35">
      <c r="L222" s="303" t="s">
        <v>808</v>
      </c>
      <c r="M222" s="303" t="s">
        <v>809</v>
      </c>
      <c r="N222" s="303" t="s">
        <v>385</v>
      </c>
    </row>
    <row r="223" spans="12:14" x14ac:dyDescent="0.35">
      <c r="L223" s="303" t="s">
        <v>810</v>
      </c>
      <c r="M223" s="303" t="s">
        <v>811</v>
      </c>
      <c r="N223" s="303" t="s">
        <v>377</v>
      </c>
    </row>
    <row r="224" spans="12:14" x14ac:dyDescent="0.35">
      <c r="L224" s="303" t="s">
        <v>812</v>
      </c>
      <c r="M224" s="303" t="s">
        <v>813</v>
      </c>
      <c r="N224" s="303" t="s">
        <v>377</v>
      </c>
    </row>
    <row r="225" spans="12:14" x14ac:dyDescent="0.35">
      <c r="L225" s="303" t="s">
        <v>814</v>
      </c>
      <c r="M225" s="303" t="s">
        <v>815</v>
      </c>
      <c r="N225" s="303" t="s">
        <v>385</v>
      </c>
    </row>
    <row r="226" spans="12:14" x14ac:dyDescent="0.35">
      <c r="L226" s="303" t="s">
        <v>816</v>
      </c>
      <c r="M226" s="303" t="s">
        <v>817</v>
      </c>
      <c r="N226" s="303" t="s">
        <v>385</v>
      </c>
    </row>
    <row r="227" spans="12:14" x14ac:dyDescent="0.35">
      <c r="L227" s="303" t="s">
        <v>818</v>
      </c>
      <c r="M227" s="303" t="s">
        <v>819</v>
      </c>
      <c r="N227" s="303" t="s">
        <v>385</v>
      </c>
    </row>
    <row r="228" spans="12:14" x14ac:dyDescent="0.35">
      <c r="L228" s="303" t="s">
        <v>820</v>
      </c>
      <c r="M228" s="303" t="s">
        <v>821</v>
      </c>
      <c r="N228" s="303" t="s">
        <v>377</v>
      </c>
    </row>
    <row r="229" spans="12:14" x14ac:dyDescent="0.35">
      <c r="L229" s="303" t="s">
        <v>822</v>
      </c>
      <c r="M229" s="303" t="s">
        <v>823</v>
      </c>
      <c r="N229" s="303" t="s">
        <v>425</v>
      </c>
    </row>
    <row r="230" spans="12:14" x14ac:dyDescent="0.35">
      <c r="L230" s="303" t="s">
        <v>824</v>
      </c>
      <c r="M230" s="303" t="s">
        <v>825</v>
      </c>
      <c r="N230" s="303" t="s">
        <v>570</v>
      </c>
    </row>
    <row r="231" spans="12:14" x14ac:dyDescent="0.35">
      <c r="L231" s="303" t="s">
        <v>826</v>
      </c>
      <c r="M231" s="303" t="s">
        <v>827</v>
      </c>
      <c r="N231" s="303" t="s">
        <v>434</v>
      </c>
    </row>
    <row r="232" spans="12:14" x14ac:dyDescent="0.35">
      <c r="L232" s="303" t="s">
        <v>828</v>
      </c>
      <c r="M232" s="303" t="s">
        <v>829</v>
      </c>
      <c r="N232" s="303" t="s">
        <v>570</v>
      </c>
    </row>
    <row r="233" spans="12:14" x14ac:dyDescent="0.35">
      <c r="L233" s="303" t="s">
        <v>830</v>
      </c>
      <c r="M233" s="303" t="s">
        <v>831</v>
      </c>
      <c r="N233" s="303" t="s">
        <v>377</v>
      </c>
    </row>
    <row r="234" spans="12:14" x14ac:dyDescent="0.35">
      <c r="L234" s="303" t="s">
        <v>832</v>
      </c>
      <c r="M234" s="303" t="s">
        <v>833</v>
      </c>
      <c r="N234" s="303" t="s">
        <v>377</v>
      </c>
    </row>
    <row r="235" spans="12:14" x14ac:dyDescent="0.35">
      <c r="L235" s="303" t="s">
        <v>834</v>
      </c>
      <c r="M235" s="303" t="s">
        <v>835</v>
      </c>
      <c r="N235" s="303" t="s">
        <v>385</v>
      </c>
    </row>
    <row r="236" spans="12:14" x14ac:dyDescent="0.35">
      <c r="L236" s="303" t="s">
        <v>836</v>
      </c>
      <c r="M236" s="303" t="s">
        <v>837</v>
      </c>
      <c r="N236" s="303" t="s">
        <v>377</v>
      </c>
    </row>
    <row r="237" spans="12:14" x14ac:dyDescent="0.35">
      <c r="L237" s="303" t="s">
        <v>838</v>
      </c>
      <c r="M237" s="303" t="s">
        <v>839</v>
      </c>
      <c r="N237" s="303" t="s">
        <v>620</v>
      </c>
    </row>
    <row r="238" spans="12:14" x14ac:dyDescent="0.35">
      <c r="L238" s="303" t="s">
        <v>840</v>
      </c>
      <c r="M238" s="303" t="s">
        <v>841</v>
      </c>
      <c r="N238" s="303" t="s">
        <v>377</v>
      </c>
    </row>
    <row r="239" spans="12:14" x14ac:dyDescent="0.35">
      <c r="L239" s="303" t="s">
        <v>842</v>
      </c>
      <c r="M239" s="303" t="s">
        <v>843</v>
      </c>
      <c r="N239" s="303" t="s">
        <v>377</v>
      </c>
    </row>
    <row r="240" spans="12:14" x14ac:dyDescent="0.35">
      <c r="L240" s="303" t="s">
        <v>844</v>
      </c>
      <c r="M240" s="303" t="s">
        <v>845</v>
      </c>
      <c r="N240" s="303" t="s">
        <v>377</v>
      </c>
    </row>
    <row r="241" spans="12:14" x14ac:dyDescent="0.35">
      <c r="L241" s="303" t="s">
        <v>846</v>
      </c>
      <c r="M241" s="303" t="s">
        <v>847</v>
      </c>
      <c r="N241" s="303" t="s">
        <v>570</v>
      </c>
    </row>
    <row r="242" spans="12:14" x14ac:dyDescent="0.35">
      <c r="L242" s="303" t="s">
        <v>848</v>
      </c>
      <c r="M242" s="303" t="s">
        <v>849</v>
      </c>
      <c r="N242" s="303" t="s">
        <v>377</v>
      </c>
    </row>
    <row r="243" spans="12:14" x14ac:dyDescent="0.35">
      <c r="L243" s="303" t="s">
        <v>850</v>
      </c>
      <c r="M243" s="303" t="s">
        <v>851</v>
      </c>
      <c r="N243" s="303" t="s">
        <v>570</v>
      </c>
    </row>
    <row r="244" spans="12:14" x14ac:dyDescent="0.35">
      <c r="L244" s="303" t="s">
        <v>852</v>
      </c>
      <c r="M244" s="303" t="s">
        <v>853</v>
      </c>
      <c r="N244" s="303" t="s">
        <v>570</v>
      </c>
    </row>
    <row r="245" spans="12:14" x14ac:dyDescent="0.35">
      <c r="L245" s="303" t="s">
        <v>854</v>
      </c>
      <c r="M245" s="303" t="s">
        <v>855</v>
      </c>
      <c r="N245" s="303" t="s">
        <v>377</v>
      </c>
    </row>
    <row r="246" spans="12:14" x14ac:dyDescent="0.35">
      <c r="L246" s="303" t="s">
        <v>856</v>
      </c>
      <c r="M246" s="303" t="s">
        <v>857</v>
      </c>
      <c r="N246" s="303" t="s">
        <v>570</v>
      </c>
    </row>
    <row r="247" spans="12:14" x14ac:dyDescent="0.35">
      <c r="L247" s="303" t="s">
        <v>858</v>
      </c>
      <c r="M247" s="303" t="s">
        <v>859</v>
      </c>
      <c r="N247" s="303" t="s">
        <v>620</v>
      </c>
    </row>
    <row r="248" spans="12:14" x14ac:dyDescent="0.35">
      <c r="L248" s="303" t="s">
        <v>860</v>
      </c>
      <c r="M248" s="303" t="s">
        <v>861</v>
      </c>
      <c r="N248" s="303" t="s">
        <v>570</v>
      </c>
    </row>
    <row r="249" spans="12:14" x14ac:dyDescent="0.35">
      <c r="L249" s="303" t="s">
        <v>862</v>
      </c>
      <c r="M249" s="303" t="s">
        <v>863</v>
      </c>
      <c r="N249" s="303" t="s">
        <v>570</v>
      </c>
    </row>
    <row r="250" spans="12:14" x14ac:dyDescent="0.35">
      <c r="L250" s="303" t="s">
        <v>864</v>
      </c>
      <c r="M250" s="303" t="s">
        <v>865</v>
      </c>
      <c r="N250" s="303" t="s">
        <v>570</v>
      </c>
    </row>
    <row r="251" spans="12:14" x14ac:dyDescent="0.35">
      <c r="L251" s="303" t="s">
        <v>866</v>
      </c>
      <c r="M251" s="303" t="s">
        <v>867</v>
      </c>
      <c r="N251" s="303" t="s">
        <v>570</v>
      </c>
    </row>
    <row r="252" spans="12:14" x14ac:dyDescent="0.35">
      <c r="L252" s="303" t="s">
        <v>868</v>
      </c>
      <c r="M252" s="303" t="s">
        <v>869</v>
      </c>
      <c r="N252" s="303" t="s">
        <v>570</v>
      </c>
    </row>
    <row r="253" spans="12:14" x14ac:dyDescent="0.35">
      <c r="L253" s="303" t="s">
        <v>870</v>
      </c>
      <c r="M253" s="303" t="s">
        <v>871</v>
      </c>
      <c r="N253" s="303" t="s">
        <v>570</v>
      </c>
    </row>
    <row r="254" spans="12:14" x14ac:dyDescent="0.35">
      <c r="L254" s="303" t="s">
        <v>872</v>
      </c>
      <c r="M254" s="303" t="s">
        <v>873</v>
      </c>
      <c r="N254" s="303" t="s">
        <v>620</v>
      </c>
    </row>
    <row r="255" spans="12:14" x14ac:dyDescent="0.35">
      <c r="L255" s="303" t="s">
        <v>874</v>
      </c>
      <c r="M255" s="303" t="s">
        <v>875</v>
      </c>
      <c r="N255" s="303" t="s">
        <v>620</v>
      </c>
    </row>
    <row r="256" spans="12:14" x14ac:dyDescent="0.35">
      <c r="L256" s="303" t="s">
        <v>876</v>
      </c>
      <c r="M256" s="303" t="s">
        <v>877</v>
      </c>
      <c r="N256" s="303" t="s">
        <v>570</v>
      </c>
    </row>
    <row r="257" spans="12:14" x14ac:dyDescent="0.35">
      <c r="L257" s="303" t="s">
        <v>878</v>
      </c>
      <c r="M257" s="303" t="s">
        <v>879</v>
      </c>
      <c r="N257" s="303" t="s">
        <v>434</v>
      </c>
    </row>
    <row r="258" spans="12:14" x14ac:dyDescent="0.35">
      <c r="L258" s="303" t="s">
        <v>880</v>
      </c>
      <c r="M258" s="303" t="s">
        <v>881</v>
      </c>
      <c r="N258" s="303" t="s">
        <v>377</v>
      </c>
    </row>
    <row r="259" spans="12:14" x14ac:dyDescent="0.35">
      <c r="L259" s="303" t="s">
        <v>882</v>
      </c>
      <c r="M259" s="303" t="s">
        <v>883</v>
      </c>
      <c r="N259" s="303" t="s">
        <v>620</v>
      </c>
    </row>
    <row r="260" spans="12:14" x14ac:dyDescent="0.35">
      <c r="L260" s="303" t="s">
        <v>884</v>
      </c>
      <c r="M260" s="303" t="s">
        <v>885</v>
      </c>
      <c r="N260" s="303" t="s">
        <v>570</v>
      </c>
    </row>
    <row r="261" spans="12:14" x14ac:dyDescent="0.35">
      <c r="L261" s="303" t="s">
        <v>886</v>
      </c>
      <c r="M261" s="303" t="s">
        <v>887</v>
      </c>
      <c r="N261" s="303" t="s">
        <v>434</v>
      </c>
    </row>
    <row r="262" spans="12:14" x14ac:dyDescent="0.35">
      <c r="L262" s="303" t="s">
        <v>888</v>
      </c>
      <c r="M262" s="303" t="s">
        <v>889</v>
      </c>
      <c r="N262" s="303" t="s">
        <v>377</v>
      </c>
    </row>
    <row r="263" spans="12:14" x14ac:dyDescent="0.35">
      <c r="L263" s="303" t="s">
        <v>890</v>
      </c>
      <c r="M263" s="303" t="s">
        <v>891</v>
      </c>
      <c r="N263" s="303" t="s">
        <v>434</v>
      </c>
    </row>
    <row r="264" spans="12:14" x14ac:dyDescent="0.35">
      <c r="L264" s="303" t="s">
        <v>892</v>
      </c>
      <c r="M264" s="303" t="s">
        <v>893</v>
      </c>
      <c r="N264" s="303" t="s">
        <v>425</v>
      </c>
    </row>
    <row r="265" spans="12:14" x14ac:dyDescent="0.35">
      <c r="L265" s="303" t="s">
        <v>894</v>
      </c>
      <c r="M265" s="303" t="s">
        <v>895</v>
      </c>
      <c r="N265" s="303" t="s">
        <v>434</v>
      </c>
    </row>
    <row r="266" spans="12:14" x14ac:dyDescent="0.35">
      <c r="L266" s="303" t="s">
        <v>896</v>
      </c>
      <c r="M266" s="303" t="s">
        <v>897</v>
      </c>
      <c r="N266" s="303" t="s">
        <v>620</v>
      </c>
    </row>
    <row r="267" spans="12:14" x14ac:dyDescent="0.35">
      <c r="L267" s="303" t="s">
        <v>898</v>
      </c>
      <c r="M267" s="303" t="s">
        <v>899</v>
      </c>
      <c r="N267" s="303" t="s">
        <v>377</v>
      </c>
    </row>
    <row r="268" spans="12:14" x14ac:dyDescent="0.35">
      <c r="L268" s="303" t="s">
        <v>900</v>
      </c>
      <c r="M268" s="303" t="s">
        <v>901</v>
      </c>
      <c r="N268" s="303" t="s">
        <v>377</v>
      </c>
    </row>
    <row r="269" spans="12:14" x14ac:dyDescent="0.35">
      <c r="L269" s="303" t="s">
        <v>902</v>
      </c>
      <c r="M269" s="303" t="s">
        <v>903</v>
      </c>
      <c r="N269" s="303" t="s">
        <v>434</v>
      </c>
    </row>
    <row r="270" spans="12:14" x14ac:dyDescent="0.35">
      <c r="L270" s="303" t="s">
        <v>904</v>
      </c>
      <c r="M270" s="303" t="s">
        <v>905</v>
      </c>
      <c r="N270" s="303" t="s">
        <v>620</v>
      </c>
    </row>
    <row r="271" spans="12:14" x14ac:dyDescent="0.35">
      <c r="L271" s="303" t="s">
        <v>906</v>
      </c>
      <c r="M271" s="303" t="s">
        <v>907</v>
      </c>
      <c r="N271" s="303" t="s">
        <v>654</v>
      </c>
    </row>
    <row r="272" spans="12:14" x14ac:dyDescent="0.35">
      <c r="L272" s="303" t="s">
        <v>908</v>
      </c>
      <c r="M272" s="303" t="s">
        <v>909</v>
      </c>
      <c r="N272" s="303" t="s">
        <v>377</v>
      </c>
    </row>
    <row r="273" spans="12:14" x14ac:dyDescent="0.35">
      <c r="L273" s="303" t="s">
        <v>910</v>
      </c>
      <c r="M273" s="303" t="s">
        <v>911</v>
      </c>
      <c r="N273" s="303" t="s">
        <v>434</v>
      </c>
    </row>
    <row r="274" spans="12:14" x14ac:dyDescent="0.35">
      <c r="L274" s="303" t="s">
        <v>912</v>
      </c>
      <c r="M274" s="303" t="s">
        <v>913</v>
      </c>
      <c r="N274" s="303" t="s">
        <v>434</v>
      </c>
    </row>
    <row r="275" spans="12:14" x14ac:dyDescent="0.35">
      <c r="L275" s="303" t="s">
        <v>914</v>
      </c>
      <c r="M275" s="303" t="s">
        <v>915</v>
      </c>
      <c r="N275" s="303" t="s">
        <v>620</v>
      </c>
    </row>
    <row r="276" spans="12:14" x14ac:dyDescent="0.35">
      <c r="L276" s="303" t="s">
        <v>916</v>
      </c>
      <c r="M276" s="303" t="s">
        <v>917</v>
      </c>
      <c r="N276" s="303" t="s">
        <v>434</v>
      </c>
    </row>
    <row r="277" spans="12:14" x14ac:dyDescent="0.35">
      <c r="L277" s="303" t="s">
        <v>918</v>
      </c>
      <c r="M277" s="303" t="s">
        <v>919</v>
      </c>
      <c r="N277" s="303" t="s">
        <v>434</v>
      </c>
    </row>
    <row r="278" spans="12:14" x14ac:dyDescent="0.35">
      <c r="L278" s="303" t="s">
        <v>920</v>
      </c>
      <c r="M278" s="303" t="s">
        <v>921</v>
      </c>
      <c r="N278" s="303" t="s">
        <v>434</v>
      </c>
    </row>
    <row r="279" spans="12:14" x14ac:dyDescent="0.35">
      <c r="L279" s="303" t="s">
        <v>922</v>
      </c>
      <c r="M279" s="303" t="s">
        <v>923</v>
      </c>
      <c r="N279" s="303" t="s">
        <v>570</v>
      </c>
    </row>
    <row r="280" spans="12:14" x14ac:dyDescent="0.35">
      <c r="L280" s="303" t="s">
        <v>924</v>
      </c>
      <c r="M280" s="303" t="s">
        <v>925</v>
      </c>
      <c r="N280" s="303" t="s">
        <v>654</v>
      </c>
    </row>
    <row r="281" spans="12:14" x14ac:dyDescent="0.35">
      <c r="L281" s="303" t="s">
        <v>926</v>
      </c>
      <c r="M281" s="303" t="s">
        <v>927</v>
      </c>
      <c r="N281" s="303" t="s">
        <v>385</v>
      </c>
    </row>
    <row r="282" spans="12:14" x14ac:dyDescent="0.35">
      <c r="L282" s="303" t="s">
        <v>928</v>
      </c>
      <c r="M282" s="303" t="s">
        <v>929</v>
      </c>
      <c r="N282" s="303" t="s">
        <v>570</v>
      </c>
    </row>
    <row r="283" spans="12:14" x14ac:dyDescent="0.35">
      <c r="L283" s="303" t="s">
        <v>930</v>
      </c>
      <c r="M283" s="303" t="s">
        <v>931</v>
      </c>
      <c r="N283" s="303" t="s">
        <v>570</v>
      </c>
    </row>
    <row r="284" spans="12:14" x14ac:dyDescent="0.35">
      <c r="L284" s="303" t="s">
        <v>932</v>
      </c>
      <c r="M284" s="303" t="s">
        <v>933</v>
      </c>
      <c r="N284" s="303" t="s">
        <v>654</v>
      </c>
    </row>
    <row r="285" spans="12:14" x14ac:dyDescent="0.35">
      <c r="L285" s="303" t="s">
        <v>934</v>
      </c>
      <c r="M285" s="303" t="s">
        <v>935</v>
      </c>
      <c r="N285" s="303" t="s">
        <v>654</v>
      </c>
    </row>
    <row r="286" spans="12:14" x14ac:dyDescent="0.35">
      <c r="L286" s="303" t="s">
        <v>936</v>
      </c>
      <c r="M286" s="303" t="s">
        <v>937</v>
      </c>
      <c r="N286" s="303" t="s">
        <v>654</v>
      </c>
    </row>
    <row r="287" spans="12:14" x14ac:dyDescent="0.35">
      <c r="L287" s="303" t="s">
        <v>938</v>
      </c>
      <c r="M287" s="303" t="s">
        <v>939</v>
      </c>
      <c r="N287" s="303" t="s">
        <v>434</v>
      </c>
    </row>
    <row r="288" spans="12:14" x14ac:dyDescent="0.35">
      <c r="L288" s="303" t="s">
        <v>940</v>
      </c>
      <c r="M288" s="303" t="s">
        <v>941</v>
      </c>
      <c r="N288" s="303" t="s">
        <v>654</v>
      </c>
    </row>
    <row r="289" spans="12:14" x14ac:dyDescent="0.35">
      <c r="L289" s="303" t="s">
        <v>942</v>
      </c>
      <c r="M289" s="303" t="s">
        <v>943</v>
      </c>
      <c r="N289" s="303" t="s">
        <v>570</v>
      </c>
    </row>
    <row r="290" spans="12:14" x14ac:dyDescent="0.35">
      <c r="L290" s="303" t="s">
        <v>944</v>
      </c>
      <c r="M290" s="303" t="s">
        <v>945</v>
      </c>
      <c r="N290" s="303" t="s">
        <v>654</v>
      </c>
    </row>
    <row r="291" spans="12:14" x14ac:dyDescent="0.35">
      <c r="L291" s="303" t="s">
        <v>946</v>
      </c>
      <c r="M291" s="303" t="s">
        <v>947</v>
      </c>
      <c r="N291" s="303" t="s">
        <v>654</v>
      </c>
    </row>
    <row r="292" spans="12:14" x14ac:dyDescent="0.35">
      <c r="L292" s="303" t="s">
        <v>948</v>
      </c>
      <c r="M292" s="303" t="s">
        <v>949</v>
      </c>
      <c r="N292" s="303" t="s">
        <v>654</v>
      </c>
    </row>
    <row r="293" spans="12:14" x14ac:dyDescent="0.35">
      <c r="L293" s="303" t="s">
        <v>950</v>
      </c>
      <c r="M293" s="303" t="s">
        <v>951</v>
      </c>
      <c r="N293" s="303" t="s">
        <v>434</v>
      </c>
    </row>
    <row r="294" spans="12:14" x14ac:dyDescent="0.35">
      <c r="L294" s="303" t="s">
        <v>952</v>
      </c>
      <c r="M294" s="303" t="s">
        <v>953</v>
      </c>
      <c r="N294" s="303" t="s">
        <v>385</v>
      </c>
    </row>
    <row r="295" spans="12:14" x14ac:dyDescent="0.35">
      <c r="L295" s="303" t="s">
        <v>954</v>
      </c>
      <c r="M295" s="303" t="s">
        <v>955</v>
      </c>
      <c r="N295" s="303" t="s">
        <v>434</v>
      </c>
    </row>
    <row r="296" spans="12:14" x14ac:dyDescent="0.35">
      <c r="L296" s="303" t="s">
        <v>956</v>
      </c>
      <c r="M296" s="303" t="s">
        <v>957</v>
      </c>
      <c r="N296" s="303" t="s">
        <v>654</v>
      </c>
    </row>
    <row r="297" spans="12:14" x14ac:dyDescent="0.35">
      <c r="L297" s="303" t="s">
        <v>958</v>
      </c>
      <c r="M297" s="303" t="s">
        <v>959</v>
      </c>
      <c r="N297" s="303" t="s">
        <v>434</v>
      </c>
    </row>
    <row r="298" spans="12:14" x14ac:dyDescent="0.35">
      <c r="L298" s="303" t="s">
        <v>960</v>
      </c>
      <c r="M298" s="303" t="s">
        <v>961</v>
      </c>
      <c r="N298" s="303" t="s">
        <v>434</v>
      </c>
    </row>
    <row r="299" spans="12:14" x14ac:dyDescent="0.35">
      <c r="L299" s="303" t="s">
        <v>962</v>
      </c>
      <c r="M299" s="303" t="s">
        <v>963</v>
      </c>
      <c r="N299" s="303" t="s">
        <v>570</v>
      </c>
    </row>
    <row r="300" spans="12:14" x14ac:dyDescent="0.35">
      <c r="L300" s="303" t="s">
        <v>964</v>
      </c>
      <c r="M300" s="303" t="s">
        <v>965</v>
      </c>
      <c r="N300" s="303" t="s">
        <v>434</v>
      </c>
    </row>
    <row r="301" spans="12:14" x14ac:dyDescent="0.35">
      <c r="L301" s="303" t="s">
        <v>966</v>
      </c>
      <c r="M301" s="303" t="s">
        <v>967</v>
      </c>
      <c r="N301" s="303" t="s">
        <v>434</v>
      </c>
    </row>
    <row r="302" spans="12:14" x14ac:dyDescent="0.35">
      <c r="L302" s="303" t="s">
        <v>968</v>
      </c>
      <c r="M302" s="303" t="s">
        <v>969</v>
      </c>
      <c r="N302" s="303" t="s">
        <v>434</v>
      </c>
    </row>
    <row r="303" spans="12:14" x14ac:dyDescent="0.35">
      <c r="L303" s="303" t="s">
        <v>970</v>
      </c>
      <c r="M303" s="303" t="s">
        <v>971</v>
      </c>
      <c r="N303" s="303" t="s">
        <v>570</v>
      </c>
    </row>
    <row r="304" spans="12:14" x14ac:dyDescent="0.35">
      <c r="L304" s="303" t="s">
        <v>972</v>
      </c>
      <c r="M304" s="303" t="s">
        <v>973</v>
      </c>
      <c r="N304" s="303" t="s">
        <v>654</v>
      </c>
    </row>
    <row r="305" spans="12:14" x14ac:dyDescent="0.35">
      <c r="L305" s="303" t="s">
        <v>974</v>
      </c>
      <c r="M305" s="303" t="s">
        <v>975</v>
      </c>
      <c r="N305" s="303" t="s">
        <v>434</v>
      </c>
    </row>
    <row r="306" spans="12:14" x14ac:dyDescent="0.35">
      <c r="L306" s="303" t="s">
        <v>976</v>
      </c>
      <c r="M306" s="303" t="s">
        <v>977</v>
      </c>
      <c r="N306" s="303" t="s">
        <v>654</v>
      </c>
    </row>
    <row r="307" spans="12:14" x14ac:dyDescent="0.35">
      <c r="L307" s="303" t="s">
        <v>978</v>
      </c>
      <c r="M307" s="303" t="s">
        <v>979</v>
      </c>
      <c r="N307" s="303" t="s">
        <v>654</v>
      </c>
    </row>
    <row r="308" spans="12:14" x14ac:dyDescent="0.35">
      <c r="L308" s="303" t="s">
        <v>980</v>
      </c>
      <c r="M308" s="303" t="s">
        <v>981</v>
      </c>
      <c r="N308" s="303" t="s">
        <v>620</v>
      </c>
    </row>
    <row r="309" spans="12:14" x14ac:dyDescent="0.35">
      <c r="L309" s="303" t="s">
        <v>982</v>
      </c>
      <c r="M309" s="303" t="s">
        <v>983</v>
      </c>
      <c r="N309" s="303" t="s">
        <v>570</v>
      </c>
    </row>
    <row r="310" spans="12:14" x14ac:dyDescent="0.35">
      <c r="L310" s="303" t="s">
        <v>984</v>
      </c>
      <c r="M310" s="303" t="s">
        <v>985</v>
      </c>
      <c r="N310" s="303" t="s">
        <v>377</v>
      </c>
    </row>
    <row r="311" spans="12:14" x14ac:dyDescent="0.35">
      <c r="L311" s="303" t="s">
        <v>986</v>
      </c>
      <c r="M311" s="303" t="s">
        <v>987</v>
      </c>
      <c r="N311" s="303" t="s">
        <v>377</v>
      </c>
    </row>
    <row r="312" spans="12:14" x14ac:dyDescent="0.35">
      <c r="L312" s="303" t="s">
        <v>988</v>
      </c>
      <c r="M312" s="303" t="s">
        <v>989</v>
      </c>
      <c r="N312" s="303" t="s">
        <v>377</v>
      </c>
    </row>
    <row r="313" spans="12:14" x14ac:dyDescent="0.35">
      <c r="L313" s="303" t="s">
        <v>990</v>
      </c>
      <c r="M313" s="303" t="s">
        <v>991</v>
      </c>
      <c r="N313" s="303" t="s">
        <v>377</v>
      </c>
    </row>
    <row r="314" spans="12:14" x14ac:dyDescent="0.35">
      <c r="L314" s="303" t="s">
        <v>992</v>
      </c>
      <c r="M314" s="303" t="s">
        <v>993</v>
      </c>
      <c r="N314" s="303" t="s">
        <v>377</v>
      </c>
    </row>
    <row r="315" spans="12:14" x14ac:dyDescent="0.35">
      <c r="L315" s="303" t="s">
        <v>994</v>
      </c>
      <c r="M315" s="303" t="s">
        <v>995</v>
      </c>
      <c r="N315" s="303" t="s">
        <v>434</v>
      </c>
    </row>
    <row r="316" spans="12:14" x14ac:dyDescent="0.35">
      <c r="L316" s="303" t="s">
        <v>996</v>
      </c>
      <c r="M316" s="303" t="s">
        <v>997</v>
      </c>
      <c r="N316" s="303" t="s">
        <v>377</v>
      </c>
    </row>
    <row r="317" spans="12:14" x14ac:dyDescent="0.35">
      <c r="L317" s="303" t="s">
        <v>998</v>
      </c>
      <c r="M317" s="303" t="s">
        <v>999</v>
      </c>
      <c r="N317" s="303" t="s">
        <v>385</v>
      </c>
    </row>
    <row r="318" spans="12:14" x14ac:dyDescent="0.35">
      <c r="L318" s="303" t="s">
        <v>1000</v>
      </c>
      <c r="M318" s="303" t="s">
        <v>1001</v>
      </c>
      <c r="N318" s="303" t="s">
        <v>377</v>
      </c>
    </row>
    <row r="319" spans="12:14" x14ac:dyDescent="0.35">
      <c r="L319" s="303" t="s">
        <v>1002</v>
      </c>
      <c r="M319" s="303" t="s">
        <v>1003</v>
      </c>
      <c r="N319" s="303" t="s">
        <v>570</v>
      </c>
    </row>
    <row r="320" spans="12:14" x14ac:dyDescent="0.35">
      <c r="L320" s="303" t="s">
        <v>1004</v>
      </c>
      <c r="M320" s="303" t="s">
        <v>1005</v>
      </c>
      <c r="N320" s="303" t="s">
        <v>377</v>
      </c>
    </row>
    <row r="321" spans="12:14" x14ac:dyDescent="0.35">
      <c r="L321" s="303" t="s">
        <v>1006</v>
      </c>
      <c r="M321" s="303" t="s">
        <v>1007</v>
      </c>
      <c r="N321" s="303" t="s">
        <v>570</v>
      </c>
    </row>
    <row r="322" spans="12:14" x14ac:dyDescent="0.35">
      <c r="L322" s="303" t="s">
        <v>1008</v>
      </c>
      <c r="M322" s="303" t="s">
        <v>1009</v>
      </c>
      <c r="N322" s="303" t="s">
        <v>377</v>
      </c>
    </row>
    <row r="323" spans="12:14" x14ac:dyDescent="0.35">
      <c r="L323" s="303" t="s">
        <v>1010</v>
      </c>
      <c r="M323" s="303" t="s">
        <v>1011</v>
      </c>
      <c r="N323" s="303" t="s">
        <v>377</v>
      </c>
    </row>
    <row r="324" spans="12:14" x14ac:dyDescent="0.35">
      <c r="L324" s="303" t="s">
        <v>1012</v>
      </c>
      <c r="M324" s="303" t="s">
        <v>1013</v>
      </c>
      <c r="N324" s="303" t="s">
        <v>385</v>
      </c>
    </row>
    <row r="325" spans="12:14" x14ac:dyDescent="0.35">
      <c r="L325" s="303" t="s">
        <v>1014</v>
      </c>
      <c r="M325" s="303" t="s">
        <v>1015</v>
      </c>
      <c r="N325" s="303" t="s">
        <v>377</v>
      </c>
    </row>
    <row r="326" spans="12:14" x14ac:dyDescent="0.35">
      <c r="L326" s="303" t="s">
        <v>1016</v>
      </c>
      <c r="M326" s="303" t="s">
        <v>1017</v>
      </c>
      <c r="N326" s="303" t="s">
        <v>377</v>
      </c>
    </row>
    <row r="327" spans="12:14" x14ac:dyDescent="0.35">
      <c r="L327" s="303" t="s">
        <v>1018</v>
      </c>
      <c r="M327" s="303" t="s">
        <v>1019</v>
      </c>
      <c r="N327" s="303" t="s">
        <v>425</v>
      </c>
    </row>
    <row r="328" spans="12:14" x14ac:dyDescent="0.35">
      <c r="L328" s="303" t="s">
        <v>1020</v>
      </c>
      <c r="M328" s="303" t="s">
        <v>1021</v>
      </c>
      <c r="N328" s="303" t="s">
        <v>377</v>
      </c>
    </row>
    <row r="329" spans="12:14" x14ac:dyDescent="0.35">
      <c r="L329" s="303" t="s">
        <v>1022</v>
      </c>
      <c r="M329" s="303" t="s">
        <v>1023</v>
      </c>
      <c r="N329" s="303" t="s">
        <v>385</v>
      </c>
    </row>
    <row r="330" spans="12:14" x14ac:dyDescent="0.35">
      <c r="L330" s="303" t="s">
        <v>1024</v>
      </c>
      <c r="M330" s="303" t="s">
        <v>1025</v>
      </c>
      <c r="N330" s="303" t="s">
        <v>385</v>
      </c>
    </row>
    <row r="331" spans="12:14" x14ac:dyDescent="0.35">
      <c r="L331" s="303" t="s">
        <v>1026</v>
      </c>
      <c r="M331" s="303" t="s">
        <v>1027</v>
      </c>
      <c r="N331" s="303" t="s">
        <v>570</v>
      </c>
    </row>
    <row r="332" spans="12:14" x14ac:dyDescent="0.35">
      <c r="L332" s="303" t="s">
        <v>1028</v>
      </c>
      <c r="M332" s="303" t="s">
        <v>1029</v>
      </c>
      <c r="N332" s="303" t="s">
        <v>434</v>
      </c>
    </row>
    <row r="333" spans="12:14" x14ac:dyDescent="0.35">
      <c r="L333" s="303" t="s">
        <v>1030</v>
      </c>
      <c r="M333" s="303" t="s">
        <v>1031</v>
      </c>
      <c r="N333" s="303" t="s">
        <v>434</v>
      </c>
    </row>
    <row r="334" spans="12:14" x14ac:dyDescent="0.35">
      <c r="L334" s="303" t="s">
        <v>1032</v>
      </c>
      <c r="M334" s="303" t="s">
        <v>1033</v>
      </c>
      <c r="N334" s="303" t="s">
        <v>377</v>
      </c>
    </row>
    <row r="335" spans="12:14" x14ac:dyDescent="0.35">
      <c r="L335" s="303" t="s">
        <v>1034</v>
      </c>
      <c r="M335" s="303" t="s">
        <v>1035</v>
      </c>
      <c r="N335" s="303" t="s">
        <v>434</v>
      </c>
    </row>
    <row r="336" spans="12:14" x14ac:dyDescent="0.35">
      <c r="L336" s="303" t="s">
        <v>1036</v>
      </c>
      <c r="M336" s="303" t="s">
        <v>1037</v>
      </c>
      <c r="N336" s="303" t="s">
        <v>570</v>
      </c>
    </row>
    <row r="337" spans="12:14" x14ac:dyDescent="0.35">
      <c r="L337" s="303" t="s">
        <v>1038</v>
      </c>
      <c r="M337" s="303" t="s">
        <v>1039</v>
      </c>
      <c r="N337" s="303" t="s">
        <v>377</v>
      </c>
    </row>
    <row r="338" spans="12:14" x14ac:dyDescent="0.35">
      <c r="L338" s="303" t="s">
        <v>1040</v>
      </c>
      <c r="M338" s="303" t="s">
        <v>1041</v>
      </c>
      <c r="N338" s="303" t="s">
        <v>570</v>
      </c>
    </row>
    <row r="339" spans="12:14" x14ac:dyDescent="0.35">
      <c r="L339" s="303" t="s">
        <v>1042</v>
      </c>
      <c r="M339" s="303" t="s">
        <v>1043</v>
      </c>
      <c r="N339" s="303" t="s">
        <v>434</v>
      </c>
    </row>
    <row r="340" spans="12:14" x14ac:dyDescent="0.35">
      <c r="L340" s="303" t="s">
        <v>1044</v>
      </c>
      <c r="M340" s="303" t="s">
        <v>1045</v>
      </c>
      <c r="N340" s="303" t="s">
        <v>434</v>
      </c>
    </row>
    <row r="341" spans="12:14" x14ac:dyDescent="0.35">
      <c r="L341" s="303" t="s">
        <v>1046</v>
      </c>
      <c r="M341" s="303" t="s">
        <v>1047</v>
      </c>
      <c r="N341" s="303" t="s">
        <v>570</v>
      </c>
    </row>
    <row r="342" spans="12:14" x14ac:dyDescent="0.35">
      <c r="L342" s="303" t="s">
        <v>728</v>
      </c>
      <c r="M342" s="303" t="s">
        <v>1048</v>
      </c>
      <c r="N342" s="303" t="s">
        <v>570</v>
      </c>
    </row>
    <row r="343" spans="12:14" x14ac:dyDescent="0.35">
      <c r="L343" s="303" t="s">
        <v>1049</v>
      </c>
      <c r="M343" s="303" t="s">
        <v>1050</v>
      </c>
      <c r="N343" s="303" t="s">
        <v>654</v>
      </c>
    </row>
    <row r="344" spans="12:14" x14ac:dyDescent="0.35">
      <c r="L344" s="303" t="s">
        <v>1051</v>
      </c>
      <c r="M344" s="303" t="s">
        <v>1052</v>
      </c>
      <c r="N344" s="303" t="s">
        <v>385</v>
      </c>
    </row>
    <row r="345" spans="12:14" x14ac:dyDescent="0.35">
      <c r="L345" s="303" t="s">
        <v>1053</v>
      </c>
      <c r="M345" s="303" t="s">
        <v>1054</v>
      </c>
      <c r="N345" s="303" t="s">
        <v>570</v>
      </c>
    </row>
    <row r="346" spans="12:14" x14ac:dyDescent="0.35">
      <c r="L346" s="303" t="s">
        <v>1055</v>
      </c>
      <c r="M346" s="303" t="s">
        <v>1056</v>
      </c>
      <c r="N346" s="303" t="s">
        <v>570</v>
      </c>
    </row>
    <row r="347" spans="12:14" x14ac:dyDescent="0.35">
      <c r="L347" s="303" t="s">
        <v>1057</v>
      </c>
      <c r="M347" s="303" t="s">
        <v>1058</v>
      </c>
      <c r="N347" s="303" t="s">
        <v>377</v>
      </c>
    </row>
    <row r="348" spans="12:14" x14ac:dyDescent="0.35">
      <c r="L348" s="303" t="s">
        <v>1059</v>
      </c>
      <c r="M348" s="303" t="s">
        <v>1060</v>
      </c>
      <c r="N348" s="303" t="s">
        <v>377</v>
      </c>
    </row>
    <row r="349" spans="12:14" x14ac:dyDescent="0.35">
      <c r="L349" s="303" t="s">
        <v>1061</v>
      </c>
      <c r="M349" s="303" t="s">
        <v>1062</v>
      </c>
      <c r="N349" s="303" t="s">
        <v>377</v>
      </c>
    </row>
    <row r="350" spans="12:14" x14ac:dyDescent="0.35">
      <c r="L350" s="303" t="s">
        <v>1063</v>
      </c>
      <c r="M350" s="303" t="s">
        <v>1064</v>
      </c>
      <c r="N350" s="303" t="s">
        <v>377</v>
      </c>
    </row>
    <row r="351" spans="12:14" x14ac:dyDescent="0.35">
      <c r="L351" s="303" t="s">
        <v>1065</v>
      </c>
      <c r="M351" s="303" t="s">
        <v>1066</v>
      </c>
      <c r="N351" s="303" t="s">
        <v>434</v>
      </c>
    </row>
    <row r="352" spans="12:14" x14ac:dyDescent="0.35">
      <c r="L352" s="303" t="s">
        <v>1067</v>
      </c>
      <c r="M352" s="303" t="s">
        <v>1068</v>
      </c>
      <c r="N352" s="303" t="s">
        <v>377</v>
      </c>
    </row>
    <row r="353" spans="12:14" x14ac:dyDescent="0.35">
      <c r="L353" s="303" t="s">
        <v>1069</v>
      </c>
      <c r="M353" s="303" t="s">
        <v>1070</v>
      </c>
      <c r="N353" s="303" t="s">
        <v>377</v>
      </c>
    </row>
    <row r="354" spans="12:14" x14ac:dyDescent="0.35">
      <c r="L354" s="303" t="s">
        <v>1071</v>
      </c>
      <c r="M354" s="303" t="s">
        <v>1072</v>
      </c>
      <c r="N354" s="303" t="s">
        <v>570</v>
      </c>
    </row>
    <row r="355" spans="12:14" x14ac:dyDescent="0.35">
      <c r="L355" s="303" t="s">
        <v>1073</v>
      </c>
      <c r="M355" s="303" t="s">
        <v>1074</v>
      </c>
      <c r="N355" s="303" t="s">
        <v>380</v>
      </c>
    </row>
    <row r="356" spans="12:14" x14ac:dyDescent="0.35">
      <c r="L356" s="303" t="s">
        <v>1075</v>
      </c>
      <c r="M356" s="303" t="s">
        <v>1076</v>
      </c>
      <c r="N356" s="303" t="s">
        <v>570</v>
      </c>
    </row>
    <row r="357" spans="12:14" x14ac:dyDescent="0.35">
      <c r="L357" s="303" t="s">
        <v>1077</v>
      </c>
      <c r="M357" s="303" t="s">
        <v>1078</v>
      </c>
      <c r="N357" s="303" t="s">
        <v>570</v>
      </c>
    </row>
    <row r="358" spans="12:14" x14ac:dyDescent="0.35">
      <c r="L358" s="303" t="s">
        <v>1079</v>
      </c>
      <c r="M358" s="303" t="s">
        <v>1080</v>
      </c>
      <c r="N358" s="303" t="s">
        <v>570</v>
      </c>
    </row>
    <row r="359" spans="12:14" x14ac:dyDescent="0.35">
      <c r="L359" s="303" t="s">
        <v>1081</v>
      </c>
      <c r="M359" s="303" t="s">
        <v>1082</v>
      </c>
      <c r="N359" s="303" t="s">
        <v>434</v>
      </c>
    </row>
    <row r="360" spans="12:14" x14ac:dyDescent="0.35">
      <c r="L360" s="303" t="s">
        <v>1083</v>
      </c>
      <c r="M360" s="303" t="s">
        <v>1084</v>
      </c>
      <c r="N360" s="303" t="s">
        <v>377</v>
      </c>
    </row>
    <row r="361" spans="12:14" x14ac:dyDescent="0.35">
      <c r="L361" s="303" t="s">
        <v>1085</v>
      </c>
      <c r="M361" s="303" t="s">
        <v>1086</v>
      </c>
      <c r="N361" s="303" t="s">
        <v>385</v>
      </c>
    </row>
    <row r="362" spans="12:14" x14ac:dyDescent="0.35">
      <c r="L362" s="303" t="s">
        <v>1087</v>
      </c>
      <c r="M362" s="303" t="s">
        <v>1088</v>
      </c>
      <c r="N362" s="303" t="s">
        <v>380</v>
      </c>
    </row>
    <row r="363" spans="12:14" x14ac:dyDescent="0.35">
      <c r="L363" s="303" t="s">
        <v>1089</v>
      </c>
      <c r="M363" s="303" t="s">
        <v>1090</v>
      </c>
      <c r="N363" s="303" t="s">
        <v>385</v>
      </c>
    </row>
    <row r="364" spans="12:14" x14ac:dyDescent="0.35">
      <c r="L364" s="303" t="s">
        <v>1091</v>
      </c>
      <c r="M364" s="303" t="s">
        <v>1092</v>
      </c>
      <c r="N364" s="303" t="s">
        <v>570</v>
      </c>
    </row>
    <row r="365" spans="12:14" x14ac:dyDescent="0.35">
      <c r="L365" s="303" t="s">
        <v>1093</v>
      </c>
      <c r="M365" s="303" t="s">
        <v>1094</v>
      </c>
      <c r="N365" s="303" t="s">
        <v>385</v>
      </c>
    </row>
    <row r="366" spans="12:14" x14ac:dyDescent="0.35">
      <c r="L366" s="303" t="s">
        <v>1095</v>
      </c>
      <c r="M366" s="303" t="s">
        <v>1096</v>
      </c>
      <c r="N366" s="303" t="s">
        <v>377</v>
      </c>
    </row>
    <row r="367" spans="12:14" x14ac:dyDescent="0.35">
      <c r="L367" s="303" t="s">
        <v>1097</v>
      </c>
      <c r="M367" s="303" t="s">
        <v>1098</v>
      </c>
      <c r="N367" s="303" t="s">
        <v>654</v>
      </c>
    </row>
    <row r="368" spans="12:14" x14ac:dyDescent="0.35">
      <c r="L368" s="303" t="s">
        <v>1099</v>
      </c>
      <c r="M368" s="303" t="s">
        <v>1100</v>
      </c>
      <c r="N368" s="303" t="s">
        <v>377</v>
      </c>
    </row>
    <row r="369" spans="12:14" x14ac:dyDescent="0.35">
      <c r="L369" s="303" t="s">
        <v>1101</v>
      </c>
      <c r="M369" s="303" t="s">
        <v>1102</v>
      </c>
      <c r="N369" s="303" t="s">
        <v>434</v>
      </c>
    </row>
    <row r="370" spans="12:14" x14ac:dyDescent="0.35">
      <c r="L370" s="303" t="s">
        <v>1103</v>
      </c>
      <c r="M370" s="303" t="s">
        <v>1104</v>
      </c>
      <c r="N370" s="303" t="s">
        <v>570</v>
      </c>
    </row>
    <row r="371" spans="12:14" x14ac:dyDescent="0.35">
      <c r="L371" s="303" t="s">
        <v>1105</v>
      </c>
      <c r="M371" s="303" t="s">
        <v>1106</v>
      </c>
      <c r="N371" s="303" t="s">
        <v>570</v>
      </c>
    </row>
    <row r="372" spans="12:14" x14ac:dyDescent="0.35">
      <c r="L372" s="303" t="s">
        <v>1107</v>
      </c>
      <c r="M372" s="303" t="s">
        <v>1108</v>
      </c>
      <c r="N372" s="303" t="s">
        <v>434</v>
      </c>
    </row>
    <row r="373" spans="12:14" x14ac:dyDescent="0.35">
      <c r="L373" s="303" t="s">
        <v>1109</v>
      </c>
      <c r="M373" s="303" t="s">
        <v>1110</v>
      </c>
      <c r="N373" s="303" t="s">
        <v>434</v>
      </c>
    </row>
    <row r="374" spans="12:14" x14ac:dyDescent="0.35">
      <c r="L374" s="303" t="s">
        <v>1111</v>
      </c>
      <c r="M374" s="303" t="s">
        <v>1112</v>
      </c>
      <c r="N374" s="303" t="s">
        <v>377</v>
      </c>
    </row>
    <row r="375" spans="12:14" x14ac:dyDescent="0.35">
      <c r="L375" s="303" t="s">
        <v>1113</v>
      </c>
      <c r="M375" s="303" t="s">
        <v>1114</v>
      </c>
      <c r="N375" s="303" t="s">
        <v>377</v>
      </c>
    </row>
    <row r="376" spans="12:14" x14ac:dyDescent="0.35">
      <c r="L376" s="303" t="s">
        <v>1115</v>
      </c>
      <c r="M376" s="303" t="s">
        <v>1116</v>
      </c>
      <c r="N376" s="303" t="s">
        <v>377</v>
      </c>
    </row>
    <row r="377" spans="12:14" x14ac:dyDescent="0.35">
      <c r="L377" s="303" t="s">
        <v>1117</v>
      </c>
      <c r="M377" s="303" t="s">
        <v>1118</v>
      </c>
      <c r="N377" s="303" t="s">
        <v>593</v>
      </c>
    </row>
    <row r="378" spans="12:14" x14ac:dyDescent="0.35">
      <c r="L378" s="303" t="s">
        <v>1119</v>
      </c>
      <c r="M378" s="303" t="s">
        <v>1120</v>
      </c>
      <c r="N378" s="303" t="s">
        <v>434</v>
      </c>
    </row>
    <row r="379" spans="12:14" x14ac:dyDescent="0.35">
      <c r="L379" s="303" t="s">
        <v>1121</v>
      </c>
      <c r="M379" s="303" t="s">
        <v>1122</v>
      </c>
      <c r="N379" s="303" t="s">
        <v>620</v>
      </c>
    </row>
    <row r="380" spans="12:14" x14ac:dyDescent="0.35">
      <c r="L380" s="303" t="s">
        <v>1123</v>
      </c>
      <c r="M380" s="303" t="s">
        <v>1124</v>
      </c>
      <c r="N380" s="303" t="s">
        <v>377</v>
      </c>
    </row>
    <row r="381" spans="12:14" x14ac:dyDescent="0.35">
      <c r="L381" s="303" t="s">
        <v>1125</v>
      </c>
      <c r="M381" s="303" t="s">
        <v>1126</v>
      </c>
      <c r="N381" s="303" t="s">
        <v>434</v>
      </c>
    </row>
    <row r="382" spans="12:14" x14ac:dyDescent="0.35">
      <c r="L382" s="303" t="s">
        <v>1127</v>
      </c>
      <c r="M382" s="303" t="s">
        <v>1128</v>
      </c>
      <c r="N382" s="303" t="s">
        <v>570</v>
      </c>
    </row>
    <row r="383" spans="12:14" x14ac:dyDescent="0.35">
      <c r="L383" s="303" t="s">
        <v>1129</v>
      </c>
      <c r="M383" s="303" t="s">
        <v>1130</v>
      </c>
      <c r="N383" s="303" t="s">
        <v>620</v>
      </c>
    </row>
    <row r="384" spans="12:14" x14ac:dyDescent="0.35">
      <c r="L384" s="303" t="s">
        <v>1131</v>
      </c>
      <c r="M384" s="303" t="s">
        <v>1132</v>
      </c>
      <c r="N384" s="303" t="s">
        <v>570</v>
      </c>
    </row>
    <row r="385" spans="12:14" x14ac:dyDescent="0.35">
      <c r="L385" s="303" t="s">
        <v>1133</v>
      </c>
      <c r="M385" s="303" t="s">
        <v>1134</v>
      </c>
      <c r="N385" s="303" t="s">
        <v>570</v>
      </c>
    </row>
    <row r="386" spans="12:14" x14ac:dyDescent="0.35">
      <c r="L386" s="303" t="s">
        <v>1135</v>
      </c>
      <c r="M386" s="303" t="s">
        <v>1136</v>
      </c>
      <c r="N386" s="303" t="s">
        <v>434</v>
      </c>
    </row>
    <row r="387" spans="12:14" x14ac:dyDescent="0.35">
      <c r="L387" s="303" t="s">
        <v>1137</v>
      </c>
      <c r="M387" s="303" t="s">
        <v>1138</v>
      </c>
      <c r="N387" s="303" t="s">
        <v>385</v>
      </c>
    </row>
    <row r="388" spans="12:14" x14ac:dyDescent="0.35">
      <c r="L388" s="303" t="s">
        <v>1139</v>
      </c>
      <c r="M388" s="303" t="s">
        <v>1140</v>
      </c>
      <c r="N388" s="303" t="s">
        <v>570</v>
      </c>
    </row>
    <row r="389" spans="12:14" x14ac:dyDescent="0.35">
      <c r="L389" s="303" t="s">
        <v>1141</v>
      </c>
      <c r="M389" s="303" t="s">
        <v>1142</v>
      </c>
      <c r="N389" s="303" t="s">
        <v>377</v>
      </c>
    </row>
    <row r="390" spans="12:14" x14ac:dyDescent="0.35">
      <c r="L390" s="303" t="s">
        <v>1143</v>
      </c>
      <c r="M390" s="303" t="s">
        <v>1144</v>
      </c>
      <c r="N390" s="303" t="s">
        <v>377</v>
      </c>
    </row>
    <row r="391" spans="12:14" x14ac:dyDescent="0.35">
      <c r="L391" s="303" t="s">
        <v>1145</v>
      </c>
      <c r="M391" s="303" t="s">
        <v>1146</v>
      </c>
      <c r="N391" s="303" t="s">
        <v>377</v>
      </c>
    </row>
    <row r="392" spans="12:14" x14ac:dyDescent="0.35">
      <c r="L392" s="303" t="s">
        <v>1147</v>
      </c>
      <c r="M392" s="303" t="s">
        <v>1148</v>
      </c>
      <c r="N392" s="303" t="s">
        <v>620</v>
      </c>
    </row>
    <row r="393" spans="12:14" x14ac:dyDescent="0.35">
      <c r="L393" s="303" t="s">
        <v>1149</v>
      </c>
      <c r="M393" s="303" t="s">
        <v>1150</v>
      </c>
      <c r="N393" s="303" t="s">
        <v>377</v>
      </c>
    </row>
    <row r="394" spans="12:14" x14ac:dyDescent="0.35">
      <c r="L394" s="303" t="s">
        <v>1151</v>
      </c>
      <c r="M394" s="303" t="s">
        <v>1152</v>
      </c>
      <c r="N394" s="303" t="s">
        <v>377</v>
      </c>
    </row>
    <row r="395" spans="12:14" x14ac:dyDescent="0.35">
      <c r="L395" s="303" t="s">
        <v>1153</v>
      </c>
      <c r="M395" s="303" t="s">
        <v>1154</v>
      </c>
      <c r="N395" s="303" t="s">
        <v>434</v>
      </c>
    </row>
    <row r="396" spans="12:14" x14ac:dyDescent="0.35">
      <c r="L396" s="303" t="s">
        <v>1155</v>
      </c>
      <c r="M396" s="303" t="s">
        <v>1156</v>
      </c>
      <c r="N396" s="303" t="s">
        <v>434</v>
      </c>
    </row>
    <row r="397" spans="12:14" x14ac:dyDescent="0.35">
      <c r="L397" s="303" t="s">
        <v>1157</v>
      </c>
      <c r="M397" s="303" t="s">
        <v>1158</v>
      </c>
      <c r="N397" s="303" t="s">
        <v>654</v>
      </c>
    </row>
    <row r="398" spans="12:14" x14ac:dyDescent="0.35">
      <c r="L398" s="303" t="s">
        <v>1159</v>
      </c>
      <c r="M398" s="303" t="s">
        <v>1160</v>
      </c>
      <c r="N398" s="303" t="s">
        <v>434</v>
      </c>
    </row>
    <row r="399" spans="12:14" x14ac:dyDescent="0.35">
      <c r="L399" s="303" t="s">
        <v>1161</v>
      </c>
      <c r="M399" s="303" t="s">
        <v>1162</v>
      </c>
      <c r="N399" s="303" t="s">
        <v>377</v>
      </c>
    </row>
    <row r="400" spans="12:14" x14ac:dyDescent="0.35">
      <c r="L400" s="303" t="s">
        <v>1163</v>
      </c>
      <c r="M400" s="303" t="s">
        <v>1164</v>
      </c>
      <c r="N400" s="303" t="s">
        <v>377</v>
      </c>
    </row>
    <row r="401" spans="12:14" x14ac:dyDescent="0.35">
      <c r="L401" s="303" t="s">
        <v>1165</v>
      </c>
      <c r="M401" s="303" t="s">
        <v>1166</v>
      </c>
      <c r="N401" s="303" t="s">
        <v>620</v>
      </c>
    </row>
    <row r="402" spans="12:14" x14ac:dyDescent="0.35">
      <c r="L402" s="303" t="s">
        <v>1167</v>
      </c>
      <c r="M402" s="303" t="s">
        <v>1168</v>
      </c>
      <c r="N402" s="303" t="s">
        <v>620</v>
      </c>
    </row>
    <row r="403" spans="12:14" x14ac:dyDescent="0.35">
      <c r="L403" s="303" t="s">
        <v>1169</v>
      </c>
      <c r="M403" s="303" t="s">
        <v>1170</v>
      </c>
      <c r="N403" s="303" t="s">
        <v>434</v>
      </c>
    </row>
    <row r="404" spans="12:14" x14ac:dyDescent="0.35">
      <c r="L404" s="303" t="s">
        <v>1171</v>
      </c>
      <c r="M404" s="303" t="s">
        <v>1172</v>
      </c>
      <c r="N404" s="303" t="s">
        <v>385</v>
      </c>
    </row>
    <row r="405" spans="12:14" x14ac:dyDescent="0.35">
      <c r="L405" s="303" t="s">
        <v>1173</v>
      </c>
      <c r="M405" s="303" t="s">
        <v>1174</v>
      </c>
      <c r="N405" s="303" t="s">
        <v>377</v>
      </c>
    </row>
    <row r="406" spans="12:14" x14ac:dyDescent="0.35">
      <c r="L406" s="303" t="s">
        <v>1175</v>
      </c>
      <c r="M406" s="303" t="s">
        <v>1176</v>
      </c>
      <c r="N406" s="303" t="s">
        <v>434</v>
      </c>
    </row>
    <row r="407" spans="12:14" x14ac:dyDescent="0.35">
      <c r="L407" s="303" t="s">
        <v>1177</v>
      </c>
      <c r="M407" s="303" t="s">
        <v>1178</v>
      </c>
      <c r="N407" s="303" t="s">
        <v>434</v>
      </c>
    </row>
    <row r="408" spans="12:14" x14ac:dyDescent="0.35">
      <c r="L408" s="303" t="s">
        <v>1179</v>
      </c>
      <c r="M408" s="303" t="s">
        <v>1180</v>
      </c>
      <c r="N408" s="303" t="s">
        <v>434</v>
      </c>
    </row>
    <row r="409" spans="12:14" x14ac:dyDescent="0.35">
      <c r="L409" s="303" t="s">
        <v>1181</v>
      </c>
      <c r="M409" s="303" t="s">
        <v>1182</v>
      </c>
      <c r="N409" s="303" t="s">
        <v>385</v>
      </c>
    </row>
    <row r="410" spans="12:14" x14ac:dyDescent="0.35">
      <c r="L410" s="303" t="s">
        <v>1183</v>
      </c>
      <c r="M410" s="303" t="s">
        <v>1184</v>
      </c>
      <c r="N410" s="303" t="s">
        <v>434</v>
      </c>
    </row>
    <row r="411" spans="12:14" x14ac:dyDescent="0.35">
      <c r="L411" s="303" t="s">
        <v>1185</v>
      </c>
      <c r="M411" s="303" t="s">
        <v>1186</v>
      </c>
      <c r="N411" s="303" t="s">
        <v>377</v>
      </c>
    </row>
    <row r="412" spans="12:14" x14ac:dyDescent="0.35">
      <c r="L412" s="303" t="s">
        <v>1187</v>
      </c>
      <c r="M412" s="303" t="s">
        <v>1188</v>
      </c>
      <c r="N412" s="303" t="s">
        <v>385</v>
      </c>
    </row>
    <row r="413" spans="12:14" x14ac:dyDescent="0.35">
      <c r="L413" s="303" t="s">
        <v>1189</v>
      </c>
      <c r="M413" s="303" t="s">
        <v>1190</v>
      </c>
      <c r="N413" s="303" t="s">
        <v>570</v>
      </c>
    </row>
    <row r="414" spans="12:14" x14ac:dyDescent="0.35">
      <c r="L414" s="303" t="s">
        <v>1191</v>
      </c>
      <c r="M414" s="303" t="s">
        <v>1192</v>
      </c>
      <c r="N414" s="303" t="s">
        <v>593</v>
      </c>
    </row>
    <row r="415" spans="12:14" x14ac:dyDescent="0.35">
      <c r="L415" s="303" t="s">
        <v>1193</v>
      </c>
      <c r="M415" s="303" t="s">
        <v>1194</v>
      </c>
      <c r="N415" s="303" t="s">
        <v>434</v>
      </c>
    </row>
    <row r="416" spans="12:14" x14ac:dyDescent="0.35">
      <c r="L416" s="303" t="s">
        <v>1195</v>
      </c>
      <c r="M416" s="303" t="s">
        <v>1196</v>
      </c>
      <c r="N416" s="303" t="s">
        <v>377</v>
      </c>
    </row>
    <row r="417" spans="12:14" x14ac:dyDescent="0.35">
      <c r="L417" s="303" t="s">
        <v>1197</v>
      </c>
      <c r="M417" s="303" t="s">
        <v>1198</v>
      </c>
      <c r="N417" s="303" t="s">
        <v>434</v>
      </c>
    </row>
    <row r="418" spans="12:14" x14ac:dyDescent="0.35">
      <c r="L418" s="303" t="s">
        <v>1199</v>
      </c>
      <c r="M418" s="303" t="s">
        <v>1200</v>
      </c>
      <c r="N418" s="303" t="s">
        <v>377</v>
      </c>
    </row>
    <row r="419" spans="12:14" x14ac:dyDescent="0.35">
      <c r="L419" s="303" t="s">
        <v>1201</v>
      </c>
      <c r="M419" s="303" t="s">
        <v>1202</v>
      </c>
      <c r="N419" s="303" t="s">
        <v>570</v>
      </c>
    </row>
    <row r="420" spans="12:14" x14ac:dyDescent="0.35">
      <c r="L420" s="303" t="s">
        <v>1203</v>
      </c>
      <c r="M420" s="303" t="s">
        <v>1204</v>
      </c>
      <c r="N420" s="303" t="s">
        <v>434</v>
      </c>
    </row>
    <row r="421" spans="12:14" x14ac:dyDescent="0.35">
      <c r="L421" s="303" t="s">
        <v>1205</v>
      </c>
      <c r="M421" s="303" t="s">
        <v>1206</v>
      </c>
      <c r="N421" s="303" t="s">
        <v>377</v>
      </c>
    </row>
    <row r="422" spans="12:14" x14ac:dyDescent="0.35">
      <c r="L422" s="303" t="s">
        <v>1207</v>
      </c>
      <c r="M422" s="303" t="s">
        <v>1208</v>
      </c>
      <c r="N422" s="303" t="s">
        <v>377</v>
      </c>
    </row>
    <row r="423" spans="12:14" x14ac:dyDescent="0.35">
      <c r="L423" s="303" t="s">
        <v>1209</v>
      </c>
      <c r="M423" s="303" t="s">
        <v>1210</v>
      </c>
      <c r="N423" s="303" t="s">
        <v>377</v>
      </c>
    </row>
    <row r="424" spans="12:14" x14ac:dyDescent="0.35">
      <c r="L424" s="303" t="s">
        <v>1211</v>
      </c>
      <c r="M424" s="303" t="s">
        <v>1212</v>
      </c>
      <c r="N424" s="303" t="s">
        <v>434</v>
      </c>
    </row>
    <row r="425" spans="12:14" x14ac:dyDescent="0.35">
      <c r="L425" s="303" t="s">
        <v>1213</v>
      </c>
      <c r="M425" s="303" t="s">
        <v>1214</v>
      </c>
      <c r="N425" s="303" t="s">
        <v>434</v>
      </c>
    </row>
    <row r="426" spans="12:14" x14ac:dyDescent="0.35">
      <c r="L426" s="303" t="s">
        <v>1215</v>
      </c>
      <c r="M426" s="303" t="s">
        <v>1216</v>
      </c>
      <c r="N426" s="303" t="s">
        <v>570</v>
      </c>
    </row>
    <row r="427" spans="12:14" x14ac:dyDescent="0.35">
      <c r="L427" s="303" t="s">
        <v>1217</v>
      </c>
      <c r="M427" s="303" t="s">
        <v>1218</v>
      </c>
      <c r="N427" s="303" t="s">
        <v>570</v>
      </c>
    </row>
    <row r="428" spans="12:14" x14ac:dyDescent="0.35">
      <c r="L428" s="303" t="s">
        <v>1219</v>
      </c>
      <c r="M428" s="303" t="s">
        <v>1220</v>
      </c>
      <c r="N428" s="303" t="s">
        <v>434</v>
      </c>
    </row>
    <row r="429" spans="12:14" x14ac:dyDescent="0.35">
      <c r="L429" s="303" t="s">
        <v>1221</v>
      </c>
      <c r="M429" s="303" t="s">
        <v>1222</v>
      </c>
      <c r="N429" s="303" t="s">
        <v>1223</v>
      </c>
    </row>
    <row r="430" spans="12:14" x14ac:dyDescent="0.35">
      <c r="L430" s="303" t="s">
        <v>1224</v>
      </c>
      <c r="M430" s="303" t="s">
        <v>1225</v>
      </c>
      <c r="N430" s="303" t="s">
        <v>377</v>
      </c>
    </row>
    <row r="431" spans="12:14" x14ac:dyDescent="0.35">
      <c r="L431" s="303" t="s">
        <v>1226</v>
      </c>
      <c r="M431" s="303" t="s">
        <v>1227</v>
      </c>
      <c r="N431" s="303" t="s">
        <v>377</v>
      </c>
    </row>
    <row r="432" spans="12:14" x14ac:dyDescent="0.35">
      <c r="L432" s="303" t="s">
        <v>1228</v>
      </c>
      <c r="M432" s="303" t="s">
        <v>1229</v>
      </c>
      <c r="N432" s="303" t="s">
        <v>570</v>
      </c>
    </row>
    <row r="433" spans="12:14" x14ac:dyDescent="0.35">
      <c r="L433" s="303" t="s">
        <v>1230</v>
      </c>
      <c r="M433" s="303" t="s">
        <v>1231</v>
      </c>
      <c r="N433" s="303" t="s">
        <v>377</v>
      </c>
    </row>
    <row r="434" spans="12:14" x14ac:dyDescent="0.35">
      <c r="L434" s="303" t="s">
        <v>1232</v>
      </c>
      <c r="M434" s="303" t="s">
        <v>1233</v>
      </c>
      <c r="N434" s="303" t="s">
        <v>425</v>
      </c>
    </row>
    <row r="435" spans="12:14" x14ac:dyDescent="0.35">
      <c r="L435" s="303" t="s">
        <v>1234</v>
      </c>
      <c r="M435" s="303" t="s">
        <v>1235</v>
      </c>
      <c r="N435" s="303" t="s">
        <v>385</v>
      </c>
    </row>
    <row r="436" spans="12:14" x14ac:dyDescent="0.35">
      <c r="L436" s="303" t="s">
        <v>1236</v>
      </c>
      <c r="M436" s="303" t="s">
        <v>1237</v>
      </c>
      <c r="N436" s="303" t="s">
        <v>434</v>
      </c>
    </row>
    <row r="437" spans="12:14" x14ac:dyDescent="0.35">
      <c r="L437" s="303" t="s">
        <v>1238</v>
      </c>
      <c r="M437" s="303" t="s">
        <v>1239</v>
      </c>
      <c r="N437" s="303" t="s">
        <v>377</v>
      </c>
    </row>
    <row r="438" spans="12:14" x14ac:dyDescent="0.35">
      <c r="L438" s="303" t="s">
        <v>1240</v>
      </c>
      <c r="M438" s="303" t="s">
        <v>1241</v>
      </c>
      <c r="N438" s="303" t="s">
        <v>377</v>
      </c>
    </row>
    <row r="439" spans="12:14" x14ac:dyDescent="0.35">
      <c r="L439" s="303" t="s">
        <v>1242</v>
      </c>
      <c r="M439" s="303" t="s">
        <v>1243</v>
      </c>
      <c r="N439" s="303" t="s">
        <v>434</v>
      </c>
    </row>
    <row r="440" spans="12:14" x14ac:dyDescent="0.35">
      <c r="L440" s="303" t="s">
        <v>1244</v>
      </c>
      <c r="M440" s="303" t="s">
        <v>1245</v>
      </c>
      <c r="N440" s="303" t="s">
        <v>434</v>
      </c>
    </row>
    <row r="441" spans="12:14" x14ac:dyDescent="0.35">
      <c r="L441" s="303" t="s">
        <v>1246</v>
      </c>
      <c r="M441" s="303" t="s">
        <v>1247</v>
      </c>
      <c r="N441" s="303" t="s">
        <v>654</v>
      </c>
    </row>
    <row r="442" spans="12:14" x14ac:dyDescent="0.35">
      <c r="L442" s="303" t="s">
        <v>1248</v>
      </c>
      <c r="M442" s="303" t="s">
        <v>1249</v>
      </c>
      <c r="N442" s="303" t="s">
        <v>570</v>
      </c>
    </row>
    <row r="443" spans="12:14" x14ac:dyDescent="0.35">
      <c r="L443" s="303" t="s">
        <v>1250</v>
      </c>
      <c r="M443" s="303" t="s">
        <v>1251</v>
      </c>
      <c r="N443" s="303" t="s">
        <v>620</v>
      </c>
    </row>
    <row r="444" spans="12:14" x14ac:dyDescent="0.35">
      <c r="L444" s="303" t="s">
        <v>1252</v>
      </c>
      <c r="M444" s="303" t="s">
        <v>1253</v>
      </c>
      <c r="N444" s="303" t="s">
        <v>570</v>
      </c>
    </row>
    <row r="445" spans="12:14" x14ac:dyDescent="0.35">
      <c r="L445" s="303" t="s">
        <v>1254</v>
      </c>
      <c r="M445" s="303" t="s">
        <v>1255</v>
      </c>
      <c r="N445" s="303" t="s">
        <v>570</v>
      </c>
    </row>
    <row r="446" spans="12:14" x14ac:dyDescent="0.35">
      <c r="L446" s="303" t="s">
        <v>1256</v>
      </c>
      <c r="M446" s="303" t="s">
        <v>1257</v>
      </c>
      <c r="N446" s="303" t="s">
        <v>385</v>
      </c>
    </row>
    <row r="447" spans="12:14" x14ac:dyDescent="0.35">
      <c r="L447" s="303" t="s">
        <v>1258</v>
      </c>
      <c r="M447" s="303" t="s">
        <v>1259</v>
      </c>
      <c r="N447" s="303" t="s">
        <v>570</v>
      </c>
    </row>
    <row r="448" spans="12:14" x14ac:dyDescent="0.35">
      <c r="L448" s="303" t="s">
        <v>1260</v>
      </c>
      <c r="M448" s="303" t="s">
        <v>1261</v>
      </c>
      <c r="N448" s="303" t="s">
        <v>570</v>
      </c>
    </row>
    <row r="449" spans="12:14" x14ac:dyDescent="0.35">
      <c r="L449" s="303" t="s">
        <v>437</v>
      </c>
      <c r="M449" s="303" t="s">
        <v>1262</v>
      </c>
      <c r="N449" s="303" t="s">
        <v>377</v>
      </c>
    </row>
    <row r="450" spans="12:14" x14ac:dyDescent="0.35">
      <c r="L450" s="303" t="s">
        <v>1263</v>
      </c>
      <c r="M450" s="303" t="s">
        <v>1264</v>
      </c>
      <c r="N450" s="303" t="s">
        <v>570</v>
      </c>
    </row>
    <row r="451" spans="12:14" x14ac:dyDescent="0.35">
      <c r="L451" s="303" t="s">
        <v>1265</v>
      </c>
      <c r="M451" s="303" t="s">
        <v>1266</v>
      </c>
      <c r="N451" s="303" t="s">
        <v>570</v>
      </c>
    </row>
    <row r="452" spans="12:14" x14ac:dyDescent="0.35">
      <c r="L452" s="303" t="s">
        <v>1267</v>
      </c>
      <c r="M452" s="303" t="s">
        <v>1268</v>
      </c>
      <c r="N452" s="303" t="s">
        <v>570</v>
      </c>
    </row>
    <row r="453" spans="12:14" x14ac:dyDescent="0.35">
      <c r="L453" s="303" t="s">
        <v>1269</v>
      </c>
      <c r="M453" s="303" t="s">
        <v>1270</v>
      </c>
      <c r="N453" s="303" t="s">
        <v>570</v>
      </c>
    </row>
    <row r="454" spans="12:14" x14ac:dyDescent="0.35">
      <c r="L454" s="303" t="s">
        <v>1271</v>
      </c>
      <c r="M454" s="303" t="s">
        <v>1272</v>
      </c>
      <c r="N454" s="303" t="s">
        <v>425</v>
      </c>
    </row>
    <row r="455" spans="12:14" x14ac:dyDescent="0.35">
      <c r="L455" s="303" t="s">
        <v>1273</v>
      </c>
      <c r="M455" s="303" t="s">
        <v>1274</v>
      </c>
      <c r="N455" s="303" t="s">
        <v>377</v>
      </c>
    </row>
    <row r="456" spans="12:14" x14ac:dyDescent="0.35">
      <c r="L456" s="303" t="s">
        <v>1275</v>
      </c>
      <c r="M456" s="303" t="s">
        <v>1276</v>
      </c>
      <c r="N456" s="303" t="s">
        <v>620</v>
      </c>
    </row>
    <row r="457" spans="12:14" x14ac:dyDescent="0.35">
      <c r="L457" s="303" t="s">
        <v>1277</v>
      </c>
      <c r="M457" s="303" t="s">
        <v>1278</v>
      </c>
      <c r="N457" s="303" t="s">
        <v>434</v>
      </c>
    </row>
    <row r="458" spans="12:14" x14ac:dyDescent="0.35">
      <c r="L458" s="303" t="s">
        <v>1279</v>
      </c>
      <c r="M458" s="303" t="s">
        <v>1280</v>
      </c>
      <c r="N458" s="303" t="s">
        <v>377</v>
      </c>
    </row>
    <row r="459" spans="12:14" x14ac:dyDescent="0.35">
      <c r="L459" s="303" t="s">
        <v>1281</v>
      </c>
      <c r="M459" s="303" t="s">
        <v>1282</v>
      </c>
      <c r="N459" s="303" t="s">
        <v>570</v>
      </c>
    </row>
    <row r="460" spans="12:14" x14ac:dyDescent="0.35">
      <c r="L460" s="303" t="s">
        <v>1283</v>
      </c>
      <c r="M460" s="303" t="s">
        <v>1284</v>
      </c>
      <c r="N460" s="303" t="s">
        <v>377</v>
      </c>
    </row>
    <row r="461" spans="12:14" x14ac:dyDescent="0.35">
      <c r="L461" s="303" t="s">
        <v>1285</v>
      </c>
      <c r="M461" s="303" t="s">
        <v>1286</v>
      </c>
      <c r="N461" s="303" t="s">
        <v>570</v>
      </c>
    </row>
    <row r="462" spans="12:14" x14ac:dyDescent="0.35">
      <c r="L462" s="303" t="s">
        <v>1287</v>
      </c>
      <c r="M462" s="303" t="s">
        <v>1288</v>
      </c>
      <c r="N462" s="303" t="s">
        <v>377</v>
      </c>
    </row>
    <row r="463" spans="12:14" x14ac:dyDescent="0.35">
      <c r="L463" s="303" t="s">
        <v>1289</v>
      </c>
      <c r="M463" s="303" t="s">
        <v>1290</v>
      </c>
      <c r="N463" s="303" t="s">
        <v>377</v>
      </c>
    </row>
    <row r="464" spans="12:14" x14ac:dyDescent="0.35">
      <c r="L464" s="303" t="s">
        <v>1291</v>
      </c>
      <c r="M464" s="303" t="s">
        <v>1292</v>
      </c>
      <c r="N464" s="303" t="s">
        <v>377</v>
      </c>
    </row>
    <row r="465" spans="12:14" x14ac:dyDescent="0.35">
      <c r="L465" s="303" t="s">
        <v>1293</v>
      </c>
      <c r="M465" s="303" t="s">
        <v>1294</v>
      </c>
      <c r="N465" s="303" t="s">
        <v>377</v>
      </c>
    </row>
    <row r="466" spans="12:14" x14ac:dyDescent="0.35">
      <c r="L466" s="303" t="s">
        <v>1295</v>
      </c>
      <c r="M466" s="303" t="s">
        <v>1296</v>
      </c>
      <c r="N466" s="303" t="s">
        <v>377</v>
      </c>
    </row>
    <row r="467" spans="12:14" x14ac:dyDescent="0.35">
      <c r="L467" s="303" t="s">
        <v>1297</v>
      </c>
      <c r="M467" s="303" t="s">
        <v>1298</v>
      </c>
      <c r="N467" s="303" t="s">
        <v>570</v>
      </c>
    </row>
    <row r="468" spans="12:14" x14ac:dyDescent="0.35">
      <c r="L468" s="303" t="s">
        <v>1299</v>
      </c>
      <c r="M468" s="303" t="s">
        <v>1300</v>
      </c>
      <c r="N468" s="303" t="s">
        <v>377</v>
      </c>
    </row>
    <row r="469" spans="12:14" x14ac:dyDescent="0.35">
      <c r="L469" s="303" t="s">
        <v>1301</v>
      </c>
      <c r="M469" s="303" t="s">
        <v>1302</v>
      </c>
      <c r="N469" s="303" t="s">
        <v>570</v>
      </c>
    </row>
    <row r="470" spans="12:14" x14ac:dyDescent="0.35">
      <c r="L470" s="303" t="s">
        <v>1303</v>
      </c>
      <c r="M470" s="303" t="s">
        <v>1304</v>
      </c>
      <c r="N470" s="303" t="s">
        <v>377</v>
      </c>
    </row>
    <row r="471" spans="12:14" x14ac:dyDescent="0.35">
      <c r="L471" s="303" t="s">
        <v>1305</v>
      </c>
      <c r="M471" s="303" t="s">
        <v>1306</v>
      </c>
      <c r="N471" s="303" t="s">
        <v>434</v>
      </c>
    </row>
    <row r="472" spans="12:14" x14ac:dyDescent="0.35">
      <c r="L472" s="303" t="s">
        <v>1307</v>
      </c>
      <c r="M472" s="303" t="s">
        <v>1308</v>
      </c>
      <c r="N472" s="303" t="s">
        <v>570</v>
      </c>
    </row>
    <row r="473" spans="12:14" x14ac:dyDescent="0.35">
      <c r="L473" s="303" t="s">
        <v>1309</v>
      </c>
      <c r="M473" s="303" t="s">
        <v>1310</v>
      </c>
      <c r="N473" s="303" t="s">
        <v>570</v>
      </c>
    </row>
    <row r="474" spans="12:14" x14ac:dyDescent="0.35">
      <c r="L474" s="303" t="s">
        <v>1311</v>
      </c>
      <c r="M474" s="303" t="s">
        <v>1312</v>
      </c>
      <c r="N474" s="303" t="s">
        <v>377</v>
      </c>
    </row>
    <row r="475" spans="12:14" x14ac:dyDescent="0.35">
      <c r="L475" s="303" t="s">
        <v>1313</v>
      </c>
      <c r="M475" s="303" t="s">
        <v>1314</v>
      </c>
      <c r="N475" s="303" t="s">
        <v>570</v>
      </c>
    </row>
    <row r="476" spans="12:14" x14ac:dyDescent="0.35">
      <c r="L476" s="303" t="s">
        <v>1315</v>
      </c>
      <c r="M476" s="303" t="s">
        <v>1316</v>
      </c>
      <c r="N476" s="303" t="s">
        <v>377</v>
      </c>
    </row>
    <row r="477" spans="12:14" x14ac:dyDescent="0.35">
      <c r="L477" s="303" t="s">
        <v>1317</v>
      </c>
      <c r="M477" s="303" t="s">
        <v>1318</v>
      </c>
      <c r="N477" s="303" t="s">
        <v>434</v>
      </c>
    </row>
    <row r="478" spans="12:14" x14ac:dyDescent="0.35">
      <c r="L478" s="303" t="s">
        <v>1319</v>
      </c>
      <c r="M478" s="303" t="s">
        <v>1320</v>
      </c>
      <c r="N478" s="303" t="s">
        <v>570</v>
      </c>
    </row>
    <row r="479" spans="12:14" x14ac:dyDescent="0.35">
      <c r="L479" s="303" t="s">
        <v>1321</v>
      </c>
      <c r="M479" s="303" t="s">
        <v>1322</v>
      </c>
      <c r="N479" s="303" t="s">
        <v>425</v>
      </c>
    </row>
    <row r="480" spans="12:14" x14ac:dyDescent="0.35">
      <c r="L480" s="303" t="s">
        <v>1323</v>
      </c>
      <c r="M480" s="303" t="s">
        <v>1324</v>
      </c>
      <c r="N480" s="303" t="s">
        <v>570</v>
      </c>
    </row>
    <row r="481" spans="12:14" x14ac:dyDescent="0.35">
      <c r="L481" s="303" t="s">
        <v>1325</v>
      </c>
      <c r="M481" s="303" t="s">
        <v>1326</v>
      </c>
      <c r="N481" s="303" t="s">
        <v>434</v>
      </c>
    </row>
    <row r="482" spans="12:14" x14ac:dyDescent="0.35">
      <c r="L482" s="303" t="s">
        <v>1327</v>
      </c>
      <c r="M482" s="303" t="s">
        <v>1328</v>
      </c>
      <c r="N482" s="303" t="s">
        <v>377</v>
      </c>
    </row>
    <row r="483" spans="12:14" x14ac:dyDescent="0.35">
      <c r="L483" s="303" t="s">
        <v>1329</v>
      </c>
      <c r="M483" s="303" t="s">
        <v>1330</v>
      </c>
      <c r="N483" s="303" t="s">
        <v>434</v>
      </c>
    </row>
    <row r="484" spans="12:14" x14ac:dyDescent="0.35">
      <c r="L484" s="303" t="s">
        <v>1331</v>
      </c>
      <c r="M484" s="303" t="s">
        <v>1332</v>
      </c>
      <c r="N484" s="303" t="s">
        <v>425</v>
      </c>
    </row>
    <row r="485" spans="12:14" x14ac:dyDescent="0.35">
      <c r="L485" s="303" t="s">
        <v>1333</v>
      </c>
      <c r="M485" s="303" t="s">
        <v>1334</v>
      </c>
      <c r="N485" s="303" t="s">
        <v>570</v>
      </c>
    </row>
    <row r="486" spans="12:14" x14ac:dyDescent="0.35">
      <c r="L486" s="303" t="s">
        <v>1335</v>
      </c>
      <c r="M486" s="303" t="s">
        <v>1336</v>
      </c>
      <c r="N486" s="303" t="s">
        <v>654</v>
      </c>
    </row>
    <row r="487" spans="12:14" x14ac:dyDescent="0.35">
      <c r="L487" s="303" t="s">
        <v>1337</v>
      </c>
      <c r="M487" s="303" t="s">
        <v>1338</v>
      </c>
      <c r="N487" s="303" t="s">
        <v>570</v>
      </c>
    </row>
    <row r="488" spans="12:14" x14ac:dyDescent="0.35">
      <c r="L488" s="303" t="s">
        <v>1339</v>
      </c>
      <c r="M488" s="303" t="s">
        <v>1340</v>
      </c>
      <c r="N488" s="303" t="s">
        <v>377</v>
      </c>
    </row>
    <row r="489" spans="12:14" x14ac:dyDescent="0.35">
      <c r="L489" s="303" t="s">
        <v>1341</v>
      </c>
      <c r="M489" s="303" t="s">
        <v>1342</v>
      </c>
      <c r="N489" s="303" t="s">
        <v>1223</v>
      </c>
    </row>
    <row r="490" spans="12:14" x14ac:dyDescent="0.35">
      <c r="L490" s="303" t="s">
        <v>1343</v>
      </c>
      <c r="M490" s="303" t="s">
        <v>1344</v>
      </c>
      <c r="N490" s="303" t="s">
        <v>377</v>
      </c>
    </row>
    <row r="491" spans="12:14" x14ac:dyDescent="0.35">
      <c r="L491" s="303" t="s">
        <v>1345</v>
      </c>
      <c r="M491" s="303" t="s">
        <v>1346</v>
      </c>
      <c r="N491" s="303" t="s">
        <v>434</v>
      </c>
    </row>
    <row r="492" spans="12:14" x14ac:dyDescent="0.35">
      <c r="L492" s="303" t="s">
        <v>1347</v>
      </c>
      <c r="M492" s="303" t="s">
        <v>1348</v>
      </c>
      <c r="N492" s="303" t="s">
        <v>377</v>
      </c>
    </row>
    <row r="493" spans="12:14" x14ac:dyDescent="0.35">
      <c r="L493" s="303" t="s">
        <v>1349</v>
      </c>
      <c r="M493" s="303" t="s">
        <v>1350</v>
      </c>
      <c r="N493" s="303" t="s">
        <v>570</v>
      </c>
    </row>
    <row r="494" spans="12:14" x14ac:dyDescent="0.35">
      <c r="L494" s="303" t="s">
        <v>1351</v>
      </c>
      <c r="M494" s="303" t="s">
        <v>1352</v>
      </c>
      <c r="N494" s="303" t="s">
        <v>377</v>
      </c>
    </row>
    <row r="495" spans="12:14" x14ac:dyDescent="0.35">
      <c r="L495" s="303" t="s">
        <v>1353</v>
      </c>
      <c r="M495" s="303" t="s">
        <v>1354</v>
      </c>
      <c r="N495" s="303" t="s">
        <v>570</v>
      </c>
    </row>
    <row r="496" spans="12:14" x14ac:dyDescent="0.35">
      <c r="L496" s="303" t="s">
        <v>1355</v>
      </c>
      <c r="M496" s="303" t="s">
        <v>1356</v>
      </c>
      <c r="N496" s="303" t="s">
        <v>377</v>
      </c>
    </row>
    <row r="497" spans="12:14" x14ac:dyDescent="0.35">
      <c r="L497" s="303" t="s">
        <v>1357</v>
      </c>
      <c r="M497" s="303" t="s">
        <v>1358</v>
      </c>
      <c r="N497" s="303" t="s">
        <v>434</v>
      </c>
    </row>
    <row r="498" spans="12:14" x14ac:dyDescent="0.35">
      <c r="L498" s="303" t="s">
        <v>1359</v>
      </c>
      <c r="M498" s="303" t="s">
        <v>1360</v>
      </c>
      <c r="N498" s="303" t="s">
        <v>377</v>
      </c>
    </row>
    <row r="499" spans="12:14" x14ac:dyDescent="0.35">
      <c r="L499" s="303" t="s">
        <v>1361</v>
      </c>
      <c r="M499" s="303" t="s">
        <v>1362</v>
      </c>
      <c r="N499" s="303" t="s">
        <v>434</v>
      </c>
    </row>
    <row r="500" spans="12:14" x14ac:dyDescent="0.35">
      <c r="L500" s="303" t="s">
        <v>1363</v>
      </c>
      <c r="M500" s="303" t="s">
        <v>1364</v>
      </c>
      <c r="N500" s="303" t="s">
        <v>377</v>
      </c>
    </row>
    <row r="501" spans="12:14" x14ac:dyDescent="0.35">
      <c r="L501" s="303" t="s">
        <v>1365</v>
      </c>
      <c r="M501" s="303" t="s">
        <v>1366</v>
      </c>
      <c r="N501" s="303" t="s">
        <v>570</v>
      </c>
    </row>
    <row r="502" spans="12:14" x14ac:dyDescent="0.35">
      <c r="L502" s="303" t="s">
        <v>1367</v>
      </c>
      <c r="M502" s="303" t="s">
        <v>1368</v>
      </c>
      <c r="N502" s="303" t="s">
        <v>377</v>
      </c>
    </row>
    <row r="503" spans="12:14" x14ac:dyDescent="0.35">
      <c r="L503" s="303" t="s">
        <v>1369</v>
      </c>
      <c r="M503" s="303" t="s">
        <v>1370</v>
      </c>
      <c r="N503" s="303" t="s">
        <v>570</v>
      </c>
    </row>
    <row r="504" spans="12:14" x14ac:dyDescent="0.35">
      <c r="L504" s="303" t="s">
        <v>1371</v>
      </c>
      <c r="M504" s="303" t="s">
        <v>1372</v>
      </c>
      <c r="N504" s="303" t="s">
        <v>377</v>
      </c>
    </row>
    <row r="505" spans="12:14" x14ac:dyDescent="0.35">
      <c r="L505" s="303" t="s">
        <v>1373</v>
      </c>
      <c r="M505" s="303" t="s">
        <v>1374</v>
      </c>
      <c r="N505" s="303" t="s">
        <v>377</v>
      </c>
    </row>
    <row r="506" spans="12:14" x14ac:dyDescent="0.35">
      <c r="L506" s="303" t="s">
        <v>682</v>
      </c>
      <c r="M506" s="303" t="s">
        <v>1375</v>
      </c>
      <c r="N506" s="303" t="s">
        <v>377</v>
      </c>
    </row>
    <row r="507" spans="12:14" x14ac:dyDescent="0.35">
      <c r="L507" s="303" t="s">
        <v>1376</v>
      </c>
      <c r="M507" s="303" t="s">
        <v>1377</v>
      </c>
      <c r="N507" s="303" t="s">
        <v>434</v>
      </c>
    </row>
    <row r="508" spans="12:14" x14ac:dyDescent="0.35">
      <c r="L508" s="303" t="s">
        <v>1378</v>
      </c>
      <c r="M508" s="303" t="s">
        <v>1379</v>
      </c>
      <c r="N508" s="303" t="s">
        <v>570</v>
      </c>
    </row>
    <row r="509" spans="12:14" x14ac:dyDescent="0.35">
      <c r="L509" s="303" t="s">
        <v>1380</v>
      </c>
      <c r="M509" s="303" t="s">
        <v>1381</v>
      </c>
      <c r="N509" s="303" t="s">
        <v>377</v>
      </c>
    </row>
    <row r="510" spans="12:14" x14ac:dyDescent="0.35">
      <c r="L510" s="303" t="s">
        <v>1382</v>
      </c>
      <c r="M510" s="303" t="s">
        <v>1383</v>
      </c>
      <c r="N510" s="303" t="s">
        <v>377</v>
      </c>
    </row>
    <row r="511" spans="12:14" x14ac:dyDescent="0.35">
      <c r="L511" s="303" t="s">
        <v>1384</v>
      </c>
      <c r="M511" s="303" t="s">
        <v>1385</v>
      </c>
      <c r="N511" s="303" t="s">
        <v>377</v>
      </c>
    </row>
    <row r="512" spans="12:14" x14ac:dyDescent="0.35">
      <c r="L512" s="303" t="s">
        <v>1386</v>
      </c>
      <c r="M512" s="303" t="s">
        <v>1387</v>
      </c>
      <c r="N512" s="303" t="s">
        <v>385</v>
      </c>
    </row>
    <row r="513" spans="12:14" x14ac:dyDescent="0.35">
      <c r="L513" s="303" t="s">
        <v>1388</v>
      </c>
      <c r="M513" s="303" t="s">
        <v>1389</v>
      </c>
      <c r="N513" s="303" t="s">
        <v>570</v>
      </c>
    </row>
    <row r="514" spans="12:14" x14ac:dyDescent="0.35">
      <c r="L514" s="303" t="s">
        <v>1390</v>
      </c>
      <c r="M514" s="303" t="s">
        <v>1391</v>
      </c>
      <c r="N514" s="303" t="s">
        <v>377</v>
      </c>
    </row>
    <row r="515" spans="12:14" x14ac:dyDescent="0.35">
      <c r="L515" s="303" t="s">
        <v>1392</v>
      </c>
      <c r="M515" s="303" t="s">
        <v>1393</v>
      </c>
      <c r="N515" s="303" t="s">
        <v>434</v>
      </c>
    </row>
    <row r="516" spans="12:14" x14ac:dyDescent="0.35">
      <c r="L516" s="303" t="s">
        <v>1394</v>
      </c>
      <c r="M516" s="303" t="s">
        <v>1395</v>
      </c>
      <c r="N516" s="303" t="s">
        <v>570</v>
      </c>
    </row>
    <row r="517" spans="12:14" x14ac:dyDescent="0.35">
      <c r="L517" s="303" t="s">
        <v>1396</v>
      </c>
      <c r="M517" s="303" t="s">
        <v>1397</v>
      </c>
      <c r="N517" s="303" t="s">
        <v>377</v>
      </c>
    </row>
    <row r="518" spans="12:14" x14ac:dyDescent="0.35">
      <c r="L518" s="303" t="s">
        <v>1398</v>
      </c>
      <c r="M518" s="303" t="s">
        <v>1399</v>
      </c>
      <c r="N518" s="303" t="s">
        <v>570</v>
      </c>
    </row>
    <row r="519" spans="12:14" x14ac:dyDescent="0.35">
      <c r="L519" s="303" t="s">
        <v>1400</v>
      </c>
      <c r="M519" s="303" t="s">
        <v>1401</v>
      </c>
      <c r="N519" s="303" t="s">
        <v>377</v>
      </c>
    </row>
    <row r="520" spans="12:14" x14ac:dyDescent="0.35">
      <c r="L520" s="303" t="s">
        <v>1402</v>
      </c>
      <c r="M520" s="303" t="s">
        <v>1403</v>
      </c>
      <c r="N520" s="303" t="s">
        <v>377</v>
      </c>
    </row>
    <row r="521" spans="12:14" x14ac:dyDescent="0.35">
      <c r="L521" s="303" t="s">
        <v>1404</v>
      </c>
      <c r="M521" s="303" t="s">
        <v>1405</v>
      </c>
      <c r="N521" s="303" t="s">
        <v>434</v>
      </c>
    </row>
    <row r="522" spans="12:14" x14ac:dyDescent="0.35">
      <c r="L522" s="303" t="s">
        <v>1406</v>
      </c>
      <c r="M522" s="303" t="s">
        <v>1407</v>
      </c>
      <c r="N522" s="303" t="s">
        <v>377</v>
      </c>
    </row>
    <row r="523" spans="12:14" x14ac:dyDescent="0.35">
      <c r="L523" s="303" t="s">
        <v>1408</v>
      </c>
      <c r="M523" s="303" t="s">
        <v>1409</v>
      </c>
      <c r="N523" s="303" t="s">
        <v>385</v>
      </c>
    </row>
    <row r="524" spans="12:14" x14ac:dyDescent="0.35">
      <c r="L524" s="303" t="s">
        <v>1410</v>
      </c>
      <c r="M524" s="303" t="s">
        <v>1411</v>
      </c>
      <c r="N524" s="303" t="s">
        <v>377</v>
      </c>
    </row>
    <row r="525" spans="12:14" x14ac:dyDescent="0.35">
      <c r="L525" s="303" t="s">
        <v>1412</v>
      </c>
      <c r="M525" s="303" t="s">
        <v>1413</v>
      </c>
      <c r="N525" s="303" t="s">
        <v>570</v>
      </c>
    </row>
    <row r="526" spans="12:14" x14ac:dyDescent="0.35">
      <c r="L526" s="303" t="s">
        <v>1414</v>
      </c>
      <c r="M526" s="303" t="s">
        <v>1415</v>
      </c>
      <c r="N526" s="303" t="s">
        <v>434</v>
      </c>
    </row>
    <row r="527" spans="12:14" x14ac:dyDescent="0.35">
      <c r="L527" s="303" t="s">
        <v>1416</v>
      </c>
      <c r="M527" s="303" t="s">
        <v>1417</v>
      </c>
      <c r="N527" s="303" t="s">
        <v>434</v>
      </c>
    </row>
    <row r="528" spans="12:14" x14ac:dyDescent="0.35">
      <c r="L528" s="303" t="s">
        <v>1418</v>
      </c>
      <c r="M528" s="303" t="s">
        <v>1419</v>
      </c>
      <c r="N528" s="303" t="s">
        <v>377</v>
      </c>
    </row>
    <row r="529" spans="12:14" x14ac:dyDescent="0.35">
      <c r="L529" s="303" t="s">
        <v>1420</v>
      </c>
      <c r="M529" s="303" t="s">
        <v>1421</v>
      </c>
      <c r="N529" s="303" t="s">
        <v>377</v>
      </c>
    </row>
    <row r="530" spans="12:14" x14ac:dyDescent="0.35">
      <c r="L530" s="303" t="s">
        <v>1422</v>
      </c>
      <c r="M530" s="303" t="s">
        <v>1423</v>
      </c>
      <c r="N530" s="303" t="s">
        <v>377</v>
      </c>
    </row>
    <row r="531" spans="12:14" x14ac:dyDescent="0.35">
      <c r="L531" s="303" t="s">
        <v>1424</v>
      </c>
      <c r="M531" s="303" t="s">
        <v>1425</v>
      </c>
      <c r="N531" s="303" t="s">
        <v>434</v>
      </c>
    </row>
    <row r="532" spans="12:14" x14ac:dyDescent="0.35">
      <c r="L532" s="303" t="s">
        <v>1426</v>
      </c>
      <c r="M532" s="303" t="s">
        <v>1427</v>
      </c>
      <c r="N532" s="303" t="s">
        <v>620</v>
      </c>
    </row>
    <row r="533" spans="12:14" x14ac:dyDescent="0.35">
      <c r="L533" s="303" t="s">
        <v>1428</v>
      </c>
      <c r="M533" s="303" t="s">
        <v>1429</v>
      </c>
      <c r="N533" s="303" t="s">
        <v>570</v>
      </c>
    </row>
    <row r="534" spans="12:14" x14ac:dyDescent="0.35">
      <c r="L534" s="303" t="s">
        <v>1430</v>
      </c>
      <c r="M534" s="303" t="s">
        <v>1431</v>
      </c>
      <c r="N534" s="303" t="s">
        <v>377</v>
      </c>
    </row>
    <row r="535" spans="12:14" x14ac:dyDescent="0.35">
      <c r="L535" s="303" t="s">
        <v>1432</v>
      </c>
      <c r="M535" s="303" t="s">
        <v>1433</v>
      </c>
      <c r="N535" s="303" t="s">
        <v>377</v>
      </c>
    </row>
    <row r="536" spans="12:14" x14ac:dyDescent="0.35">
      <c r="L536" s="303" t="s">
        <v>1434</v>
      </c>
      <c r="M536" s="303" t="s">
        <v>1435</v>
      </c>
      <c r="N536" s="303" t="s">
        <v>620</v>
      </c>
    </row>
    <row r="537" spans="12:14" x14ac:dyDescent="0.35">
      <c r="L537" s="303" t="s">
        <v>1436</v>
      </c>
      <c r="M537" s="303" t="s">
        <v>1437</v>
      </c>
      <c r="N537" s="303" t="s">
        <v>570</v>
      </c>
    </row>
    <row r="538" spans="12:14" x14ac:dyDescent="0.35">
      <c r="L538" s="303" t="s">
        <v>1438</v>
      </c>
      <c r="M538" s="303" t="s">
        <v>1439</v>
      </c>
      <c r="N538" s="303" t="s">
        <v>570</v>
      </c>
    </row>
    <row r="539" spans="12:14" x14ac:dyDescent="0.35">
      <c r="L539" s="303" t="s">
        <v>1440</v>
      </c>
      <c r="M539" s="303" t="s">
        <v>1441</v>
      </c>
      <c r="N539" s="303" t="s">
        <v>434</v>
      </c>
    </row>
    <row r="540" spans="12:14" x14ac:dyDescent="0.35">
      <c r="L540" s="303" t="s">
        <v>1442</v>
      </c>
      <c r="M540" s="303" t="s">
        <v>1443</v>
      </c>
      <c r="N540" s="303" t="s">
        <v>620</v>
      </c>
    </row>
    <row r="541" spans="12:14" x14ac:dyDescent="0.35">
      <c r="L541" s="303" t="s">
        <v>1444</v>
      </c>
      <c r="M541" s="303" t="s">
        <v>1445</v>
      </c>
      <c r="N541" s="303" t="s">
        <v>385</v>
      </c>
    </row>
    <row r="542" spans="12:14" x14ac:dyDescent="0.35">
      <c r="L542" s="303" t="s">
        <v>1446</v>
      </c>
      <c r="M542" s="303" t="s">
        <v>1447</v>
      </c>
      <c r="N542" s="303" t="s">
        <v>434</v>
      </c>
    </row>
    <row r="543" spans="12:14" x14ac:dyDescent="0.35">
      <c r="L543" s="303" t="s">
        <v>1448</v>
      </c>
      <c r="M543" s="303" t="s">
        <v>1449</v>
      </c>
      <c r="N543" s="303" t="s">
        <v>434</v>
      </c>
    </row>
    <row r="544" spans="12:14" x14ac:dyDescent="0.35">
      <c r="L544" s="303" t="s">
        <v>1450</v>
      </c>
      <c r="M544" s="303" t="s">
        <v>1451</v>
      </c>
      <c r="N544" s="303" t="s">
        <v>385</v>
      </c>
    </row>
    <row r="545" spans="12:14" x14ac:dyDescent="0.35">
      <c r="L545" s="303" t="s">
        <v>1452</v>
      </c>
      <c r="M545" s="303" t="s">
        <v>1453</v>
      </c>
      <c r="N545" s="303" t="s">
        <v>385</v>
      </c>
    </row>
    <row r="546" spans="12:14" x14ac:dyDescent="0.35">
      <c r="L546" s="303" t="s">
        <v>1454</v>
      </c>
      <c r="M546" s="303" t="s">
        <v>1455</v>
      </c>
      <c r="N546" s="303" t="s">
        <v>377</v>
      </c>
    </row>
    <row r="547" spans="12:14" x14ac:dyDescent="0.35">
      <c r="L547" s="303" t="s">
        <v>1456</v>
      </c>
      <c r="M547" s="303" t="s">
        <v>1457</v>
      </c>
      <c r="N547" s="303" t="s">
        <v>434</v>
      </c>
    </row>
    <row r="548" spans="12:14" x14ac:dyDescent="0.35">
      <c r="L548" s="303" t="s">
        <v>1458</v>
      </c>
      <c r="M548" s="303" t="s">
        <v>1459</v>
      </c>
      <c r="N548" s="303" t="s">
        <v>434</v>
      </c>
    </row>
    <row r="549" spans="12:14" x14ac:dyDescent="0.35">
      <c r="L549" s="303" t="s">
        <v>1460</v>
      </c>
      <c r="M549" s="303" t="s">
        <v>1461</v>
      </c>
      <c r="N549" s="303" t="s">
        <v>377</v>
      </c>
    </row>
    <row r="550" spans="12:14" x14ac:dyDescent="0.35">
      <c r="L550" s="303" t="s">
        <v>1462</v>
      </c>
      <c r="M550" s="303" t="s">
        <v>1463</v>
      </c>
      <c r="N550" s="303" t="s">
        <v>377</v>
      </c>
    </row>
    <row r="551" spans="12:14" x14ac:dyDescent="0.35">
      <c r="L551" s="303" t="s">
        <v>1464</v>
      </c>
      <c r="M551" s="303" t="s">
        <v>1465</v>
      </c>
      <c r="N551" s="303" t="s">
        <v>385</v>
      </c>
    </row>
    <row r="552" spans="12:14" x14ac:dyDescent="0.35">
      <c r="L552" s="303" t="s">
        <v>1466</v>
      </c>
      <c r="M552" s="303" t="s">
        <v>1467</v>
      </c>
      <c r="N552" s="303" t="s">
        <v>434</v>
      </c>
    </row>
    <row r="553" spans="12:14" x14ac:dyDescent="0.35">
      <c r="L553" s="303" t="s">
        <v>1468</v>
      </c>
      <c r="M553" s="303" t="s">
        <v>1469</v>
      </c>
      <c r="N553" s="303" t="s">
        <v>434</v>
      </c>
    </row>
    <row r="554" spans="12:14" x14ac:dyDescent="0.35">
      <c r="L554" s="303" t="s">
        <v>1470</v>
      </c>
      <c r="M554" s="303" t="s">
        <v>1471</v>
      </c>
      <c r="N554" s="303" t="s">
        <v>570</v>
      </c>
    </row>
    <row r="555" spans="12:14" x14ac:dyDescent="0.35">
      <c r="L555" s="303" t="s">
        <v>1472</v>
      </c>
      <c r="M555" s="303" t="s">
        <v>1473</v>
      </c>
      <c r="N555" s="303" t="s">
        <v>434</v>
      </c>
    </row>
    <row r="556" spans="12:14" x14ac:dyDescent="0.35">
      <c r="L556" s="303" t="s">
        <v>1474</v>
      </c>
      <c r="M556" s="303" t="s">
        <v>1475</v>
      </c>
      <c r="N556" s="303" t="s">
        <v>434</v>
      </c>
    </row>
    <row r="557" spans="12:14" x14ac:dyDescent="0.35">
      <c r="L557" s="303" t="s">
        <v>1476</v>
      </c>
      <c r="M557" s="303" t="s">
        <v>1477</v>
      </c>
      <c r="N557" s="303" t="s">
        <v>570</v>
      </c>
    </row>
    <row r="558" spans="12:14" x14ac:dyDescent="0.35">
      <c r="L558" s="303" t="s">
        <v>1478</v>
      </c>
      <c r="M558" s="303" t="s">
        <v>1479</v>
      </c>
      <c r="N558" s="303" t="s">
        <v>570</v>
      </c>
    </row>
    <row r="559" spans="12:14" x14ac:dyDescent="0.35">
      <c r="L559" s="303" t="s">
        <v>1480</v>
      </c>
      <c r="M559" s="303" t="s">
        <v>190</v>
      </c>
      <c r="N559" s="303" t="s">
        <v>385</v>
      </c>
    </row>
    <row r="560" spans="12:14" x14ac:dyDescent="0.35">
      <c r="L560" s="303" t="s">
        <v>1481</v>
      </c>
      <c r="M560" s="303" t="s">
        <v>1482</v>
      </c>
      <c r="N560" s="303" t="s">
        <v>385</v>
      </c>
    </row>
    <row r="561" spans="12:14" x14ac:dyDescent="0.35">
      <c r="L561" s="303" t="s">
        <v>1483</v>
      </c>
      <c r="M561" s="303" t="s">
        <v>1484</v>
      </c>
      <c r="N561" s="303" t="s">
        <v>377</v>
      </c>
    </row>
    <row r="562" spans="12:14" x14ac:dyDescent="0.35">
      <c r="L562" s="303" t="s">
        <v>1485</v>
      </c>
      <c r="M562" s="303" t="s">
        <v>1486</v>
      </c>
      <c r="N562" s="303" t="s">
        <v>434</v>
      </c>
    </row>
    <row r="563" spans="12:14" x14ac:dyDescent="0.35">
      <c r="L563" s="303" t="s">
        <v>1487</v>
      </c>
      <c r="M563" s="303" t="s">
        <v>1488</v>
      </c>
      <c r="N563" s="303" t="s">
        <v>377</v>
      </c>
    </row>
    <row r="564" spans="12:14" x14ac:dyDescent="0.35">
      <c r="L564" s="303" t="s">
        <v>1489</v>
      </c>
      <c r="M564" s="303" t="s">
        <v>1490</v>
      </c>
      <c r="N564" s="303" t="s">
        <v>570</v>
      </c>
    </row>
    <row r="565" spans="12:14" x14ac:dyDescent="0.35">
      <c r="L565" s="303" t="s">
        <v>1491</v>
      </c>
      <c r="M565" s="303" t="s">
        <v>1492</v>
      </c>
      <c r="N565" s="303" t="s">
        <v>570</v>
      </c>
    </row>
    <row r="566" spans="12:14" x14ac:dyDescent="0.35">
      <c r="L566" s="303" t="s">
        <v>430</v>
      </c>
      <c r="M566" s="303" t="s">
        <v>1493</v>
      </c>
      <c r="N566" s="303" t="s">
        <v>377</v>
      </c>
    </row>
    <row r="567" spans="12:14" x14ac:dyDescent="0.35">
      <c r="L567" s="303" t="s">
        <v>1494</v>
      </c>
      <c r="M567" s="303" t="s">
        <v>1495</v>
      </c>
      <c r="N567" s="303" t="s">
        <v>570</v>
      </c>
    </row>
    <row r="568" spans="12:14" x14ac:dyDescent="0.35">
      <c r="L568" s="303" t="s">
        <v>1496</v>
      </c>
      <c r="M568" s="303" t="s">
        <v>1497</v>
      </c>
      <c r="N568" s="303" t="s">
        <v>377</v>
      </c>
    </row>
    <row r="569" spans="12:14" x14ac:dyDescent="0.35">
      <c r="L569" s="303" t="s">
        <v>1498</v>
      </c>
      <c r="M569" s="303" t="s">
        <v>1499</v>
      </c>
      <c r="N569" s="303" t="s">
        <v>620</v>
      </c>
    </row>
    <row r="570" spans="12:14" x14ac:dyDescent="0.35">
      <c r="L570" s="303" t="s">
        <v>1500</v>
      </c>
      <c r="M570" s="303" t="s">
        <v>1501</v>
      </c>
      <c r="N570" s="303" t="s">
        <v>377</v>
      </c>
    </row>
    <row r="571" spans="12:14" x14ac:dyDescent="0.35">
      <c r="L571" s="303" t="s">
        <v>1502</v>
      </c>
      <c r="M571" s="303" t="s">
        <v>1503</v>
      </c>
      <c r="N571" s="303" t="s">
        <v>434</v>
      </c>
    </row>
    <row r="572" spans="12:14" x14ac:dyDescent="0.35">
      <c r="L572" s="303" t="s">
        <v>1504</v>
      </c>
      <c r="M572" s="303" t="s">
        <v>1505</v>
      </c>
      <c r="N572" s="303" t="s">
        <v>593</v>
      </c>
    </row>
    <row r="573" spans="12:14" x14ac:dyDescent="0.35">
      <c r="L573" s="303" t="s">
        <v>1506</v>
      </c>
      <c r="M573" s="303" t="s">
        <v>1507</v>
      </c>
      <c r="N573" s="303" t="s">
        <v>377</v>
      </c>
    </row>
    <row r="574" spans="12:14" x14ac:dyDescent="0.35">
      <c r="L574" s="303" t="s">
        <v>1508</v>
      </c>
      <c r="M574" s="303" t="s">
        <v>1509</v>
      </c>
      <c r="N574" s="303" t="s">
        <v>385</v>
      </c>
    </row>
    <row r="575" spans="12:14" x14ac:dyDescent="0.35">
      <c r="L575" s="303" t="s">
        <v>1510</v>
      </c>
      <c r="M575" s="303" t="s">
        <v>1511</v>
      </c>
      <c r="N575" s="303" t="s">
        <v>570</v>
      </c>
    </row>
    <row r="576" spans="12:14" x14ac:dyDescent="0.35">
      <c r="L576" s="303" t="s">
        <v>1512</v>
      </c>
      <c r="M576" s="303" t="s">
        <v>1513</v>
      </c>
      <c r="N576" s="303" t="s">
        <v>377</v>
      </c>
    </row>
    <row r="577" spans="12:14" x14ac:dyDescent="0.35">
      <c r="L577" s="303" t="s">
        <v>1514</v>
      </c>
      <c r="M577" s="303" t="s">
        <v>1515</v>
      </c>
      <c r="N577" s="303" t="s">
        <v>434</v>
      </c>
    </row>
    <row r="578" spans="12:14" x14ac:dyDescent="0.35">
      <c r="L578" s="303" t="s">
        <v>1516</v>
      </c>
      <c r="M578" s="303" t="s">
        <v>1517</v>
      </c>
      <c r="N578" s="303" t="s">
        <v>620</v>
      </c>
    </row>
    <row r="579" spans="12:14" x14ac:dyDescent="0.35">
      <c r="L579" s="303" t="s">
        <v>1518</v>
      </c>
      <c r="M579" s="303" t="s">
        <v>1519</v>
      </c>
      <c r="N579" s="303" t="s">
        <v>570</v>
      </c>
    </row>
    <row r="580" spans="12:14" x14ac:dyDescent="0.35">
      <c r="L580" s="303" t="s">
        <v>1520</v>
      </c>
      <c r="M580" s="303" t="s">
        <v>1521</v>
      </c>
      <c r="N580" s="303" t="s">
        <v>377</v>
      </c>
    </row>
    <row r="581" spans="12:14" x14ac:dyDescent="0.35">
      <c r="L581" s="303" t="s">
        <v>1522</v>
      </c>
      <c r="M581" s="303" t="s">
        <v>1523</v>
      </c>
      <c r="N581" s="303" t="s">
        <v>377</v>
      </c>
    </row>
    <row r="582" spans="12:14" x14ac:dyDescent="0.35">
      <c r="L582" s="303" t="s">
        <v>1524</v>
      </c>
      <c r="M582" s="303" t="s">
        <v>1525</v>
      </c>
      <c r="N582" s="303" t="s">
        <v>377</v>
      </c>
    </row>
    <row r="583" spans="12:14" x14ac:dyDescent="0.35">
      <c r="L583" s="303" t="s">
        <v>1526</v>
      </c>
      <c r="M583" s="303" t="s">
        <v>1527</v>
      </c>
      <c r="N583" s="303" t="s">
        <v>620</v>
      </c>
    </row>
    <row r="584" spans="12:14" x14ac:dyDescent="0.35">
      <c r="L584" s="303" t="s">
        <v>1528</v>
      </c>
      <c r="M584" s="303" t="s">
        <v>1529</v>
      </c>
      <c r="N584" s="303" t="s">
        <v>570</v>
      </c>
    </row>
    <row r="585" spans="12:14" x14ac:dyDescent="0.35">
      <c r="L585" s="303" t="s">
        <v>1530</v>
      </c>
      <c r="M585" s="303" t="s">
        <v>1531</v>
      </c>
      <c r="N585" s="303" t="s">
        <v>385</v>
      </c>
    </row>
    <row r="586" spans="12:14" x14ac:dyDescent="0.35">
      <c r="L586" s="303" t="s">
        <v>1532</v>
      </c>
      <c r="M586" s="303" t="s">
        <v>1533</v>
      </c>
      <c r="N586" s="303" t="s">
        <v>620</v>
      </c>
    </row>
    <row r="587" spans="12:14" x14ac:dyDescent="0.35">
      <c r="L587" s="303" t="s">
        <v>1534</v>
      </c>
      <c r="M587" s="303" t="s">
        <v>1535</v>
      </c>
      <c r="N587" s="303" t="s">
        <v>385</v>
      </c>
    </row>
    <row r="588" spans="12:14" x14ac:dyDescent="0.35">
      <c r="L588" s="303" t="s">
        <v>1536</v>
      </c>
      <c r="M588" s="303" t="s">
        <v>1537</v>
      </c>
      <c r="N588" s="303" t="s">
        <v>425</v>
      </c>
    </row>
    <row r="589" spans="12:14" x14ac:dyDescent="0.35">
      <c r="L589" s="303" t="s">
        <v>1538</v>
      </c>
      <c r="M589" s="303" t="s">
        <v>1539</v>
      </c>
      <c r="N589" s="303" t="s">
        <v>570</v>
      </c>
    </row>
    <row r="590" spans="12:14" x14ac:dyDescent="0.35">
      <c r="L590" s="303" t="s">
        <v>1540</v>
      </c>
      <c r="M590" s="303" t="s">
        <v>1541</v>
      </c>
      <c r="N590" s="303" t="s">
        <v>385</v>
      </c>
    </row>
    <row r="591" spans="12:14" x14ac:dyDescent="0.35">
      <c r="L591" s="303" t="s">
        <v>1542</v>
      </c>
      <c r="M591" s="303" t="s">
        <v>1543</v>
      </c>
      <c r="N591" s="303" t="s">
        <v>377</v>
      </c>
    </row>
    <row r="592" spans="12:14" x14ac:dyDescent="0.35">
      <c r="L592" s="303" t="s">
        <v>1544</v>
      </c>
      <c r="M592" s="303" t="s">
        <v>1545</v>
      </c>
      <c r="N592" s="303" t="s">
        <v>377</v>
      </c>
    </row>
    <row r="593" spans="12:14" x14ac:dyDescent="0.35">
      <c r="L593" s="303" t="s">
        <v>1546</v>
      </c>
      <c r="M593" s="303" t="s">
        <v>1547</v>
      </c>
      <c r="N593" s="303" t="s">
        <v>434</v>
      </c>
    </row>
    <row r="594" spans="12:14" x14ac:dyDescent="0.35">
      <c r="L594" s="303" t="s">
        <v>1548</v>
      </c>
      <c r="M594" s="303" t="s">
        <v>1549</v>
      </c>
      <c r="N594" s="303" t="s">
        <v>570</v>
      </c>
    </row>
    <row r="595" spans="12:14" x14ac:dyDescent="0.35">
      <c r="L595" s="303" t="s">
        <v>1550</v>
      </c>
      <c r="M595" s="303" t="s">
        <v>1551</v>
      </c>
      <c r="N595" s="303" t="s">
        <v>377</v>
      </c>
    </row>
    <row r="596" spans="12:14" x14ac:dyDescent="0.35">
      <c r="L596" s="303" t="s">
        <v>1552</v>
      </c>
      <c r="M596" s="303" t="s">
        <v>1553</v>
      </c>
      <c r="N596" s="303" t="s">
        <v>570</v>
      </c>
    </row>
    <row r="597" spans="12:14" x14ac:dyDescent="0.35">
      <c r="L597" s="303" t="s">
        <v>1554</v>
      </c>
      <c r="M597" s="303" t="s">
        <v>1555</v>
      </c>
      <c r="N597" s="303" t="s">
        <v>570</v>
      </c>
    </row>
    <row r="598" spans="12:14" x14ac:dyDescent="0.35">
      <c r="L598" s="303" t="s">
        <v>1556</v>
      </c>
      <c r="M598" s="303" t="s">
        <v>1557</v>
      </c>
      <c r="N598" s="303" t="s">
        <v>377</v>
      </c>
    </row>
    <row r="599" spans="12:14" x14ac:dyDescent="0.35">
      <c r="L599" s="303" t="s">
        <v>1558</v>
      </c>
      <c r="M599" s="303" t="s">
        <v>1559</v>
      </c>
      <c r="N599" s="303" t="s">
        <v>385</v>
      </c>
    </row>
    <row r="600" spans="12:14" x14ac:dyDescent="0.35">
      <c r="L600" s="303" t="s">
        <v>1560</v>
      </c>
      <c r="M600" s="303" t="s">
        <v>1561</v>
      </c>
      <c r="N600" s="303" t="s">
        <v>434</v>
      </c>
    </row>
    <row r="601" spans="12:14" x14ac:dyDescent="0.35">
      <c r="L601" s="303" t="s">
        <v>1562</v>
      </c>
      <c r="M601" s="303" t="s">
        <v>1563</v>
      </c>
      <c r="N601" s="303" t="s">
        <v>570</v>
      </c>
    </row>
    <row r="602" spans="12:14" x14ac:dyDescent="0.35">
      <c r="L602" s="303" t="s">
        <v>1564</v>
      </c>
      <c r="M602" s="303" t="s">
        <v>1565</v>
      </c>
      <c r="N602" s="303" t="s">
        <v>377</v>
      </c>
    </row>
    <row r="603" spans="12:14" x14ac:dyDescent="0.35">
      <c r="L603" s="303" t="s">
        <v>1566</v>
      </c>
      <c r="M603" s="303" t="s">
        <v>1567</v>
      </c>
      <c r="N603" s="303" t="s">
        <v>434</v>
      </c>
    </row>
    <row r="604" spans="12:14" x14ac:dyDescent="0.35">
      <c r="L604" s="303" t="s">
        <v>1568</v>
      </c>
      <c r="M604" s="303" t="s">
        <v>1569</v>
      </c>
      <c r="N604" s="303" t="s">
        <v>377</v>
      </c>
    </row>
    <row r="605" spans="12:14" x14ac:dyDescent="0.35">
      <c r="L605" s="303" t="s">
        <v>1570</v>
      </c>
      <c r="M605" s="303" t="s">
        <v>1571</v>
      </c>
      <c r="N605" s="303" t="s">
        <v>570</v>
      </c>
    </row>
    <row r="606" spans="12:14" x14ac:dyDescent="0.35">
      <c r="L606" s="303" t="s">
        <v>1572</v>
      </c>
      <c r="M606" s="303" t="s">
        <v>1573</v>
      </c>
      <c r="N606" s="303" t="s">
        <v>570</v>
      </c>
    </row>
    <row r="607" spans="12:14" x14ac:dyDescent="0.35">
      <c r="L607" s="303" t="s">
        <v>1574</v>
      </c>
      <c r="M607" s="303" t="s">
        <v>1575</v>
      </c>
      <c r="N607" s="303" t="s">
        <v>434</v>
      </c>
    </row>
    <row r="608" spans="12:14" x14ac:dyDescent="0.35">
      <c r="L608" s="303" t="s">
        <v>1576</v>
      </c>
      <c r="M608" s="303" t="s">
        <v>1577</v>
      </c>
      <c r="N608" s="303" t="s">
        <v>385</v>
      </c>
    </row>
    <row r="609" spans="12:14" x14ac:dyDescent="0.35">
      <c r="L609" s="303" t="s">
        <v>1578</v>
      </c>
      <c r="M609" s="303" t="s">
        <v>1579</v>
      </c>
      <c r="N609" s="303" t="s">
        <v>434</v>
      </c>
    </row>
    <row r="610" spans="12:14" x14ac:dyDescent="0.35">
      <c r="L610" s="303" t="s">
        <v>1580</v>
      </c>
      <c r="M610" s="303" t="s">
        <v>1581</v>
      </c>
      <c r="N610" s="303" t="s">
        <v>570</v>
      </c>
    </row>
    <row r="611" spans="12:14" x14ac:dyDescent="0.35">
      <c r="L611" s="303" t="s">
        <v>1582</v>
      </c>
      <c r="M611" s="303" t="s">
        <v>1583</v>
      </c>
      <c r="N611" s="303" t="s">
        <v>654</v>
      </c>
    </row>
    <row r="612" spans="12:14" x14ac:dyDescent="0.35">
      <c r="L612" s="303" t="s">
        <v>1584</v>
      </c>
      <c r="M612" s="303" t="s">
        <v>1585</v>
      </c>
      <c r="N612" s="303" t="s">
        <v>434</v>
      </c>
    </row>
    <row r="613" spans="12:14" x14ac:dyDescent="0.35">
      <c r="L613" s="303" t="s">
        <v>1586</v>
      </c>
      <c r="M613" s="303" t="s">
        <v>1587</v>
      </c>
      <c r="N613" s="303" t="s">
        <v>385</v>
      </c>
    </row>
    <row r="614" spans="12:14" x14ac:dyDescent="0.35">
      <c r="L614" s="303" t="s">
        <v>1588</v>
      </c>
      <c r="M614" s="303" t="s">
        <v>1589</v>
      </c>
      <c r="N614" s="303" t="s">
        <v>434</v>
      </c>
    </row>
    <row r="615" spans="12:14" x14ac:dyDescent="0.35">
      <c r="L615" s="303" t="s">
        <v>1590</v>
      </c>
      <c r="M615" s="303" t="s">
        <v>1591</v>
      </c>
      <c r="N615" s="303" t="s">
        <v>570</v>
      </c>
    </row>
    <row r="616" spans="12:14" x14ac:dyDescent="0.35">
      <c r="L616" s="303" t="s">
        <v>1592</v>
      </c>
      <c r="M616" s="303" t="s">
        <v>1593</v>
      </c>
      <c r="N616" s="303" t="s">
        <v>570</v>
      </c>
    </row>
    <row r="617" spans="12:14" x14ac:dyDescent="0.35">
      <c r="L617" s="303" t="s">
        <v>1594</v>
      </c>
      <c r="M617" s="303" t="s">
        <v>1595</v>
      </c>
      <c r="N617" s="303" t="s">
        <v>620</v>
      </c>
    </row>
    <row r="618" spans="12:14" x14ac:dyDescent="0.35">
      <c r="L618" s="303" t="s">
        <v>1596</v>
      </c>
      <c r="M618" s="303" t="s">
        <v>1597</v>
      </c>
      <c r="N618" s="303" t="s">
        <v>570</v>
      </c>
    </row>
    <row r="619" spans="12:14" x14ac:dyDescent="0.35">
      <c r="L619" s="303" t="s">
        <v>1598</v>
      </c>
      <c r="M619" s="303" t="s">
        <v>1599</v>
      </c>
      <c r="N619" s="303" t="s">
        <v>377</v>
      </c>
    </row>
    <row r="620" spans="12:14" x14ac:dyDescent="0.35">
      <c r="L620" s="303" t="s">
        <v>1600</v>
      </c>
      <c r="M620" s="303" t="s">
        <v>1601</v>
      </c>
      <c r="N620" s="303" t="s">
        <v>434</v>
      </c>
    </row>
    <row r="621" spans="12:14" x14ac:dyDescent="0.35">
      <c r="L621" s="303" t="s">
        <v>1602</v>
      </c>
      <c r="M621" s="303" t="s">
        <v>1603</v>
      </c>
      <c r="N621" s="303" t="s">
        <v>570</v>
      </c>
    </row>
    <row r="622" spans="12:14" x14ac:dyDescent="0.35">
      <c r="L622" s="303" t="s">
        <v>1604</v>
      </c>
      <c r="M622" s="303" t="s">
        <v>1605</v>
      </c>
      <c r="N622" s="303" t="s">
        <v>434</v>
      </c>
    </row>
    <row r="623" spans="12:14" x14ac:dyDescent="0.35">
      <c r="L623" s="303" t="s">
        <v>1606</v>
      </c>
      <c r="M623" s="303" t="s">
        <v>1607</v>
      </c>
      <c r="N623" s="303" t="s">
        <v>570</v>
      </c>
    </row>
    <row r="624" spans="12:14" x14ac:dyDescent="0.35">
      <c r="L624" s="303" t="s">
        <v>1608</v>
      </c>
      <c r="M624" s="303" t="s">
        <v>1609</v>
      </c>
      <c r="N624" s="303" t="s">
        <v>377</v>
      </c>
    </row>
    <row r="625" spans="12:14" x14ac:dyDescent="0.35">
      <c r="L625" s="303" t="s">
        <v>1610</v>
      </c>
      <c r="M625" s="303" t="s">
        <v>1611</v>
      </c>
      <c r="N625" s="303" t="s">
        <v>434</v>
      </c>
    </row>
    <row r="626" spans="12:14" x14ac:dyDescent="0.35">
      <c r="L626" s="303" t="s">
        <v>1612</v>
      </c>
      <c r="M626" s="303" t="s">
        <v>1613</v>
      </c>
      <c r="N626" s="303" t="s">
        <v>434</v>
      </c>
    </row>
    <row r="627" spans="12:14" x14ac:dyDescent="0.35">
      <c r="L627" s="303" t="s">
        <v>1614</v>
      </c>
      <c r="M627" s="303" t="s">
        <v>1615</v>
      </c>
      <c r="N627" s="303" t="s">
        <v>377</v>
      </c>
    </row>
    <row r="628" spans="12:14" x14ac:dyDescent="0.35">
      <c r="L628" s="303" t="s">
        <v>1616</v>
      </c>
      <c r="M628" s="303" t="s">
        <v>1617</v>
      </c>
      <c r="N628" s="303" t="s">
        <v>425</v>
      </c>
    </row>
    <row r="629" spans="12:14" x14ac:dyDescent="0.35">
      <c r="L629" s="303" t="s">
        <v>1618</v>
      </c>
      <c r="M629" s="303" t="s">
        <v>1619</v>
      </c>
      <c r="N629" s="303" t="s">
        <v>385</v>
      </c>
    </row>
    <row r="630" spans="12:14" x14ac:dyDescent="0.35">
      <c r="L630" s="303" t="s">
        <v>1620</v>
      </c>
      <c r="M630" s="303" t="s">
        <v>1621</v>
      </c>
      <c r="N630" s="303" t="s">
        <v>434</v>
      </c>
    </row>
    <row r="631" spans="12:14" x14ac:dyDescent="0.35">
      <c r="L631" s="303" t="s">
        <v>1373</v>
      </c>
      <c r="M631" s="303" t="s">
        <v>1622</v>
      </c>
      <c r="N631" s="303" t="s">
        <v>377</v>
      </c>
    </row>
    <row r="632" spans="12:14" x14ac:dyDescent="0.35">
      <c r="L632" s="303" t="s">
        <v>1623</v>
      </c>
      <c r="M632" s="303" t="s">
        <v>1624</v>
      </c>
      <c r="N632" s="303" t="s">
        <v>570</v>
      </c>
    </row>
    <row r="633" spans="12:14" x14ac:dyDescent="0.35">
      <c r="L633" s="303" t="s">
        <v>1625</v>
      </c>
      <c r="M633" s="303" t="s">
        <v>1626</v>
      </c>
      <c r="N633" s="303" t="s">
        <v>377</v>
      </c>
    </row>
    <row r="634" spans="12:14" x14ac:dyDescent="0.35">
      <c r="L634" s="303" t="s">
        <v>1627</v>
      </c>
      <c r="M634" s="303" t="s">
        <v>1628</v>
      </c>
      <c r="N634" s="303" t="s">
        <v>570</v>
      </c>
    </row>
    <row r="635" spans="12:14" x14ac:dyDescent="0.35">
      <c r="L635" s="303" t="s">
        <v>1629</v>
      </c>
      <c r="M635" s="303" t="s">
        <v>1630</v>
      </c>
      <c r="N635" s="303" t="s">
        <v>377</v>
      </c>
    </row>
    <row r="636" spans="12:14" x14ac:dyDescent="0.35">
      <c r="L636" s="303" t="s">
        <v>1631</v>
      </c>
      <c r="M636" s="303" t="s">
        <v>1632</v>
      </c>
      <c r="N636" s="303" t="s">
        <v>377</v>
      </c>
    </row>
    <row r="637" spans="12:14" x14ac:dyDescent="0.35">
      <c r="L637" s="303" t="s">
        <v>1633</v>
      </c>
      <c r="M637" s="303" t="s">
        <v>1634</v>
      </c>
      <c r="N637" s="303" t="s">
        <v>385</v>
      </c>
    </row>
    <row r="638" spans="12:14" x14ac:dyDescent="0.35">
      <c r="L638" s="303" t="s">
        <v>1635</v>
      </c>
      <c r="M638" s="303" t="s">
        <v>1636</v>
      </c>
      <c r="N638" s="303" t="s">
        <v>620</v>
      </c>
    </row>
    <row r="639" spans="12:14" x14ac:dyDescent="0.35">
      <c r="L639" s="303" t="s">
        <v>1637</v>
      </c>
      <c r="M639" s="303" t="s">
        <v>1638</v>
      </c>
      <c r="N639" s="303" t="s">
        <v>385</v>
      </c>
    </row>
    <row r="640" spans="12:14" x14ac:dyDescent="0.35">
      <c r="L640" s="303" t="s">
        <v>1639</v>
      </c>
      <c r="M640" s="303" t="s">
        <v>1640</v>
      </c>
      <c r="N640" s="303" t="s">
        <v>377</v>
      </c>
    </row>
    <row r="641" spans="12:14" x14ac:dyDescent="0.35">
      <c r="L641" s="303" t="s">
        <v>1641</v>
      </c>
      <c r="M641" s="303" t="s">
        <v>1642</v>
      </c>
      <c r="N641" s="303" t="s">
        <v>434</v>
      </c>
    </row>
    <row r="642" spans="12:14" x14ac:dyDescent="0.35">
      <c r="L642" s="303" t="s">
        <v>1643</v>
      </c>
      <c r="M642" s="303" t="s">
        <v>1644</v>
      </c>
      <c r="N642" s="303" t="s">
        <v>385</v>
      </c>
    </row>
    <row r="643" spans="12:14" x14ac:dyDescent="0.35">
      <c r="L643" s="303" t="s">
        <v>1645</v>
      </c>
      <c r="M643" s="303" t="s">
        <v>1646</v>
      </c>
      <c r="N643" s="303" t="s">
        <v>434</v>
      </c>
    </row>
    <row r="644" spans="12:14" x14ac:dyDescent="0.35">
      <c r="L644" s="303" t="s">
        <v>1647</v>
      </c>
      <c r="M644" s="303" t="s">
        <v>1648</v>
      </c>
      <c r="N644" s="303" t="s">
        <v>570</v>
      </c>
    </row>
    <row r="645" spans="12:14" x14ac:dyDescent="0.35">
      <c r="L645" s="303" t="s">
        <v>1649</v>
      </c>
      <c r="M645" s="303" t="s">
        <v>1650</v>
      </c>
      <c r="N645" s="303" t="s">
        <v>620</v>
      </c>
    </row>
    <row r="646" spans="12:14" x14ac:dyDescent="0.35">
      <c r="L646" s="303" t="s">
        <v>1651</v>
      </c>
      <c r="M646" s="303" t="s">
        <v>1652</v>
      </c>
      <c r="N646" s="303" t="s">
        <v>620</v>
      </c>
    </row>
    <row r="647" spans="12:14" x14ac:dyDescent="0.35">
      <c r="L647" s="303" t="s">
        <v>1653</v>
      </c>
      <c r="M647" s="303" t="s">
        <v>1654</v>
      </c>
      <c r="N647" s="303" t="s">
        <v>377</v>
      </c>
    </row>
    <row r="648" spans="12:14" x14ac:dyDescent="0.35">
      <c r="L648" s="303" t="s">
        <v>1655</v>
      </c>
      <c r="M648" s="303" t="s">
        <v>1656</v>
      </c>
      <c r="N648" s="303" t="s">
        <v>385</v>
      </c>
    </row>
    <row r="649" spans="12:14" x14ac:dyDescent="0.35">
      <c r="L649" s="303" t="s">
        <v>1657</v>
      </c>
      <c r="M649" s="303" t="s">
        <v>1658</v>
      </c>
      <c r="N649" s="303" t="s">
        <v>377</v>
      </c>
    </row>
    <row r="650" spans="12:14" x14ac:dyDescent="0.35">
      <c r="L650" s="303" t="s">
        <v>1659</v>
      </c>
      <c r="M650" s="303" t="s">
        <v>1660</v>
      </c>
      <c r="N650" s="303" t="s">
        <v>434</v>
      </c>
    </row>
    <row r="651" spans="12:14" x14ac:dyDescent="0.35">
      <c r="L651" s="303" t="s">
        <v>1661</v>
      </c>
      <c r="M651" s="303" t="s">
        <v>1662</v>
      </c>
      <c r="N651" s="303" t="s">
        <v>377</v>
      </c>
    </row>
    <row r="652" spans="12:14" x14ac:dyDescent="0.35">
      <c r="L652" s="303" t="s">
        <v>1663</v>
      </c>
      <c r="M652" s="303" t="s">
        <v>1664</v>
      </c>
      <c r="N652" s="303" t="s">
        <v>377</v>
      </c>
    </row>
    <row r="653" spans="12:14" x14ac:dyDescent="0.35">
      <c r="L653" s="303" t="s">
        <v>1665</v>
      </c>
      <c r="M653" s="303" t="s">
        <v>1666</v>
      </c>
      <c r="N653" s="303" t="s">
        <v>377</v>
      </c>
    </row>
    <row r="654" spans="12:14" x14ac:dyDescent="0.35">
      <c r="L654" s="303" t="s">
        <v>1667</v>
      </c>
      <c r="M654" s="303" t="s">
        <v>1668</v>
      </c>
      <c r="N654" s="303" t="s">
        <v>385</v>
      </c>
    </row>
    <row r="655" spans="12:14" x14ac:dyDescent="0.35">
      <c r="L655" s="303" t="s">
        <v>430</v>
      </c>
      <c r="M655" s="303" t="s">
        <v>1669</v>
      </c>
      <c r="N655" s="303" t="s">
        <v>377</v>
      </c>
    </row>
    <row r="656" spans="12:14" x14ac:dyDescent="0.35">
      <c r="L656" s="303" t="s">
        <v>1670</v>
      </c>
      <c r="M656" s="303" t="s">
        <v>1671</v>
      </c>
      <c r="N656" s="303" t="s">
        <v>385</v>
      </c>
    </row>
    <row r="657" spans="12:14" x14ac:dyDescent="0.35">
      <c r="L657" s="303" t="s">
        <v>1672</v>
      </c>
      <c r="M657" s="303" t="s">
        <v>1673</v>
      </c>
      <c r="N657" s="303" t="s">
        <v>377</v>
      </c>
    </row>
    <row r="658" spans="12:14" x14ac:dyDescent="0.35">
      <c r="L658" s="303" t="s">
        <v>1674</v>
      </c>
      <c r="M658" s="303" t="s">
        <v>1675</v>
      </c>
      <c r="N658" s="303" t="s">
        <v>570</v>
      </c>
    </row>
    <row r="659" spans="12:14" x14ac:dyDescent="0.35">
      <c r="L659" s="303" t="s">
        <v>1676</v>
      </c>
      <c r="M659" s="303" t="s">
        <v>1677</v>
      </c>
      <c r="N659" s="303" t="s">
        <v>377</v>
      </c>
    </row>
    <row r="660" spans="12:14" x14ac:dyDescent="0.35">
      <c r="L660" s="303" t="s">
        <v>1678</v>
      </c>
      <c r="M660" s="303" t="s">
        <v>1679</v>
      </c>
      <c r="N660" s="303" t="s">
        <v>377</v>
      </c>
    </row>
    <row r="661" spans="12:14" x14ac:dyDescent="0.35">
      <c r="L661" s="303" t="s">
        <v>1680</v>
      </c>
      <c r="M661" s="303" t="s">
        <v>1681</v>
      </c>
      <c r="N661" s="303" t="s">
        <v>570</v>
      </c>
    </row>
    <row r="662" spans="12:14" x14ac:dyDescent="0.35">
      <c r="L662" s="303" t="s">
        <v>1682</v>
      </c>
      <c r="M662" s="303" t="s">
        <v>1683</v>
      </c>
      <c r="N662" s="303" t="s">
        <v>377</v>
      </c>
    </row>
    <row r="663" spans="12:14" x14ac:dyDescent="0.35">
      <c r="L663" s="303" t="s">
        <v>1684</v>
      </c>
      <c r="M663" s="303" t="s">
        <v>1685</v>
      </c>
      <c r="N663" s="303" t="s">
        <v>654</v>
      </c>
    </row>
    <row r="664" spans="12:14" x14ac:dyDescent="0.35">
      <c r="L664" s="303" t="s">
        <v>1686</v>
      </c>
      <c r="M664" s="303" t="s">
        <v>1687</v>
      </c>
      <c r="N664" s="303" t="s">
        <v>377</v>
      </c>
    </row>
    <row r="665" spans="12:14" x14ac:dyDescent="0.35">
      <c r="L665" s="303" t="s">
        <v>1688</v>
      </c>
      <c r="M665" s="303" t="s">
        <v>1689</v>
      </c>
      <c r="N665" s="303" t="s">
        <v>377</v>
      </c>
    </row>
    <row r="666" spans="12:14" x14ac:dyDescent="0.35">
      <c r="L666" s="303" t="s">
        <v>1690</v>
      </c>
      <c r="M666" s="303" t="s">
        <v>1691</v>
      </c>
      <c r="N666" s="303" t="s">
        <v>385</v>
      </c>
    </row>
    <row r="667" spans="12:14" x14ac:dyDescent="0.35">
      <c r="L667" s="303" t="s">
        <v>1692</v>
      </c>
      <c r="M667" s="303" t="s">
        <v>1693</v>
      </c>
      <c r="N667" s="303" t="s">
        <v>570</v>
      </c>
    </row>
    <row r="668" spans="12:14" x14ac:dyDescent="0.35">
      <c r="L668" s="303" t="s">
        <v>1694</v>
      </c>
      <c r="M668" s="303" t="s">
        <v>1695</v>
      </c>
      <c r="N668" s="303" t="s">
        <v>377</v>
      </c>
    </row>
    <row r="669" spans="12:14" x14ac:dyDescent="0.35">
      <c r="L669" s="303" t="s">
        <v>1696</v>
      </c>
      <c r="M669" s="303" t="s">
        <v>1697</v>
      </c>
      <c r="N669" s="303" t="s">
        <v>570</v>
      </c>
    </row>
    <row r="670" spans="12:14" x14ac:dyDescent="0.35">
      <c r="L670" s="303" t="s">
        <v>1698</v>
      </c>
      <c r="M670" s="303" t="s">
        <v>1699</v>
      </c>
      <c r="N670" s="303" t="s">
        <v>593</v>
      </c>
    </row>
    <row r="671" spans="12:14" x14ac:dyDescent="0.35">
      <c r="L671" s="303" t="s">
        <v>1700</v>
      </c>
      <c r="M671" s="303" t="s">
        <v>1701</v>
      </c>
      <c r="N671" s="303" t="s">
        <v>570</v>
      </c>
    </row>
    <row r="672" spans="12:14" x14ac:dyDescent="0.35">
      <c r="L672" s="303" t="s">
        <v>1702</v>
      </c>
      <c r="M672" s="303" t="s">
        <v>1703</v>
      </c>
      <c r="N672" s="303" t="s">
        <v>377</v>
      </c>
    </row>
    <row r="673" spans="12:14" x14ac:dyDescent="0.35">
      <c r="L673" s="303" t="s">
        <v>1704</v>
      </c>
      <c r="M673" s="303" t="s">
        <v>1705</v>
      </c>
      <c r="N673" s="303" t="s">
        <v>385</v>
      </c>
    </row>
    <row r="674" spans="12:14" x14ac:dyDescent="0.35">
      <c r="L674" s="303" t="s">
        <v>1706</v>
      </c>
      <c r="M674" s="303" t="s">
        <v>1707</v>
      </c>
      <c r="N674" s="303" t="s">
        <v>570</v>
      </c>
    </row>
    <row r="675" spans="12:14" x14ac:dyDescent="0.35">
      <c r="L675" s="303" t="s">
        <v>1708</v>
      </c>
      <c r="M675" s="303" t="s">
        <v>1709</v>
      </c>
      <c r="N675" s="303" t="s">
        <v>377</v>
      </c>
    </row>
    <row r="676" spans="12:14" x14ac:dyDescent="0.35">
      <c r="L676" s="303" t="s">
        <v>1710</v>
      </c>
      <c r="M676" s="303" t="s">
        <v>1711</v>
      </c>
      <c r="N676" s="303" t="s">
        <v>377</v>
      </c>
    </row>
    <row r="677" spans="12:14" x14ac:dyDescent="0.35">
      <c r="L677" s="303" t="s">
        <v>1712</v>
      </c>
      <c r="M677" s="303" t="s">
        <v>1713</v>
      </c>
      <c r="N677" s="303" t="s">
        <v>377</v>
      </c>
    </row>
    <row r="678" spans="12:14" x14ac:dyDescent="0.35">
      <c r="L678" s="303" t="s">
        <v>1714</v>
      </c>
      <c r="M678" s="303" t="s">
        <v>1715</v>
      </c>
      <c r="N678" s="303" t="s">
        <v>377</v>
      </c>
    </row>
    <row r="679" spans="12:14" x14ac:dyDescent="0.35">
      <c r="L679" s="303" t="s">
        <v>1716</v>
      </c>
      <c r="M679" s="303" t="s">
        <v>1717</v>
      </c>
      <c r="N679" s="303" t="s">
        <v>620</v>
      </c>
    </row>
    <row r="680" spans="12:14" x14ac:dyDescent="0.35">
      <c r="L680" s="303" t="s">
        <v>1718</v>
      </c>
      <c r="M680" s="303" t="s">
        <v>1719</v>
      </c>
      <c r="N680" s="303" t="s">
        <v>377</v>
      </c>
    </row>
    <row r="681" spans="12:14" x14ac:dyDescent="0.35">
      <c r="L681" s="303" t="s">
        <v>1720</v>
      </c>
      <c r="M681" s="303" t="s">
        <v>1721</v>
      </c>
      <c r="N681" s="303" t="s">
        <v>377</v>
      </c>
    </row>
    <row r="682" spans="12:14" x14ac:dyDescent="0.35">
      <c r="L682" s="303" t="s">
        <v>1722</v>
      </c>
      <c r="M682" s="303" t="s">
        <v>1723</v>
      </c>
      <c r="N682" s="303" t="s">
        <v>620</v>
      </c>
    </row>
    <row r="683" spans="12:14" x14ac:dyDescent="0.35">
      <c r="L683" s="303" t="s">
        <v>1724</v>
      </c>
      <c r="M683" s="303" t="s">
        <v>1725</v>
      </c>
      <c r="N683" s="303" t="s">
        <v>620</v>
      </c>
    </row>
    <row r="684" spans="12:14" x14ac:dyDescent="0.35">
      <c r="L684" s="303" t="s">
        <v>1726</v>
      </c>
      <c r="M684" s="303" t="s">
        <v>1727</v>
      </c>
      <c r="N684" s="303" t="s">
        <v>385</v>
      </c>
    </row>
    <row r="685" spans="12:14" x14ac:dyDescent="0.35">
      <c r="L685" s="303" t="s">
        <v>1728</v>
      </c>
      <c r="M685" s="303" t="s">
        <v>1729</v>
      </c>
      <c r="N685" s="303" t="s">
        <v>377</v>
      </c>
    </row>
    <row r="686" spans="12:14" x14ac:dyDescent="0.35">
      <c r="L686" s="303" t="s">
        <v>1730</v>
      </c>
      <c r="M686" s="303" t="s">
        <v>1731</v>
      </c>
      <c r="N686" s="303" t="s">
        <v>377</v>
      </c>
    </row>
    <row r="687" spans="12:14" x14ac:dyDescent="0.35">
      <c r="L687" s="303" t="s">
        <v>1732</v>
      </c>
      <c r="M687" s="303" t="s">
        <v>1733</v>
      </c>
      <c r="N687" s="303" t="s">
        <v>377</v>
      </c>
    </row>
    <row r="688" spans="12:14" x14ac:dyDescent="0.35">
      <c r="L688" s="303" t="s">
        <v>1734</v>
      </c>
      <c r="M688" s="303" t="s">
        <v>1735</v>
      </c>
      <c r="N688" s="303" t="s">
        <v>434</v>
      </c>
    </row>
    <row r="689" spans="12:14" x14ac:dyDescent="0.35">
      <c r="L689" s="303" t="s">
        <v>1736</v>
      </c>
      <c r="M689" s="303" t="s">
        <v>1737</v>
      </c>
      <c r="N689" s="303" t="s">
        <v>377</v>
      </c>
    </row>
    <row r="690" spans="12:14" x14ac:dyDescent="0.35">
      <c r="L690" s="303" t="s">
        <v>1738</v>
      </c>
      <c r="M690" s="303" t="s">
        <v>1739</v>
      </c>
      <c r="N690" s="303" t="s">
        <v>570</v>
      </c>
    </row>
    <row r="691" spans="12:14" x14ac:dyDescent="0.35">
      <c r="L691" s="303" t="s">
        <v>1740</v>
      </c>
      <c r="M691" s="303" t="s">
        <v>1741</v>
      </c>
      <c r="N691" s="303" t="s">
        <v>377</v>
      </c>
    </row>
    <row r="692" spans="12:14" x14ac:dyDescent="0.35">
      <c r="L692" s="303" t="s">
        <v>1742</v>
      </c>
      <c r="M692" s="303" t="s">
        <v>1743</v>
      </c>
      <c r="N692" s="303" t="s">
        <v>593</v>
      </c>
    </row>
    <row r="693" spans="12:14" x14ac:dyDescent="0.35">
      <c r="L693" s="303" t="s">
        <v>1744</v>
      </c>
      <c r="M693" s="303" t="s">
        <v>1745</v>
      </c>
      <c r="N693" s="303" t="s">
        <v>385</v>
      </c>
    </row>
    <row r="694" spans="12:14" x14ac:dyDescent="0.35">
      <c r="L694" s="303" t="s">
        <v>1746</v>
      </c>
      <c r="M694" s="303" t="s">
        <v>1747</v>
      </c>
      <c r="N694" s="303" t="s">
        <v>434</v>
      </c>
    </row>
    <row r="695" spans="12:14" x14ac:dyDescent="0.35">
      <c r="L695" s="303" t="s">
        <v>1748</v>
      </c>
      <c r="M695" s="303" t="s">
        <v>1749</v>
      </c>
      <c r="N695" s="303" t="s">
        <v>385</v>
      </c>
    </row>
    <row r="696" spans="12:14" x14ac:dyDescent="0.35">
      <c r="L696" s="303" t="s">
        <v>1750</v>
      </c>
      <c r="M696" s="303" t="s">
        <v>1751</v>
      </c>
      <c r="N696" s="303" t="s">
        <v>377</v>
      </c>
    </row>
    <row r="697" spans="12:14" x14ac:dyDescent="0.35">
      <c r="L697" s="303" t="s">
        <v>1752</v>
      </c>
      <c r="M697" s="303" t="s">
        <v>1753</v>
      </c>
      <c r="N697" s="303" t="s">
        <v>377</v>
      </c>
    </row>
    <row r="698" spans="12:14" x14ac:dyDescent="0.35">
      <c r="L698" s="303" t="s">
        <v>1754</v>
      </c>
      <c r="M698" s="303" t="s">
        <v>1755</v>
      </c>
      <c r="N698" s="303" t="s">
        <v>434</v>
      </c>
    </row>
    <row r="699" spans="12:14" x14ac:dyDescent="0.35">
      <c r="L699" s="303" t="s">
        <v>1756</v>
      </c>
      <c r="M699" s="303" t="s">
        <v>1757</v>
      </c>
      <c r="N699" s="303" t="s">
        <v>570</v>
      </c>
    </row>
    <row r="700" spans="12:14" x14ac:dyDescent="0.35">
      <c r="L700" s="303" t="s">
        <v>1758</v>
      </c>
      <c r="M700" s="303" t="s">
        <v>1759</v>
      </c>
      <c r="N700" s="303" t="s">
        <v>377</v>
      </c>
    </row>
    <row r="701" spans="12:14" x14ac:dyDescent="0.35">
      <c r="L701" s="303" t="s">
        <v>1760</v>
      </c>
      <c r="M701" s="303" t="s">
        <v>1761</v>
      </c>
      <c r="N701" s="303" t="s">
        <v>377</v>
      </c>
    </row>
    <row r="702" spans="12:14" x14ac:dyDescent="0.35">
      <c r="L702" s="303" t="s">
        <v>1762</v>
      </c>
      <c r="M702" s="303" t="s">
        <v>1763</v>
      </c>
      <c r="N702" s="303" t="s">
        <v>377</v>
      </c>
    </row>
    <row r="703" spans="12:14" x14ac:dyDescent="0.35">
      <c r="L703" s="303" t="s">
        <v>1764</v>
      </c>
      <c r="M703" s="303" t="s">
        <v>1765</v>
      </c>
      <c r="N703" s="303" t="s">
        <v>385</v>
      </c>
    </row>
    <row r="704" spans="12:14" x14ac:dyDescent="0.35">
      <c r="L704" s="303" t="s">
        <v>1766</v>
      </c>
      <c r="M704" s="303" t="s">
        <v>1767</v>
      </c>
      <c r="N704" s="303" t="s">
        <v>377</v>
      </c>
    </row>
    <row r="705" spans="12:14" x14ac:dyDescent="0.35">
      <c r="L705" s="303" t="s">
        <v>1768</v>
      </c>
      <c r="M705" s="303" t="s">
        <v>1769</v>
      </c>
      <c r="N705" s="303" t="s">
        <v>570</v>
      </c>
    </row>
    <row r="706" spans="12:14" x14ac:dyDescent="0.35">
      <c r="L706" s="303" t="s">
        <v>1770</v>
      </c>
      <c r="M706" s="303" t="s">
        <v>1771</v>
      </c>
      <c r="N706" s="303" t="s">
        <v>620</v>
      </c>
    </row>
    <row r="707" spans="12:14" x14ac:dyDescent="0.35">
      <c r="L707" s="303" t="s">
        <v>1772</v>
      </c>
      <c r="M707" s="303" t="s">
        <v>1773</v>
      </c>
      <c r="N707" s="303" t="s">
        <v>377</v>
      </c>
    </row>
    <row r="708" spans="12:14" x14ac:dyDescent="0.35">
      <c r="L708" s="303" t="s">
        <v>1774</v>
      </c>
      <c r="M708" s="303" t="s">
        <v>1775</v>
      </c>
      <c r="N708" s="303" t="s">
        <v>377</v>
      </c>
    </row>
    <row r="709" spans="12:14" x14ac:dyDescent="0.35">
      <c r="L709" s="303" t="s">
        <v>1776</v>
      </c>
      <c r="M709" s="303" t="s">
        <v>1777</v>
      </c>
      <c r="N709" s="303" t="s">
        <v>434</v>
      </c>
    </row>
    <row r="710" spans="12:14" x14ac:dyDescent="0.35">
      <c r="L710" s="303" t="s">
        <v>1778</v>
      </c>
      <c r="M710" s="303" t="s">
        <v>1779</v>
      </c>
      <c r="N710" s="303" t="s">
        <v>620</v>
      </c>
    </row>
    <row r="711" spans="12:14" x14ac:dyDescent="0.35">
      <c r="L711" s="303" t="s">
        <v>1780</v>
      </c>
      <c r="M711" s="303" t="s">
        <v>1781</v>
      </c>
      <c r="N711" s="303" t="s">
        <v>570</v>
      </c>
    </row>
    <row r="712" spans="12:14" x14ac:dyDescent="0.35">
      <c r="L712" s="303" t="s">
        <v>1782</v>
      </c>
      <c r="M712" s="303" t="s">
        <v>1783</v>
      </c>
      <c r="N712" s="303" t="s">
        <v>434</v>
      </c>
    </row>
    <row r="713" spans="12:14" x14ac:dyDescent="0.35">
      <c r="L713" s="303" t="s">
        <v>1784</v>
      </c>
      <c r="M713" s="303" t="s">
        <v>1785</v>
      </c>
      <c r="N713" s="303" t="s">
        <v>434</v>
      </c>
    </row>
    <row r="714" spans="12:14" x14ac:dyDescent="0.35">
      <c r="L714" s="303" t="s">
        <v>1574</v>
      </c>
      <c r="M714" s="303" t="s">
        <v>1786</v>
      </c>
      <c r="N714" s="303" t="s">
        <v>377</v>
      </c>
    </row>
    <row r="715" spans="12:14" x14ac:dyDescent="0.35">
      <c r="L715" s="303" t="s">
        <v>1787</v>
      </c>
      <c r="M715" s="303" t="s">
        <v>1788</v>
      </c>
      <c r="N715" s="303" t="s">
        <v>620</v>
      </c>
    </row>
    <row r="716" spans="12:14" x14ac:dyDescent="0.35">
      <c r="L716" s="303" t="s">
        <v>1789</v>
      </c>
      <c r="M716" s="303" t="s">
        <v>1790</v>
      </c>
      <c r="N716" s="303" t="s">
        <v>434</v>
      </c>
    </row>
    <row r="717" spans="12:14" x14ac:dyDescent="0.35">
      <c r="L717" s="303" t="s">
        <v>1791</v>
      </c>
      <c r="M717" s="303" t="s">
        <v>1792</v>
      </c>
      <c r="N717" s="303" t="s">
        <v>434</v>
      </c>
    </row>
    <row r="718" spans="12:14" x14ac:dyDescent="0.35">
      <c r="L718" s="303" t="s">
        <v>1793</v>
      </c>
      <c r="M718" s="303" t="s">
        <v>1794</v>
      </c>
      <c r="N718" s="303" t="s">
        <v>434</v>
      </c>
    </row>
    <row r="719" spans="12:14" x14ac:dyDescent="0.35">
      <c r="L719" s="303" t="s">
        <v>1795</v>
      </c>
      <c r="M719" s="303" t="s">
        <v>1796</v>
      </c>
      <c r="N719" s="303" t="s">
        <v>377</v>
      </c>
    </row>
    <row r="720" spans="12:14" x14ac:dyDescent="0.35">
      <c r="L720" s="303" t="s">
        <v>1797</v>
      </c>
      <c r="M720" s="303" t="s">
        <v>1798</v>
      </c>
      <c r="N720" s="303" t="s">
        <v>434</v>
      </c>
    </row>
    <row r="721" spans="12:14" x14ac:dyDescent="0.35">
      <c r="L721" s="303" t="s">
        <v>1799</v>
      </c>
      <c r="M721" s="303" t="s">
        <v>1800</v>
      </c>
      <c r="N721" s="303" t="s">
        <v>620</v>
      </c>
    </row>
    <row r="722" spans="12:14" x14ac:dyDescent="0.35">
      <c r="L722" s="303" t="s">
        <v>1801</v>
      </c>
      <c r="M722" s="303" t="s">
        <v>1802</v>
      </c>
      <c r="N722" s="303" t="s">
        <v>620</v>
      </c>
    </row>
    <row r="723" spans="12:14" x14ac:dyDescent="0.35">
      <c r="L723" s="303" t="s">
        <v>1803</v>
      </c>
      <c r="M723" s="303" t="s">
        <v>1804</v>
      </c>
      <c r="N723" s="303" t="s">
        <v>570</v>
      </c>
    </row>
    <row r="724" spans="12:14" x14ac:dyDescent="0.35">
      <c r="L724" s="303" t="s">
        <v>1805</v>
      </c>
      <c r="M724" s="303" t="s">
        <v>1806</v>
      </c>
      <c r="N724" s="303" t="s">
        <v>570</v>
      </c>
    </row>
    <row r="725" spans="12:14" x14ac:dyDescent="0.35">
      <c r="L725" s="303" t="s">
        <v>1807</v>
      </c>
      <c r="M725" s="303" t="s">
        <v>1808</v>
      </c>
      <c r="N725" s="303" t="s">
        <v>377</v>
      </c>
    </row>
    <row r="726" spans="12:14" x14ac:dyDescent="0.35">
      <c r="L726" s="303" t="s">
        <v>1809</v>
      </c>
      <c r="M726" s="303" t="s">
        <v>1810</v>
      </c>
      <c r="N726" s="303" t="s">
        <v>434</v>
      </c>
    </row>
    <row r="727" spans="12:14" x14ac:dyDescent="0.35">
      <c r="L727" s="303" t="s">
        <v>1811</v>
      </c>
      <c r="M727" s="303" t="s">
        <v>1812</v>
      </c>
      <c r="N727" s="303" t="s">
        <v>570</v>
      </c>
    </row>
    <row r="728" spans="12:14" x14ac:dyDescent="0.35">
      <c r="L728" s="303" t="s">
        <v>1813</v>
      </c>
      <c r="M728" s="303" t="s">
        <v>1814</v>
      </c>
      <c r="N728" s="303" t="s">
        <v>425</v>
      </c>
    </row>
    <row r="729" spans="12:14" x14ac:dyDescent="0.35">
      <c r="L729" s="303" t="s">
        <v>1815</v>
      </c>
      <c r="M729" s="303" t="s">
        <v>1816</v>
      </c>
      <c r="N729" s="303" t="s">
        <v>620</v>
      </c>
    </row>
    <row r="730" spans="12:14" x14ac:dyDescent="0.35">
      <c r="L730" s="303" t="s">
        <v>1817</v>
      </c>
      <c r="M730" s="303" t="s">
        <v>1818</v>
      </c>
      <c r="N730" s="303" t="s">
        <v>377</v>
      </c>
    </row>
    <row r="731" spans="12:14" x14ac:dyDescent="0.35">
      <c r="L731" s="303" t="s">
        <v>1819</v>
      </c>
      <c r="M731" s="303" t="s">
        <v>1820</v>
      </c>
      <c r="N731" s="303" t="s">
        <v>377</v>
      </c>
    </row>
    <row r="732" spans="12:14" x14ac:dyDescent="0.35">
      <c r="L732" s="303" t="s">
        <v>1821</v>
      </c>
      <c r="M732" s="303" t="s">
        <v>1822</v>
      </c>
      <c r="N732" s="303" t="s">
        <v>570</v>
      </c>
    </row>
    <row r="733" spans="12:14" x14ac:dyDescent="0.35">
      <c r="L733" s="303" t="s">
        <v>1823</v>
      </c>
      <c r="M733" s="303" t="s">
        <v>1824</v>
      </c>
      <c r="N733" s="303" t="s">
        <v>385</v>
      </c>
    </row>
    <row r="734" spans="12:14" x14ac:dyDescent="0.35">
      <c r="L734" s="303" t="s">
        <v>1825</v>
      </c>
      <c r="M734" s="303" t="s">
        <v>1826</v>
      </c>
      <c r="N734" s="303" t="s">
        <v>620</v>
      </c>
    </row>
    <row r="735" spans="12:14" x14ac:dyDescent="0.35">
      <c r="L735" s="303" t="s">
        <v>1827</v>
      </c>
      <c r="M735" s="303" t="s">
        <v>1828</v>
      </c>
      <c r="N735" s="303" t="s">
        <v>377</v>
      </c>
    </row>
    <row r="736" spans="12:14" x14ac:dyDescent="0.35">
      <c r="L736" s="303" t="s">
        <v>1829</v>
      </c>
      <c r="M736" s="303" t="s">
        <v>1830</v>
      </c>
      <c r="N736" s="303" t="s">
        <v>377</v>
      </c>
    </row>
    <row r="737" spans="12:14" x14ac:dyDescent="0.35">
      <c r="L737" s="303" t="s">
        <v>1831</v>
      </c>
      <c r="M737" s="303" t="s">
        <v>1832</v>
      </c>
      <c r="N737" s="303" t="s">
        <v>377</v>
      </c>
    </row>
    <row r="738" spans="12:14" x14ac:dyDescent="0.35">
      <c r="L738" s="303" t="s">
        <v>1833</v>
      </c>
      <c r="M738" s="303" t="s">
        <v>1834</v>
      </c>
      <c r="N738" s="303" t="s">
        <v>377</v>
      </c>
    </row>
    <row r="739" spans="12:14" x14ac:dyDescent="0.35">
      <c r="L739" s="303" t="s">
        <v>1835</v>
      </c>
      <c r="M739" s="303" t="s">
        <v>1836</v>
      </c>
      <c r="N739" s="303" t="s">
        <v>593</v>
      </c>
    </row>
    <row r="740" spans="12:14" x14ac:dyDescent="0.35">
      <c r="L740" s="303" t="s">
        <v>1837</v>
      </c>
      <c r="M740" s="303" t="s">
        <v>1838</v>
      </c>
      <c r="N740" s="303" t="s">
        <v>385</v>
      </c>
    </row>
    <row r="741" spans="12:14" x14ac:dyDescent="0.35">
      <c r="L741" s="303" t="s">
        <v>1839</v>
      </c>
      <c r="M741" s="303" t="s">
        <v>1840</v>
      </c>
      <c r="N741" s="303" t="s">
        <v>570</v>
      </c>
    </row>
    <row r="742" spans="12:14" x14ac:dyDescent="0.35">
      <c r="L742" s="303" t="s">
        <v>1841</v>
      </c>
      <c r="M742" s="303" t="s">
        <v>1842</v>
      </c>
      <c r="N742" s="303" t="s">
        <v>434</v>
      </c>
    </row>
    <row r="743" spans="12:14" x14ac:dyDescent="0.35">
      <c r="L743" s="303" t="s">
        <v>1843</v>
      </c>
      <c r="M743" s="303" t="s">
        <v>1844</v>
      </c>
      <c r="N743" s="303" t="s">
        <v>377</v>
      </c>
    </row>
    <row r="744" spans="12:14" x14ac:dyDescent="0.35">
      <c r="L744" s="303" t="s">
        <v>1845</v>
      </c>
      <c r="M744" s="303" t="s">
        <v>1846</v>
      </c>
      <c r="N744" s="303" t="s">
        <v>377</v>
      </c>
    </row>
    <row r="745" spans="12:14" x14ac:dyDescent="0.35">
      <c r="L745" s="303" t="s">
        <v>1793</v>
      </c>
      <c r="M745" s="303" t="s">
        <v>1847</v>
      </c>
      <c r="N745" s="303" t="s">
        <v>377</v>
      </c>
    </row>
    <row r="746" spans="12:14" x14ac:dyDescent="0.35">
      <c r="L746" s="303" t="s">
        <v>1848</v>
      </c>
      <c r="M746" s="303" t="s">
        <v>1849</v>
      </c>
      <c r="N746" s="303" t="s">
        <v>654</v>
      </c>
    </row>
    <row r="747" spans="12:14" x14ac:dyDescent="0.35">
      <c r="L747" s="303" t="s">
        <v>1850</v>
      </c>
      <c r="M747" s="303" t="s">
        <v>1851</v>
      </c>
      <c r="N747" s="303" t="s">
        <v>377</v>
      </c>
    </row>
    <row r="748" spans="12:14" x14ac:dyDescent="0.35">
      <c r="L748" s="303" t="s">
        <v>1852</v>
      </c>
      <c r="M748" s="303" t="s">
        <v>1853</v>
      </c>
      <c r="N748" s="303" t="s">
        <v>377</v>
      </c>
    </row>
    <row r="749" spans="12:14" x14ac:dyDescent="0.35">
      <c r="L749" s="303" t="s">
        <v>1854</v>
      </c>
      <c r="M749" s="303" t="s">
        <v>1855</v>
      </c>
      <c r="N749" s="303" t="s">
        <v>570</v>
      </c>
    </row>
    <row r="750" spans="12:14" x14ac:dyDescent="0.35">
      <c r="L750" s="303" t="s">
        <v>1856</v>
      </c>
      <c r="M750" s="303" t="s">
        <v>1857</v>
      </c>
      <c r="N750" s="303" t="s">
        <v>570</v>
      </c>
    </row>
    <row r="751" spans="12:14" x14ac:dyDescent="0.35">
      <c r="L751" s="303" t="s">
        <v>1858</v>
      </c>
      <c r="M751" s="303" t="s">
        <v>1859</v>
      </c>
      <c r="N751" s="303" t="s">
        <v>570</v>
      </c>
    </row>
    <row r="752" spans="12:14" x14ac:dyDescent="0.35">
      <c r="L752" s="303" t="s">
        <v>1860</v>
      </c>
      <c r="M752" s="303" t="s">
        <v>1861</v>
      </c>
      <c r="N752" s="303" t="s">
        <v>620</v>
      </c>
    </row>
    <row r="753" spans="12:14" x14ac:dyDescent="0.35">
      <c r="L753" s="303" t="s">
        <v>1862</v>
      </c>
      <c r="M753" s="303" t="s">
        <v>1863</v>
      </c>
      <c r="N753" s="303" t="s">
        <v>570</v>
      </c>
    </row>
    <row r="754" spans="12:14" x14ac:dyDescent="0.35">
      <c r="L754" s="303" t="s">
        <v>1864</v>
      </c>
      <c r="M754" s="303" t="s">
        <v>1865</v>
      </c>
      <c r="N754" s="303" t="s">
        <v>377</v>
      </c>
    </row>
    <row r="755" spans="12:14" x14ac:dyDescent="0.35">
      <c r="L755" s="303" t="s">
        <v>1866</v>
      </c>
      <c r="M755" s="303" t="s">
        <v>1867</v>
      </c>
      <c r="N755" s="303" t="s">
        <v>377</v>
      </c>
    </row>
    <row r="756" spans="12:14" x14ac:dyDescent="0.35">
      <c r="L756" s="303" t="s">
        <v>1868</v>
      </c>
      <c r="M756" s="303" t="s">
        <v>1869</v>
      </c>
      <c r="N756" s="303" t="s">
        <v>377</v>
      </c>
    </row>
    <row r="757" spans="12:14" x14ac:dyDescent="0.35">
      <c r="L757" s="303" t="s">
        <v>1870</v>
      </c>
      <c r="M757" s="303" t="s">
        <v>1871</v>
      </c>
      <c r="N757" s="303" t="s">
        <v>377</v>
      </c>
    </row>
    <row r="758" spans="12:14" x14ac:dyDescent="0.35">
      <c r="L758" s="303" t="s">
        <v>1872</v>
      </c>
      <c r="M758" s="303" t="s">
        <v>1873</v>
      </c>
      <c r="N758" s="303" t="s">
        <v>434</v>
      </c>
    </row>
    <row r="759" spans="12:14" x14ac:dyDescent="0.35">
      <c r="L759" s="303" t="s">
        <v>1874</v>
      </c>
      <c r="M759" s="303" t="s">
        <v>1875</v>
      </c>
      <c r="N759" s="303" t="s">
        <v>377</v>
      </c>
    </row>
    <row r="760" spans="12:14" x14ac:dyDescent="0.35">
      <c r="L760" s="303" t="s">
        <v>1876</v>
      </c>
      <c r="M760" s="303" t="s">
        <v>1877</v>
      </c>
      <c r="N760" s="303" t="s">
        <v>377</v>
      </c>
    </row>
    <row r="761" spans="12:14" x14ac:dyDescent="0.35">
      <c r="L761" s="303" t="s">
        <v>1878</v>
      </c>
      <c r="M761" s="303" t="s">
        <v>1879</v>
      </c>
      <c r="N761" s="303" t="s">
        <v>434</v>
      </c>
    </row>
    <row r="762" spans="12:14" x14ac:dyDescent="0.35">
      <c r="L762" s="303" t="s">
        <v>1880</v>
      </c>
      <c r="M762" s="303" t="s">
        <v>1881</v>
      </c>
      <c r="N762" s="303" t="s">
        <v>385</v>
      </c>
    </row>
    <row r="763" spans="12:14" x14ac:dyDescent="0.35">
      <c r="L763" s="303" t="s">
        <v>1882</v>
      </c>
      <c r="M763" s="303" t="s">
        <v>1883</v>
      </c>
      <c r="N763" s="303" t="s">
        <v>570</v>
      </c>
    </row>
    <row r="764" spans="12:14" x14ac:dyDescent="0.35">
      <c r="L764" s="303" t="s">
        <v>1884</v>
      </c>
      <c r="M764" s="303" t="s">
        <v>1885</v>
      </c>
      <c r="N764" s="303" t="s">
        <v>377</v>
      </c>
    </row>
    <row r="765" spans="12:14" x14ac:dyDescent="0.35">
      <c r="L765" s="303" t="s">
        <v>1386</v>
      </c>
      <c r="M765" s="303" t="s">
        <v>1886</v>
      </c>
      <c r="N765" s="303" t="s">
        <v>385</v>
      </c>
    </row>
    <row r="766" spans="12:14" x14ac:dyDescent="0.35">
      <c r="L766" s="303" t="s">
        <v>1887</v>
      </c>
      <c r="M766" s="303" t="s">
        <v>1888</v>
      </c>
      <c r="N766" s="303" t="s">
        <v>377</v>
      </c>
    </row>
    <row r="767" spans="12:14" x14ac:dyDescent="0.35">
      <c r="L767" s="303" t="s">
        <v>1889</v>
      </c>
      <c r="M767" s="303" t="s">
        <v>1890</v>
      </c>
      <c r="N767" s="303" t="s">
        <v>377</v>
      </c>
    </row>
    <row r="768" spans="12:14" x14ac:dyDescent="0.35">
      <c r="L768" s="303" t="s">
        <v>1891</v>
      </c>
      <c r="M768" s="303" t="s">
        <v>1892</v>
      </c>
      <c r="N768" s="303" t="s">
        <v>570</v>
      </c>
    </row>
    <row r="769" spans="12:14" x14ac:dyDescent="0.35">
      <c r="L769" s="303" t="s">
        <v>1893</v>
      </c>
      <c r="M769" s="303" t="s">
        <v>1894</v>
      </c>
      <c r="N769" s="303" t="s">
        <v>385</v>
      </c>
    </row>
    <row r="770" spans="12:14" x14ac:dyDescent="0.35">
      <c r="L770" s="303" t="s">
        <v>1895</v>
      </c>
      <c r="M770" s="303" t="s">
        <v>1896</v>
      </c>
      <c r="N770" s="303" t="s">
        <v>385</v>
      </c>
    </row>
    <row r="771" spans="12:14" x14ac:dyDescent="0.35">
      <c r="L771" s="303" t="s">
        <v>1897</v>
      </c>
      <c r="M771" s="303" t="s">
        <v>1898</v>
      </c>
      <c r="N771" s="303" t="s">
        <v>377</v>
      </c>
    </row>
    <row r="772" spans="12:14" x14ac:dyDescent="0.35">
      <c r="L772" s="303" t="s">
        <v>1899</v>
      </c>
      <c r="M772" s="303" t="s">
        <v>1900</v>
      </c>
      <c r="N772" s="303" t="s">
        <v>377</v>
      </c>
    </row>
    <row r="773" spans="12:14" x14ac:dyDescent="0.35">
      <c r="L773" s="303" t="s">
        <v>1901</v>
      </c>
      <c r="M773" s="303" t="s">
        <v>1902</v>
      </c>
      <c r="N773" s="303" t="s">
        <v>570</v>
      </c>
    </row>
    <row r="774" spans="12:14" x14ac:dyDescent="0.35">
      <c r="L774" s="303" t="s">
        <v>1903</v>
      </c>
      <c r="M774" s="303" t="s">
        <v>1904</v>
      </c>
      <c r="N774" s="303" t="s">
        <v>425</v>
      </c>
    </row>
    <row r="775" spans="12:14" x14ac:dyDescent="0.35">
      <c r="L775" s="303" t="s">
        <v>1905</v>
      </c>
      <c r="M775" s="303" t="s">
        <v>1906</v>
      </c>
      <c r="N775" s="303" t="s">
        <v>434</v>
      </c>
    </row>
    <row r="776" spans="12:14" x14ac:dyDescent="0.35">
      <c r="L776" s="303" t="s">
        <v>1907</v>
      </c>
      <c r="M776" s="303" t="s">
        <v>1908</v>
      </c>
      <c r="N776" s="303" t="s">
        <v>377</v>
      </c>
    </row>
    <row r="777" spans="12:14" x14ac:dyDescent="0.35">
      <c r="L777" s="303" t="s">
        <v>1909</v>
      </c>
      <c r="M777" s="303" t="s">
        <v>1910</v>
      </c>
      <c r="N777" s="303" t="s">
        <v>377</v>
      </c>
    </row>
    <row r="778" spans="12:14" x14ac:dyDescent="0.35">
      <c r="L778" s="303" t="s">
        <v>1911</v>
      </c>
      <c r="M778" s="303" t="s">
        <v>1912</v>
      </c>
      <c r="N778" s="303" t="s">
        <v>434</v>
      </c>
    </row>
    <row r="779" spans="12:14" x14ac:dyDescent="0.35">
      <c r="L779" s="303" t="s">
        <v>1913</v>
      </c>
      <c r="M779" s="303" t="s">
        <v>1914</v>
      </c>
      <c r="N779" s="303" t="s">
        <v>385</v>
      </c>
    </row>
    <row r="780" spans="12:14" x14ac:dyDescent="0.35">
      <c r="L780" s="303" t="s">
        <v>1915</v>
      </c>
      <c r="M780" s="303" t="s">
        <v>1916</v>
      </c>
      <c r="N780" s="303" t="s">
        <v>377</v>
      </c>
    </row>
    <row r="781" spans="12:14" x14ac:dyDescent="0.35">
      <c r="L781" s="303" t="s">
        <v>1917</v>
      </c>
      <c r="M781" s="303" t="s">
        <v>1918</v>
      </c>
      <c r="N781" s="303" t="s">
        <v>377</v>
      </c>
    </row>
    <row r="782" spans="12:14" x14ac:dyDescent="0.35">
      <c r="L782" s="303" t="s">
        <v>1919</v>
      </c>
      <c r="M782" s="303" t="s">
        <v>1920</v>
      </c>
      <c r="N782" s="303" t="s">
        <v>434</v>
      </c>
    </row>
    <row r="783" spans="12:14" x14ac:dyDescent="0.35">
      <c r="L783" s="303" t="s">
        <v>1921</v>
      </c>
      <c r="M783" s="303" t="s">
        <v>1922</v>
      </c>
      <c r="N783" s="303" t="s">
        <v>434</v>
      </c>
    </row>
    <row r="784" spans="12:14" x14ac:dyDescent="0.35">
      <c r="L784" s="303" t="s">
        <v>1923</v>
      </c>
      <c r="M784" s="303" t="s">
        <v>1924</v>
      </c>
      <c r="N784" s="303" t="s">
        <v>570</v>
      </c>
    </row>
    <row r="785" spans="12:14" x14ac:dyDescent="0.35">
      <c r="L785" s="303" t="s">
        <v>1925</v>
      </c>
      <c r="M785" s="303" t="s">
        <v>1926</v>
      </c>
      <c r="N785" s="303" t="s">
        <v>434</v>
      </c>
    </row>
    <row r="786" spans="12:14" x14ac:dyDescent="0.35">
      <c r="L786" s="303" t="s">
        <v>1927</v>
      </c>
      <c r="M786" s="303" t="s">
        <v>1928</v>
      </c>
      <c r="N786" s="303" t="s">
        <v>654</v>
      </c>
    </row>
    <row r="787" spans="12:14" x14ac:dyDescent="0.35">
      <c r="L787" s="303" t="s">
        <v>1929</v>
      </c>
      <c r="M787" s="303" t="s">
        <v>1930</v>
      </c>
      <c r="N787" s="303" t="s">
        <v>380</v>
      </c>
    </row>
    <row r="788" spans="12:14" x14ac:dyDescent="0.35">
      <c r="L788" s="303" t="s">
        <v>1931</v>
      </c>
      <c r="M788" s="303" t="s">
        <v>1932</v>
      </c>
      <c r="N788" s="303" t="s">
        <v>620</v>
      </c>
    </row>
    <row r="789" spans="12:14" x14ac:dyDescent="0.35">
      <c r="L789" s="303" t="s">
        <v>365</v>
      </c>
      <c r="M789" s="303" t="s">
        <v>1933</v>
      </c>
      <c r="N789" s="303" t="s">
        <v>654</v>
      </c>
    </row>
    <row r="790" spans="12:14" x14ac:dyDescent="0.35">
      <c r="L790" s="303" t="s">
        <v>1934</v>
      </c>
      <c r="M790" s="303" t="s">
        <v>1935</v>
      </c>
      <c r="N790" s="303" t="s">
        <v>377</v>
      </c>
    </row>
    <row r="791" spans="12:14" x14ac:dyDescent="0.35">
      <c r="L791" s="303" t="s">
        <v>1936</v>
      </c>
      <c r="M791" s="303" t="s">
        <v>1937</v>
      </c>
      <c r="N791" s="303" t="s">
        <v>377</v>
      </c>
    </row>
    <row r="792" spans="12:14" x14ac:dyDescent="0.35">
      <c r="L792" s="303" t="s">
        <v>1938</v>
      </c>
      <c r="M792" s="303" t="s">
        <v>1939</v>
      </c>
      <c r="N792" s="303" t="s">
        <v>434</v>
      </c>
    </row>
    <row r="793" spans="12:14" x14ac:dyDescent="0.35">
      <c r="L793" s="303" t="s">
        <v>1940</v>
      </c>
      <c r="M793" s="303" t="s">
        <v>1941</v>
      </c>
      <c r="N793" s="303" t="s">
        <v>377</v>
      </c>
    </row>
    <row r="794" spans="12:14" x14ac:dyDescent="0.35">
      <c r="L794" s="303" t="s">
        <v>1942</v>
      </c>
      <c r="M794" s="303" t="s">
        <v>1943</v>
      </c>
      <c r="N794" s="303" t="s">
        <v>654</v>
      </c>
    </row>
    <row r="795" spans="12:14" x14ac:dyDescent="0.35">
      <c r="L795" s="303" t="s">
        <v>1944</v>
      </c>
      <c r="M795" s="303" t="s">
        <v>1945</v>
      </c>
      <c r="N795" s="303" t="s">
        <v>377</v>
      </c>
    </row>
    <row r="796" spans="12:14" x14ac:dyDescent="0.35">
      <c r="L796" s="303" t="s">
        <v>1946</v>
      </c>
      <c r="M796" s="303" t="s">
        <v>1947</v>
      </c>
      <c r="N796" s="303" t="s">
        <v>377</v>
      </c>
    </row>
    <row r="797" spans="12:14" x14ac:dyDescent="0.35">
      <c r="L797" s="303" t="s">
        <v>1948</v>
      </c>
      <c r="M797" s="303" t="s">
        <v>1949</v>
      </c>
      <c r="N797" s="303" t="s">
        <v>570</v>
      </c>
    </row>
    <row r="798" spans="12:14" x14ac:dyDescent="0.35">
      <c r="L798" s="303" t="s">
        <v>1950</v>
      </c>
      <c r="M798" s="303" t="s">
        <v>1951</v>
      </c>
      <c r="N798" s="303" t="s">
        <v>434</v>
      </c>
    </row>
    <row r="799" spans="12:14" x14ac:dyDescent="0.35">
      <c r="L799" s="303" t="s">
        <v>1952</v>
      </c>
      <c r="M799" s="303" t="s">
        <v>1953</v>
      </c>
      <c r="N799" s="303" t="s">
        <v>385</v>
      </c>
    </row>
    <row r="800" spans="12:14" x14ac:dyDescent="0.35">
      <c r="L800" s="303" t="s">
        <v>1954</v>
      </c>
      <c r="M800" s="303" t="s">
        <v>1955</v>
      </c>
      <c r="N800" s="303" t="s">
        <v>434</v>
      </c>
    </row>
    <row r="801" spans="12:14" x14ac:dyDescent="0.35">
      <c r="L801" s="303" t="s">
        <v>1956</v>
      </c>
      <c r="M801" s="303" t="s">
        <v>1957</v>
      </c>
      <c r="N801" s="303" t="s">
        <v>377</v>
      </c>
    </row>
    <row r="802" spans="12:14" x14ac:dyDescent="0.35">
      <c r="L802" s="303" t="s">
        <v>1958</v>
      </c>
      <c r="M802" s="303" t="s">
        <v>1959</v>
      </c>
      <c r="N802" s="303" t="s">
        <v>620</v>
      </c>
    </row>
    <row r="803" spans="12:14" x14ac:dyDescent="0.35">
      <c r="L803" s="303" t="s">
        <v>1960</v>
      </c>
      <c r="M803" s="303" t="s">
        <v>1961</v>
      </c>
      <c r="N803" s="303" t="s">
        <v>377</v>
      </c>
    </row>
    <row r="804" spans="12:14" x14ac:dyDescent="0.35">
      <c r="L804" s="303" t="s">
        <v>1962</v>
      </c>
      <c r="M804" s="303" t="s">
        <v>1963</v>
      </c>
      <c r="N804" s="303" t="s">
        <v>434</v>
      </c>
    </row>
    <row r="805" spans="12:14" x14ac:dyDescent="0.35">
      <c r="L805" s="303" t="s">
        <v>1964</v>
      </c>
      <c r="M805" s="303" t="s">
        <v>1965</v>
      </c>
      <c r="N805" s="303" t="s">
        <v>620</v>
      </c>
    </row>
    <row r="806" spans="12:14" x14ac:dyDescent="0.35">
      <c r="L806" s="303" t="s">
        <v>1966</v>
      </c>
      <c r="M806" s="303" t="s">
        <v>1967</v>
      </c>
      <c r="N806" s="303" t="s">
        <v>377</v>
      </c>
    </row>
    <row r="807" spans="12:14" x14ac:dyDescent="0.35">
      <c r="L807" s="303" t="s">
        <v>1968</v>
      </c>
      <c r="M807" s="303" t="s">
        <v>1969</v>
      </c>
      <c r="N807" s="303" t="s">
        <v>570</v>
      </c>
    </row>
    <row r="808" spans="12:14" x14ac:dyDescent="0.35">
      <c r="L808" s="303" t="s">
        <v>1970</v>
      </c>
      <c r="M808" s="303" t="s">
        <v>1971</v>
      </c>
      <c r="N808" s="303" t="s">
        <v>570</v>
      </c>
    </row>
    <row r="809" spans="12:14" x14ac:dyDescent="0.35">
      <c r="L809" s="303" t="s">
        <v>1972</v>
      </c>
      <c r="M809" s="303" t="s">
        <v>1973</v>
      </c>
      <c r="N809" s="303" t="s">
        <v>570</v>
      </c>
    </row>
    <row r="810" spans="12:14" x14ac:dyDescent="0.35">
      <c r="L810" s="303" t="s">
        <v>1974</v>
      </c>
      <c r="M810" s="303" t="s">
        <v>1975</v>
      </c>
      <c r="N810" s="303" t="s">
        <v>377</v>
      </c>
    </row>
    <row r="811" spans="12:14" x14ac:dyDescent="0.35">
      <c r="L811" s="303" t="s">
        <v>1976</v>
      </c>
      <c r="M811" s="303" t="s">
        <v>1977</v>
      </c>
      <c r="N811" s="303" t="s">
        <v>570</v>
      </c>
    </row>
    <row r="812" spans="12:14" x14ac:dyDescent="0.35">
      <c r="L812" s="303" t="s">
        <v>1978</v>
      </c>
      <c r="M812" s="303" t="s">
        <v>1979</v>
      </c>
      <c r="N812" s="303" t="s">
        <v>434</v>
      </c>
    </row>
    <row r="813" spans="12:14" x14ac:dyDescent="0.35">
      <c r="L813" s="303" t="s">
        <v>1980</v>
      </c>
      <c r="M813" s="303" t="s">
        <v>1981</v>
      </c>
      <c r="N813" s="303" t="s">
        <v>620</v>
      </c>
    </row>
    <row r="814" spans="12:14" x14ac:dyDescent="0.35">
      <c r="L814" s="303" t="s">
        <v>1982</v>
      </c>
      <c r="M814" s="303" t="s">
        <v>1983</v>
      </c>
      <c r="N814" s="303" t="s">
        <v>570</v>
      </c>
    </row>
    <row r="815" spans="12:14" x14ac:dyDescent="0.35">
      <c r="L815" s="303" t="s">
        <v>1984</v>
      </c>
      <c r="M815" s="303" t="s">
        <v>1985</v>
      </c>
      <c r="N815" s="303" t="s">
        <v>377</v>
      </c>
    </row>
    <row r="816" spans="12:14" x14ac:dyDescent="0.35">
      <c r="L816" s="303" t="s">
        <v>1986</v>
      </c>
      <c r="M816" s="303" t="s">
        <v>1987</v>
      </c>
      <c r="N816" s="303" t="s">
        <v>377</v>
      </c>
    </row>
    <row r="817" spans="12:14" x14ac:dyDescent="0.35">
      <c r="L817" s="303" t="s">
        <v>1988</v>
      </c>
      <c r="M817" s="303" t="s">
        <v>1989</v>
      </c>
      <c r="N817" s="303" t="s">
        <v>434</v>
      </c>
    </row>
    <row r="818" spans="12:14" x14ac:dyDescent="0.35">
      <c r="L818" s="303" t="s">
        <v>1990</v>
      </c>
      <c r="M818" s="303" t="s">
        <v>1991</v>
      </c>
      <c r="N818" s="303" t="s">
        <v>654</v>
      </c>
    </row>
    <row r="819" spans="12:14" x14ac:dyDescent="0.35">
      <c r="L819" s="303" t="s">
        <v>1992</v>
      </c>
      <c r="M819" s="303" t="s">
        <v>1993</v>
      </c>
      <c r="N819" s="303" t="s">
        <v>425</v>
      </c>
    </row>
    <row r="820" spans="12:14" x14ac:dyDescent="0.35">
      <c r="L820" s="303" t="s">
        <v>1994</v>
      </c>
      <c r="M820" s="303" t="s">
        <v>1995</v>
      </c>
      <c r="N820" s="303" t="s">
        <v>377</v>
      </c>
    </row>
    <row r="821" spans="12:14" x14ac:dyDescent="0.35">
      <c r="L821" s="303" t="s">
        <v>1996</v>
      </c>
      <c r="M821" s="303" t="s">
        <v>1997</v>
      </c>
      <c r="N821" s="303" t="s">
        <v>377</v>
      </c>
    </row>
    <row r="822" spans="12:14" x14ac:dyDescent="0.35">
      <c r="L822" s="303" t="s">
        <v>1998</v>
      </c>
      <c r="M822" s="303" t="s">
        <v>1999</v>
      </c>
      <c r="N822" s="303" t="s">
        <v>377</v>
      </c>
    </row>
    <row r="823" spans="12:14" x14ac:dyDescent="0.35">
      <c r="L823" s="303" t="s">
        <v>2000</v>
      </c>
      <c r="M823" s="303" t="s">
        <v>2001</v>
      </c>
      <c r="N823" s="303" t="s">
        <v>385</v>
      </c>
    </row>
    <row r="824" spans="12:14" x14ac:dyDescent="0.35">
      <c r="L824" s="303" t="s">
        <v>2002</v>
      </c>
      <c r="M824" s="303" t="s">
        <v>2003</v>
      </c>
      <c r="N824" s="303" t="s">
        <v>385</v>
      </c>
    </row>
    <row r="825" spans="12:14" x14ac:dyDescent="0.35">
      <c r="L825" s="303" t="s">
        <v>2004</v>
      </c>
      <c r="M825" s="303" t="s">
        <v>2005</v>
      </c>
      <c r="N825" s="303" t="s">
        <v>570</v>
      </c>
    </row>
    <row r="826" spans="12:14" x14ac:dyDescent="0.35">
      <c r="L826" s="303" t="s">
        <v>2006</v>
      </c>
      <c r="M826" s="303" t="s">
        <v>2007</v>
      </c>
      <c r="N826" s="303" t="s">
        <v>434</v>
      </c>
    </row>
    <row r="827" spans="12:14" x14ac:dyDescent="0.35">
      <c r="L827" s="303" t="s">
        <v>2008</v>
      </c>
      <c r="M827" s="303" t="s">
        <v>2009</v>
      </c>
      <c r="N827" s="303" t="s">
        <v>385</v>
      </c>
    </row>
    <row r="828" spans="12:14" x14ac:dyDescent="0.35">
      <c r="L828" s="303" t="s">
        <v>2010</v>
      </c>
      <c r="M828" s="303" t="s">
        <v>2011</v>
      </c>
      <c r="N828" s="303" t="s">
        <v>434</v>
      </c>
    </row>
    <row r="829" spans="12:14" x14ac:dyDescent="0.35">
      <c r="L829" s="303" t="s">
        <v>2012</v>
      </c>
      <c r="M829" s="303" t="s">
        <v>2013</v>
      </c>
      <c r="N829" s="303" t="s">
        <v>377</v>
      </c>
    </row>
    <row r="830" spans="12:14" x14ac:dyDescent="0.35">
      <c r="L830" s="303" t="s">
        <v>2014</v>
      </c>
      <c r="M830" s="303" t="s">
        <v>2015</v>
      </c>
      <c r="N830" s="303" t="s">
        <v>385</v>
      </c>
    </row>
    <row r="831" spans="12:14" x14ac:dyDescent="0.35">
      <c r="L831" s="303" t="s">
        <v>2016</v>
      </c>
      <c r="M831" s="303" t="s">
        <v>2017</v>
      </c>
      <c r="N831" s="303" t="s">
        <v>377</v>
      </c>
    </row>
    <row r="832" spans="12:14" x14ac:dyDescent="0.35">
      <c r="L832" s="303" t="s">
        <v>2018</v>
      </c>
      <c r="M832" s="303" t="s">
        <v>2019</v>
      </c>
      <c r="N832" s="303" t="s">
        <v>377</v>
      </c>
    </row>
    <row r="833" spans="12:14" x14ac:dyDescent="0.35">
      <c r="L833" s="303" t="s">
        <v>2020</v>
      </c>
      <c r="M833" s="303" t="s">
        <v>2021</v>
      </c>
      <c r="N833" s="303" t="s">
        <v>434</v>
      </c>
    </row>
    <row r="834" spans="12:14" x14ac:dyDescent="0.35">
      <c r="L834" s="303" t="s">
        <v>2022</v>
      </c>
      <c r="M834" s="303" t="s">
        <v>2023</v>
      </c>
      <c r="N834" s="303" t="s">
        <v>377</v>
      </c>
    </row>
    <row r="835" spans="12:14" x14ac:dyDescent="0.35">
      <c r="L835" s="303" t="s">
        <v>2024</v>
      </c>
      <c r="M835" s="303" t="s">
        <v>2025</v>
      </c>
      <c r="N835" s="303" t="s">
        <v>385</v>
      </c>
    </row>
    <row r="836" spans="12:14" x14ac:dyDescent="0.35">
      <c r="L836" s="303" t="s">
        <v>2026</v>
      </c>
      <c r="M836" s="303" t="s">
        <v>2027</v>
      </c>
      <c r="N836" s="303" t="s">
        <v>1223</v>
      </c>
    </row>
    <row r="837" spans="12:14" x14ac:dyDescent="0.35">
      <c r="L837" s="303" t="s">
        <v>2028</v>
      </c>
      <c r="M837" s="303" t="s">
        <v>2029</v>
      </c>
      <c r="N837" s="303" t="s">
        <v>385</v>
      </c>
    </row>
    <row r="838" spans="12:14" x14ac:dyDescent="0.35">
      <c r="L838" s="303" t="s">
        <v>2030</v>
      </c>
      <c r="M838" s="303" t="s">
        <v>2031</v>
      </c>
      <c r="N838" s="303" t="s">
        <v>620</v>
      </c>
    </row>
    <row r="839" spans="12:14" x14ac:dyDescent="0.35">
      <c r="L839" s="303" t="s">
        <v>2032</v>
      </c>
      <c r="M839" s="303" t="s">
        <v>2033</v>
      </c>
      <c r="N839" s="303" t="s">
        <v>377</v>
      </c>
    </row>
    <row r="840" spans="12:14" x14ac:dyDescent="0.35">
      <c r="L840" s="303" t="s">
        <v>2034</v>
      </c>
      <c r="M840" s="303" t="s">
        <v>2035</v>
      </c>
      <c r="N840" s="303" t="s">
        <v>377</v>
      </c>
    </row>
    <row r="841" spans="12:14" x14ac:dyDescent="0.35">
      <c r="L841" s="303" t="s">
        <v>2036</v>
      </c>
      <c r="M841" s="303" t="s">
        <v>2037</v>
      </c>
      <c r="N841" s="303" t="s">
        <v>377</v>
      </c>
    </row>
    <row r="842" spans="12:14" x14ac:dyDescent="0.35">
      <c r="L842" s="303" t="s">
        <v>852</v>
      </c>
      <c r="M842" s="303" t="s">
        <v>2038</v>
      </c>
      <c r="N842" s="303" t="s">
        <v>377</v>
      </c>
    </row>
    <row r="843" spans="12:14" x14ac:dyDescent="0.35">
      <c r="L843" s="303" t="s">
        <v>2039</v>
      </c>
      <c r="M843" s="303" t="s">
        <v>2040</v>
      </c>
      <c r="N843" s="303" t="s">
        <v>377</v>
      </c>
    </row>
    <row r="844" spans="12:14" x14ac:dyDescent="0.35">
      <c r="L844" s="303" t="s">
        <v>2041</v>
      </c>
      <c r="M844" s="303" t="s">
        <v>2042</v>
      </c>
      <c r="N844" s="303" t="s">
        <v>620</v>
      </c>
    </row>
    <row r="845" spans="12:14" x14ac:dyDescent="0.35">
      <c r="L845" s="303" t="s">
        <v>2043</v>
      </c>
      <c r="M845" s="303" t="s">
        <v>2044</v>
      </c>
      <c r="N845" s="303" t="s">
        <v>377</v>
      </c>
    </row>
    <row r="846" spans="12:14" x14ac:dyDescent="0.35">
      <c r="L846" s="303" t="s">
        <v>2045</v>
      </c>
      <c r="M846" s="303" t="s">
        <v>2046</v>
      </c>
      <c r="N846" s="303" t="s">
        <v>434</v>
      </c>
    </row>
    <row r="847" spans="12:14" x14ac:dyDescent="0.35">
      <c r="L847" s="303" t="s">
        <v>2047</v>
      </c>
      <c r="M847" s="303" t="s">
        <v>2048</v>
      </c>
      <c r="N847" s="303" t="s">
        <v>654</v>
      </c>
    </row>
    <row r="848" spans="12:14" x14ac:dyDescent="0.35">
      <c r="L848" s="303" t="s">
        <v>2049</v>
      </c>
      <c r="M848" s="303" t="s">
        <v>2050</v>
      </c>
      <c r="N848" s="303" t="s">
        <v>593</v>
      </c>
    </row>
    <row r="849" spans="12:14" x14ac:dyDescent="0.35">
      <c r="L849" s="303" t="s">
        <v>2051</v>
      </c>
      <c r="M849" s="303" t="s">
        <v>2052</v>
      </c>
      <c r="N849" s="303" t="s">
        <v>434</v>
      </c>
    </row>
    <row r="850" spans="12:14" x14ac:dyDescent="0.35">
      <c r="L850" s="303" t="s">
        <v>2053</v>
      </c>
      <c r="M850" s="303" t="s">
        <v>2054</v>
      </c>
      <c r="N850" s="303" t="s">
        <v>570</v>
      </c>
    </row>
    <row r="851" spans="12:14" x14ac:dyDescent="0.35">
      <c r="L851" s="303" t="s">
        <v>2055</v>
      </c>
      <c r="M851" s="303" t="s">
        <v>2056</v>
      </c>
      <c r="N851" s="303" t="s">
        <v>570</v>
      </c>
    </row>
    <row r="852" spans="12:14" x14ac:dyDescent="0.35">
      <c r="L852" s="303" t="s">
        <v>2057</v>
      </c>
      <c r="M852" s="303" t="s">
        <v>2058</v>
      </c>
      <c r="N852" s="303" t="s">
        <v>620</v>
      </c>
    </row>
    <row r="853" spans="12:14" x14ac:dyDescent="0.35">
      <c r="L853" s="303" t="s">
        <v>2059</v>
      </c>
      <c r="M853" s="303" t="s">
        <v>2060</v>
      </c>
      <c r="N853" s="303" t="s">
        <v>377</v>
      </c>
    </row>
    <row r="854" spans="12:14" x14ac:dyDescent="0.35">
      <c r="L854" s="303" t="s">
        <v>2061</v>
      </c>
      <c r="M854" s="303" t="s">
        <v>2062</v>
      </c>
      <c r="N854" s="303" t="s">
        <v>377</v>
      </c>
    </row>
    <row r="855" spans="12:14" x14ac:dyDescent="0.35">
      <c r="L855" s="303" t="s">
        <v>2063</v>
      </c>
      <c r="M855" s="303" t="s">
        <v>2064</v>
      </c>
      <c r="N855" s="303" t="s">
        <v>570</v>
      </c>
    </row>
    <row r="856" spans="12:14" x14ac:dyDescent="0.35">
      <c r="L856" s="303" t="s">
        <v>2065</v>
      </c>
      <c r="M856" s="303" t="s">
        <v>2066</v>
      </c>
      <c r="N856" s="303" t="s">
        <v>654</v>
      </c>
    </row>
    <row r="857" spans="12:14" x14ac:dyDescent="0.35">
      <c r="L857" s="303" t="s">
        <v>2067</v>
      </c>
      <c r="M857" s="303" t="s">
        <v>2068</v>
      </c>
      <c r="N857" s="303" t="s">
        <v>377</v>
      </c>
    </row>
    <row r="858" spans="12:14" x14ac:dyDescent="0.35">
      <c r="L858" s="303" t="s">
        <v>2069</v>
      </c>
      <c r="M858" s="303" t="s">
        <v>2070</v>
      </c>
      <c r="N858" s="303" t="s">
        <v>1223</v>
      </c>
    </row>
    <row r="859" spans="12:14" x14ac:dyDescent="0.35">
      <c r="L859" s="303" t="s">
        <v>2071</v>
      </c>
      <c r="M859" s="303" t="s">
        <v>2072</v>
      </c>
      <c r="N859" s="303" t="s">
        <v>434</v>
      </c>
    </row>
    <row r="860" spans="12:14" x14ac:dyDescent="0.35">
      <c r="L860" s="303" t="s">
        <v>2073</v>
      </c>
      <c r="M860" s="303" t="s">
        <v>2074</v>
      </c>
      <c r="N860" s="303" t="s">
        <v>570</v>
      </c>
    </row>
    <row r="861" spans="12:14" x14ac:dyDescent="0.35">
      <c r="L861" s="303" t="s">
        <v>2075</v>
      </c>
      <c r="M861" s="303" t="s">
        <v>2076</v>
      </c>
      <c r="N861" s="303" t="s">
        <v>377</v>
      </c>
    </row>
    <row r="862" spans="12:14" x14ac:dyDescent="0.35">
      <c r="L862" s="303" t="s">
        <v>2077</v>
      </c>
      <c r="M862" s="303" t="s">
        <v>2078</v>
      </c>
      <c r="N862" s="303" t="s">
        <v>377</v>
      </c>
    </row>
    <row r="863" spans="12:14" x14ac:dyDescent="0.35">
      <c r="L863" s="303" t="s">
        <v>2079</v>
      </c>
      <c r="M863" s="303" t="s">
        <v>2080</v>
      </c>
      <c r="N863" s="303" t="s">
        <v>377</v>
      </c>
    </row>
    <row r="864" spans="12:14" x14ac:dyDescent="0.35">
      <c r="L864" s="303" t="s">
        <v>2081</v>
      </c>
      <c r="M864" s="303" t="s">
        <v>2082</v>
      </c>
      <c r="N864" s="303" t="s">
        <v>377</v>
      </c>
    </row>
    <row r="865" spans="12:14" x14ac:dyDescent="0.35">
      <c r="L865" s="303" t="s">
        <v>2083</v>
      </c>
      <c r="M865" s="303" t="s">
        <v>2084</v>
      </c>
      <c r="N865" s="303" t="s">
        <v>425</v>
      </c>
    </row>
    <row r="866" spans="12:14" x14ac:dyDescent="0.35">
      <c r="L866" s="303" t="s">
        <v>2085</v>
      </c>
      <c r="M866" s="303" t="s">
        <v>2086</v>
      </c>
      <c r="N866" s="303" t="s">
        <v>377</v>
      </c>
    </row>
    <row r="867" spans="12:14" x14ac:dyDescent="0.35">
      <c r="L867" s="303" t="s">
        <v>2087</v>
      </c>
      <c r="M867" s="303" t="s">
        <v>2088</v>
      </c>
      <c r="N867" s="303" t="s">
        <v>570</v>
      </c>
    </row>
    <row r="868" spans="12:14" x14ac:dyDescent="0.35">
      <c r="L868" s="303" t="s">
        <v>2089</v>
      </c>
      <c r="M868" s="303" t="s">
        <v>2090</v>
      </c>
      <c r="N868" s="303" t="s">
        <v>570</v>
      </c>
    </row>
    <row r="869" spans="12:14" x14ac:dyDescent="0.35">
      <c r="L869" s="303" t="s">
        <v>2091</v>
      </c>
      <c r="M869" s="303" t="s">
        <v>2092</v>
      </c>
      <c r="N869" s="303" t="s">
        <v>377</v>
      </c>
    </row>
    <row r="870" spans="12:14" x14ac:dyDescent="0.35">
      <c r="L870" s="303" t="s">
        <v>2093</v>
      </c>
      <c r="M870" s="303" t="s">
        <v>2094</v>
      </c>
      <c r="N870" s="303" t="s">
        <v>620</v>
      </c>
    </row>
    <row r="871" spans="12:14" x14ac:dyDescent="0.35">
      <c r="L871" s="303" t="s">
        <v>2095</v>
      </c>
      <c r="M871" s="303" t="s">
        <v>2096</v>
      </c>
      <c r="N871" s="303" t="s">
        <v>425</v>
      </c>
    </row>
    <row r="872" spans="12:14" x14ac:dyDescent="0.35">
      <c r="L872" s="303" t="s">
        <v>2097</v>
      </c>
      <c r="M872" s="303" t="s">
        <v>2098</v>
      </c>
      <c r="N872" s="303" t="s">
        <v>377</v>
      </c>
    </row>
    <row r="873" spans="12:14" x14ac:dyDescent="0.35">
      <c r="L873" s="303" t="s">
        <v>2099</v>
      </c>
      <c r="M873" s="303" t="s">
        <v>2100</v>
      </c>
      <c r="N873" s="303" t="s">
        <v>385</v>
      </c>
    </row>
    <row r="874" spans="12:14" x14ac:dyDescent="0.35">
      <c r="L874" s="303" t="s">
        <v>2101</v>
      </c>
      <c r="M874" s="303" t="s">
        <v>2102</v>
      </c>
      <c r="N874" s="303" t="s">
        <v>654</v>
      </c>
    </row>
    <row r="875" spans="12:14" x14ac:dyDescent="0.35">
      <c r="L875" s="303" t="s">
        <v>2103</v>
      </c>
      <c r="M875" s="303" t="s">
        <v>2104</v>
      </c>
      <c r="N875" s="303" t="s">
        <v>377</v>
      </c>
    </row>
    <row r="876" spans="12:14" x14ac:dyDescent="0.35">
      <c r="L876" s="303" t="s">
        <v>2105</v>
      </c>
      <c r="M876" s="303" t="s">
        <v>2106</v>
      </c>
      <c r="N876" s="303" t="s">
        <v>570</v>
      </c>
    </row>
    <row r="877" spans="12:14" x14ac:dyDescent="0.35">
      <c r="L877" s="303" t="s">
        <v>437</v>
      </c>
      <c r="M877" s="303" t="s">
        <v>2107</v>
      </c>
      <c r="N877" s="303" t="s">
        <v>377</v>
      </c>
    </row>
    <row r="878" spans="12:14" x14ac:dyDescent="0.35">
      <c r="L878" s="303" t="s">
        <v>2108</v>
      </c>
      <c r="M878" s="303" t="s">
        <v>2109</v>
      </c>
      <c r="N878" s="303" t="s">
        <v>570</v>
      </c>
    </row>
    <row r="879" spans="12:14" x14ac:dyDescent="0.35">
      <c r="L879" s="303" t="s">
        <v>2110</v>
      </c>
      <c r="M879" s="303" t="s">
        <v>2111</v>
      </c>
      <c r="N879" s="303" t="s">
        <v>377</v>
      </c>
    </row>
    <row r="880" spans="12:14" x14ac:dyDescent="0.35">
      <c r="L880" s="303" t="s">
        <v>2112</v>
      </c>
      <c r="M880" s="303" t="s">
        <v>2113</v>
      </c>
      <c r="N880" s="303" t="s">
        <v>385</v>
      </c>
    </row>
    <row r="881" spans="12:14" x14ac:dyDescent="0.35">
      <c r="L881" s="303" t="s">
        <v>2114</v>
      </c>
      <c r="M881" s="303" t="s">
        <v>2115</v>
      </c>
      <c r="N881" s="303" t="s">
        <v>377</v>
      </c>
    </row>
    <row r="882" spans="12:14" x14ac:dyDescent="0.35">
      <c r="L882" s="303" t="s">
        <v>2116</v>
      </c>
      <c r="M882" s="303" t="s">
        <v>2117</v>
      </c>
      <c r="N882" s="303" t="s">
        <v>385</v>
      </c>
    </row>
    <row r="883" spans="12:14" x14ac:dyDescent="0.35">
      <c r="L883" s="303" t="s">
        <v>2118</v>
      </c>
      <c r="M883" s="303" t="s">
        <v>2119</v>
      </c>
      <c r="N883" s="303" t="s">
        <v>377</v>
      </c>
    </row>
    <row r="884" spans="12:14" x14ac:dyDescent="0.35">
      <c r="L884" s="303" t="s">
        <v>2120</v>
      </c>
      <c r="M884" s="303" t="s">
        <v>2121</v>
      </c>
      <c r="N884" s="303" t="s">
        <v>377</v>
      </c>
    </row>
    <row r="885" spans="12:14" x14ac:dyDescent="0.35">
      <c r="L885" s="303" t="s">
        <v>2122</v>
      </c>
      <c r="M885" s="303" t="s">
        <v>2123</v>
      </c>
      <c r="N885" s="303" t="s">
        <v>377</v>
      </c>
    </row>
    <row r="886" spans="12:14" x14ac:dyDescent="0.35">
      <c r="L886" s="303" t="s">
        <v>2124</v>
      </c>
      <c r="M886" s="303" t="s">
        <v>2125</v>
      </c>
      <c r="N886" s="303" t="s">
        <v>377</v>
      </c>
    </row>
    <row r="887" spans="12:14" x14ac:dyDescent="0.35">
      <c r="L887" s="303" t="s">
        <v>2126</v>
      </c>
      <c r="M887" s="303" t="s">
        <v>2127</v>
      </c>
      <c r="N887" s="303" t="s">
        <v>570</v>
      </c>
    </row>
    <row r="888" spans="12:14" x14ac:dyDescent="0.35">
      <c r="L888" s="303" t="s">
        <v>2128</v>
      </c>
      <c r="M888" s="303" t="s">
        <v>2129</v>
      </c>
      <c r="N888" s="303" t="s">
        <v>377</v>
      </c>
    </row>
    <row r="889" spans="12:14" x14ac:dyDescent="0.35">
      <c r="L889" s="303" t="s">
        <v>2130</v>
      </c>
      <c r="M889" s="303" t="s">
        <v>2131</v>
      </c>
      <c r="N889" s="303" t="s">
        <v>377</v>
      </c>
    </row>
    <row r="890" spans="12:14" x14ac:dyDescent="0.35">
      <c r="L890" s="303" t="s">
        <v>2132</v>
      </c>
      <c r="M890" s="303" t="s">
        <v>2133</v>
      </c>
      <c r="N890" s="303" t="s">
        <v>434</v>
      </c>
    </row>
    <row r="891" spans="12:14" x14ac:dyDescent="0.35">
      <c r="L891" s="303" t="s">
        <v>1059</v>
      </c>
      <c r="M891" s="303" t="s">
        <v>2134</v>
      </c>
      <c r="N891" s="303" t="s">
        <v>377</v>
      </c>
    </row>
    <row r="892" spans="12:14" x14ac:dyDescent="0.35">
      <c r="L892" s="303" t="s">
        <v>2135</v>
      </c>
      <c r="M892" s="303" t="s">
        <v>2136</v>
      </c>
      <c r="N892" s="303" t="s">
        <v>377</v>
      </c>
    </row>
    <row r="893" spans="12:14" x14ac:dyDescent="0.35">
      <c r="L893" s="303" t="s">
        <v>2137</v>
      </c>
      <c r="M893" s="303" t="s">
        <v>2138</v>
      </c>
      <c r="N893" s="303" t="s">
        <v>434</v>
      </c>
    </row>
    <row r="894" spans="12:14" x14ac:dyDescent="0.35">
      <c r="L894" s="303" t="s">
        <v>2139</v>
      </c>
      <c r="M894" s="303" t="s">
        <v>2140</v>
      </c>
      <c r="N894" s="303" t="s">
        <v>377</v>
      </c>
    </row>
    <row r="895" spans="12:14" x14ac:dyDescent="0.35">
      <c r="L895" s="303" t="s">
        <v>2141</v>
      </c>
      <c r="M895" s="303" t="s">
        <v>2142</v>
      </c>
      <c r="N895" s="303" t="s">
        <v>377</v>
      </c>
    </row>
    <row r="896" spans="12:14" x14ac:dyDescent="0.35">
      <c r="L896" s="303" t="s">
        <v>2143</v>
      </c>
      <c r="M896" s="303" t="s">
        <v>2144</v>
      </c>
      <c r="N896" s="303" t="s">
        <v>377</v>
      </c>
    </row>
    <row r="897" spans="12:14" x14ac:dyDescent="0.35">
      <c r="L897" s="303" t="s">
        <v>2145</v>
      </c>
      <c r="M897" s="303" t="s">
        <v>2146</v>
      </c>
      <c r="N897" s="303" t="s">
        <v>434</v>
      </c>
    </row>
    <row r="898" spans="12:14" x14ac:dyDescent="0.35">
      <c r="L898" s="303" t="s">
        <v>2147</v>
      </c>
      <c r="M898" s="303" t="s">
        <v>2148</v>
      </c>
      <c r="N898" s="303" t="s">
        <v>377</v>
      </c>
    </row>
    <row r="899" spans="12:14" x14ac:dyDescent="0.35">
      <c r="L899" s="303" t="s">
        <v>2149</v>
      </c>
      <c r="M899" s="303" t="s">
        <v>2150</v>
      </c>
      <c r="N899" s="303" t="s">
        <v>377</v>
      </c>
    </row>
    <row r="900" spans="12:14" x14ac:dyDescent="0.35">
      <c r="L900" s="303" t="s">
        <v>2151</v>
      </c>
      <c r="M900" s="303" t="s">
        <v>2152</v>
      </c>
      <c r="N900" s="303" t="s">
        <v>377</v>
      </c>
    </row>
    <row r="901" spans="12:14" x14ac:dyDescent="0.35">
      <c r="L901" s="303" t="s">
        <v>2153</v>
      </c>
      <c r="M901" s="303" t="s">
        <v>2154</v>
      </c>
      <c r="N901" s="303" t="s">
        <v>654</v>
      </c>
    </row>
    <row r="902" spans="12:14" x14ac:dyDescent="0.35">
      <c r="L902" s="303" t="s">
        <v>2155</v>
      </c>
      <c r="M902" s="303" t="s">
        <v>2156</v>
      </c>
      <c r="N902" s="303" t="s">
        <v>434</v>
      </c>
    </row>
    <row r="903" spans="12:14" x14ac:dyDescent="0.35">
      <c r="L903" s="303" t="s">
        <v>2157</v>
      </c>
      <c r="M903" s="303" t="s">
        <v>2158</v>
      </c>
      <c r="N903" s="303" t="s">
        <v>570</v>
      </c>
    </row>
    <row r="904" spans="12:14" x14ac:dyDescent="0.35">
      <c r="L904" s="303" t="s">
        <v>2159</v>
      </c>
      <c r="M904" s="303" t="s">
        <v>2160</v>
      </c>
      <c r="N904" s="303" t="s">
        <v>620</v>
      </c>
    </row>
    <row r="905" spans="12:14" x14ac:dyDescent="0.35">
      <c r="L905" s="303" t="s">
        <v>2161</v>
      </c>
      <c r="M905" s="303" t="s">
        <v>2162</v>
      </c>
      <c r="N905" s="303" t="s">
        <v>377</v>
      </c>
    </row>
    <row r="906" spans="12:14" x14ac:dyDescent="0.35">
      <c r="L906" s="303" t="s">
        <v>2163</v>
      </c>
      <c r="M906" s="303" t="s">
        <v>2164</v>
      </c>
      <c r="N906" s="303" t="s">
        <v>593</v>
      </c>
    </row>
    <row r="907" spans="12:14" x14ac:dyDescent="0.35">
      <c r="L907" s="303" t="s">
        <v>2165</v>
      </c>
      <c r="M907" s="303" t="s">
        <v>2166</v>
      </c>
      <c r="N907" s="303" t="s">
        <v>377</v>
      </c>
    </row>
    <row r="908" spans="12:14" x14ac:dyDescent="0.35">
      <c r="L908" s="303" t="s">
        <v>2167</v>
      </c>
      <c r="M908" s="303" t="s">
        <v>2168</v>
      </c>
      <c r="N908" s="303" t="s">
        <v>434</v>
      </c>
    </row>
    <row r="909" spans="12:14" x14ac:dyDescent="0.35">
      <c r="L909" s="303" t="s">
        <v>2169</v>
      </c>
      <c r="M909" s="303" t="s">
        <v>2170</v>
      </c>
      <c r="N909" s="303" t="s">
        <v>377</v>
      </c>
    </row>
    <row r="910" spans="12:14" x14ac:dyDescent="0.35">
      <c r="L910" s="303" t="s">
        <v>2171</v>
      </c>
      <c r="M910" s="303" t="s">
        <v>2172</v>
      </c>
      <c r="N910" s="303" t="s">
        <v>377</v>
      </c>
    </row>
    <row r="911" spans="12:14" x14ac:dyDescent="0.35">
      <c r="L911" s="303" t="s">
        <v>2173</v>
      </c>
      <c r="M911" s="303" t="s">
        <v>2174</v>
      </c>
      <c r="N911" s="303" t="s">
        <v>377</v>
      </c>
    </row>
    <row r="912" spans="12:14" x14ac:dyDescent="0.35">
      <c r="L912" s="303" t="s">
        <v>2175</v>
      </c>
      <c r="M912" s="303" t="s">
        <v>2176</v>
      </c>
      <c r="N912" s="303" t="s">
        <v>377</v>
      </c>
    </row>
    <row r="913" spans="12:14" x14ac:dyDescent="0.35">
      <c r="L913" s="303" t="s">
        <v>2177</v>
      </c>
      <c r="M913" s="303" t="s">
        <v>2178</v>
      </c>
      <c r="N913" s="303" t="s">
        <v>377</v>
      </c>
    </row>
    <row r="914" spans="12:14" x14ac:dyDescent="0.35">
      <c r="L914" s="303" t="s">
        <v>2179</v>
      </c>
      <c r="M914" s="303" t="s">
        <v>2180</v>
      </c>
      <c r="N914" s="303" t="s">
        <v>385</v>
      </c>
    </row>
    <row r="915" spans="12:14" x14ac:dyDescent="0.35">
      <c r="L915" s="303" t="s">
        <v>2181</v>
      </c>
      <c r="M915" s="303" t="s">
        <v>2182</v>
      </c>
      <c r="N915" s="303" t="s">
        <v>434</v>
      </c>
    </row>
    <row r="916" spans="12:14" x14ac:dyDescent="0.35">
      <c r="L916" s="303" t="s">
        <v>2183</v>
      </c>
      <c r="M916" s="303" t="s">
        <v>2184</v>
      </c>
      <c r="N916" s="303" t="s">
        <v>620</v>
      </c>
    </row>
    <row r="917" spans="12:14" x14ac:dyDescent="0.35">
      <c r="L917" s="303" t="s">
        <v>2185</v>
      </c>
      <c r="M917" s="303" t="s">
        <v>2186</v>
      </c>
      <c r="N917" s="303" t="s">
        <v>593</v>
      </c>
    </row>
    <row r="918" spans="12:14" x14ac:dyDescent="0.35">
      <c r="L918" s="303" t="s">
        <v>2187</v>
      </c>
      <c r="M918" s="303" t="s">
        <v>2188</v>
      </c>
      <c r="N918" s="303" t="s">
        <v>570</v>
      </c>
    </row>
    <row r="919" spans="12:14" x14ac:dyDescent="0.35">
      <c r="L919" s="303" t="s">
        <v>2189</v>
      </c>
      <c r="M919" s="303" t="s">
        <v>2190</v>
      </c>
      <c r="N919" s="303" t="s">
        <v>377</v>
      </c>
    </row>
    <row r="920" spans="12:14" x14ac:dyDescent="0.35">
      <c r="L920" s="303" t="s">
        <v>2191</v>
      </c>
      <c r="M920" s="303" t="s">
        <v>2192</v>
      </c>
      <c r="N920" s="303" t="s">
        <v>570</v>
      </c>
    </row>
    <row r="921" spans="12:14" x14ac:dyDescent="0.35">
      <c r="L921" s="303" t="s">
        <v>2193</v>
      </c>
      <c r="M921" s="303" t="s">
        <v>2194</v>
      </c>
      <c r="N921" s="303" t="s">
        <v>377</v>
      </c>
    </row>
    <row r="922" spans="12:14" x14ac:dyDescent="0.35">
      <c r="L922" s="303" t="s">
        <v>2195</v>
      </c>
      <c r="M922" s="303" t="s">
        <v>2196</v>
      </c>
      <c r="N922" s="303" t="s">
        <v>377</v>
      </c>
    </row>
    <row r="923" spans="12:14" x14ac:dyDescent="0.35">
      <c r="L923" s="303" t="s">
        <v>2197</v>
      </c>
      <c r="M923" s="303" t="s">
        <v>2198</v>
      </c>
      <c r="N923" s="303" t="s">
        <v>620</v>
      </c>
    </row>
    <row r="924" spans="12:14" x14ac:dyDescent="0.35">
      <c r="L924" s="303" t="s">
        <v>2199</v>
      </c>
      <c r="M924" s="303" t="s">
        <v>2200</v>
      </c>
      <c r="N924" s="303" t="s">
        <v>377</v>
      </c>
    </row>
    <row r="925" spans="12:14" x14ac:dyDescent="0.35">
      <c r="L925" s="303" t="s">
        <v>2201</v>
      </c>
      <c r="M925" s="303" t="s">
        <v>2202</v>
      </c>
      <c r="N925" s="303" t="s">
        <v>434</v>
      </c>
    </row>
    <row r="926" spans="12:14" x14ac:dyDescent="0.35">
      <c r="L926" s="303" t="s">
        <v>2203</v>
      </c>
      <c r="M926" s="303" t="s">
        <v>2204</v>
      </c>
      <c r="N926" s="303" t="s">
        <v>385</v>
      </c>
    </row>
    <row r="927" spans="12:14" x14ac:dyDescent="0.35">
      <c r="L927" s="303" t="s">
        <v>2205</v>
      </c>
      <c r="M927" s="303" t="s">
        <v>2206</v>
      </c>
      <c r="N927" s="303" t="s">
        <v>570</v>
      </c>
    </row>
    <row r="928" spans="12:14" x14ac:dyDescent="0.35">
      <c r="L928" s="303" t="s">
        <v>2207</v>
      </c>
      <c r="M928" s="303" t="s">
        <v>2208</v>
      </c>
      <c r="N928" s="303" t="s">
        <v>425</v>
      </c>
    </row>
    <row r="929" spans="12:14" x14ac:dyDescent="0.35">
      <c r="L929" s="303" t="s">
        <v>2209</v>
      </c>
      <c r="M929" s="303" t="s">
        <v>2210</v>
      </c>
      <c r="N929" s="303" t="s">
        <v>385</v>
      </c>
    </row>
    <row r="930" spans="12:14" x14ac:dyDescent="0.35">
      <c r="L930" s="303" t="s">
        <v>2211</v>
      </c>
      <c r="M930" s="303" t="s">
        <v>2212</v>
      </c>
      <c r="N930" s="303" t="s">
        <v>593</v>
      </c>
    </row>
    <row r="931" spans="12:14" x14ac:dyDescent="0.35">
      <c r="L931" s="303" t="s">
        <v>2213</v>
      </c>
      <c r="M931" s="303" t="s">
        <v>2214</v>
      </c>
      <c r="N931" s="303" t="s">
        <v>620</v>
      </c>
    </row>
    <row r="932" spans="12:14" x14ac:dyDescent="0.35">
      <c r="L932" s="303" t="s">
        <v>2215</v>
      </c>
      <c r="M932" s="303" t="s">
        <v>2216</v>
      </c>
      <c r="N932" s="303" t="s">
        <v>377</v>
      </c>
    </row>
    <row r="933" spans="12:14" x14ac:dyDescent="0.35">
      <c r="L933" s="303" t="s">
        <v>2217</v>
      </c>
      <c r="M933" s="303" t="s">
        <v>2218</v>
      </c>
      <c r="N933" s="303" t="s">
        <v>377</v>
      </c>
    </row>
    <row r="934" spans="12:14" x14ac:dyDescent="0.35">
      <c r="L934" s="303" t="s">
        <v>2219</v>
      </c>
      <c r="M934" s="303" t="s">
        <v>2220</v>
      </c>
      <c r="N934" s="303" t="s">
        <v>654</v>
      </c>
    </row>
    <row r="935" spans="12:14" x14ac:dyDescent="0.35">
      <c r="L935" s="303" t="s">
        <v>2221</v>
      </c>
      <c r="M935" s="303" t="s">
        <v>2222</v>
      </c>
      <c r="N935" s="303" t="s">
        <v>570</v>
      </c>
    </row>
    <row r="936" spans="12:14" x14ac:dyDescent="0.35">
      <c r="L936" s="303" t="s">
        <v>2223</v>
      </c>
      <c r="M936" s="303" t="s">
        <v>2224</v>
      </c>
      <c r="N936" s="303" t="s">
        <v>385</v>
      </c>
    </row>
    <row r="937" spans="12:14" x14ac:dyDescent="0.35">
      <c r="L937" s="303" t="s">
        <v>2225</v>
      </c>
      <c r="M937" s="303" t="s">
        <v>2226</v>
      </c>
      <c r="N937" s="303" t="s">
        <v>434</v>
      </c>
    </row>
    <row r="938" spans="12:14" x14ac:dyDescent="0.35">
      <c r="L938" s="303" t="s">
        <v>2227</v>
      </c>
      <c r="M938" s="303" t="s">
        <v>2228</v>
      </c>
      <c r="N938" s="303" t="s">
        <v>434</v>
      </c>
    </row>
    <row r="939" spans="12:14" x14ac:dyDescent="0.35">
      <c r="L939" s="303" t="s">
        <v>2229</v>
      </c>
      <c r="M939" s="303" t="s">
        <v>2230</v>
      </c>
      <c r="N939" s="303" t="s">
        <v>570</v>
      </c>
    </row>
    <row r="940" spans="12:14" x14ac:dyDescent="0.35">
      <c r="L940" s="303" t="s">
        <v>2231</v>
      </c>
      <c r="M940" s="303" t="s">
        <v>2232</v>
      </c>
      <c r="N940" s="303" t="s">
        <v>377</v>
      </c>
    </row>
    <row r="941" spans="12:14" x14ac:dyDescent="0.35">
      <c r="L941" s="303" t="s">
        <v>2233</v>
      </c>
      <c r="M941" s="303" t="s">
        <v>2234</v>
      </c>
      <c r="N941" s="303" t="s">
        <v>570</v>
      </c>
    </row>
    <row r="942" spans="12:14" x14ac:dyDescent="0.35">
      <c r="L942" s="303" t="s">
        <v>2235</v>
      </c>
      <c r="M942" s="303" t="s">
        <v>2236</v>
      </c>
      <c r="N942" s="303" t="s">
        <v>377</v>
      </c>
    </row>
    <row r="943" spans="12:14" x14ac:dyDescent="0.35">
      <c r="L943" s="303" t="s">
        <v>2237</v>
      </c>
      <c r="M943" s="303" t="s">
        <v>2238</v>
      </c>
      <c r="N943" s="303" t="s">
        <v>434</v>
      </c>
    </row>
    <row r="944" spans="12:14" x14ac:dyDescent="0.35">
      <c r="L944" s="303" t="s">
        <v>2239</v>
      </c>
      <c r="M944" s="303" t="s">
        <v>2240</v>
      </c>
      <c r="N944" s="303" t="s">
        <v>377</v>
      </c>
    </row>
    <row r="945" spans="12:14" x14ac:dyDescent="0.35">
      <c r="L945" s="303" t="s">
        <v>2241</v>
      </c>
      <c r="M945" s="303" t="s">
        <v>2242</v>
      </c>
      <c r="N945" s="303" t="s">
        <v>377</v>
      </c>
    </row>
    <row r="946" spans="12:14" x14ac:dyDescent="0.35">
      <c r="L946" s="303" t="s">
        <v>2243</v>
      </c>
      <c r="M946" s="303" t="s">
        <v>2244</v>
      </c>
      <c r="N946" s="303" t="s">
        <v>385</v>
      </c>
    </row>
    <row r="947" spans="12:14" x14ac:dyDescent="0.35">
      <c r="L947" s="303" t="s">
        <v>2245</v>
      </c>
      <c r="M947" s="303" t="s">
        <v>2246</v>
      </c>
      <c r="N947" s="303" t="s">
        <v>434</v>
      </c>
    </row>
    <row r="948" spans="12:14" x14ac:dyDescent="0.35">
      <c r="L948" s="303" t="s">
        <v>2247</v>
      </c>
      <c r="M948" s="303" t="s">
        <v>2248</v>
      </c>
      <c r="N948" s="303" t="s">
        <v>385</v>
      </c>
    </row>
    <row r="949" spans="12:14" x14ac:dyDescent="0.35">
      <c r="L949" s="303" t="s">
        <v>2249</v>
      </c>
      <c r="M949" s="303" t="s">
        <v>2250</v>
      </c>
      <c r="N949" s="303" t="s">
        <v>377</v>
      </c>
    </row>
    <row r="950" spans="12:14" x14ac:dyDescent="0.35">
      <c r="L950" s="303" t="s">
        <v>2251</v>
      </c>
      <c r="M950" s="303" t="s">
        <v>2252</v>
      </c>
      <c r="N950" s="303" t="s">
        <v>570</v>
      </c>
    </row>
    <row r="951" spans="12:14" x14ac:dyDescent="0.35">
      <c r="L951" s="303" t="s">
        <v>2253</v>
      </c>
      <c r="M951" s="303" t="s">
        <v>2254</v>
      </c>
      <c r="N951" s="303" t="s">
        <v>434</v>
      </c>
    </row>
    <row r="952" spans="12:14" x14ac:dyDescent="0.35">
      <c r="L952" s="303" t="s">
        <v>2255</v>
      </c>
      <c r="M952" s="303" t="s">
        <v>2256</v>
      </c>
      <c r="N952" s="303" t="s">
        <v>385</v>
      </c>
    </row>
    <row r="953" spans="12:14" x14ac:dyDescent="0.35">
      <c r="L953" s="303" t="s">
        <v>2257</v>
      </c>
      <c r="M953" s="303" t="s">
        <v>2258</v>
      </c>
      <c r="N953" s="303" t="s">
        <v>570</v>
      </c>
    </row>
    <row r="954" spans="12:14" x14ac:dyDescent="0.35">
      <c r="L954" s="303" t="s">
        <v>2259</v>
      </c>
      <c r="M954" s="303" t="s">
        <v>2260</v>
      </c>
      <c r="N954" s="303" t="s">
        <v>570</v>
      </c>
    </row>
    <row r="955" spans="12:14" x14ac:dyDescent="0.35">
      <c r="L955" s="303" t="s">
        <v>2261</v>
      </c>
      <c r="M955" s="303" t="s">
        <v>2262</v>
      </c>
      <c r="N955" s="303" t="s">
        <v>385</v>
      </c>
    </row>
    <row r="956" spans="12:14" x14ac:dyDescent="0.35">
      <c r="L956" s="303" t="s">
        <v>2263</v>
      </c>
      <c r="M956" s="303" t="s">
        <v>2264</v>
      </c>
      <c r="N956" s="303" t="s">
        <v>377</v>
      </c>
    </row>
    <row r="957" spans="12:14" x14ac:dyDescent="0.35">
      <c r="L957" s="303" t="s">
        <v>2265</v>
      </c>
      <c r="M957" s="303" t="s">
        <v>2266</v>
      </c>
      <c r="N957" s="303" t="s">
        <v>377</v>
      </c>
    </row>
    <row r="958" spans="12:14" x14ac:dyDescent="0.35">
      <c r="L958" s="303" t="s">
        <v>2267</v>
      </c>
      <c r="M958" s="303" t="s">
        <v>2268</v>
      </c>
      <c r="N958" s="303" t="s">
        <v>385</v>
      </c>
    </row>
    <row r="959" spans="12:14" x14ac:dyDescent="0.35">
      <c r="L959" s="303" t="s">
        <v>2269</v>
      </c>
      <c r="M959" s="303" t="s">
        <v>2270</v>
      </c>
      <c r="N959" s="303" t="s">
        <v>377</v>
      </c>
    </row>
    <row r="960" spans="12:14" x14ac:dyDescent="0.35">
      <c r="L960" s="303" t="s">
        <v>623</v>
      </c>
      <c r="M960" s="303" t="s">
        <v>2271</v>
      </c>
      <c r="N960" s="303" t="s">
        <v>377</v>
      </c>
    </row>
    <row r="961" spans="12:14" x14ac:dyDescent="0.35">
      <c r="L961" s="303" t="s">
        <v>2272</v>
      </c>
      <c r="M961" s="303" t="s">
        <v>2273</v>
      </c>
      <c r="N961" s="303" t="s">
        <v>570</v>
      </c>
    </row>
    <row r="962" spans="12:14" x14ac:dyDescent="0.35">
      <c r="L962" s="303" t="s">
        <v>2274</v>
      </c>
      <c r="M962" s="303" t="s">
        <v>2275</v>
      </c>
      <c r="N962" s="303" t="s">
        <v>593</v>
      </c>
    </row>
    <row r="963" spans="12:14" x14ac:dyDescent="0.35">
      <c r="L963" s="303" t="s">
        <v>2276</v>
      </c>
      <c r="M963" s="303" t="s">
        <v>2277</v>
      </c>
      <c r="N963" s="303" t="s">
        <v>434</v>
      </c>
    </row>
    <row r="964" spans="12:14" x14ac:dyDescent="0.35">
      <c r="L964" s="303" t="s">
        <v>2278</v>
      </c>
      <c r="M964" s="303" t="s">
        <v>2279</v>
      </c>
      <c r="N964" s="303" t="s">
        <v>570</v>
      </c>
    </row>
    <row r="965" spans="12:14" x14ac:dyDescent="0.35">
      <c r="L965" s="303" t="s">
        <v>2280</v>
      </c>
      <c r="M965" s="303" t="s">
        <v>2281</v>
      </c>
      <c r="N965" s="303" t="s">
        <v>434</v>
      </c>
    </row>
    <row r="966" spans="12:14" x14ac:dyDescent="0.35">
      <c r="L966" s="303" t="s">
        <v>2282</v>
      </c>
      <c r="M966" s="303" t="s">
        <v>2283</v>
      </c>
      <c r="N966" s="303" t="s">
        <v>570</v>
      </c>
    </row>
    <row r="967" spans="12:14" x14ac:dyDescent="0.35">
      <c r="L967" s="303" t="s">
        <v>2284</v>
      </c>
      <c r="M967" s="303" t="s">
        <v>2285</v>
      </c>
      <c r="N967" s="303" t="s">
        <v>377</v>
      </c>
    </row>
    <row r="968" spans="12:14" x14ac:dyDescent="0.35">
      <c r="L968" s="303" t="s">
        <v>2286</v>
      </c>
      <c r="M968" s="303" t="s">
        <v>2287</v>
      </c>
      <c r="N968" s="303" t="s">
        <v>385</v>
      </c>
    </row>
    <row r="969" spans="12:14" x14ac:dyDescent="0.35">
      <c r="L969" s="303" t="s">
        <v>2288</v>
      </c>
      <c r="M969" s="303" t="s">
        <v>2289</v>
      </c>
      <c r="N969" s="303" t="s">
        <v>620</v>
      </c>
    </row>
    <row r="970" spans="12:14" x14ac:dyDescent="0.35">
      <c r="L970" s="303" t="s">
        <v>2290</v>
      </c>
      <c r="M970" s="303" t="s">
        <v>2291</v>
      </c>
      <c r="N970" s="303" t="s">
        <v>377</v>
      </c>
    </row>
    <row r="971" spans="12:14" x14ac:dyDescent="0.35">
      <c r="L971" s="303" t="s">
        <v>2292</v>
      </c>
      <c r="M971" s="303" t="s">
        <v>2293</v>
      </c>
      <c r="N971" s="303" t="s">
        <v>434</v>
      </c>
    </row>
    <row r="972" spans="12:14" x14ac:dyDescent="0.35">
      <c r="L972" s="303" t="s">
        <v>2294</v>
      </c>
      <c r="M972" s="303" t="s">
        <v>2295</v>
      </c>
      <c r="N972" s="303" t="s">
        <v>377</v>
      </c>
    </row>
    <row r="973" spans="12:14" x14ac:dyDescent="0.35">
      <c r="L973" s="303" t="s">
        <v>980</v>
      </c>
      <c r="M973" s="303" t="s">
        <v>2296</v>
      </c>
      <c r="N973" s="303" t="s">
        <v>377</v>
      </c>
    </row>
    <row r="974" spans="12:14" x14ac:dyDescent="0.35">
      <c r="L974" s="303" t="s">
        <v>2297</v>
      </c>
      <c r="M974" s="303" t="s">
        <v>2298</v>
      </c>
      <c r="N974" s="303" t="s">
        <v>377</v>
      </c>
    </row>
    <row r="975" spans="12:14" x14ac:dyDescent="0.35">
      <c r="L975" s="303" t="s">
        <v>2299</v>
      </c>
      <c r="M975" s="303" t="s">
        <v>2300</v>
      </c>
      <c r="N975" s="303" t="s">
        <v>434</v>
      </c>
    </row>
    <row r="976" spans="12:14" x14ac:dyDescent="0.35">
      <c r="L976" s="303" t="s">
        <v>2301</v>
      </c>
      <c r="M976" s="303" t="s">
        <v>2302</v>
      </c>
      <c r="N976" s="303" t="s">
        <v>385</v>
      </c>
    </row>
    <row r="977" spans="12:14" x14ac:dyDescent="0.35">
      <c r="L977" s="303" t="s">
        <v>2303</v>
      </c>
      <c r="M977" s="303" t="s">
        <v>2304</v>
      </c>
      <c r="N977" s="303" t="s">
        <v>377</v>
      </c>
    </row>
    <row r="978" spans="12:14" x14ac:dyDescent="0.35">
      <c r="L978" s="303" t="s">
        <v>2305</v>
      </c>
      <c r="M978" s="303" t="s">
        <v>2306</v>
      </c>
      <c r="N978" s="303" t="s">
        <v>377</v>
      </c>
    </row>
    <row r="979" spans="12:14" x14ac:dyDescent="0.35">
      <c r="L979" s="303" t="s">
        <v>2307</v>
      </c>
      <c r="M979" s="303" t="s">
        <v>2308</v>
      </c>
      <c r="N979" s="303" t="s">
        <v>593</v>
      </c>
    </row>
    <row r="980" spans="12:14" x14ac:dyDescent="0.35">
      <c r="L980" s="303" t="s">
        <v>2309</v>
      </c>
      <c r="M980" s="303" t="s">
        <v>2310</v>
      </c>
      <c r="N980" s="303" t="s">
        <v>385</v>
      </c>
    </row>
    <row r="981" spans="12:14" x14ac:dyDescent="0.35">
      <c r="L981" s="303" t="s">
        <v>2311</v>
      </c>
      <c r="M981" s="303" t="s">
        <v>2312</v>
      </c>
      <c r="N981" s="303" t="s">
        <v>620</v>
      </c>
    </row>
    <row r="982" spans="12:14" x14ac:dyDescent="0.35">
      <c r="L982" s="303" t="s">
        <v>2313</v>
      </c>
      <c r="M982" s="303" t="s">
        <v>2314</v>
      </c>
      <c r="N982" s="303" t="s">
        <v>654</v>
      </c>
    </row>
    <row r="983" spans="12:14" x14ac:dyDescent="0.35">
      <c r="L983" s="303" t="s">
        <v>2315</v>
      </c>
      <c r="M983" s="303" t="s">
        <v>2316</v>
      </c>
      <c r="N983" s="303" t="s">
        <v>654</v>
      </c>
    </row>
    <row r="984" spans="12:14" x14ac:dyDescent="0.35">
      <c r="L984" s="303" t="s">
        <v>2317</v>
      </c>
      <c r="M984" s="303" t="s">
        <v>2318</v>
      </c>
      <c r="N984" s="303" t="s">
        <v>377</v>
      </c>
    </row>
    <row r="985" spans="12:14" x14ac:dyDescent="0.35">
      <c r="L985" s="303" t="s">
        <v>2319</v>
      </c>
      <c r="M985" s="303" t="s">
        <v>2320</v>
      </c>
      <c r="N985" s="303" t="s">
        <v>570</v>
      </c>
    </row>
    <row r="986" spans="12:14" x14ac:dyDescent="0.35">
      <c r="L986" s="303" t="s">
        <v>2321</v>
      </c>
      <c r="M986" s="303" t="s">
        <v>2322</v>
      </c>
      <c r="N986" s="303" t="s">
        <v>377</v>
      </c>
    </row>
    <row r="987" spans="12:14" x14ac:dyDescent="0.35">
      <c r="L987" s="303" t="s">
        <v>2323</v>
      </c>
      <c r="M987" s="303" t="s">
        <v>2324</v>
      </c>
      <c r="N987" s="303" t="s">
        <v>377</v>
      </c>
    </row>
    <row r="988" spans="12:14" x14ac:dyDescent="0.35">
      <c r="L988" s="303" t="s">
        <v>2325</v>
      </c>
      <c r="M988" s="303" t="s">
        <v>2326</v>
      </c>
      <c r="N988" s="303" t="s">
        <v>385</v>
      </c>
    </row>
    <row r="989" spans="12:14" x14ac:dyDescent="0.35">
      <c r="L989" s="303" t="s">
        <v>2327</v>
      </c>
      <c r="M989" s="303" t="s">
        <v>2328</v>
      </c>
      <c r="N989" s="303" t="s">
        <v>385</v>
      </c>
    </row>
    <row r="990" spans="12:14" x14ac:dyDescent="0.35">
      <c r="L990" s="303" t="s">
        <v>151</v>
      </c>
      <c r="M990" s="303" t="s">
        <v>236</v>
      </c>
      <c r="N990" s="303" t="s">
        <v>385</v>
      </c>
    </row>
    <row r="991" spans="12:14" x14ac:dyDescent="0.35">
      <c r="L991" s="303" t="s">
        <v>2329</v>
      </c>
      <c r="M991" s="303" t="s">
        <v>2330</v>
      </c>
      <c r="N991" s="303" t="s">
        <v>377</v>
      </c>
    </row>
    <row r="992" spans="12:14" x14ac:dyDescent="0.35">
      <c r="L992" s="303" t="s">
        <v>2331</v>
      </c>
      <c r="M992" s="303" t="s">
        <v>2332</v>
      </c>
      <c r="N992" s="303" t="s">
        <v>1223</v>
      </c>
    </row>
    <row r="993" spans="12:14" x14ac:dyDescent="0.35">
      <c r="L993" s="303" t="s">
        <v>2333</v>
      </c>
      <c r="M993" s="303" t="s">
        <v>2334</v>
      </c>
      <c r="N993" s="303" t="s">
        <v>434</v>
      </c>
    </row>
    <row r="994" spans="12:14" x14ac:dyDescent="0.35">
      <c r="L994" s="303" t="s">
        <v>2335</v>
      </c>
      <c r="M994" s="303" t="s">
        <v>2336</v>
      </c>
      <c r="N994" s="303" t="s">
        <v>434</v>
      </c>
    </row>
    <row r="995" spans="12:14" x14ac:dyDescent="0.35">
      <c r="L995" s="303" t="s">
        <v>2337</v>
      </c>
      <c r="M995" s="303" t="s">
        <v>2338</v>
      </c>
      <c r="N995" s="303" t="s">
        <v>570</v>
      </c>
    </row>
    <row r="996" spans="12:14" x14ac:dyDescent="0.35">
      <c r="L996" s="303" t="s">
        <v>2339</v>
      </c>
      <c r="M996" s="303" t="s">
        <v>2340</v>
      </c>
      <c r="N996" s="303" t="s">
        <v>377</v>
      </c>
    </row>
    <row r="997" spans="12:14" x14ac:dyDescent="0.35">
      <c r="L997" s="303" t="s">
        <v>2341</v>
      </c>
      <c r="M997" s="303" t="s">
        <v>2342</v>
      </c>
      <c r="N997" s="303" t="s">
        <v>377</v>
      </c>
    </row>
    <row r="998" spans="12:14" x14ac:dyDescent="0.35">
      <c r="L998" s="303" t="s">
        <v>2343</v>
      </c>
      <c r="M998" s="303" t="s">
        <v>2344</v>
      </c>
      <c r="N998" s="303" t="s">
        <v>570</v>
      </c>
    </row>
    <row r="999" spans="12:14" x14ac:dyDescent="0.35">
      <c r="L999" s="303" t="s">
        <v>2345</v>
      </c>
      <c r="M999" s="303" t="s">
        <v>2346</v>
      </c>
      <c r="N999" s="303" t="s">
        <v>377</v>
      </c>
    </row>
    <row r="1000" spans="12:14" x14ac:dyDescent="0.35">
      <c r="L1000" s="303" t="s">
        <v>2347</v>
      </c>
      <c r="M1000" s="303" t="s">
        <v>2348</v>
      </c>
      <c r="N1000" s="303" t="s">
        <v>620</v>
      </c>
    </row>
    <row r="1001" spans="12:14" x14ac:dyDescent="0.35">
      <c r="L1001" s="303" t="s">
        <v>2349</v>
      </c>
      <c r="M1001" s="303" t="s">
        <v>2350</v>
      </c>
      <c r="N1001" s="303" t="s">
        <v>570</v>
      </c>
    </row>
    <row r="1002" spans="12:14" x14ac:dyDescent="0.35">
      <c r="L1002" s="303" t="s">
        <v>2351</v>
      </c>
      <c r="M1002" s="303" t="s">
        <v>2352</v>
      </c>
      <c r="N1002" s="303" t="s">
        <v>377</v>
      </c>
    </row>
    <row r="1003" spans="12:14" x14ac:dyDescent="0.35">
      <c r="L1003" s="303" t="s">
        <v>2353</v>
      </c>
      <c r="M1003" s="303" t="s">
        <v>2354</v>
      </c>
      <c r="N1003" s="303" t="s">
        <v>377</v>
      </c>
    </row>
    <row r="1004" spans="12:14" x14ac:dyDescent="0.35">
      <c r="L1004" s="303" t="s">
        <v>2355</v>
      </c>
      <c r="M1004" s="303" t="s">
        <v>2356</v>
      </c>
      <c r="N1004" s="303" t="s">
        <v>377</v>
      </c>
    </row>
    <row r="1005" spans="12:14" x14ac:dyDescent="0.35">
      <c r="L1005" s="303" t="s">
        <v>2357</v>
      </c>
      <c r="M1005" s="303" t="s">
        <v>2358</v>
      </c>
      <c r="N1005" s="303" t="s">
        <v>434</v>
      </c>
    </row>
    <row r="1006" spans="12:14" x14ac:dyDescent="0.35">
      <c r="L1006" s="303" t="s">
        <v>2359</v>
      </c>
      <c r="M1006" s="303" t="s">
        <v>2360</v>
      </c>
      <c r="N1006" s="303" t="s">
        <v>654</v>
      </c>
    </row>
    <row r="1007" spans="12:14" x14ac:dyDescent="0.35">
      <c r="L1007" s="303" t="s">
        <v>2361</v>
      </c>
      <c r="M1007" s="303" t="s">
        <v>2362</v>
      </c>
      <c r="N1007" s="303" t="s">
        <v>377</v>
      </c>
    </row>
    <row r="1008" spans="12:14" x14ac:dyDescent="0.35">
      <c r="L1008" s="303" t="s">
        <v>2363</v>
      </c>
      <c r="M1008" s="303" t="s">
        <v>2364</v>
      </c>
      <c r="N1008" s="303" t="s">
        <v>570</v>
      </c>
    </row>
    <row r="1009" spans="12:14" x14ac:dyDescent="0.35">
      <c r="L1009" s="303" t="s">
        <v>2365</v>
      </c>
      <c r="M1009" s="303" t="s">
        <v>2366</v>
      </c>
      <c r="N1009" s="303" t="s">
        <v>570</v>
      </c>
    </row>
    <row r="1010" spans="12:14" x14ac:dyDescent="0.35">
      <c r="L1010" s="303" t="s">
        <v>2367</v>
      </c>
      <c r="M1010" s="303" t="s">
        <v>2368</v>
      </c>
      <c r="N1010" s="303" t="s">
        <v>654</v>
      </c>
    </row>
    <row r="1011" spans="12:14" x14ac:dyDescent="0.35">
      <c r="L1011" s="303" t="s">
        <v>2369</v>
      </c>
      <c r="M1011" s="303" t="s">
        <v>2370</v>
      </c>
      <c r="N1011" s="303" t="s">
        <v>654</v>
      </c>
    </row>
    <row r="1012" spans="12:14" x14ac:dyDescent="0.35">
      <c r="L1012" s="303" t="s">
        <v>2371</v>
      </c>
      <c r="M1012" s="303" t="s">
        <v>2372</v>
      </c>
      <c r="N1012" s="303" t="s">
        <v>377</v>
      </c>
    </row>
    <row r="1013" spans="12:14" x14ac:dyDescent="0.35">
      <c r="L1013" s="303" t="s">
        <v>2373</v>
      </c>
      <c r="M1013" s="303" t="s">
        <v>2374</v>
      </c>
      <c r="N1013" s="303" t="s">
        <v>620</v>
      </c>
    </row>
    <row r="1014" spans="12:14" x14ac:dyDescent="0.35">
      <c r="L1014" s="303" t="s">
        <v>2375</v>
      </c>
      <c r="M1014" s="303" t="s">
        <v>2376</v>
      </c>
      <c r="N1014" s="303" t="s">
        <v>377</v>
      </c>
    </row>
    <row r="1015" spans="12:14" x14ac:dyDescent="0.35">
      <c r="L1015" s="303" t="s">
        <v>2377</v>
      </c>
      <c r="M1015" s="303" t="s">
        <v>2378</v>
      </c>
      <c r="N1015" s="303" t="s">
        <v>385</v>
      </c>
    </row>
    <row r="1016" spans="12:14" x14ac:dyDescent="0.35">
      <c r="L1016" s="303" t="s">
        <v>2379</v>
      </c>
      <c r="M1016" s="303" t="s">
        <v>2380</v>
      </c>
      <c r="N1016" s="303" t="s">
        <v>434</v>
      </c>
    </row>
    <row r="1017" spans="12:14" x14ac:dyDescent="0.35">
      <c r="L1017" s="303" t="s">
        <v>2381</v>
      </c>
      <c r="M1017" s="303" t="s">
        <v>2382</v>
      </c>
      <c r="N1017" s="303" t="s">
        <v>434</v>
      </c>
    </row>
    <row r="1018" spans="12:14" x14ac:dyDescent="0.35">
      <c r="L1018" s="303" t="s">
        <v>2383</v>
      </c>
      <c r="M1018" s="303" t="s">
        <v>2384</v>
      </c>
      <c r="N1018" s="303" t="s">
        <v>570</v>
      </c>
    </row>
    <row r="1019" spans="12:14" x14ac:dyDescent="0.35">
      <c r="L1019" s="303" t="s">
        <v>2385</v>
      </c>
      <c r="M1019" s="303" t="s">
        <v>2386</v>
      </c>
      <c r="N1019" s="303" t="s">
        <v>434</v>
      </c>
    </row>
    <row r="1020" spans="12:14" x14ac:dyDescent="0.35">
      <c r="L1020" s="303" t="s">
        <v>2387</v>
      </c>
      <c r="M1020" s="303" t="s">
        <v>2388</v>
      </c>
      <c r="N1020" s="303" t="s">
        <v>593</v>
      </c>
    </row>
    <row r="1021" spans="12:14" x14ac:dyDescent="0.35">
      <c r="L1021" s="303" t="s">
        <v>2389</v>
      </c>
      <c r="M1021" s="303" t="s">
        <v>2390</v>
      </c>
      <c r="N1021" s="303" t="s">
        <v>434</v>
      </c>
    </row>
    <row r="1022" spans="12:14" x14ac:dyDescent="0.35">
      <c r="L1022" s="303" t="s">
        <v>2391</v>
      </c>
      <c r="M1022" s="303" t="s">
        <v>2392</v>
      </c>
      <c r="N1022" s="303" t="s">
        <v>385</v>
      </c>
    </row>
    <row r="1023" spans="12:14" x14ac:dyDescent="0.35">
      <c r="L1023" s="303" t="s">
        <v>2393</v>
      </c>
      <c r="M1023" s="303" t="s">
        <v>2394</v>
      </c>
      <c r="N1023" s="303" t="s">
        <v>377</v>
      </c>
    </row>
    <row r="1024" spans="12:14" x14ac:dyDescent="0.35">
      <c r="L1024" s="303" t="s">
        <v>2395</v>
      </c>
      <c r="M1024" s="303" t="s">
        <v>2396</v>
      </c>
      <c r="N1024" s="303" t="s">
        <v>654</v>
      </c>
    </row>
    <row r="1025" spans="12:14" x14ac:dyDescent="0.35">
      <c r="L1025" s="303" t="s">
        <v>2397</v>
      </c>
      <c r="M1025" s="303" t="s">
        <v>2398</v>
      </c>
      <c r="N1025" s="303" t="s">
        <v>570</v>
      </c>
    </row>
    <row r="1026" spans="12:14" x14ac:dyDescent="0.35">
      <c r="L1026" s="303" t="s">
        <v>2399</v>
      </c>
      <c r="M1026" s="303" t="s">
        <v>2400</v>
      </c>
      <c r="N1026" s="303" t="s">
        <v>570</v>
      </c>
    </row>
    <row r="1027" spans="12:14" x14ac:dyDescent="0.35">
      <c r="L1027" s="303" t="s">
        <v>2401</v>
      </c>
      <c r="M1027" s="303" t="s">
        <v>2402</v>
      </c>
      <c r="N1027" s="303" t="s">
        <v>620</v>
      </c>
    </row>
    <row r="1028" spans="12:14" x14ac:dyDescent="0.35">
      <c r="L1028" s="303" t="s">
        <v>2403</v>
      </c>
      <c r="M1028" s="303" t="s">
        <v>2404</v>
      </c>
      <c r="N1028" s="303" t="s">
        <v>434</v>
      </c>
    </row>
    <row r="1029" spans="12:14" x14ac:dyDescent="0.35">
      <c r="L1029" s="303" t="s">
        <v>2405</v>
      </c>
      <c r="M1029" s="303" t="s">
        <v>2406</v>
      </c>
      <c r="N1029" s="303" t="s">
        <v>654</v>
      </c>
    </row>
    <row r="1030" spans="12:14" x14ac:dyDescent="0.35">
      <c r="L1030" s="303" t="s">
        <v>2407</v>
      </c>
      <c r="M1030" s="303" t="s">
        <v>2408</v>
      </c>
      <c r="N1030" s="303" t="s">
        <v>620</v>
      </c>
    </row>
    <row r="1031" spans="12:14" x14ac:dyDescent="0.35">
      <c r="L1031" s="303" t="s">
        <v>2409</v>
      </c>
      <c r="M1031" s="303" t="s">
        <v>251</v>
      </c>
      <c r="N1031" s="303" t="s">
        <v>385</v>
      </c>
    </row>
    <row r="1032" spans="12:14" x14ac:dyDescent="0.35">
      <c r="L1032" s="303" t="s">
        <v>2410</v>
      </c>
      <c r="M1032" s="303" t="s">
        <v>2411</v>
      </c>
      <c r="N1032" s="303" t="s">
        <v>434</v>
      </c>
    </row>
    <row r="1033" spans="12:14" x14ac:dyDescent="0.35">
      <c r="L1033" s="303" t="s">
        <v>2412</v>
      </c>
      <c r="M1033" s="303" t="s">
        <v>2413</v>
      </c>
      <c r="N1033" s="303" t="s">
        <v>654</v>
      </c>
    </row>
    <row r="1034" spans="12:14" x14ac:dyDescent="0.35">
      <c r="L1034" s="303" t="s">
        <v>2414</v>
      </c>
      <c r="M1034" s="303" t="s">
        <v>2415</v>
      </c>
      <c r="N1034" s="303" t="s">
        <v>385</v>
      </c>
    </row>
    <row r="1035" spans="12:14" x14ac:dyDescent="0.35">
      <c r="L1035" s="303" t="s">
        <v>2416</v>
      </c>
      <c r="M1035" s="303" t="s">
        <v>2417</v>
      </c>
      <c r="N1035" s="303" t="s">
        <v>593</v>
      </c>
    </row>
    <row r="1036" spans="12:14" x14ac:dyDescent="0.35">
      <c r="L1036" s="303" t="s">
        <v>2418</v>
      </c>
      <c r="M1036" s="303" t="s">
        <v>2419</v>
      </c>
      <c r="N1036" s="303" t="s">
        <v>434</v>
      </c>
    </row>
    <row r="1037" spans="12:14" x14ac:dyDescent="0.35">
      <c r="L1037" s="303" t="s">
        <v>2420</v>
      </c>
      <c r="M1037" s="303" t="s">
        <v>2421</v>
      </c>
      <c r="N1037" s="303" t="s">
        <v>570</v>
      </c>
    </row>
    <row r="1038" spans="12:14" x14ac:dyDescent="0.35">
      <c r="L1038" s="303" t="s">
        <v>2422</v>
      </c>
      <c r="M1038" s="303" t="s">
        <v>2423</v>
      </c>
      <c r="N1038" s="303" t="s">
        <v>377</v>
      </c>
    </row>
    <row r="1039" spans="12:14" x14ac:dyDescent="0.35">
      <c r="L1039" s="303" t="s">
        <v>2424</v>
      </c>
      <c r="M1039" s="303" t="s">
        <v>2425</v>
      </c>
      <c r="N1039" s="303" t="s">
        <v>425</v>
      </c>
    </row>
    <row r="1040" spans="12:14" x14ac:dyDescent="0.35">
      <c r="L1040" s="303" t="s">
        <v>2426</v>
      </c>
      <c r="M1040" s="303" t="s">
        <v>2427</v>
      </c>
      <c r="N1040" s="303" t="s">
        <v>377</v>
      </c>
    </row>
    <row r="1041" spans="12:14" x14ac:dyDescent="0.35">
      <c r="L1041" s="303" t="s">
        <v>2428</v>
      </c>
      <c r="M1041" s="303" t="s">
        <v>2429</v>
      </c>
      <c r="N1041" s="303" t="s">
        <v>377</v>
      </c>
    </row>
    <row r="1042" spans="12:14" x14ac:dyDescent="0.35">
      <c r="L1042" s="303" t="s">
        <v>2430</v>
      </c>
      <c r="M1042" s="303" t="s">
        <v>2431</v>
      </c>
      <c r="N1042" s="303" t="s">
        <v>620</v>
      </c>
    </row>
    <row r="1043" spans="12:14" x14ac:dyDescent="0.35">
      <c r="L1043" s="303" t="s">
        <v>2432</v>
      </c>
      <c r="M1043" s="303" t="s">
        <v>2433</v>
      </c>
      <c r="N1043" s="303" t="s">
        <v>570</v>
      </c>
    </row>
    <row r="1044" spans="12:14" x14ac:dyDescent="0.35">
      <c r="L1044" s="303" t="s">
        <v>2434</v>
      </c>
      <c r="M1044" s="303" t="s">
        <v>2435</v>
      </c>
      <c r="N1044" s="303" t="s">
        <v>570</v>
      </c>
    </row>
    <row r="1045" spans="12:14" x14ac:dyDescent="0.35">
      <c r="L1045" s="303" t="s">
        <v>2436</v>
      </c>
      <c r="M1045" s="303" t="s">
        <v>2437</v>
      </c>
      <c r="N1045" s="303" t="s">
        <v>377</v>
      </c>
    </row>
    <row r="1046" spans="12:14" x14ac:dyDescent="0.35">
      <c r="L1046" s="303" t="s">
        <v>2438</v>
      </c>
      <c r="M1046" s="303" t="s">
        <v>2439</v>
      </c>
      <c r="N1046" s="303" t="s">
        <v>654</v>
      </c>
    </row>
    <row r="1047" spans="12:14" x14ac:dyDescent="0.35">
      <c r="L1047" s="303" t="s">
        <v>2440</v>
      </c>
      <c r="M1047" s="303" t="s">
        <v>2441</v>
      </c>
      <c r="N1047" s="303" t="s">
        <v>385</v>
      </c>
    </row>
    <row r="1048" spans="12:14" x14ac:dyDescent="0.35">
      <c r="L1048" s="303" t="s">
        <v>2442</v>
      </c>
      <c r="M1048" s="303" t="s">
        <v>2443</v>
      </c>
      <c r="N1048" s="303" t="s">
        <v>385</v>
      </c>
    </row>
    <row r="1049" spans="12:14" x14ac:dyDescent="0.35">
      <c r="L1049" s="303" t="s">
        <v>2444</v>
      </c>
      <c r="M1049" s="303" t="s">
        <v>2445</v>
      </c>
      <c r="N1049" s="303" t="s">
        <v>377</v>
      </c>
    </row>
    <row r="1050" spans="12:14" x14ac:dyDescent="0.35">
      <c r="L1050" s="303" t="s">
        <v>2446</v>
      </c>
      <c r="M1050" s="303" t="s">
        <v>2447</v>
      </c>
      <c r="N1050" s="303" t="s">
        <v>385</v>
      </c>
    </row>
    <row r="1051" spans="12:14" x14ac:dyDescent="0.35">
      <c r="L1051" s="303" t="s">
        <v>2448</v>
      </c>
      <c r="M1051" s="303" t="s">
        <v>2449</v>
      </c>
      <c r="N1051" s="303" t="s">
        <v>570</v>
      </c>
    </row>
    <row r="1052" spans="12:14" x14ac:dyDescent="0.35">
      <c r="L1052" s="303" t="s">
        <v>2450</v>
      </c>
      <c r="M1052" s="303" t="s">
        <v>2451</v>
      </c>
      <c r="N1052" s="303" t="s">
        <v>570</v>
      </c>
    </row>
    <row r="1053" spans="12:14" x14ac:dyDescent="0.35">
      <c r="L1053" s="303" t="s">
        <v>2452</v>
      </c>
      <c r="M1053" s="303" t="s">
        <v>2453</v>
      </c>
      <c r="N1053" s="303" t="s">
        <v>385</v>
      </c>
    </row>
    <row r="1054" spans="12:14" x14ac:dyDescent="0.35">
      <c r="L1054" s="303" t="s">
        <v>2454</v>
      </c>
      <c r="M1054" s="303" t="s">
        <v>2455</v>
      </c>
      <c r="N1054" s="303" t="s">
        <v>377</v>
      </c>
    </row>
    <row r="1055" spans="12:14" x14ac:dyDescent="0.35">
      <c r="L1055" s="303" t="s">
        <v>2456</v>
      </c>
      <c r="M1055" s="303" t="s">
        <v>2457</v>
      </c>
      <c r="N1055" s="303" t="s">
        <v>434</v>
      </c>
    </row>
    <row r="1056" spans="12:14" x14ac:dyDescent="0.35">
      <c r="L1056" s="303" t="s">
        <v>2458</v>
      </c>
      <c r="M1056" s="303" t="s">
        <v>2459</v>
      </c>
      <c r="N1056" s="303" t="s">
        <v>434</v>
      </c>
    </row>
    <row r="1057" spans="12:14" x14ac:dyDescent="0.35">
      <c r="L1057" s="303" t="s">
        <v>2460</v>
      </c>
      <c r="M1057" s="303" t="s">
        <v>2461</v>
      </c>
      <c r="N1057" s="303" t="s">
        <v>570</v>
      </c>
    </row>
    <row r="1058" spans="12:14" x14ac:dyDescent="0.35">
      <c r="L1058" s="303" t="s">
        <v>2462</v>
      </c>
      <c r="M1058" s="303" t="s">
        <v>2463</v>
      </c>
      <c r="N1058" s="303" t="s">
        <v>385</v>
      </c>
    </row>
    <row r="1059" spans="12:14" x14ac:dyDescent="0.35">
      <c r="L1059" s="303" t="s">
        <v>2464</v>
      </c>
      <c r="M1059" s="303" t="s">
        <v>2465</v>
      </c>
      <c r="N1059" s="303" t="s">
        <v>570</v>
      </c>
    </row>
    <row r="1060" spans="12:14" x14ac:dyDescent="0.35">
      <c r="L1060" s="303" t="s">
        <v>2466</v>
      </c>
      <c r="M1060" s="303" t="s">
        <v>2467</v>
      </c>
      <c r="N1060" s="303" t="s">
        <v>377</v>
      </c>
    </row>
    <row r="1061" spans="12:14" x14ac:dyDescent="0.35">
      <c r="L1061" s="303" t="s">
        <v>2468</v>
      </c>
      <c r="M1061" s="303" t="s">
        <v>2469</v>
      </c>
      <c r="N1061" s="303" t="s">
        <v>377</v>
      </c>
    </row>
    <row r="1062" spans="12:14" x14ac:dyDescent="0.35">
      <c r="L1062" s="303" t="s">
        <v>2470</v>
      </c>
      <c r="M1062" s="303" t="s">
        <v>2471</v>
      </c>
      <c r="N1062" s="303" t="s">
        <v>377</v>
      </c>
    </row>
    <row r="1063" spans="12:14" x14ac:dyDescent="0.35">
      <c r="L1063" s="303" t="s">
        <v>2472</v>
      </c>
      <c r="M1063" s="303" t="s">
        <v>2473</v>
      </c>
      <c r="N1063" s="303" t="s">
        <v>377</v>
      </c>
    </row>
    <row r="1064" spans="12:14" x14ac:dyDescent="0.35">
      <c r="L1064" s="303" t="s">
        <v>2474</v>
      </c>
      <c r="M1064" s="303" t="s">
        <v>2475</v>
      </c>
      <c r="N1064" s="303" t="s">
        <v>377</v>
      </c>
    </row>
    <row r="1065" spans="12:14" x14ac:dyDescent="0.35">
      <c r="L1065" s="303" t="s">
        <v>2476</v>
      </c>
      <c r="M1065" s="303" t="s">
        <v>2477</v>
      </c>
      <c r="N1065" s="303" t="s">
        <v>434</v>
      </c>
    </row>
    <row r="1066" spans="12:14" x14ac:dyDescent="0.35">
      <c r="L1066" s="303" t="s">
        <v>2478</v>
      </c>
      <c r="M1066" s="303" t="s">
        <v>2479</v>
      </c>
      <c r="N1066" s="303" t="s">
        <v>570</v>
      </c>
    </row>
    <row r="1067" spans="12:14" x14ac:dyDescent="0.35">
      <c r="L1067" s="303" t="s">
        <v>2480</v>
      </c>
      <c r="M1067" s="303" t="s">
        <v>2481</v>
      </c>
      <c r="N1067" s="303" t="s">
        <v>385</v>
      </c>
    </row>
    <row r="1068" spans="12:14" x14ac:dyDescent="0.35">
      <c r="L1068" s="303" t="s">
        <v>2482</v>
      </c>
      <c r="M1068" s="303" t="s">
        <v>2483</v>
      </c>
      <c r="N1068" s="303" t="s">
        <v>385</v>
      </c>
    </row>
    <row r="1069" spans="12:14" x14ac:dyDescent="0.35">
      <c r="L1069" s="303" t="s">
        <v>2484</v>
      </c>
      <c r="M1069" s="303" t="s">
        <v>2485</v>
      </c>
      <c r="N1069" s="303" t="s">
        <v>654</v>
      </c>
    </row>
    <row r="1070" spans="12:14" x14ac:dyDescent="0.35">
      <c r="L1070" s="303" t="s">
        <v>2486</v>
      </c>
      <c r="M1070" s="303" t="s">
        <v>2487</v>
      </c>
      <c r="N1070" s="303" t="s">
        <v>570</v>
      </c>
    </row>
    <row r="1071" spans="12:14" x14ac:dyDescent="0.35">
      <c r="L1071" s="303" t="s">
        <v>2488</v>
      </c>
      <c r="M1071" s="303" t="s">
        <v>2489</v>
      </c>
      <c r="N1071" s="303" t="s">
        <v>385</v>
      </c>
    </row>
    <row r="1072" spans="12:14" x14ac:dyDescent="0.35">
      <c r="L1072" s="303" t="s">
        <v>2490</v>
      </c>
      <c r="M1072" s="303" t="s">
        <v>2491</v>
      </c>
      <c r="N1072" s="303" t="s">
        <v>385</v>
      </c>
    </row>
    <row r="1073" spans="12:14" x14ac:dyDescent="0.35">
      <c r="L1073" s="303" t="s">
        <v>2492</v>
      </c>
      <c r="M1073" s="303" t="s">
        <v>2493</v>
      </c>
      <c r="N1073" s="303" t="s">
        <v>570</v>
      </c>
    </row>
    <row r="1074" spans="12:14" x14ac:dyDescent="0.35">
      <c r="L1074" s="303" t="s">
        <v>2494</v>
      </c>
      <c r="M1074" s="303" t="s">
        <v>2495</v>
      </c>
      <c r="N1074" s="303" t="s">
        <v>1223</v>
      </c>
    </row>
    <row r="1075" spans="12:14" x14ac:dyDescent="0.35">
      <c r="L1075" s="303" t="s">
        <v>2496</v>
      </c>
      <c r="M1075" s="303" t="s">
        <v>2497</v>
      </c>
      <c r="N1075" s="303" t="s">
        <v>1223</v>
      </c>
    </row>
    <row r="1076" spans="12:14" x14ac:dyDescent="0.35">
      <c r="L1076" s="303" t="s">
        <v>2498</v>
      </c>
      <c r="M1076" s="303" t="s">
        <v>2499</v>
      </c>
      <c r="N1076" s="303" t="s">
        <v>570</v>
      </c>
    </row>
    <row r="1077" spans="12:14" x14ac:dyDescent="0.35">
      <c r="L1077" s="303" t="s">
        <v>2500</v>
      </c>
      <c r="M1077" s="303" t="s">
        <v>2501</v>
      </c>
      <c r="N1077" s="303" t="s">
        <v>620</v>
      </c>
    </row>
    <row r="1078" spans="12:14" x14ac:dyDescent="0.35">
      <c r="L1078" s="303" t="s">
        <v>2502</v>
      </c>
      <c r="M1078" s="303" t="s">
        <v>285</v>
      </c>
      <c r="N1078" s="303" t="s">
        <v>385</v>
      </c>
    </row>
    <row r="1079" spans="12:14" x14ac:dyDescent="0.35">
      <c r="L1079" s="303" t="s">
        <v>2503</v>
      </c>
      <c r="M1079" s="303" t="s">
        <v>2504</v>
      </c>
      <c r="N1079" s="303" t="s">
        <v>377</v>
      </c>
    </row>
    <row r="1080" spans="12:14" x14ac:dyDescent="0.35">
      <c r="L1080" s="303" t="s">
        <v>2505</v>
      </c>
      <c r="M1080" s="303" t="s">
        <v>2506</v>
      </c>
      <c r="N1080" s="303" t="s">
        <v>434</v>
      </c>
    </row>
    <row r="1081" spans="12:14" x14ac:dyDescent="0.35">
      <c r="L1081" s="303" t="s">
        <v>2507</v>
      </c>
      <c r="M1081" s="303" t="s">
        <v>2508</v>
      </c>
      <c r="N1081" s="303" t="s">
        <v>434</v>
      </c>
    </row>
    <row r="1082" spans="12:14" x14ac:dyDescent="0.35">
      <c r="L1082" s="303" t="s">
        <v>2509</v>
      </c>
      <c r="M1082" s="303" t="s">
        <v>2510</v>
      </c>
      <c r="N1082" s="303" t="s">
        <v>377</v>
      </c>
    </row>
    <row r="1083" spans="12:14" x14ac:dyDescent="0.35">
      <c r="L1083" s="303" t="s">
        <v>2511</v>
      </c>
      <c r="M1083" s="303" t="s">
        <v>2512</v>
      </c>
      <c r="N1083" s="303" t="s">
        <v>377</v>
      </c>
    </row>
    <row r="1084" spans="12:14" x14ac:dyDescent="0.35">
      <c r="L1084" s="303" t="s">
        <v>2513</v>
      </c>
      <c r="M1084" s="303" t="s">
        <v>2514</v>
      </c>
      <c r="N1084" s="303" t="s">
        <v>570</v>
      </c>
    </row>
    <row r="1085" spans="12:14" x14ac:dyDescent="0.35">
      <c r="L1085" s="303" t="s">
        <v>2515</v>
      </c>
      <c r="M1085" s="303" t="s">
        <v>2516</v>
      </c>
      <c r="N1085" s="303" t="s">
        <v>377</v>
      </c>
    </row>
    <row r="1086" spans="12:14" x14ac:dyDescent="0.35">
      <c r="L1086" s="303" t="s">
        <v>2517</v>
      </c>
      <c r="M1086" s="303" t="s">
        <v>2518</v>
      </c>
      <c r="N1086" s="303" t="s">
        <v>434</v>
      </c>
    </row>
    <row r="1087" spans="12:14" x14ac:dyDescent="0.35">
      <c r="L1087" s="303" t="s">
        <v>2519</v>
      </c>
      <c r="M1087" s="303" t="s">
        <v>2520</v>
      </c>
      <c r="N1087" s="303" t="s">
        <v>377</v>
      </c>
    </row>
    <row r="1088" spans="12:14" x14ac:dyDescent="0.35">
      <c r="L1088" s="303" t="s">
        <v>2521</v>
      </c>
      <c r="M1088" s="303" t="s">
        <v>2522</v>
      </c>
      <c r="N1088" s="303" t="s">
        <v>377</v>
      </c>
    </row>
    <row r="1089" spans="12:14" x14ac:dyDescent="0.35">
      <c r="L1089" s="303" t="s">
        <v>2523</v>
      </c>
      <c r="M1089" s="303" t="s">
        <v>2524</v>
      </c>
      <c r="N1089" s="303" t="s">
        <v>377</v>
      </c>
    </row>
    <row r="1090" spans="12:14" x14ac:dyDescent="0.35">
      <c r="L1090" s="303" t="s">
        <v>2525</v>
      </c>
      <c r="M1090" s="303" t="s">
        <v>2526</v>
      </c>
      <c r="N1090" s="303" t="s">
        <v>385</v>
      </c>
    </row>
    <row r="1091" spans="12:14" x14ac:dyDescent="0.35">
      <c r="L1091" s="303" t="s">
        <v>2527</v>
      </c>
      <c r="M1091" s="303" t="s">
        <v>2528</v>
      </c>
      <c r="N1091" s="303" t="s">
        <v>570</v>
      </c>
    </row>
    <row r="1092" spans="12:14" x14ac:dyDescent="0.35">
      <c r="L1092" s="303" t="s">
        <v>2529</v>
      </c>
      <c r="M1092" s="303" t="s">
        <v>2530</v>
      </c>
      <c r="N1092" s="303" t="s">
        <v>570</v>
      </c>
    </row>
    <row r="1093" spans="12:14" x14ac:dyDescent="0.35">
      <c r="L1093" s="303" t="s">
        <v>2531</v>
      </c>
      <c r="M1093" s="303" t="s">
        <v>2532</v>
      </c>
      <c r="N1093" s="303" t="s">
        <v>593</v>
      </c>
    </row>
    <row r="1094" spans="12:14" x14ac:dyDescent="0.35">
      <c r="L1094" s="303" t="s">
        <v>2533</v>
      </c>
      <c r="M1094" s="303" t="s">
        <v>2534</v>
      </c>
      <c r="N1094" s="303" t="s">
        <v>593</v>
      </c>
    </row>
    <row r="1095" spans="12:14" x14ac:dyDescent="0.35">
      <c r="L1095" s="303" t="s">
        <v>2535</v>
      </c>
      <c r="M1095" s="303" t="s">
        <v>2536</v>
      </c>
      <c r="N1095" s="303" t="s">
        <v>434</v>
      </c>
    </row>
    <row r="1096" spans="12:14" x14ac:dyDescent="0.35">
      <c r="L1096" s="303" t="s">
        <v>2537</v>
      </c>
      <c r="M1096" s="303" t="s">
        <v>2538</v>
      </c>
      <c r="N1096" s="303" t="s">
        <v>434</v>
      </c>
    </row>
    <row r="1097" spans="12:14" x14ac:dyDescent="0.35">
      <c r="L1097" s="303" t="s">
        <v>2539</v>
      </c>
      <c r="M1097" s="303" t="s">
        <v>2540</v>
      </c>
      <c r="N1097" s="303" t="s">
        <v>434</v>
      </c>
    </row>
    <row r="1098" spans="12:14" x14ac:dyDescent="0.35">
      <c r="L1098" s="303" t="s">
        <v>2541</v>
      </c>
      <c r="M1098" s="303" t="s">
        <v>2542</v>
      </c>
      <c r="N1098" s="303" t="s">
        <v>377</v>
      </c>
    </row>
    <row r="1099" spans="12:14" x14ac:dyDescent="0.35">
      <c r="L1099" s="303" t="s">
        <v>2543</v>
      </c>
      <c r="M1099" s="303" t="s">
        <v>2544</v>
      </c>
      <c r="N1099" s="303" t="s">
        <v>570</v>
      </c>
    </row>
    <row r="1100" spans="12:14" x14ac:dyDescent="0.35">
      <c r="L1100" s="303" t="s">
        <v>2545</v>
      </c>
      <c r="M1100" s="303" t="s">
        <v>2546</v>
      </c>
      <c r="N1100" s="303" t="s">
        <v>434</v>
      </c>
    </row>
    <row r="1101" spans="12:14" x14ac:dyDescent="0.35">
      <c r="L1101" s="303" t="s">
        <v>2547</v>
      </c>
      <c r="M1101" s="303" t="s">
        <v>2548</v>
      </c>
      <c r="N1101" s="303" t="s">
        <v>620</v>
      </c>
    </row>
    <row r="1102" spans="12:14" x14ac:dyDescent="0.35">
      <c r="L1102" s="303" t="s">
        <v>2549</v>
      </c>
      <c r="M1102" s="303" t="s">
        <v>2550</v>
      </c>
      <c r="N1102" s="303" t="s">
        <v>434</v>
      </c>
    </row>
    <row r="1103" spans="12:14" x14ac:dyDescent="0.35">
      <c r="L1103" s="303" t="s">
        <v>2551</v>
      </c>
      <c r="M1103" s="303" t="s">
        <v>2552</v>
      </c>
      <c r="N1103" s="303" t="s">
        <v>377</v>
      </c>
    </row>
    <row r="1104" spans="12:14" x14ac:dyDescent="0.35">
      <c r="L1104" s="303" t="s">
        <v>2553</v>
      </c>
      <c r="M1104" s="303" t="s">
        <v>2554</v>
      </c>
      <c r="N1104" s="303" t="s">
        <v>377</v>
      </c>
    </row>
    <row r="1105" spans="12:14" x14ac:dyDescent="0.35">
      <c r="L1105" s="303" t="s">
        <v>2555</v>
      </c>
      <c r="M1105" s="303" t="s">
        <v>2556</v>
      </c>
      <c r="N1105" s="303" t="s">
        <v>385</v>
      </c>
    </row>
    <row r="1106" spans="12:14" x14ac:dyDescent="0.35">
      <c r="L1106" s="303" t="s">
        <v>2557</v>
      </c>
      <c r="M1106" s="303" t="s">
        <v>2558</v>
      </c>
      <c r="N1106" s="303" t="s">
        <v>377</v>
      </c>
    </row>
    <row r="1107" spans="12:14" x14ac:dyDescent="0.35">
      <c r="L1107" s="303" t="s">
        <v>2559</v>
      </c>
      <c r="M1107" s="303" t="s">
        <v>2560</v>
      </c>
      <c r="N1107" s="303" t="s">
        <v>385</v>
      </c>
    </row>
    <row r="1108" spans="12:14" x14ac:dyDescent="0.35">
      <c r="L1108" s="303" t="s">
        <v>2561</v>
      </c>
      <c r="M1108" s="303" t="s">
        <v>2562</v>
      </c>
      <c r="N1108" s="303" t="s">
        <v>570</v>
      </c>
    </row>
    <row r="1109" spans="12:14" x14ac:dyDescent="0.35">
      <c r="L1109" s="303" t="s">
        <v>2563</v>
      </c>
      <c r="M1109" s="303" t="s">
        <v>2564</v>
      </c>
      <c r="N1109" s="303" t="s">
        <v>654</v>
      </c>
    </row>
    <row r="1110" spans="12:14" x14ac:dyDescent="0.35">
      <c r="L1110" s="303" t="s">
        <v>2565</v>
      </c>
      <c r="M1110" s="303" t="s">
        <v>2566</v>
      </c>
      <c r="N1110" s="303" t="s">
        <v>377</v>
      </c>
    </row>
    <row r="1111" spans="12:14" x14ac:dyDescent="0.35">
      <c r="L1111" s="303" t="s">
        <v>2567</v>
      </c>
      <c r="M1111" s="303" t="s">
        <v>2568</v>
      </c>
      <c r="N1111" s="303" t="s">
        <v>620</v>
      </c>
    </row>
    <row r="1112" spans="12:14" x14ac:dyDescent="0.35">
      <c r="L1112" s="303" t="s">
        <v>2569</v>
      </c>
      <c r="M1112" s="303" t="s">
        <v>2570</v>
      </c>
      <c r="N1112" s="303" t="s">
        <v>377</v>
      </c>
    </row>
    <row r="1113" spans="12:14" x14ac:dyDescent="0.35">
      <c r="L1113" s="303" t="s">
        <v>2571</v>
      </c>
      <c r="M1113" s="303" t="s">
        <v>2572</v>
      </c>
      <c r="N1113" s="303" t="s">
        <v>570</v>
      </c>
    </row>
    <row r="1114" spans="12:14" x14ac:dyDescent="0.35">
      <c r="L1114" s="303" t="s">
        <v>2573</v>
      </c>
      <c r="M1114" s="303" t="s">
        <v>2574</v>
      </c>
      <c r="N1114" s="303" t="s">
        <v>654</v>
      </c>
    </row>
    <row r="1115" spans="12:14" x14ac:dyDescent="0.35">
      <c r="L1115" s="303" t="s">
        <v>2575</v>
      </c>
      <c r="M1115" s="303" t="s">
        <v>2576</v>
      </c>
      <c r="N1115" s="303" t="s">
        <v>377</v>
      </c>
    </row>
    <row r="1116" spans="12:14" x14ac:dyDescent="0.35">
      <c r="L1116" s="303" t="s">
        <v>2577</v>
      </c>
      <c r="M1116" s="303" t="s">
        <v>2578</v>
      </c>
      <c r="N1116" s="303" t="s">
        <v>570</v>
      </c>
    </row>
    <row r="1117" spans="12:14" x14ac:dyDescent="0.35">
      <c r="L1117" s="303" t="s">
        <v>2579</v>
      </c>
      <c r="M1117" s="303" t="s">
        <v>2580</v>
      </c>
      <c r="N1117" s="303" t="s">
        <v>434</v>
      </c>
    </row>
    <row r="1118" spans="12:14" x14ac:dyDescent="0.35">
      <c r="L1118" s="303" t="s">
        <v>2581</v>
      </c>
      <c r="M1118" s="303" t="s">
        <v>2582</v>
      </c>
      <c r="N1118" s="303" t="s">
        <v>654</v>
      </c>
    </row>
    <row r="1119" spans="12:14" x14ac:dyDescent="0.35">
      <c r="L1119" s="303" t="s">
        <v>2583</v>
      </c>
      <c r="M1119" s="303" t="s">
        <v>2584</v>
      </c>
      <c r="N1119" s="303" t="s">
        <v>377</v>
      </c>
    </row>
    <row r="1120" spans="12:14" x14ac:dyDescent="0.35">
      <c r="L1120" s="303" t="s">
        <v>2585</v>
      </c>
      <c r="M1120" s="303" t="s">
        <v>2586</v>
      </c>
      <c r="N1120" s="303" t="s">
        <v>434</v>
      </c>
    </row>
    <row r="1121" spans="12:14" x14ac:dyDescent="0.35">
      <c r="L1121" s="303" t="s">
        <v>2587</v>
      </c>
      <c r="M1121" s="303" t="s">
        <v>2588</v>
      </c>
      <c r="N1121" s="303" t="s">
        <v>385</v>
      </c>
    </row>
    <row r="1122" spans="12:14" x14ac:dyDescent="0.35">
      <c r="L1122" s="303" t="s">
        <v>2589</v>
      </c>
      <c r="M1122" s="303" t="s">
        <v>2590</v>
      </c>
      <c r="N1122" s="303" t="s">
        <v>377</v>
      </c>
    </row>
    <row r="1123" spans="12:14" x14ac:dyDescent="0.35">
      <c r="L1123" s="303" t="s">
        <v>2591</v>
      </c>
      <c r="M1123" s="303" t="s">
        <v>2592</v>
      </c>
      <c r="N1123" s="303" t="s">
        <v>620</v>
      </c>
    </row>
    <row r="1124" spans="12:14" x14ac:dyDescent="0.35">
      <c r="L1124" s="303" t="s">
        <v>2593</v>
      </c>
      <c r="M1124" s="303" t="s">
        <v>2594</v>
      </c>
      <c r="N1124" s="303" t="s">
        <v>570</v>
      </c>
    </row>
    <row r="1125" spans="12:14" x14ac:dyDescent="0.35">
      <c r="L1125" s="303" t="s">
        <v>2595</v>
      </c>
      <c r="M1125" s="303" t="s">
        <v>2596</v>
      </c>
      <c r="N1125" s="303" t="s">
        <v>377</v>
      </c>
    </row>
    <row r="1126" spans="12:14" x14ac:dyDescent="0.35">
      <c r="L1126" s="303" t="s">
        <v>2597</v>
      </c>
      <c r="M1126" s="303" t="s">
        <v>2598</v>
      </c>
      <c r="N1126" s="303" t="s">
        <v>434</v>
      </c>
    </row>
    <row r="1127" spans="12:14" x14ac:dyDescent="0.35">
      <c r="L1127" s="303" t="s">
        <v>2599</v>
      </c>
      <c r="M1127" s="303" t="s">
        <v>2600</v>
      </c>
      <c r="N1127" s="303" t="s">
        <v>654</v>
      </c>
    </row>
    <row r="1128" spans="12:14" x14ac:dyDescent="0.35">
      <c r="L1128" s="303" t="s">
        <v>2601</v>
      </c>
      <c r="M1128" s="303" t="s">
        <v>2602</v>
      </c>
      <c r="N1128" s="303" t="s">
        <v>434</v>
      </c>
    </row>
    <row r="1129" spans="12:14" x14ac:dyDescent="0.35">
      <c r="L1129" s="303" t="s">
        <v>2603</v>
      </c>
      <c r="M1129" s="303" t="s">
        <v>2604</v>
      </c>
      <c r="N1129" s="303" t="s">
        <v>570</v>
      </c>
    </row>
    <row r="1130" spans="12:14" x14ac:dyDescent="0.35">
      <c r="L1130" s="303" t="s">
        <v>2605</v>
      </c>
      <c r="M1130" s="303" t="s">
        <v>2606</v>
      </c>
      <c r="N1130" s="303" t="s">
        <v>377</v>
      </c>
    </row>
    <row r="1131" spans="12:14" x14ac:dyDescent="0.35">
      <c r="L1131" s="303" t="s">
        <v>2607</v>
      </c>
      <c r="M1131" s="303" t="s">
        <v>2608</v>
      </c>
      <c r="N1131" s="303" t="s">
        <v>434</v>
      </c>
    </row>
    <row r="1132" spans="12:14" x14ac:dyDescent="0.35">
      <c r="L1132" s="303" t="s">
        <v>2609</v>
      </c>
      <c r="M1132" s="303" t="s">
        <v>2610</v>
      </c>
      <c r="N1132" s="303" t="s">
        <v>385</v>
      </c>
    </row>
    <row r="1133" spans="12:14" x14ac:dyDescent="0.35">
      <c r="L1133" s="303" t="s">
        <v>2611</v>
      </c>
      <c r="M1133" s="303" t="s">
        <v>2612</v>
      </c>
      <c r="N1133" s="303" t="s">
        <v>570</v>
      </c>
    </row>
    <row r="1134" spans="12:14" x14ac:dyDescent="0.35">
      <c r="L1134" s="303" t="s">
        <v>2613</v>
      </c>
      <c r="M1134" s="303" t="s">
        <v>2614</v>
      </c>
      <c r="N1134" s="303" t="s">
        <v>425</v>
      </c>
    </row>
    <row r="1135" spans="12:14" x14ac:dyDescent="0.35">
      <c r="L1135" s="303" t="s">
        <v>2615</v>
      </c>
      <c r="M1135" s="303" t="s">
        <v>2616</v>
      </c>
      <c r="N1135" s="303" t="s">
        <v>434</v>
      </c>
    </row>
    <row r="1136" spans="12:14" x14ac:dyDescent="0.35">
      <c r="L1136" s="303" t="s">
        <v>2617</v>
      </c>
      <c r="M1136" s="303" t="s">
        <v>2618</v>
      </c>
      <c r="N1136" s="303" t="s">
        <v>654</v>
      </c>
    </row>
    <row r="1137" spans="12:14" x14ac:dyDescent="0.35">
      <c r="L1137" s="303" t="s">
        <v>1540</v>
      </c>
      <c r="M1137" s="303" t="s">
        <v>2619</v>
      </c>
      <c r="N1137" s="303" t="s">
        <v>570</v>
      </c>
    </row>
    <row r="1138" spans="12:14" x14ac:dyDescent="0.35">
      <c r="L1138" s="303" t="s">
        <v>2620</v>
      </c>
      <c r="M1138" s="303" t="s">
        <v>2621</v>
      </c>
      <c r="N1138" s="303" t="s">
        <v>434</v>
      </c>
    </row>
    <row r="1139" spans="12:14" x14ac:dyDescent="0.35">
      <c r="L1139" s="303" t="s">
        <v>2622</v>
      </c>
      <c r="M1139" s="303" t="s">
        <v>2623</v>
      </c>
      <c r="N1139" s="303" t="s">
        <v>385</v>
      </c>
    </row>
    <row r="1140" spans="12:14" x14ac:dyDescent="0.35">
      <c r="L1140" s="303" t="s">
        <v>364</v>
      </c>
      <c r="M1140" s="303" t="s">
        <v>2624</v>
      </c>
      <c r="N1140" s="303" t="s">
        <v>654</v>
      </c>
    </row>
    <row r="1141" spans="12:14" x14ac:dyDescent="0.35">
      <c r="L1141" s="303" t="s">
        <v>2625</v>
      </c>
      <c r="M1141" s="303" t="s">
        <v>2626</v>
      </c>
      <c r="N1141" s="303" t="s">
        <v>570</v>
      </c>
    </row>
    <row r="1142" spans="12:14" x14ac:dyDescent="0.35">
      <c r="L1142" s="303" t="s">
        <v>2627</v>
      </c>
      <c r="M1142" s="303" t="s">
        <v>2628</v>
      </c>
      <c r="N1142" s="303" t="s">
        <v>620</v>
      </c>
    </row>
    <row r="1143" spans="12:14" x14ac:dyDescent="0.35">
      <c r="L1143" s="303" t="s">
        <v>2629</v>
      </c>
      <c r="M1143" s="303" t="s">
        <v>2630</v>
      </c>
      <c r="N1143" s="303" t="s">
        <v>620</v>
      </c>
    </row>
    <row r="1144" spans="12:14" x14ac:dyDescent="0.35">
      <c r="L1144" s="303" t="s">
        <v>2631</v>
      </c>
      <c r="M1144" s="303" t="s">
        <v>2632</v>
      </c>
      <c r="N1144" s="303" t="s">
        <v>570</v>
      </c>
    </row>
    <row r="1145" spans="12:14" x14ac:dyDescent="0.35">
      <c r="L1145" s="303" t="s">
        <v>2633</v>
      </c>
      <c r="M1145" s="303" t="s">
        <v>2634</v>
      </c>
      <c r="N1145" s="303" t="s">
        <v>377</v>
      </c>
    </row>
    <row r="1146" spans="12:14" x14ac:dyDescent="0.35">
      <c r="L1146" s="303" t="s">
        <v>2635</v>
      </c>
      <c r="M1146" s="303" t="s">
        <v>2636</v>
      </c>
      <c r="N1146" s="303" t="s">
        <v>377</v>
      </c>
    </row>
    <row r="1147" spans="12:14" x14ac:dyDescent="0.35">
      <c r="L1147" s="303" t="s">
        <v>2637</v>
      </c>
      <c r="M1147" s="303" t="s">
        <v>2638</v>
      </c>
      <c r="N1147" s="303" t="s">
        <v>654</v>
      </c>
    </row>
    <row r="1148" spans="12:14" x14ac:dyDescent="0.35">
      <c r="L1148" s="303" t="s">
        <v>2639</v>
      </c>
      <c r="M1148" s="303" t="s">
        <v>2640</v>
      </c>
      <c r="N1148" s="303" t="s">
        <v>620</v>
      </c>
    </row>
    <row r="1149" spans="12:14" x14ac:dyDescent="0.35">
      <c r="L1149" s="303" t="s">
        <v>2641</v>
      </c>
      <c r="M1149" s="303" t="s">
        <v>2642</v>
      </c>
      <c r="N1149" s="303" t="s">
        <v>377</v>
      </c>
    </row>
    <row r="1150" spans="12:14" x14ac:dyDescent="0.35">
      <c r="L1150" s="303" t="s">
        <v>2643</v>
      </c>
      <c r="M1150" s="303" t="s">
        <v>2644</v>
      </c>
      <c r="N1150" s="303" t="s">
        <v>570</v>
      </c>
    </row>
    <row r="1151" spans="12:14" x14ac:dyDescent="0.35">
      <c r="L1151" s="303" t="s">
        <v>2645</v>
      </c>
      <c r="M1151" s="303" t="s">
        <v>2646</v>
      </c>
      <c r="N1151" s="303" t="s">
        <v>434</v>
      </c>
    </row>
    <row r="1152" spans="12:14" x14ac:dyDescent="0.35">
      <c r="L1152" s="303" t="s">
        <v>2647</v>
      </c>
      <c r="M1152" s="303" t="s">
        <v>2648</v>
      </c>
      <c r="N1152" s="303" t="s">
        <v>434</v>
      </c>
    </row>
    <row r="1153" spans="12:14" x14ac:dyDescent="0.35">
      <c r="L1153" s="303" t="s">
        <v>2649</v>
      </c>
      <c r="M1153" s="303" t="s">
        <v>2650</v>
      </c>
      <c r="N1153" s="303" t="s">
        <v>434</v>
      </c>
    </row>
    <row r="1154" spans="12:14" x14ac:dyDescent="0.35">
      <c r="L1154" s="303" t="s">
        <v>2651</v>
      </c>
      <c r="M1154" s="303" t="s">
        <v>2652</v>
      </c>
      <c r="N1154" s="303" t="s">
        <v>1223</v>
      </c>
    </row>
    <row r="1155" spans="12:14" x14ac:dyDescent="0.35">
      <c r="L1155" s="303" t="s">
        <v>2653</v>
      </c>
      <c r="M1155" s="303" t="s">
        <v>2654</v>
      </c>
      <c r="N1155" s="303" t="s">
        <v>377</v>
      </c>
    </row>
    <row r="1156" spans="12:14" x14ac:dyDescent="0.35">
      <c r="L1156" s="303" t="s">
        <v>2655</v>
      </c>
      <c r="M1156" s="303" t="s">
        <v>2656</v>
      </c>
      <c r="N1156" s="303" t="s">
        <v>385</v>
      </c>
    </row>
    <row r="1157" spans="12:14" x14ac:dyDescent="0.35">
      <c r="L1157" s="303" t="s">
        <v>2657</v>
      </c>
      <c r="M1157" s="303" t="s">
        <v>2658</v>
      </c>
      <c r="N1157" s="303" t="s">
        <v>377</v>
      </c>
    </row>
    <row r="1158" spans="12:14" x14ac:dyDescent="0.35">
      <c r="L1158" s="303" t="s">
        <v>2659</v>
      </c>
      <c r="M1158" s="303" t="s">
        <v>2660</v>
      </c>
      <c r="N1158" s="303" t="s">
        <v>377</v>
      </c>
    </row>
    <row r="1159" spans="12:14" x14ac:dyDescent="0.35">
      <c r="L1159" s="303" t="s">
        <v>2661</v>
      </c>
      <c r="M1159" s="303" t="s">
        <v>2662</v>
      </c>
      <c r="N1159" s="303" t="s">
        <v>570</v>
      </c>
    </row>
    <row r="1160" spans="12:14" x14ac:dyDescent="0.35">
      <c r="L1160" s="303" t="s">
        <v>2663</v>
      </c>
      <c r="M1160" s="303" t="s">
        <v>2664</v>
      </c>
      <c r="N1160" s="303" t="s">
        <v>377</v>
      </c>
    </row>
    <row r="1161" spans="12:14" x14ac:dyDescent="0.35">
      <c r="L1161" s="303" t="s">
        <v>2665</v>
      </c>
      <c r="M1161" s="303" t="s">
        <v>2666</v>
      </c>
      <c r="N1161" s="303" t="s">
        <v>620</v>
      </c>
    </row>
    <row r="1162" spans="12:14" x14ac:dyDescent="0.35">
      <c r="L1162" s="303" t="s">
        <v>2667</v>
      </c>
      <c r="M1162" s="303" t="s">
        <v>2668</v>
      </c>
      <c r="N1162" s="303" t="s">
        <v>570</v>
      </c>
    </row>
    <row r="1163" spans="12:14" x14ac:dyDescent="0.35">
      <c r="L1163" s="303" t="s">
        <v>2669</v>
      </c>
      <c r="M1163" s="303" t="s">
        <v>2670</v>
      </c>
      <c r="N1163" s="303" t="s">
        <v>385</v>
      </c>
    </row>
    <row r="1164" spans="12:14" x14ac:dyDescent="0.35">
      <c r="L1164" s="303" t="s">
        <v>2671</v>
      </c>
      <c r="M1164" s="303" t="s">
        <v>2672</v>
      </c>
      <c r="N1164" s="303" t="s">
        <v>434</v>
      </c>
    </row>
    <row r="1165" spans="12:14" x14ac:dyDescent="0.35">
      <c r="L1165" s="303" t="s">
        <v>2673</v>
      </c>
      <c r="M1165" s="303" t="s">
        <v>2674</v>
      </c>
      <c r="N1165" s="303" t="s">
        <v>377</v>
      </c>
    </row>
    <row r="1166" spans="12:14" x14ac:dyDescent="0.35">
      <c r="L1166" s="303" t="s">
        <v>2675</v>
      </c>
      <c r="M1166" s="303" t="s">
        <v>2676</v>
      </c>
      <c r="N1166" s="303" t="s">
        <v>385</v>
      </c>
    </row>
    <row r="1167" spans="12:14" x14ac:dyDescent="0.35">
      <c r="L1167" s="303" t="s">
        <v>2677</v>
      </c>
      <c r="M1167" s="303" t="s">
        <v>2678</v>
      </c>
      <c r="N1167" s="303" t="s">
        <v>377</v>
      </c>
    </row>
    <row r="1168" spans="12:14" x14ac:dyDescent="0.35">
      <c r="L1168" s="303" t="s">
        <v>1065</v>
      </c>
      <c r="M1168" s="303" t="s">
        <v>2679</v>
      </c>
      <c r="N1168" s="303" t="s">
        <v>570</v>
      </c>
    </row>
    <row r="1169" spans="12:14" x14ac:dyDescent="0.35">
      <c r="L1169" s="303" t="s">
        <v>2680</v>
      </c>
      <c r="M1169" s="303" t="s">
        <v>2681</v>
      </c>
      <c r="N1169" s="303" t="s">
        <v>620</v>
      </c>
    </row>
    <row r="1170" spans="12:14" x14ac:dyDescent="0.35">
      <c r="L1170" s="303" t="s">
        <v>2682</v>
      </c>
      <c r="M1170" s="303" t="s">
        <v>2683</v>
      </c>
      <c r="N1170" s="303" t="s">
        <v>593</v>
      </c>
    </row>
    <row r="1171" spans="12:14" x14ac:dyDescent="0.35">
      <c r="L1171" s="303" t="s">
        <v>2684</v>
      </c>
      <c r="M1171" s="303" t="s">
        <v>2685</v>
      </c>
      <c r="N1171" s="303" t="s">
        <v>377</v>
      </c>
    </row>
    <row r="1172" spans="12:14" x14ac:dyDescent="0.35">
      <c r="L1172" s="303" t="s">
        <v>2686</v>
      </c>
      <c r="M1172" s="303" t="s">
        <v>2687</v>
      </c>
      <c r="N1172" s="303" t="s">
        <v>425</v>
      </c>
    </row>
    <row r="1173" spans="12:14" x14ac:dyDescent="0.35">
      <c r="L1173" s="303" t="s">
        <v>2688</v>
      </c>
      <c r="M1173" s="303" t="s">
        <v>2689</v>
      </c>
      <c r="N1173" s="303" t="s">
        <v>377</v>
      </c>
    </row>
    <row r="1174" spans="12:14" x14ac:dyDescent="0.35">
      <c r="L1174" s="303" t="s">
        <v>2690</v>
      </c>
      <c r="M1174" s="303" t="s">
        <v>2691</v>
      </c>
      <c r="N1174" s="303" t="s">
        <v>570</v>
      </c>
    </row>
    <row r="1175" spans="12:14" x14ac:dyDescent="0.35">
      <c r="L1175" s="303" t="s">
        <v>2692</v>
      </c>
      <c r="M1175" s="303" t="s">
        <v>2693</v>
      </c>
      <c r="N1175" s="303" t="s">
        <v>377</v>
      </c>
    </row>
    <row r="1176" spans="12:14" x14ac:dyDescent="0.35">
      <c r="L1176" s="303" t="s">
        <v>2694</v>
      </c>
      <c r="M1176" s="303" t="s">
        <v>2695</v>
      </c>
      <c r="N1176" s="303" t="s">
        <v>377</v>
      </c>
    </row>
    <row r="1177" spans="12:14" x14ac:dyDescent="0.35">
      <c r="L1177" s="303" t="s">
        <v>2696</v>
      </c>
      <c r="M1177" s="303" t="s">
        <v>2697</v>
      </c>
      <c r="N1177" s="303" t="s">
        <v>620</v>
      </c>
    </row>
    <row r="1178" spans="12:14" x14ac:dyDescent="0.35">
      <c r="L1178" s="303" t="s">
        <v>2698</v>
      </c>
      <c r="M1178" s="303" t="s">
        <v>2699</v>
      </c>
      <c r="N1178" s="303" t="s">
        <v>620</v>
      </c>
    </row>
    <row r="1179" spans="12:14" x14ac:dyDescent="0.35">
      <c r="L1179" s="303" t="s">
        <v>2700</v>
      </c>
      <c r="M1179" s="303" t="s">
        <v>2701</v>
      </c>
      <c r="N1179" s="303" t="s">
        <v>620</v>
      </c>
    </row>
    <row r="1180" spans="12:14" x14ac:dyDescent="0.35">
      <c r="L1180" s="303" t="s">
        <v>2702</v>
      </c>
      <c r="M1180" s="303" t="s">
        <v>2703</v>
      </c>
      <c r="N1180" s="303" t="s">
        <v>654</v>
      </c>
    </row>
    <row r="1181" spans="12:14" x14ac:dyDescent="0.35">
      <c r="L1181" s="303" t="s">
        <v>2704</v>
      </c>
      <c r="M1181" s="303" t="s">
        <v>2705</v>
      </c>
      <c r="N1181" s="303" t="s">
        <v>434</v>
      </c>
    </row>
    <row r="1182" spans="12:14" x14ac:dyDescent="0.35">
      <c r="L1182" s="303" t="s">
        <v>2706</v>
      </c>
      <c r="M1182" s="303" t="s">
        <v>2707</v>
      </c>
      <c r="N1182" s="303" t="s">
        <v>570</v>
      </c>
    </row>
    <row r="1183" spans="12:14" x14ac:dyDescent="0.35">
      <c r="L1183" s="303" t="s">
        <v>2708</v>
      </c>
      <c r="M1183" s="303" t="s">
        <v>2709</v>
      </c>
      <c r="N1183" s="303" t="s">
        <v>385</v>
      </c>
    </row>
    <row r="1184" spans="12:14" x14ac:dyDescent="0.35">
      <c r="L1184" s="303" t="s">
        <v>2710</v>
      </c>
      <c r="M1184" s="303" t="s">
        <v>2711</v>
      </c>
      <c r="N1184" s="303" t="s">
        <v>570</v>
      </c>
    </row>
    <row r="1185" spans="12:14" x14ac:dyDescent="0.35">
      <c r="L1185" s="303" t="s">
        <v>2712</v>
      </c>
      <c r="M1185" s="303" t="s">
        <v>2713</v>
      </c>
      <c r="N1185" s="303" t="s">
        <v>593</v>
      </c>
    </row>
    <row r="1186" spans="12:14" x14ac:dyDescent="0.35">
      <c r="L1186" s="303" t="s">
        <v>2714</v>
      </c>
      <c r="M1186" s="303" t="s">
        <v>2715</v>
      </c>
      <c r="N1186" s="303" t="s">
        <v>620</v>
      </c>
    </row>
    <row r="1187" spans="12:14" x14ac:dyDescent="0.35">
      <c r="L1187" s="303" t="s">
        <v>2716</v>
      </c>
      <c r="M1187" s="303" t="s">
        <v>2717</v>
      </c>
      <c r="N1187" s="303" t="s">
        <v>377</v>
      </c>
    </row>
    <row r="1188" spans="12:14" x14ac:dyDescent="0.35">
      <c r="L1188" s="303" t="s">
        <v>2718</v>
      </c>
      <c r="M1188" s="303" t="s">
        <v>2719</v>
      </c>
      <c r="N1188" s="303" t="s">
        <v>385</v>
      </c>
    </row>
    <row r="1189" spans="12:14" x14ac:dyDescent="0.35">
      <c r="L1189" s="303" t="s">
        <v>2720</v>
      </c>
      <c r="M1189" s="303" t="s">
        <v>2721</v>
      </c>
      <c r="N1189" s="303" t="s">
        <v>570</v>
      </c>
    </row>
    <row r="1190" spans="12:14" x14ac:dyDescent="0.35">
      <c r="L1190" s="303" t="s">
        <v>2722</v>
      </c>
      <c r="M1190" s="303" t="s">
        <v>2723</v>
      </c>
      <c r="N1190" s="303" t="s">
        <v>434</v>
      </c>
    </row>
    <row r="1191" spans="12:14" x14ac:dyDescent="0.35">
      <c r="L1191" s="303" t="s">
        <v>2724</v>
      </c>
      <c r="M1191" s="303" t="s">
        <v>2725</v>
      </c>
      <c r="N1191" s="303" t="s">
        <v>385</v>
      </c>
    </row>
    <row r="1192" spans="12:14" x14ac:dyDescent="0.35">
      <c r="L1192" s="303" t="s">
        <v>2726</v>
      </c>
      <c r="M1192" s="303" t="s">
        <v>2727</v>
      </c>
      <c r="N1192" s="303" t="s">
        <v>570</v>
      </c>
    </row>
    <row r="1193" spans="12:14" x14ac:dyDescent="0.35">
      <c r="L1193" s="303" t="s">
        <v>2728</v>
      </c>
      <c r="M1193" s="303" t="s">
        <v>2729</v>
      </c>
      <c r="N1193" s="303" t="s">
        <v>377</v>
      </c>
    </row>
    <row r="1194" spans="12:14" x14ac:dyDescent="0.35">
      <c r="L1194" s="303" t="s">
        <v>2730</v>
      </c>
      <c r="M1194" s="303" t="s">
        <v>2731</v>
      </c>
      <c r="N1194" s="303" t="s">
        <v>654</v>
      </c>
    </row>
    <row r="1195" spans="12:14" x14ac:dyDescent="0.35">
      <c r="L1195" s="303" t="s">
        <v>2732</v>
      </c>
      <c r="M1195" s="303" t="s">
        <v>2733</v>
      </c>
      <c r="N1195" s="303" t="s">
        <v>377</v>
      </c>
    </row>
    <row r="1196" spans="12:14" x14ac:dyDescent="0.35">
      <c r="L1196" s="303" t="s">
        <v>2734</v>
      </c>
      <c r="M1196" s="303" t="s">
        <v>2735</v>
      </c>
      <c r="N1196" s="303" t="s">
        <v>385</v>
      </c>
    </row>
    <row r="1197" spans="12:14" x14ac:dyDescent="0.35">
      <c r="L1197" s="303" t="s">
        <v>2736</v>
      </c>
      <c r="M1197" s="303" t="s">
        <v>2737</v>
      </c>
      <c r="N1197" s="303" t="s">
        <v>434</v>
      </c>
    </row>
    <row r="1198" spans="12:14" x14ac:dyDescent="0.35">
      <c r="L1198" s="303" t="s">
        <v>2738</v>
      </c>
      <c r="M1198" s="303" t="s">
        <v>2739</v>
      </c>
      <c r="N1198" s="303" t="s">
        <v>434</v>
      </c>
    </row>
    <row r="1199" spans="12:14" x14ac:dyDescent="0.35">
      <c r="L1199" s="303" t="s">
        <v>2740</v>
      </c>
      <c r="M1199" s="303" t="s">
        <v>2741</v>
      </c>
      <c r="N1199" s="303" t="s">
        <v>377</v>
      </c>
    </row>
    <row r="1200" spans="12:14" x14ac:dyDescent="0.35">
      <c r="L1200" s="303" t="s">
        <v>2742</v>
      </c>
      <c r="M1200" s="303" t="s">
        <v>2743</v>
      </c>
      <c r="N1200" s="303" t="s">
        <v>570</v>
      </c>
    </row>
    <row r="1201" spans="12:14" x14ac:dyDescent="0.35">
      <c r="L1201" s="303" t="s">
        <v>2744</v>
      </c>
      <c r="M1201" s="303" t="s">
        <v>2745</v>
      </c>
      <c r="N1201" s="303" t="s">
        <v>434</v>
      </c>
    </row>
    <row r="1202" spans="12:14" x14ac:dyDescent="0.35">
      <c r="L1202" s="303" t="s">
        <v>2734</v>
      </c>
      <c r="M1202" s="303" t="s">
        <v>2746</v>
      </c>
      <c r="N1202" s="303" t="s">
        <v>385</v>
      </c>
    </row>
    <row r="1203" spans="12:14" x14ac:dyDescent="0.35">
      <c r="L1203" s="303" t="s">
        <v>2747</v>
      </c>
      <c r="M1203" s="303" t="s">
        <v>2748</v>
      </c>
      <c r="N1203" s="303" t="s">
        <v>434</v>
      </c>
    </row>
    <row r="1204" spans="12:14" x14ac:dyDescent="0.35">
      <c r="L1204" s="303" t="s">
        <v>1232</v>
      </c>
      <c r="M1204" s="303" t="s">
        <v>2749</v>
      </c>
      <c r="N1204" s="303" t="s">
        <v>425</v>
      </c>
    </row>
    <row r="1205" spans="12:14" x14ac:dyDescent="0.35">
      <c r="L1205" s="303" t="s">
        <v>2750</v>
      </c>
      <c r="M1205" s="303" t="s">
        <v>2751</v>
      </c>
      <c r="N1205" s="303" t="s">
        <v>570</v>
      </c>
    </row>
    <row r="1206" spans="12:14" x14ac:dyDescent="0.35">
      <c r="L1206" s="303" t="s">
        <v>2752</v>
      </c>
      <c r="M1206" s="303" t="s">
        <v>2753</v>
      </c>
      <c r="N1206" s="303" t="s">
        <v>385</v>
      </c>
    </row>
    <row r="1207" spans="12:14" x14ac:dyDescent="0.35">
      <c r="L1207" s="303" t="s">
        <v>2754</v>
      </c>
      <c r="M1207" s="303" t="s">
        <v>2755</v>
      </c>
      <c r="N1207" s="303" t="s">
        <v>385</v>
      </c>
    </row>
    <row r="1208" spans="12:14" x14ac:dyDescent="0.35">
      <c r="L1208" s="303" t="s">
        <v>2756</v>
      </c>
      <c r="M1208" s="303" t="s">
        <v>2757</v>
      </c>
      <c r="N1208" s="303" t="s">
        <v>654</v>
      </c>
    </row>
    <row r="1209" spans="12:14" x14ac:dyDescent="0.35">
      <c r="L1209" s="303" t="s">
        <v>2758</v>
      </c>
      <c r="M1209" s="303" t="s">
        <v>2759</v>
      </c>
      <c r="N1209" s="303" t="s">
        <v>377</v>
      </c>
    </row>
    <row r="1210" spans="12:14" x14ac:dyDescent="0.35">
      <c r="L1210" s="303" t="s">
        <v>2760</v>
      </c>
      <c r="M1210" s="303" t="s">
        <v>2761</v>
      </c>
      <c r="N1210" s="303" t="s">
        <v>385</v>
      </c>
    </row>
    <row r="1211" spans="12:14" x14ac:dyDescent="0.35">
      <c r="L1211" s="303" t="s">
        <v>2762</v>
      </c>
      <c r="M1211" s="303" t="s">
        <v>2763</v>
      </c>
      <c r="N1211" s="303" t="s">
        <v>385</v>
      </c>
    </row>
    <row r="1212" spans="12:14" x14ac:dyDescent="0.35">
      <c r="L1212" s="303" t="s">
        <v>2764</v>
      </c>
      <c r="M1212" s="303" t="s">
        <v>2765</v>
      </c>
      <c r="N1212" s="303" t="s">
        <v>377</v>
      </c>
    </row>
    <row r="1213" spans="12:14" x14ac:dyDescent="0.35">
      <c r="L1213" s="303" t="s">
        <v>2766</v>
      </c>
      <c r="M1213" s="303" t="s">
        <v>2767</v>
      </c>
      <c r="N1213" s="303" t="s">
        <v>385</v>
      </c>
    </row>
    <row r="1214" spans="12:14" x14ac:dyDescent="0.35">
      <c r="L1214" s="303" t="s">
        <v>2768</v>
      </c>
      <c r="M1214" s="303" t="s">
        <v>2769</v>
      </c>
      <c r="N1214" s="303" t="s">
        <v>570</v>
      </c>
    </row>
    <row r="1215" spans="12:14" x14ac:dyDescent="0.35">
      <c r="L1215" s="303" t="s">
        <v>2770</v>
      </c>
      <c r="M1215" s="303" t="s">
        <v>2771</v>
      </c>
      <c r="N1215" s="303" t="s">
        <v>570</v>
      </c>
    </row>
    <row r="1216" spans="12:14" x14ac:dyDescent="0.35">
      <c r="L1216" s="303" t="s">
        <v>2772</v>
      </c>
      <c r="M1216" s="303" t="s">
        <v>2773</v>
      </c>
      <c r="N1216" s="303" t="s">
        <v>385</v>
      </c>
    </row>
    <row r="1217" spans="12:14" x14ac:dyDescent="0.35">
      <c r="L1217" s="303" t="s">
        <v>2774</v>
      </c>
      <c r="M1217" s="303" t="s">
        <v>2775</v>
      </c>
      <c r="N1217" s="303" t="s">
        <v>570</v>
      </c>
    </row>
    <row r="1218" spans="12:14" x14ac:dyDescent="0.35">
      <c r="L1218" s="303" t="s">
        <v>2776</v>
      </c>
      <c r="M1218" s="303" t="s">
        <v>2777</v>
      </c>
      <c r="N1218" s="303" t="s">
        <v>1223</v>
      </c>
    </row>
    <row r="1219" spans="12:14" x14ac:dyDescent="0.35">
      <c r="L1219" s="303" t="s">
        <v>2778</v>
      </c>
      <c r="M1219" s="303" t="s">
        <v>2779</v>
      </c>
      <c r="N1219" s="303" t="s">
        <v>570</v>
      </c>
    </row>
    <row r="1220" spans="12:14" x14ac:dyDescent="0.35">
      <c r="L1220" s="303" t="s">
        <v>2780</v>
      </c>
      <c r="M1220" s="303" t="s">
        <v>2781</v>
      </c>
      <c r="N1220" s="303" t="s">
        <v>570</v>
      </c>
    </row>
    <row r="1221" spans="12:14" x14ac:dyDescent="0.35">
      <c r="L1221" s="303" t="s">
        <v>2782</v>
      </c>
      <c r="M1221" s="303" t="s">
        <v>2783</v>
      </c>
      <c r="N1221" s="303" t="s">
        <v>377</v>
      </c>
    </row>
    <row r="1222" spans="12:14" x14ac:dyDescent="0.35">
      <c r="L1222" s="303" t="s">
        <v>362</v>
      </c>
      <c r="M1222" s="303" t="s">
        <v>2784</v>
      </c>
      <c r="N1222" s="303" t="s">
        <v>654</v>
      </c>
    </row>
    <row r="1223" spans="12:14" x14ac:dyDescent="0.35">
      <c r="L1223" s="303" t="s">
        <v>2785</v>
      </c>
      <c r="M1223" s="303" t="s">
        <v>2786</v>
      </c>
      <c r="N1223" s="303" t="s">
        <v>425</v>
      </c>
    </row>
    <row r="1224" spans="12:14" x14ac:dyDescent="0.35">
      <c r="L1224" s="303" t="s">
        <v>2787</v>
      </c>
      <c r="M1224" s="303" t="s">
        <v>2788</v>
      </c>
      <c r="N1224" s="303" t="s">
        <v>620</v>
      </c>
    </row>
    <row r="1225" spans="12:14" x14ac:dyDescent="0.35">
      <c r="L1225" s="303" t="s">
        <v>2789</v>
      </c>
      <c r="M1225" s="303" t="s">
        <v>2790</v>
      </c>
      <c r="N1225" s="303" t="s">
        <v>570</v>
      </c>
    </row>
    <row r="1226" spans="12:14" x14ac:dyDescent="0.35">
      <c r="L1226" s="303" t="s">
        <v>2791</v>
      </c>
      <c r="M1226" s="303" t="s">
        <v>2792</v>
      </c>
      <c r="N1226" s="303" t="s">
        <v>385</v>
      </c>
    </row>
    <row r="1227" spans="12:14" x14ac:dyDescent="0.35">
      <c r="L1227" s="303" t="s">
        <v>2793</v>
      </c>
      <c r="M1227" s="303" t="s">
        <v>2794</v>
      </c>
      <c r="N1227" s="303" t="s">
        <v>434</v>
      </c>
    </row>
    <row r="1228" spans="12:14" x14ac:dyDescent="0.35">
      <c r="L1228" s="303" t="s">
        <v>2795</v>
      </c>
      <c r="M1228" s="303" t="s">
        <v>2796</v>
      </c>
      <c r="N1228" s="303" t="s">
        <v>377</v>
      </c>
    </row>
    <row r="1229" spans="12:14" x14ac:dyDescent="0.35">
      <c r="L1229" s="303" t="s">
        <v>2797</v>
      </c>
      <c r="M1229" s="303" t="s">
        <v>304</v>
      </c>
      <c r="N1229" s="303" t="s">
        <v>654</v>
      </c>
    </row>
    <row r="1230" spans="12:14" x14ac:dyDescent="0.35">
      <c r="L1230" s="303" t="s">
        <v>2798</v>
      </c>
      <c r="M1230" s="303" t="s">
        <v>2799</v>
      </c>
      <c r="N1230" s="303" t="s">
        <v>377</v>
      </c>
    </row>
    <row r="1231" spans="12:14" x14ac:dyDescent="0.35">
      <c r="L1231" s="303" t="s">
        <v>2800</v>
      </c>
      <c r="M1231" s="303" t="s">
        <v>2801</v>
      </c>
      <c r="N1231" s="303" t="s">
        <v>385</v>
      </c>
    </row>
    <row r="1232" spans="12:14" x14ac:dyDescent="0.35">
      <c r="L1232" s="303" t="s">
        <v>2802</v>
      </c>
      <c r="M1232" s="303" t="s">
        <v>2803</v>
      </c>
      <c r="N1232" s="303" t="s">
        <v>620</v>
      </c>
    </row>
    <row r="1233" spans="12:14" x14ac:dyDescent="0.35">
      <c r="L1233" s="303" t="s">
        <v>2804</v>
      </c>
      <c r="M1233" s="303" t="s">
        <v>2805</v>
      </c>
      <c r="N1233" s="303" t="s">
        <v>620</v>
      </c>
    </row>
    <row r="1234" spans="12:14" x14ac:dyDescent="0.35">
      <c r="L1234" s="303" t="s">
        <v>2806</v>
      </c>
      <c r="M1234" s="303" t="s">
        <v>2807</v>
      </c>
      <c r="N1234" s="303" t="s">
        <v>377</v>
      </c>
    </row>
    <row r="1235" spans="12:14" x14ac:dyDescent="0.35">
      <c r="L1235" s="303" t="s">
        <v>2808</v>
      </c>
      <c r="M1235" s="303" t="s">
        <v>2809</v>
      </c>
      <c r="N1235" s="303" t="s">
        <v>377</v>
      </c>
    </row>
    <row r="1236" spans="12:14" x14ac:dyDescent="0.35">
      <c r="L1236" s="303" t="s">
        <v>2810</v>
      </c>
      <c r="M1236" s="303" t="s">
        <v>2811</v>
      </c>
      <c r="N1236" s="303" t="s">
        <v>620</v>
      </c>
    </row>
    <row r="1237" spans="12:14" x14ac:dyDescent="0.35">
      <c r="L1237" s="303" t="s">
        <v>2812</v>
      </c>
      <c r="M1237" s="303" t="s">
        <v>2813</v>
      </c>
      <c r="N1237" s="303" t="s">
        <v>377</v>
      </c>
    </row>
    <row r="1238" spans="12:14" x14ac:dyDescent="0.35">
      <c r="L1238" s="303" t="s">
        <v>2814</v>
      </c>
      <c r="M1238" s="303" t="s">
        <v>2815</v>
      </c>
      <c r="N1238" s="303" t="s">
        <v>654</v>
      </c>
    </row>
    <row r="1239" spans="12:14" x14ac:dyDescent="0.35">
      <c r="L1239" s="303" t="s">
        <v>2816</v>
      </c>
      <c r="M1239" s="303" t="s">
        <v>2817</v>
      </c>
      <c r="N1239" s="303" t="s">
        <v>570</v>
      </c>
    </row>
    <row r="1240" spans="12:14" x14ac:dyDescent="0.35">
      <c r="L1240" s="303" t="s">
        <v>2818</v>
      </c>
      <c r="M1240" s="303" t="s">
        <v>2819</v>
      </c>
      <c r="N1240" s="303" t="s">
        <v>434</v>
      </c>
    </row>
    <row r="1241" spans="12:14" x14ac:dyDescent="0.35">
      <c r="L1241" s="303" t="s">
        <v>2820</v>
      </c>
      <c r="M1241" s="303" t="s">
        <v>2821</v>
      </c>
      <c r="N1241" s="303" t="s">
        <v>377</v>
      </c>
    </row>
    <row r="1242" spans="12:14" x14ac:dyDescent="0.35">
      <c r="L1242" s="303" t="s">
        <v>2822</v>
      </c>
      <c r="M1242" s="303" t="s">
        <v>2823</v>
      </c>
      <c r="N1242" s="303" t="s">
        <v>377</v>
      </c>
    </row>
    <row r="1243" spans="12:14" x14ac:dyDescent="0.35">
      <c r="L1243" s="303" t="s">
        <v>2824</v>
      </c>
      <c r="M1243" s="303" t="s">
        <v>2825</v>
      </c>
      <c r="N1243" s="303" t="s">
        <v>377</v>
      </c>
    </row>
    <row r="1244" spans="12:14" x14ac:dyDescent="0.35">
      <c r="L1244" s="303" t="s">
        <v>2826</v>
      </c>
      <c r="M1244" s="303" t="s">
        <v>2827</v>
      </c>
      <c r="N1244" s="303" t="s">
        <v>385</v>
      </c>
    </row>
    <row r="1245" spans="12:14" x14ac:dyDescent="0.35">
      <c r="L1245" s="303" t="s">
        <v>2828</v>
      </c>
      <c r="M1245" s="303" t="s">
        <v>2829</v>
      </c>
      <c r="N1245" s="303" t="s">
        <v>620</v>
      </c>
    </row>
    <row r="1246" spans="12:14" x14ac:dyDescent="0.35">
      <c r="L1246" s="303" t="s">
        <v>2830</v>
      </c>
      <c r="M1246" s="303" t="s">
        <v>2831</v>
      </c>
      <c r="N1246" s="303" t="s">
        <v>377</v>
      </c>
    </row>
    <row r="1247" spans="12:14" x14ac:dyDescent="0.35">
      <c r="L1247" s="303" t="s">
        <v>2708</v>
      </c>
      <c r="M1247" s="303" t="s">
        <v>2832</v>
      </c>
      <c r="N1247" s="303" t="s">
        <v>385</v>
      </c>
    </row>
    <row r="1248" spans="12:14" x14ac:dyDescent="0.35">
      <c r="L1248" s="303" t="s">
        <v>2833</v>
      </c>
      <c r="M1248" s="303" t="s">
        <v>2834</v>
      </c>
      <c r="N1248" s="303" t="s">
        <v>377</v>
      </c>
    </row>
    <row r="1249" spans="12:14" x14ac:dyDescent="0.35">
      <c r="L1249" s="303" t="s">
        <v>2835</v>
      </c>
      <c r="M1249" s="303" t="s">
        <v>2836</v>
      </c>
      <c r="N1249" s="303" t="s">
        <v>570</v>
      </c>
    </row>
    <row r="1250" spans="12:14" x14ac:dyDescent="0.35">
      <c r="L1250" s="303" t="s">
        <v>2837</v>
      </c>
      <c r="M1250" s="303" t="s">
        <v>2838</v>
      </c>
      <c r="N1250" s="303" t="s">
        <v>570</v>
      </c>
    </row>
    <row r="1251" spans="12:14" x14ac:dyDescent="0.35">
      <c r="L1251" s="303" t="s">
        <v>2839</v>
      </c>
      <c r="M1251" s="303" t="s">
        <v>2840</v>
      </c>
      <c r="N1251" s="303" t="s">
        <v>434</v>
      </c>
    </row>
    <row r="1252" spans="12:14" x14ac:dyDescent="0.35">
      <c r="L1252" s="303" t="s">
        <v>2841</v>
      </c>
      <c r="M1252" s="303" t="s">
        <v>2842</v>
      </c>
      <c r="N1252" s="303" t="s">
        <v>377</v>
      </c>
    </row>
    <row r="1253" spans="12:14" x14ac:dyDescent="0.35">
      <c r="L1253" s="303" t="s">
        <v>2843</v>
      </c>
      <c r="M1253" s="303" t="s">
        <v>2844</v>
      </c>
      <c r="N1253" s="303" t="s">
        <v>620</v>
      </c>
    </row>
    <row r="1254" spans="12:14" x14ac:dyDescent="0.35">
      <c r="L1254" s="303" t="s">
        <v>2845</v>
      </c>
      <c r="M1254" s="303" t="s">
        <v>2846</v>
      </c>
      <c r="N1254" s="303" t="s">
        <v>570</v>
      </c>
    </row>
    <row r="1255" spans="12:14" x14ac:dyDescent="0.35">
      <c r="L1255" s="303" t="s">
        <v>2847</v>
      </c>
      <c r="M1255" s="303" t="s">
        <v>2848</v>
      </c>
      <c r="N1255" s="303" t="s">
        <v>570</v>
      </c>
    </row>
    <row r="1256" spans="12:14" x14ac:dyDescent="0.35">
      <c r="L1256" s="303" t="s">
        <v>2849</v>
      </c>
      <c r="M1256" s="303" t="s">
        <v>2850</v>
      </c>
      <c r="N1256" s="303" t="s">
        <v>385</v>
      </c>
    </row>
    <row r="1257" spans="12:14" x14ac:dyDescent="0.35">
      <c r="L1257" s="303" t="s">
        <v>2851</v>
      </c>
      <c r="M1257" s="303" t="s">
        <v>2852</v>
      </c>
      <c r="N1257" s="303" t="s">
        <v>620</v>
      </c>
    </row>
    <row r="1258" spans="12:14" x14ac:dyDescent="0.35">
      <c r="L1258" s="303" t="s">
        <v>2853</v>
      </c>
      <c r="M1258" s="303" t="s">
        <v>2854</v>
      </c>
      <c r="N1258" s="303" t="s">
        <v>434</v>
      </c>
    </row>
    <row r="1259" spans="12:14" x14ac:dyDescent="0.35">
      <c r="L1259" s="303" t="s">
        <v>2855</v>
      </c>
      <c r="M1259" s="303" t="s">
        <v>2856</v>
      </c>
      <c r="N1259" s="303" t="s">
        <v>434</v>
      </c>
    </row>
    <row r="1260" spans="12:14" x14ac:dyDescent="0.35">
      <c r="L1260" s="303" t="s">
        <v>2857</v>
      </c>
      <c r="M1260" s="303" t="s">
        <v>2858</v>
      </c>
      <c r="N1260" s="303" t="s">
        <v>654</v>
      </c>
    </row>
    <row r="1261" spans="12:14" x14ac:dyDescent="0.35">
      <c r="L1261" s="303" t="s">
        <v>2859</v>
      </c>
      <c r="M1261" s="303" t="s">
        <v>2860</v>
      </c>
      <c r="N1261" s="303" t="s">
        <v>377</v>
      </c>
    </row>
    <row r="1262" spans="12:14" x14ac:dyDescent="0.35">
      <c r="L1262" s="303" t="s">
        <v>2861</v>
      </c>
      <c r="M1262" s="303" t="s">
        <v>2862</v>
      </c>
      <c r="N1262" s="303" t="s">
        <v>425</v>
      </c>
    </row>
    <row r="1263" spans="12:14" x14ac:dyDescent="0.35">
      <c r="L1263" s="303" t="s">
        <v>2863</v>
      </c>
      <c r="M1263" s="303" t="s">
        <v>2864</v>
      </c>
      <c r="N1263" s="303" t="s">
        <v>434</v>
      </c>
    </row>
    <row r="1264" spans="12:14" x14ac:dyDescent="0.35">
      <c r="L1264" s="303" t="s">
        <v>2865</v>
      </c>
      <c r="M1264" s="303" t="s">
        <v>2866</v>
      </c>
      <c r="N1264" s="303" t="s">
        <v>570</v>
      </c>
    </row>
    <row r="1265" spans="12:14" x14ac:dyDescent="0.35">
      <c r="L1265" s="303" t="s">
        <v>2867</v>
      </c>
      <c r="M1265" s="303" t="s">
        <v>2868</v>
      </c>
      <c r="N1265" s="303" t="s">
        <v>1223</v>
      </c>
    </row>
    <row r="1266" spans="12:14" x14ac:dyDescent="0.35">
      <c r="L1266" s="303" t="s">
        <v>2869</v>
      </c>
      <c r="M1266" s="303" t="s">
        <v>2870</v>
      </c>
      <c r="N1266" s="303" t="s">
        <v>385</v>
      </c>
    </row>
    <row r="1267" spans="12:14" x14ac:dyDescent="0.35">
      <c r="L1267" s="303" t="s">
        <v>2871</v>
      </c>
      <c r="M1267" s="303" t="s">
        <v>2872</v>
      </c>
      <c r="N1267" s="303" t="s">
        <v>570</v>
      </c>
    </row>
    <row r="1268" spans="12:14" x14ac:dyDescent="0.35">
      <c r="L1268" s="303" t="s">
        <v>577</v>
      </c>
      <c r="M1268" s="303" t="s">
        <v>2873</v>
      </c>
      <c r="N1268" s="303" t="s">
        <v>434</v>
      </c>
    </row>
    <row r="1269" spans="12:14" x14ac:dyDescent="0.35">
      <c r="L1269" s="303" t="s">
        <v>2874</v>
      </c>
      <c r="M1269" s="303" t="s">
        <v>2875</v>
      </c>
      <c r="N1269" s="303" t="s">
        <v>377</v>
      </c>
    </row>
    <row r="1270" spans="12:14" x14ac:dyDescent="0.35">
      <c r="L1270" s="303" t="s">
        <v>2876</v>
      </c>
      <c r="M1270" s="303" t="s">
        <v>2877</v>
      </c>
      <c r="N1270" s="303" t="s">
        <v>570</v>
      </c>
    </row>
    <row r="1271" spans="12:14" x14ac:dyDescent="0.35">
      <c r="L1271" s="303" t="s">
        <v>2878</v>
      </c>
      <c r="M1271" s="303" t="s">
        <v>2879</v>
      </c>
      <c r="N1271" s="303" t="s">
        <v>377</v>
      </c>
    </row>
    <row r="1272" spans="12:14" x14ac:dyDescent="0.35">
      <c r="L1272" s="303" t="s">
        <v>2880</v>
      </c>
      <c r="M1272" s="303" t="s">
        <v>2881</v>
      </c>
      <c r="N1272" s="303" t="s">
        <v>570</v>
      </c>
    </row>
    <row r="1273" spans="12:14" x14ac:dyDescent="0.35">
      <c r="L1273" s="303" t="s">
        <v>2882</v>
      </c>
      <c r="M1273" s="303" t="s">
        <v>2883</v>
      </c>
      <c r="N1273" s="303" t="s">
        <v>434</v>
      </c>
    </row>
    <row r="1274" spans="12:14" x14ac:dyDescent="0.35">
      <c r="L1274" s="303" t="s">
        <v>2884</v>
      </c>
      <c r="M1274" s="303" t="s">
        <v>2885</v>
      </c>
      <c r="N1274" s="303" t="s">
        <v>377</v>
      </c>
    </row>
    <row r="1275" spans="12:14" x14ac:dyDescent="0.35">
      <c r="L1275" s="303" t="s">
        <v>2886</v>
      </c>
      <c r="M1275" s="303" t="s">
        <v>2887</v>
      </c>
      <c r="N1275" s="303" t="s">
        <v>377</v>
      </c>
    </row>
    <row r="1276" spans="12:14" x14ac:dyDescent="0.35">
      <c r="L1276" s="303" t="s">
        <v>2888</v>
      </c>
      <c r="M1276" s="303" t="s">
        <v>2889</v>
      </c>
      <c r="N1276" s="303" t="s">
        <v>570</v>
      </c>
    </row>
    <row r="1277" spans="12:14" x14ac:dyDescent="0.35">
      <c r="L1277" s="303" t="s">
        <v>2890</v>
      </c>
      <c r="M1277" s="303" t="s">
        <v>2891</v>
      </c>
      <c r="N1277" s="303" t="s">
        <v>434</v>
      </c>
    </row>
    <row r="1278" spans="12:14" x14ac:dyDescent="0.35">
      <c r="L1278" s="303" t="s">
        <v>2892</v>
      </c>
      <c r="M1278" s="303" t="s">
        <v>2893</v>
      </c>
      <c r="N1278" s="303" t="s">
        <v>377</v>
      </c>
    </row>
    <row r="1279" spans="12:14" x14ac:dyDescent="0.35">
      <c r="L1279" s="303" t="s">
        <v>2894</v>
      </c>
      <c r="M1279" s="303" t="s">
        <v>2895</v>
      </c>
      <c r="N1279" s="303" t="s">
        <v>620</v>
      </c>
    </row>
    <row r="1280" spans="12:14" x14ac:dyDescent="0.35">
      <c r="L1280" s="303" t="s">
        <v>2896</v>
      </c>
      <c r="M1280" s="303" t="s">
        <v>2897</v>
      </c>
      <c r="N1280" s="303" t="s">
        <v>654</v>
      </c>
    </row>
    <row r="1281" spans="12:14" x14ac:dyDescent="0.35">
      <c r="L1281" s="303" t="s">
        <v>2898</v>
      </c>
      <c r="M1281" s="303" t="s">
        <v>2899</v>
      </c>
      <c r="N1281" s="303" t="s">
        <v>425</v>
      </c>
    </row>
    <row r="1282" spans="12:14" x14ac:dyDescent="0.35">
      <c r="L1282" s="303" t="s">
        <v>2900</v>
      </c>
      <c r="M1282" s="303" t="s">
        <v>2901</v>
      </c>
      <c r="N1282" s="303" t="s">
        <v>570</v>
      </c>
    </row>
    <row r="1283" spans="12:14" x14ac:dyDescent="0.35">
      <c r="L1283" s="303" t="s">
        <v>2902</v>
      </c>
      <c r="M1283" s="303" t="s">
        <v>2903</v>
      </c>
      <c r="N1283" s="303" t="s">
        <v>377</v>
      </c>
    </row>
    <row r="1284" spans="12:14" x14ac:dyDescent="0.35">
      <c r="L1284" s="303" t="s">
        <v>2904</v>
      </c>
      <c r="M1284" s="303" t="s">
        <v>2905</v>
      </c>
      <c r="N1284" s="303" t="s">
        <v>377</v>
      </c>
    </row>
    <row r="1285" spans="12:14" x14ac:dyDescent="0.35">
      <c r="L1285" s="303" t="s">
        <v>2906</v>
      </c>
      <c r="M1285" s="303" t="s">
        <v>2907</v>
      </c>
      <c r="N1285" s="303" t="s">
        <v>620</v>
      </c>
    </row>
    <row r="1286" spans="12:14" x14ac:dyDescent="0.35">
      <c r="L1286" s="303" t="s">
        <v>2908</v>
      </c>
      <c r="M1286" s="303" t="s">
        <v>2909</v>
      </c>
      <c r="N1286" s="303" t="s">
        <v>620</v>
      </c>
    </row>
    <row r="1287" spans="12:14" x14ac:dyDescent="0.35">
      <c r="L1287" s="303" t="s">
        <v>2910</v>
      </c>
      <c r="M1287" s="303" t="s">
        <v>2911</v>
      </c>
      <c r="N1287" s="303" t="s">
        <v>377</v>
      </c>
    </row>
    <row r="1288" spans="12:14" x14ac:dyDescent="0.35">
      <c r="L1288" s="303" t="s">
        <v>2912</v>
      </c>
      <c r="M1288" s="303" t="s">
        <v>2913</v>
      </c>
      <c r="N1288" s="303" t="s">
        <v>377</v>
      </c>
    </row>
    <row r="1289" spans="12:14" x14ac:dyDescent="0.35">
      <c r="L1289" s="303" t="s">
        <v>2914</v>
      </c>
      <c r="M1289" s="303" t="s">
        <v>2915</v>
      </c>
      <c r="N1289" s="303" t="s">
        <v>570</v>
      </c>
    </row>
    <row r="1290" spans="12:14" x14ac:dyDescent="0.35">
      <c r="L1290" s="303" t="s">
        <v>369</v>
      </c>
      <c r="M1290" s="303" t="s">
        <v>2916</v>
      </c>
      <c r="N1290" s="303" t="s">
        <v>654</v>
      </c>
    </row>
    <row r="1291" spans="12:14" x14ac:dyDescent="0.35">
      <c r="L1291" s="303" t="s">
        <v>2917</v>
      </c>
      <c r="M1291" s="303" t="s">
        <v>2918</v>
      </c>
      <c r="N1291" s="303" t="s">
        <v>570</v>
      </c>
    </row>
    <row r="1292" spans="12:14" x14ac:dyDescent="0.35">
      <c r="L1292" s="303" t="s">
        <v>2919</v>
      </c>
      <c r="M1292" s="303" t="s">
        <v>2920</v>
      </c>
      <c r="N1292" s="303" t="s">
        <v>377</v>
      </c>
    </row>
    <row r="1293" spans="12:14" x14ac:dyDescent="0.35">
      <c r="L1293" s="303" t="s">
        <v>2921</v>
      </c>
      <c r="M1293" s="303" t="s">
        <v>2922</v>
      </c>
      <c r="N1293" s="303" t="s">
        <v>620</v>
      </c>
    </row>
    <row r="1294" spans="12:14" x14ac:dyDescent="0.35">
      <c r="L1294" s="303" t="s">
        <v>2923</v>
      </c>
      <c r="M1294" s="303" t="s">
        <v>2924</v>
      </c>
      <c r="N1294" s="303" t="s">
        <v>570</v>
      </c>
    </row>
    <row r="1295" spans="12:14" x14ac:dyDescent="0.35">
      <c r="L1295" s="303" t="s">
        <v>2925</v>
      </c>
      <c r="M1295" s="303" t="s">
        <v>2926</v>
      </c>
      <c r="N1295" s="303" t="s">
        <v>654</v>
      </c>
    </row>
    <row r="1296" spans="12:14" x14ac:dyDescent="0.35">
      <c r="L1296" s="303" t="s">
        <v>2927</v>
      </c>
      <c r="M1296" s="303" t="s">
        <v>2928</v>
      </c>
      <c r="N1296" s="303" t="s">
        <v>654</v>
      </c>
    </row>
    <row r="1297" spans="12:14" x14ac:dyDescent="0.35">
      <c r="L1297" s="303" t="s">
        <v>2929</v>
      </c>
      <c r="M1297" s="303" t="s">
        <v>2930</v>
      </c>
      <c r="N1297" s="303" t="s">
        <v>377</v>
      </c>
    </row>
    <row r="1298" spans="12:14" x14ac:dyDescent="0.35">
      <c r="L1298" s="303" t="s">
        <v>2931</v>
      </c>
      <c r="M1298" s="303" t="s">
        <v>2932</v>
      </c>
      <c r="N1298" s="303" t="s">
        <v>377</v>
      </c>
    </row>
    <row r="1299" spans="12:14" x14ac:dyDescent="0.35">
      <c r="L1299" s="303" t="s">
        <v>2933</v>
      </c>
      <c r="M1299" s="303" t="s">
        <v>2934</v>
      </c>
      <c r="N1299" s="303" t="s">
        <v>377</v>
      </c>
    </row>
    <row r="1300" spans="12:14" x14ac:dyDescent="0.35">
      <c r="L1300" s="303" t="s">
        <v>2935</v>
      </c>
      <c r="M1300" s="303" t="s">
        <v>2936</v>
      </c>
      <c r="N1300" s="303" t="s">
        <v>620</v>
      </c>
    </row>
    <row r="1301" spans="12:14" x14ac:dyDescent="0.35">
      <c r="L1301" s="303" t="s">
        <v>2937</v>
      </c>
      <c r="M1301" s="303" t="s">
        <v>2938</v>
      </c>
      <c r="N1301" s="303" t="s">
        <v>377</v>
      </c>
    </row>
    <row r="1302" spans="12:14" x14ac:dyDescent="0.35">
      <c r="L1302" s="303" t="s">
        <v>2939</v>
      </c>
      <c r="M1302" s="303" t="s">
        <v>2940</v>
      </c>
      <c r="N1302" s="303" t="s">
        <v>385</v>
      </c>
    </row>
    <row r="1303" spans="12:14" x14ac:dyDescent="0.35">
      <c r="L1303" s="303" t="s">
        <v>2941</v>
      </c>
      <c r="M1303" s="303" t="s">
        <v>2942</v>
      </c>
      <c r="N1303" s="303" t="s">
        <v>654</v>
      </c>
    </row>
    <row r="1304" spans="12:14" x14ac:dyDescent="0.35">
      <c r="L1304" s="303" t="s">
        <v>2943</v>
      </c>
      <c r="M1304" s="303" t="s">
        <v>2944</v>
      </c>
      <c r="N1304" s="303" t="s">
        <v>593</v>
      </c>
    </row>
    <row r="1305" spans="12:14" x14ac:dyDescent="0.35">
      <c r="L1305" s="303" t="s">
        <v>2892</v>
      </c>
      <c r="M1305" s="303" t="s">
        <v>2945</v>
      </c>
      <c r="N1305" s="303" t="s">
        <v>377</v>
      </c>
    </row>
    <row r="1306" spans="12:14" x14ac:dyDescent="0.35">
      <c r="L1306" s="303" t="s">
        <v>2946</v>
      </c>
      <c r="M1306" s="303" t="s">
        <v>2947</v>
      </c>
      <c r="N1306" s="303" t="s">
        <v>434</v>
      </c>
    </row>
    <row r="1307" spans="12:14" x14ac:dyDescent="0.35">
      <c r="L1307" s="303" t="s">
        <v>2948</v>
      </c>
      <c r="M1307" s="303" t="s">
        <v>2949</v>
      </c>
      <c r="N1307" s="303" t="s">
        <v>620</v>
      </c>
    </row>
    <row r="1308" spans="12:14" x14ac:dyDescent="0.35">
      <c r="L1308" s="303" t="s">
        <v>2950</v>
      </c>
      <c r="M1308" s="303" t="s">
        <v>2951</v>
      </c>
      <c r="N1308" s="303" t="s">
        <v>434</v>
      </c>
    </row>
    <row r="1309" spans="12:14" x14ac:dyDescent="0.35">
      <c r="L1309" s="303" t="s">
        <v>2952</v>
      </c>
      <c r="M1309" s="303" t="s">
        <v>2953</v>
      </c>
      <c r="N1309" s="303" t="s">
        <v>434</v>
      </c>
    </row>
    <row r="1310" spans="12:14" x14ac:dyDescent="0.35">
      <c r="L1310" s="303" t="s">
        <v>2954</v>
      </c>
      <c r="M1310" s="303" t="s">
        <v>2955</v>
      </c>
      <c r="N1310" s="303" t="s">
        <v>434</v>
      </c>
    </row>
    <row r="1311" spans="12:14" x14ac:dyDescent="0.35">
      <c r="L1311" s="303" t="s">
        <v>2956</v>
      </c>
      <c r="M1311" s="303" t="s">
        <v>2957</v>
      </c>
      <c r="N1311" s="303" t="s">
        <v>1223</v>
      </c>
    </row>
    <row r="1312" spans="12:14" x14ac:dyDescent="0.35">
      <c r="L1312" s="303" t="s">
        <v>2958</v>
      </c>
      <c r="M1312" s="303" t="s">
        <v>2959</v>
      </c>
      <c r="N1312" s="303" t="s">
        <v>620</v>
      </c>
    </row>
    <row r="1313" spans="12:14" x14ac:dyDescent="0.35">
      <c r="L1313" s="303" t="s">
        <v>2960</v>
      </c>
      <c r="M1313" s="303" t="s">
        <v>2961</v>
      </c>
      <c r="N1313" s="303" t="s">
        <v>654</v>
      </c>
    </row>
    <row r="1314" spans="12:14" x14ac:dyDescent="0.35">
      <c r="L1314" s="303" t="s">
        <v>2962</v>
      </c>
      <c r="M1314" s="303" t="s">
        <v>2963</v>
      </c>
      <c r="N1314" s="303" t="s">
        <v>2964</v>
      </c>
    </row>
    <row r="1315" spans="12:14" x14ac:dyDescent="0.35">
      <c r="L1315" s="303" t="s">
        <v>2965</v>
      </c>
      <c r="M1315" s="303" t="s">
        <v>2966</v>
      </c>
      <c r="N1315" s="303" t="s">
        <v>434</v>
      </c>
    </row>
    <row r="1316" spans="12:14" x14ac:dyDescent="0.35">
      <c r="L1316" s="303" t="s">
        <v>2967</v>
      </c>
      <c r="M1316" s="303" t="s">
        <v>2968</v>
      </c>
      <c r="N1316" s="303" t="s">
        <v>377</v>
      </c>
    </row>
    <row r="1317" spans="12:14" x14ac:dyDescent="0.35">
      <c r="L1317" s="303" t="s">
        <v>2969</v>
      </c>
      <c r="M1317" s="303" t="s">
        <v>2970</v>
      </c>
      <c r="N1317" s="303" t="s">
        <v>377</v>
      </c>
    </row>
    <row r="1318" spans="12:14" x14ac:dyDescent="0.35">
      <c r="L1318" s="303" t="s">
        <v>2971</v>
      </c>
      <c r="M1318" s="303" t="s">
        <v>2972</v>
      </c>
      <c r="N1318" s="303" t="s">
        <v>434</v>
      </c>
    </row>
    <row r="1319" spans="12:14" x14ac:dyDescent="0.35">
      <c r="L1319" s="303" t="s">
        <v>2973</v>
      </c>
      <c r="M1319" s="303" t="s">
        <v>249</v>
      </c>
      <c r="N1319" s="303" t="s">
        <v>385</v>
      </c>
    </row>
    <row r="1320" spans="12:14" x14ac:dyDescent="0.35">
      <c r="L1320" s="303" t="s">
        <v>2974</v>
      </c>
      <c r="M1320" s="303" t="s">
        <v>2975</v>
      </c>
      <c r="N1320" s="303" t="s">
        <v>377</v>
      </c>
    </row>
    <row r="1321" spans="12:14" x14ac:dyDescent="0.35">
      <c r="L1321" s="303" t="s">
        <v>2762</v>
      </c>
      <c r="M1321" s="303" t="s">
        <v>2976</v>
      </c>
      <c r="N1321" s="303" t="s">
        <v>434</v>
      </c>
    </row>
    <row r="1322" spans="12:14" x14ac:dyDescent="0.35">
      <c r="L1322" s="303" t="s">
        <v>2977</v>
      </c>
      <c r="M1322" s="303" t="s">
        <v>2978</v>
      </c>
      <c r="N1322" s="303" t="s">
        <v>620</v>
      </c>
    </row>
    <row r="1323" spans="12:14" x14ac:dyDescent="0.35">
      <c r="L1323" s="303" t="s">
        <v>2979</v>
      </c>
      <c r="M1323" s="303" t="s">
        <v>2980</v>
      </c>
      <c r="N1323" s="303" t="s">
        <v>377</v>
      </c>
    </row>
    <row r="1324" spans="12:14" x14ac:dyDescent="0.35">
      <c r="L1324" s="303" t="s">
        <v>2981</v>
      </c>
      <c r="M1324" s="303" t="s">
        <v>2982</v>
      </c>
      <c r="N1324" s="303" t="s">
        <v>425</v>
      </c>
    </row>
    <row r="1325" spans="12:14" x14ac:dyDescent="0.35">
      <c r="L1325" s="303" t="s">
        <v>2983</v>
      </c>
      <c r="M1325" s="303" t="s">
        <v>2984</v>
      </c>
      <c r="N1325" s="303" t="s">
        <v>377</v>
      </c>
    </row>
    <row r="1326" spans="12:14" x14ac:dyDescent="0.35">
      <c r="L1326" s="303" t="s">
        <v>2985</v>
      </c>
      <c r="M1326" s="303" t="s">
        <v>2986</v>
      </c>
      <c r="N1326" s="303" t="s">
        <v>654</v>
      </c>
    </row>
    <row r="1327" spans="12:14" x14ac:dyDescent="0.35">
      <c r="L1327" s="303" t="s">
        <v>2987</v>
      </c>
      <c r="M1327" s="303" t="s">
        <v>2988</v>
      </c>
      <c r="N1327" s="303" t="s">
        <v>385</v>
      </c>
    </row>
    <row r="1328" spans="12:14" x14ac:dyDescent="0.35">
      <c r="L1328" s="303" t="s">
        <v>2989</v>
      </c>
      <c r="M1328" s="303" t="s">
        <v>2990</v>
      </c>
      <c r="N1328" s="303" t="s">
        <v>570</v>
      </c>
    </row>
    <row r="1329" spans="12:14" x14ac:dyDescent="0.35">
      <c r="L1329" s="303" t="s">
        <v>2991</v>
      </c>
      <c r="M1329" s="303" t="s">
        <v>2992</v>
      </c>
      <c r="N1329" s="303" t="s">
        <v>620</v>
      </c>
    </row>
    <row r="1330" spans="12:14" x14ac:dyDescent="0.35">
      <c r="L1330" s="303" t="s">
        <v>2993</v>
      </c>
      <c r="M1330" s="303" t="s">
        <v>2994</v>
      </c>
      <c r="N1330" s="303" t="s">
        <v>620</v>
      </c>
    </row>
    <row r="1331" spans="12:14" x14ac:dyDescent="0.35">
      <c r="L1331" s="303" t="s">
        <v>2995</v>
      </c>
      <c r="M1331" s="303" t="s">
        <v>2996</v>
      </c>
      <c r="N1331" s="303" t="s">
        <v>654</v>
      </c>
    </row>
    <row r="1332" spans="12:14" x14ac:dyDescent="0.35">
      <c r="L1332" s="303" t="s">
        <v>2997</v>
      </c>
      <c r="M1332" s="303" t="s">
        <v>2998</v>
      </c>
      <c r="N1332" s="303" t="s">
        <v>377</v>
      </c>
    </row>
    <row r="1333" spans="12:14" x14ac:dyDescent="0.35">
      <c r="L1333" s="303" t="s">
        <v>2999</v>
      </c>
      <c r="M1333" s="303" t="s">
        <v>3000</v>
      </c>
      <c r="N1333" s="303" t="s">
        <v>385</v>
      </c>
    </row>
    <row r="1334" spans="12:14" x14ac:dyDescent="0.35">
      <c r="L1334" s="303" t="s">
        <v>3001</v>
      </c>
      <c r="M1334" s="303" t="s">
        <v>3002</v>
      </c>
      <c r="N1334" s="303" t="s">
        <v>570</v>
      </c>
    </row>
    <row r="1335" spans="12:14" x14ac:dyDescent="0.35">
      <c r="L1335" s="303" t="s">
        <v>3003</v>
      </c>
      <c r="M1335" s="303" t="s">
        <v>3004</v>
      </c>
      <c r="N1335" s="303" t="s">
        <v>654</v>
      </c>
    </row>
    <row r="1336" spans="12:14" x14ac:dyDescent="0.35">
      <c r="L1336" s="303" t="s">
        <v>3005</v>
      </c>
      <c r="M1336" s="303" t="s">
        <v>3006</v>
      </c>
      <c r="N1336" s="303" t="s">
        <v>377</v>
      </c>
    </row>
    <row r="1337" spans="12:14" x14ac:dyDescent="0.35">
      <c r="L1337" s="303" t="s">
        <v>3007</v>
      </c>
      <c r="M1337" s="303" t="s">
        <v>3008</v>
      </c>
      <c r="N1337" s="303" t="s">
        <v>434</v>
      </c>
    </row>
    <row r="1338" spans="12:14" x14ac:dyDescent="0.35">
      <c r="L1338" s="303" t="s">
        <v>3009</v>
      </c>
      <c r="M1338" s="303" t="s">
        <v>3010</v>
      </c>
      <c r="N1338" s="303" t="s">
        <v>377</v>
      </c>
    </row>
    <row r="1339" spans="12:14" x14ac:dyDescent="0.35">
      <c r="L1339" s="303" t="s">
        <v>359</v>
      </c>
      <c r="M1339" s="303" t="s">
        <v>360</v>
      </c>
      <c r="N1339" s="303" t="s">
        <v>620</v>
      </c>
    </row>
    <row r="1340" spans="12:14" x14ac:dyDescent="0.35">
      <c r="L1340" s="303" t="s">
        <v>3011</v>
      </c>
      <c r="M1340" s="303" t="s">
        <v>3012</v>
      </c>
      <c r="N1340" s="303" t="s">
        <v>377</v>
      </c>
    </row>
    <row r="1341" spans="12:14" x14ac:dyDescent="0.35">
      <c r="L1341" s="303" t="s">
        <v>3013</v>
      </c>
      <c r="M1341" s="303" t="s">
        <v>3014</v>
      </c>
      <c r="N1341" s="303" t="s">
        <v>1223</v>
      </c>
    </row>
    <row r="1342" spans="12:14" x14ac:dyDescent="0.35">
      <c r="L1342" s="303" t="s">
        <v>189</v>
      </c>
      <c r="M1342" s="303" t="s">
        <v>241</v>
      </c>
      <c r="N1342" s="303" t="s">
        <v>1223</v>
      </c>
    </row>
    <row r="1343" spans="12:14" x14ac:dyDescent="0.35">
      <c r="L1343" s="303" t="s">
        <v>2999</v>
      </c>
      <c r="M1343" s="303" t="s">
        <v>237</v>
      </c>
      <c r="N1343" s="303" t="s">
        <v>385</v>
      </c>
    </row>
    <row r="1344" spans="12:14" x14ac:dyDescent="0.35">
      <c r="L1344" s="303" t="s">
        <v>3015</v>
      </c>
      <c r="M1344" s="303" t="s">
        <v>3016</v>
      </c>
      <c r="N1344" s="303" t="s">
        <v>620</v>
      </c>
    </row>
    <row r="1345" spans="12:14" x14ac:dyDescent="0.35">
      <c r="L1345" s="303" t="s">
        <v>3017</v>
      </c>
      <c r="M1345" s="303" t="s">
        <v>3018</v>
      </c>
      <c r="N1345" s="303" t="s">
        <v>385</v>
      </c>
    </row>
    <row r="1346" spans="12:14" x14ac:dyDescent="0.35">
      <c r="L1346" s="303" t="s">
        <v>2892</v>
      </c>
      <c r="M1346" s="303" t="s">
        <v>3019</v>
      </c>
      <c r="N1346" s="303" t="s">
        <v>570</v>
      </c>
    </row>
    <row r="1347" spans="12:14" x14ac:dyDescent="0.35">
      <c r="L1347" s="303" t="s">
        <v>3020</v>
      </c>
      <c r="M1347" s="303" t="s">
        <v>238</v>
      </c>
      <c r="N1347" s="303" t="s">
        <v>654</v>
      </c>
    </row>
    <row r="1348" spans="12:14" x14ac:dyDescent="0.35">
      <c r="L1348" s="303" t="s">
        <v>3021</v>
      </c>
      <c r="M1348" s="303" t="s">
        <v>3022</v>
      </c>
      <c r="N1348" s="303" t="s">
        <v>377</v>
      </c>
    </row>
    <row r="1349" spans="12:14" x14ac:dyDescent="0.35">
      <c r="L1349" s="303" t="s">
        <v>3023</v>
      </c>
      <c r="M1349" s="303" t="s">
        <v>3024</v>
      </c>
      <c r="N1349" s="303" t="s">
        <v>377</v>
      </c>
    </row>
    <row r="1350" spans="12:14" x14ac:dyDescent="0.35">
      <c r="L1350" s="303" t="s">
        <v>3025</v>
      </c>
      <c r="M1350" s="303" t="s">
        <v>3026</v>
      </c>
      <c r="N1350" s="303" t="s">
        <v>377</v>
      </c>
    </row>
    <row r="1351" spans="12:14" x14ac:dyDescent="0.35">
      <c r="L1351" s="303" t="s">
        <v>152</v>
      </c>
      <c r="M1351" s="303" t="s">
        <v>248</v>
      </c>
      <c r="N1351" s="303" t="s">
        <v>385</v>
      </c>
    </row>
    <row r="1352" spans="12:14" x14ac:dyDescent="0.35">
      <c r="L1352" s="303" t="s">
        <v>188</v>
      </c>
      <c r="M1352" s="303" t="s">
        <v>253</v>
      </c>
      <c r="N1352" s="303" t="s">
        <v>385</v>
      </c>
    </row>
    <row r="1353" spans="12:14" x14ac:dyDescent="0.35">
      <c r="L1353" s="303" t="s">
        <v>3027</v>
      </c>
      <c r="M1353" s="303" t="s">
        <v>247</v>
      </c>
      <c r="N1353" s="303" t="s">
        <v>385</v>
      </c>
    </row>
    <row r="1354" spans="12:14" x14ac:dyDescent="0.35">
      <c r="L1354" s="303" t="s">
        <v>3028</v>
      </c>
      <c r="M1354" s="303" t="s">
        <v>3029</v>
      </c>
      <c r="N1354" s="303" t="s">
        <v>425</v>
      </c>
    </row>
    <row r="1355" spans="12:14" x14ac:dyDescent="0.35">
      <c r="L1355" s="303" t="s">
        <v>3030</v>
      </c>
      <c r="M1355" s="303" t="s">
        <v>3031</v>
      </c>
      <c r="N1355" s="303" t="s">
        <v>434</v>
      </c>
    </row>
    <row r="1356" spans="12:14" x14ac:dyDescent="0.35">
      <c r="L1356" s="303" t="s">
        <v>3032</v>
      </c>
      <c r="M1356" s="303" t="s">
        <v>3033</v>
      </c>
      <c r="N1356" s="303" t="s">
        <v>425</v>
      </c>
    </row>
    <row r="1357" spans="12:14" x14ac:dyDescent="0.35">
      <c r="L1357" s="303" t="s">
        <v>3034</v>
      </c>
      <c r="M1357" s="303" t="s">
        <v>3035</v>
      </c>
      <c r="N1357" s="303" t="s">
        <v>654</v>
      </c>
    </row>
    <row r="1358" spans="12:14" x14ac:dyDescent="0.35">
      <c r="L1358" s="303" t="s">
        <v>2935</v>
      </c>
      <c r="M1358" s="303" t="s">
        <v>3036</v>
      </c>
      <c r="N1358" s="303" t="s">
        <v>385</v>
      </c>
    </row>
    <row r="1359" spans="12:14" x14ac:dyDescent="0.35">
      <c r="L1359" s="303" t="s">
        <v>3037</v>
      </c>
      <c r="M1359" s="303" t="s">
        <v>3038</v>
      </c>
      <c r="N1359" s="303" t="s">
        <v>377</v>
      </c>
    </row>
    <row r="1360" spans="12:14" x14ac:dyDescent="0.35">
      <c r="L1360" s="303" t="s">
        <v>3009</v>
      </c>
      <c r="M1360" s="303" t="s">
        <v>3039</v>
      </c>
      <c r="N1360" s="303" t="s">
        <v>377</v>
      </c>
    </row>
    <row r="1361" spans="12:14" x14ac:dyDescent="0.35">
      <c r="L1361" s="303" t="s">
        <v>3040</v>
      </c>
      <c r="M1361" s="303" t="s">
        <v>3041</v>
      </c>
      <c r="N1361" s="303" t="s">
        <v>654</v>
      </c>
    </row>
    <row r="1362" spans="12:14" x14ac:dyDescent="0.35">
      <c r="L1362" s="303" t="s">
        <v>2708</v>
      </c>
      <c r="M1362" s="303" t="s">
        <v>3042</v>
      </c>
      <c r="N1362" s="303" t="s">
        <v>385</v>
      </c>
    </row>
    <row r="1363" spans="12:14" x14ac:dyDescent="0.35">
      <c r="L1363" s="303" t="s">
        <v>3043</v>
      </c>
      <c r="M1363" s="303" t="s">
        <v>3044</v>
      </c>
      <c r="N1363" s="303" t="s">
        <v>377</v>
      </c>
    </row>
    <row r="1364" spans="12:14" x14ac:dyDescent="0.35">
      <c r="L1364" s="303" t="s">
        <v>3045</v>
      </c>
      <c r="M1364" s="303" t="s">
        <v>3046</v>
      </c>
      <c r="N1364" s="303" t="s">
        <v>620</v>
      </c>
    </row>
    <row r="1365" spans="12:14" x14ac:dyDescent="0.35">
      <c r="L1365" s="303" t="s">
        <v>3047</v>
      </c>
      <c r="M1365" s="303" t="s">
        <v>3048</v>
      </c>
      <c r="N1365" s="303" t="s">
        <v>654</v>
      </c>
    </row>
    <row r="1366" spans="12:14" x14ac:dyDescent="0.35">
      <c r="L1366" s="303" t="s">
        <v>363</v>
      </c>
      <c r="M1366" s="303" t="s">
        <v>3049</v>
      </c>
      <c r="N1366" s="303" t="s">
        <v>654</v>
      </c>
    </row>
    <row r="1367" spans="12:14" x14ac:dyDescent="0.35">
      <c r="L1367" s="303" t="s">
        <v>3050</v>
      </c>
      <c r="M1367" s="303" t="s">
        <v>252</v>
      </c>
      <c r="N1367" s="303" t="s">
        <v>385</v>
      </c>
    </row>
    <row r="1368" spans="12:14" x14ac:dyDescent="0.35">
      <c r="L1368" s="303" t="s">
        <v>3051</v>
      </c>
      <c r="M1368" s="303" t="s">
        <v>3052</v>
      </c>
      <c r="N1368" s="303" t="s">
        <v>654</v>
      </c>
    </row>
    <row r="1369" spans="12:14" x14ac:dyDescent="0.35">
      <c r="L1369" s="303" t="s">
        <v>3053</v>
      </c>
      <c r="M1369" s="303" t="s">
        <v>3054</v>
      </c>
      <c r="N1369" s="303" t="s">
        <v>377</v>
      </c>
    </row>
    <row r="1370" spans="12:14" x14ac:dyDescent="0.35">
      <c r="L1370" s="303" t="s">
        <v>3055</v>
      </c>
      <c r="M1370" s="303" t="s">
        <v>3056</v>
      </c>
      <c r="N1370" s="303" t="s">
        <v>434</v>
      </c>
    </row>
    <row r="1371" spans="12:14" x14ac:dyDescent="0.35">
      <c r="L1371" s="303" t="s">
        <v>3057</v>
      </c>
      <c r="M1371" s="303" t="s">
        <v>3058</v>
      </c>
      <c r="N1371" s="303" t="s">
        <v>654</v>
      </c>
    </row>
    <row r="1372" spans="12:14" x14ac:dyDescent="0.35">
      <c r="L1372" s="303" t="s">
        <v>3059</v>
      </c>
      <c r="M1372" s="303" t="s">
        <v>3060</v>
      </c>
      <c r="N1372" s="303" t="s">
        <v>1223</v>
      </c>
    </row>
    <row r="1373" spans="12:14" x14ac:dyDescent="0.35">
      <c r="L1373" s="303" t="s">
        <v>2708</v>
      </c>
      <c r="M1373" s="303" t="s">
        <v>3061</v>
      </c>
      <c r="N1373" s="303" t="s">
        <v>385</v>
      </c>
    </row>
    <row r="1374" spans="12:14" x14ac:dyDescent="0.35">
      <c r="L1374" s="303" t="s">
        <v>3062</v>
      </c>
      <c r="M1374" s="303" t="s">
        <v>3063</v>
      </c>
      <c r="N1374" s="303" t="s">
        <v>377</v>
      </c>
    </row>
    <row r="1375" spans="12:14" x14ac:dyDescent="0.35">
      <c r="L1375" s="303" t="s">
        <v>3064</v>
      </c>
      <c r="M1375" s="303" t="s">
        <v>3065</v>
      </c>
      <c r="N1375" s="303" t="s">
        <v>434</v>
      </c>
    </row>
    <row r="1376" spans="12:14" x14ac:dyDescent="0.35">
      <c r="L1376" s="303" t="s">
        <v>3066</v>
      </c>
      <c r="M1376" s="303" t="s">
        <v>3067</v>
      </c>
      <c r="N1376" s="303" t="s">
        <v>1223</v>
      </c>
    </row>
    <row r="1377" spans="12:14" x14ac:dyDescent="0.35">
      <c r="L1377" s="303" t="s">
        <v>314</v>
      </c>
      <c r="M1377" s="303" t="s">
        <v>177</v>
      </c>
      <c r="N1377" s="303" t="s">
        <v>385</v>
      </c>
    </row>
    <row r="1378" spans="12:14" x14ac:dyDescent="0.35">
      <c r="L1378" s="303" t="s">
        <v>3068</v>
      </c>
      <c r="M1378" s="303" t="s">
        <v>3069</v>
      </c>
      <c r="N1378" s="303" t="s">
        <v>570</v>
      </c>
    </row>
    <row r="1379" spans="12:14" x14ac:dyDescent="0.35">
      <c r="L1379" s="303" t="s">
        <v>3070</v>
      </c>
      <c r="M1379" s="303" t="s">
        <v>3071</v>
      </c>
      <c r="N1379" s="303" t="s">
        <v>654</v>
      </c>
    </row>
    <row r="1380" spans="12:14" x14ac:dyDescent="0.35">
      <c r="L1380" s="303" t="s">
        <v>243</v>
      </c>
      <c r="M1380" s="303" t="s">
        <v>244</v>
      </c>
      <c r="N1380" s="303" t="s">
        <v>385</v>
      </c>
    </row>
    <row r="1381" spans="12:14" x14ac:dyDescent="0.35">
      <c r="L1381" s="303" t="s">
        <v>3072</v>
      </c>
      <c r="M1381" s="303" t="s">
        <v>3073</v>
      </c>
      <c r="N1381" s="303" t="s">
        <v>620</v>
      </c>
    </row>
    <row r="1382" spans="12:14" x14ac:dyDescent="0.35">
      <c r="L1382" s="303" t="s">
        <v>3074</v>
      </c>
      <c r="M1382" s="303" t="s">
        <v>3075</v>
      </c>
      <c r="N1382" s="303" t="s">
        <v>654</v>
      </c>
    </row>
    <row r="1383" spans="12:14" x14ac:dyDescent="0.35">
      <c r="L1383" s="303" t="s">
        <v>3076</v>
      </c>
      <c r="M1383" s="303" t="s">
        <v>3077</v>
      </c>
      <c r="N1383" s="303" t="s">
        <v>385</v>
      </c>
    </row>
    <row r="1384" spans="12:14" x14ac:dyDescent="0.35">
      <c r="L1384" s="303" t="s">
        <v>191</v>
      </c>
      <c r="M1384" s="303" t="s">
        <v>192</v>
      </c>
      <c r="N1384" s="303" t="s">
        <v>385</v>
      </c>
    </row>
    <row r="1385" spans="12:14" x14ac:dyDescent="0.35">
      <c r="L1385" s="303" t="s">
        <v>3078</v>
      </c>
      <c r="M1385" s="303" t="s">
        <v>3079</v>
      </c>
      <c r="N1385" s="303" t="s">
        <v>434</v>
      </c>
    </row>
    <row r="1386" spans="12:14" x14ac:dyDescent="0.35">
      <c r="L1386" s="303" t="s">
        <v>1335</v>
      </c>
      <c r="M1386" s="303" t="s">
        <v>3080</v>
      </c>
      <c r="N1386" s="303" t="s">
        <v>377</v>
      </c>
    </row>
    <row r="1387" spans="12:14" x14ac:dyDescent="0.35">
      <c r="L1387" s="303" t="s">
        <v>3081</v>
      </c>
      <c r="M1387" s="303" t="s">
        <v>3082</v>
      </c>
      <c r="N1387" s="303" t="s">
        <v>654</v>
      </c>
    </row>
    <row r="1388" spans="12:14" x14ac:dyDescent="0.35">
      <c r="L1388" s="303" t="s">
        <v>3083</v>
      </c>
      <c r="M1388" s="303" t="s">
        <v>3084</v>
      </c>
      <c r="N1388" s="303" t="s">
        <v>425</v>
      </c>
    </row>
    <row r="1389" spans="12:14" x14ac:dyDescent="0.35">
      <c r="L1389" s="303" t="s">
        <v>3085</v>
      </c>
      <c r="M1389" s="303" t="s">
        <v>3086</v>
      </c>
      <c r="N1389" s="303" t="s">
        <v>385</v>
      </c>
    </row>
    <row r="1390" spans="12:14" x14ac:dyDescent="0.35">
      <c r="L1390" s="303" t="s">
        <v>3087</v>
      </c>
      <c r="M1390" s="303" t="s">
        <v>250</v>
      </c>
      <c r="N1390" s="303" t="s">
        <v>385</v>
      </c>
    </row>
    <row r="1391" spans="12:14" x14ac:dyDescent="0.35">
      <c r="L1391" s="303" t="s">
        <v>950</v>
      </c>
      <c r="M1391" s="303" t="s">
        <v>3088</v>
      </c>
      <c r="N1391" s="303" t="s">
        <v>654</v>
      </c>
    </row>
    <row r="1392" spans="12:14" x14ac:dyDescent="0.35">
      <c r="L1392" s="303" t="s">
        <v>3089</v>
      </c>
      <c r="M1392" s="303" t="s">
        <v>3090</v>
      </c>
      <c r="N1392" s="303" t="s">
        <v>385</v>
      </c>
    </row>
    <row r="1393" spans="12:14" x14ac:dyDescent="0.35">
      <c r="L1393" s="303" t="s">
        <v>3091</v>
      </c>
      <c r="M1393" s="303" t="s">
        <v>3092</v>
      </c>
      <c r="N1393" s="303" t="s">
        <v>654</v>
      </c>
    </row>
    <row r="1394" spans="12:14" x14ac:dyDescent="0.35">
      <c r="L1394" s="303" t="s">
        <v>3093</v>
      </c>
      <c r="M1394" s="303" t="s">
        <v>3094</v>
      </c>
      <c r="N1394" s="303" t="s">
        <v>620</v>
      </c>
    </row>
    <row r="1395" spans="12:14" x14ac:dyDescent="0.35">
      <c r="L1395" s="303" t="s">
        <v>3095</v>
      </c>
      <c r="M1395" s="303" t="s">
        <v>3096</v>
      </c>
      <c r="N1395" s="303" t="s">
        <v>570</v>
      </c>
    </row>
    <row r="1396" spans="12:14" x14ac:dyDescent="0.35">
      <c r="L1396" s="303" t="s">
        <v>3097</v>
      </c>
      <c r="M1396" s="303" t="s">
        <v>3098</v>
      </c>
      <c r="N1396" s="303" t="s">
        <v>620</v>
      </c>
    </row>
    <row r="1397" spans="12:14" x14ac:dyDescent="0.35">
      <c r="L1397" s="303" t="s">
        <v>367</v>
      </c>
      <c r="M1397" s="303" t="s">
        <v>368</v>
      </c>
      <c r="N1397" s="303" t="s">
        <v>654</v>
      </c>
    </row>
    <row r="1398" spans="12:14" x14ac:dyDescent="0.35">
      <c r="L1398" s="303" t="s">
        <v>3099</v>
      </c>
      <c r="M1398" s="303" t="s">
        <v>3100</v>
      </c>
      <c r="N1398" s="303" t="s">
        <v>385</v>
      </c>
    </row>
    <row r="1399" spans="12:14" x14ac:dyDescent="0.35">
      <c r="L1399" s="303" t="s">
        <v>3101</v>
      </c>
      <c r="M1399" s="303" t="s">
        <v>3102</v>
      </c>
      <c r="N1399" s="303" t="s">
        <v>654</v>
      </c>
    </row>
    <row r="1400" spans="12:14" x14ac:dyDescent="0.35">
      <c r="L1400" s="303" t="s">
        <v>3103</v>
      </c>
      <c r="M1400" s="303" t="s">
        <v>3104</v>
      </c>
      <c r="N1400" s="303" t="s">
        <v>1223</v>
      </c>
    </row>
    <row r="1401" spans="12:14" x14ac:dyDescent="0.35">
      <c r="L1401" s="303" t="s">
        <v>3105</v>
      </c>
      <c r="M1401" s="303" t="s">
        <v>3106</v>
      </c>
      <c r="N1401" s="303" t="s">
        <v>385</v>
      </c>
    </row>
    <row r="1402" spans="12:14" x14ac:dyDescent="0.35">
      <c r="L1402" s="303" t="s">
        <v>3107</v>
      </c>
      <c r="M1402" s="303" t="s">
        <v>3108</v>
      </c>
      <c r="N1402" s="303" t="s">
        <v>620</v>
      </c>
    </row>
    <row r="1403" spans="12:14" x14ac:dyDescent="0.35">
      <c r="L1403" s="303" t="s">
        <v>3109</v>
      </c>
      <c r="M1403" s="303" t="s">
        <v>3110</v>
      </c>
      <c r="N1403" s="303" t="s">
        <v>385</v>
      </c>
    </row>
    <row r="1404" spans="12:14" x14ac:dyDescent="0.35">
      <c r="L1404" s="303" t="s">
        <v>3111</v>
      </c>
      <c r="M1404" s="303" t="s">
        <v>3112</v>
      </c>
      <c r="N1404" s="303" t="s">
        <v>377</v>
      </c>
    </row>
    <row r="1405" spans="12:14" x14ac:dyDescent="0.35">
      <c r="L1405" s="303" t="s">
        <v>3113</v>
      </c>
      <c r="M1405" s="303" t="s">
        <v>3114</v>
      </c>
      <c r="N1405" s="303" t="s">
        <v>385</v>
      </c>
    </row>
    <row r="1406" spans="12:14" x14ac:dyDescent="0.35">
      <c r="L1406" s="303" t="s">
        <v>3115</v>
      </c>
      <c r="M1406" s="303" t="s">
        <v>3116</v>
      </c>
      <c r="N1406" s="303" t="s">
        <v>377</v>
      </c>
    </row>
    <row r="1407" spans="12:14" x14ac:dyDescent="0.35">
      <c r="L1407" s="303" t="s">
        <v>3117</v>
      </c>
      <c r="M1407" s="303" t="s">
        <v>3118</v>
      </c>
      <c r="N1407" s="303" t="s">
        <v>385</v>
      </c>
    </row>
    <row r="1408" spans="12:14" x14ac:dyDescent="0.35">
      <c r="L1408" s="303" t="s">
        <v>203</v>
      </c>
      <c r="M1408" s="303" t="s">
        <v>3119</v>
      </c>
      <c r="N1408" s="303" t="s">
        <v>654</v>
      </c>
    </row>
    <row r="1409" spans="12:14" x14ac:dyDescent="0.35">
      <c r="L1409" s="303" t="s">
        <v>3120</v>
      </c>
      <c r="M1409" s="303" t="s">
        <v>3121</v>
      </c>
      <c r="N1409" s="303" t="s">
        <v>620</v>
      </c>
    </row>
    <row r="1410" spans="12:14" x14ac:dyDescent="0.35">
      <c r="L1410" s="303" t="s">
        <v>3122</v>
      </c>
      <c r="M1410" s="303" t="s">
        <v>3123</v>
      </c>
      <c r="N1410" s="303" t="s">
        <v>377</v>
      </c>
    </row>
    <row r="1411" spans="12:14" x14ac:dyDescent="0.35">
      <c r="L1411" s="303" t="s">
        <v>3124</v>
      </c>
      <c r="M1411" s="303" t="s">
        <v>3125</v>
      </c>
      <c r="N1411" s="303" t="s">
        <v>385</v>
      </c>
    </row>
    <row r="1412" spans="12:14" x14ac:dyDescent="0.35">
      <c r="L1412" s="303" t="s">
        <v>3126</v>
      </c>
      <c r="M1412" s="303" t="s">
        <v>3127</v>
      </c>
      <c r="N1412" s="303" t="s">
        <v>570</v>
      </c>
    </row>
    <row r="1413" spans="12:14" x14ac:dyDescent="0.35">
      <c r="L1413" s="303" t="s">
        <v>3128</v>
      </c>
      <c r="M1413" s="303" t="s">
        <v>3129</v>
      </c>
      <c r="N1413" s="303" t="s">
        <v>434</v>
      </c>
    </row>
    <row r="1414" spans="12:14" x14ac:dyDescent="0.35">
      <c r="L1414" s="303" t="s">
        <v>3130</v>
      </c>
      <c r="M1414" s="303" t="s">
        <v>3131</v>
      </c>
      <c r="N1414" s="303" t="s">
        <v>654</v>
      </c>
    </row>
    <row r="1415" spans="12:14" x14ac:dyDescent="0.35">
      <c r="L1415" s="303" t="s">
        <v>3132</v>
      </c>
      <c r="M1415" s="303" t="s">
        <v>3133</v>
      </c>
      <c r="N1415" s="303" t="s">
        <v>385</v>
      </c>
    </row>
    <row r="1416" spans="12:14" x14ac:dyDescent="0.35">
      <c r="L1416" s="303" t="s">
        <v>3134</v>
      </c>
      <c r="M1416" s="303" t="s">
        <v>3135</v>
      </c>
      <c r="N1416" s="303" t="s">
        <v>654</v>
      </c>
    </row>
    <row r="1417" spans="12:14" x14ac:dyDescent="0.35">
      <c r="L1417" s="303" t="s">
        <v>3136</v>
      </c>
      <c r="M1417" s="303" t="s">
        <v>3137</v>
      </c>
      <c r="N1417" s="303" t="s">
        <v>654</v>
      </c>
    </row>
    <row r="1418" spans="12:14" x14ac:dyDescent="0.35">
      <c r="L1418" s="303" t="s">
        <v>3138</v>
      </c>
      <c r="M1418" s="303" t="s">
        <v>3139</v>
      </c>
      <c r="N1418" s="303" t="s">
        <v>654</v>
      </c>
    </row>
    <row r="1419" spans="12:14" x14ac:dyDescent="0.35">
      <c r="L1419" s="303" t="s">
        <v>370</v>
      </c>
      <c r="M1419" s="303" t="s">
        <v>3140</v>
      </c>
      <c r="N1419" s="303" t="s">
        <v>1223</v>
      </c>
    </row>
    <row r="1420" spans="12:14" x14ac:dyDescent="0.35">
      <c r="L1420" s="303" t="s">
        <v>3141</v>
      </c>
      <c r="M1420" s="303" t="s">
        <v>3142</v>
      </c>
      <c r="N1420" s="303" t="s">
        <v>385</v>
      </c>
    </row>
    <row r="1421" spans="12:14" x14ac:dyDescent="0.35">
      <c r="L1421" s="303" t="s">
        <v>110</v>
      </c>
      <c r="M1421" s="303" t="s">
        <v>246</v>
      </c>
      <c r="N1421" s="303" t="s">
        <v>385</v>
      </c>
    </row>
    <row r="1422" spans="12:14" x14ac:dyDescent="0.35">
      <c r="L1422" s="303" t="s">
        <v>204</v>
      </c>
      <c r="M1422" s="303" t="s">
        <v>205</v>
      </c>
      <c r="N1422" s="303" t="s">
        <v>654</v>
      </c>
    </row>
    <row r="1423" spans="12:14" x14ac:dyDescent="0.35">
      <c r="L1423" s="303" t="s">
        <v>3143</v>
      </c>
      <c r="M1423" s="303" t="s">
        <v>3144</v>
      </c>
      <c r="N1423" s="303" t="s">
        <v>1223</v>
      </c>
    </row>
    <row r="1424" spans="12:14" x14ac:dyDescent="0.35">
      <c r="L1424" s="303" t="s">
        <v>3145</v>
      </c>
      <c r="M1424" s="303" t="s">
        <v>3146</v>
      </c>
      <c r="N1424" s="303" t="s">
        <v>654</v>
      </c>
    </row>
    <row r="1425" spans="12:14" x14ac:dyDescent="0.35">
      <c r="L1425" s="303" t="s">
        <v>170</v>
      </c>
      <c r="M1425" s="303" t="s">
        <v>3147</v>
      </c>
      <c r="N1425" s="303" t="s">
        <v>385</v>
      </c>
    </row>
    <row r="1426" spans="12:14" x14ac:dyDescent="0.35">
      <c r="L1426" s="303" t="s">
        <v>3148</v>
      </c>
      <c r="M1426" s="303" t="s">
        <v>3149</v>
      </c>
      <c r="N1426" s="303" t="s">
        <v>654</v>
      </c>
    </row>
    <row r="1427" spans="12:14" x14ac:dyDescent="0.35">
      <c r="L1427" s="303" t="s">
        <v>3150</v>
      </c>
      <c r="M1427" s="303" t="s">
        <v>3151</v>
      </c>
      <c r="N1427" s="303" t="s">
        <v>654</v>
      </c>
    </row>
    <row r="1428" spans="12:14" x14ac:dyDescent="0.35">
      <c r="L1428" s="303" t="s">
        <v>357</v>
      </c>
      <c r="M1428" s="303" t="s">
        <v>358</v>
      </c>
      <c r="N1428" s="303" t="s">
        <v>1223</v>
      </c>
    </row>
  </sheetData>
  <conditionalFormatting sqref="B1:B1048576">
    <cfRule type="duplicateValues" dxfId="7" priority="19840"/>
  </conditionalFormatting>
  <conditionalFormatting sqref="C4">
    <cfRule type="duplicateValues" dxfId="6" priority="25160"/>
  </conditionalFormatting>
  <conditionalFormatting sqref="L3:L6">
    <cfRule type="duplicateValues" dxfId="5" priority="25162"/>
  </conditionalFormatting>
  <conditionalFormatting sqref="M4:M6">
    <cfRule type="duplicateValues" dxfId="4" priority="2516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1:BF124"/>
  <sheetViews>
    <sheetView showGridLines="0" showRowColHeaders="0" zoomScale="85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6" sqref="E6"/>
    </sheetView>
  </sheetViews>
  <sheetFormatPr defaultColWidth="8.90625" defaultRowHeight="14.5" x14ac:dyDescent="0.35"/>
  <cols>
    <col min="1" max="1" width="8.90625" style="3"/>
    <col min="2" max="2" width="51.7265625" style="3" bestFit="1" customWidth="1"/>
    <col min="3" max="3" width="15" style="3" bestFit="1" customWidth="1"/>
    <col min="4" max="4" width="19.26953125" style="3" bestFit="1" customWidth="1"/>
    <col min="5" max="5" width="23.7265625" style="3" bestFit="1" customWidth="1"/>
    <col min="6" max="6" width="12.1796875" style="3" bestFit="1" customWidth="1"/>
    <col min="7" max="7" width="12" style="66" bestFit="1" customWidth="1"/>
    <col min="8" max="8" width="16.08984375" style="3" bestFit="1" customWidth="1"/>
    <col min="9" max="9" width="13" style="3" bestFit="1" customWidth="1"/>
    <col min="10" max="10" width="9.7265625" style="73" bestFit="1" customWidth="1"/>
    <col min="11" max="11" width="13.6328125" style="3" bestFit="1" customWidth="1"/>
    <col min="12" max="12" width="13.1796875" style="73" bestFit="1" customWidth="1"/>
    <col min="13" max="13" width="17.26953125" style="3" bestFit="1" customWidth="1"/>
    <col min="14" max="14" width="14.26953125" style="3" bestFit="1" customWidth="1"/>
    <col min="15" max="15" width="12.36328125" style="3" bestFit="1" customWidth="1"/>
    <col min="16" max="16" width="12.36328125" style="3" customWidth="1"/>
    <col min="17" max="17" width="10.453125" style="3" bestFit="1" customWidth="1"/>
    <col min="18" max="18" width="32.90625" style="3" bestFit="1" customWidth="1"/>
    <col min="19" max="19" width="14.7265625" style="3" bestFit="1" customWidth="1"/>
    <col min="20" max="20" width="11.6328125" style="3" bestFit="1" customWidth="1"/>
    <col min="21" max="21" width="17.90625" style="3" bestFit="1" customWidth="1"/>
    <col min="22" max="22" width="16.54296875" style="3" bestFit="1" customWidth="1"/>
    <col min="23" max="24" width="8.90625" style="3"/>
    <col min="25" max="25" width="10.453125" style="3" bestFit="1" customWidth="1"/>
    <col min="26" max="29" width="12.6328125" style="3" bestFit="1" customWidth="1"/>
    <col min="30" max="31" width="8.90625" style="3"/>
    <col min="32" max="32" width="15.90625" style="3" bestFit="1" customWidth="1"/>
    <col min="33" max="33" width="50.81640625" style="3" bestFit="1" customWidth="1"/>
    <col min="34" max="40" width="13" style="3" bestFit="1" customWidth="1"/>
    <col min="41" max="42" width="14.7265625" style="3" bestFit="1" customWidth="1"/>
    <col min="43" max="46" width="12.6328125" style="3" customWidth="1"/>
    <col min="47" max="55" width="13" style="3" bestFit="1" customWidth="1"/>
    <col min="56" max="16384" width="8.90625" style="3"/>
  </cols>
  <sheetData>
    <row r="1" spans="2:58" ht="15" thickBot="1" x14ac:dyDescent="0.4"/>
    <row r="2" spans="2:58" s="64" customFormat="1" ht="15" thickBot="1" x14ac:dyDescent="0.4">
      <c r="G2" s="111">
        <f>G3-Summary!P6</f>
        <v>-197.80199999999999</v>
      </c>
      <c r="H2" s="64">
        <f>H3-Summary!Q7</f>
        <v>0</v>
      </c>
      <c r="I2" s="64">
        <f>I3-Summary!P13</f>
        <v>0</v>
      </c>
      <c r="J2" s="64">
        <f>J3-Summary!P16</f>
        <v>0.21175532520788246</v>
      </c>
      <c r="K2" s="64">
        <f>K3-Details!CB12</f>
        <v>0</v>
      </c>
      <c r="L2" s="77"/>
      <c r="M2" s="64">
        <f>M3-Summary!P20</f>
        <v>3</v>
      </c>
      <c r="P2" s="3"/>
      <c r="AH2" s="489" t="s">
        <v>323</v>
      </c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1"/>
      <c r="AU2" s="489" t="s">
        <v>324</v>
      </c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1"/>
    </row>
    <row r="3" spans="2:58" s="68" customFormat="1" ht="15" thickBot="1" x14ac:dyDescent="0.4">
      <c r="C3" s="68">
        <f>COUNTA(_xlfn.ANCHORARRAY(C5))</f>
        <v>1</v>
      </c>
      <c r="D3" s="68">
        <f>COUNTA(_xlfn.ANCHORARRAY(D5))</f>
        <v>1</v>
      </c>
      <c r="G3" s="113">
        <f>SUM(G$5:G51)/1000</f>
        <v>0.19800000000000001</v>
      </c>
      <c r="H3" s="68">
        <f>SUM(H$5:H51)</f>
        <v>87790</v>
      </c>
      <c r="I3" s="68">
        <f>SUM(I$5:I51)</f>
        <v>18590</v>
      </c>
      <c r="J3" s="69">
        <f>I3/H3</f>
        <v>0.21175532520788246</v>
      </c>
      <c r="K3" s="68">
        <f>SUM(K$5:K51)</f>
        <v>0</v>
      </c>
      <c r="L3" s="69">
        <f>K3/H3</f>
        <v>0</v>
      </c>
      <c r="M3" s="68">
        <f>SUM(M$5:M51)</f>
        <v>6</v>
      </c>
      <c r="N3" s="68">
        <f>SUBTOTAL(1,N5:N51)</f>
        <v>7315.833333333333</v>
      </c>
      <c r="O3" s="88">
        <f>SUBTOTAL(1,O5:O5)</f>
        <v>147.79461279461279</v>
      </c>
      <c r="P3" s="3"/>
      <c r="R3" s="74" t="s">
        <v>179</v>
      </c>
      <c r="S3" s="68">
        <f>SUM(S5:S14)</f>
        <v>87790</v>
      </c>
      <c r="T3" s="68">
        <f>SUM(T5:T14)</f>
        <v>18590</v>
      </c>
      <c r="U3" s="69">
        <f>SUM(S5:S14)/$H$3</f>
        <v>1</v>
      </c>
      <c r="V3" s="69">
        <f>SUM(T5:T14)/$I$3</f>
        <v>1</v>
      </c>
      <c r="Y3" s="3"/>
      <c r="Z3" s="3"/>
      <c r="AA3" s="3"/>
      <c r="AB3" s="3"/>
      <c r="AC3" s="3"/>
      <c r="AF3" s="64"/>
      <c r="AG3" s="64"/>
      <c r="AH3" s="455">
        <f>SUBTOTAL(9,AH5:AH124)</f>
        <v>0</v>
      </c>
      <c r="AI3" s="455">
        <f t="shared" ref="AI3:AP3" si="0">SUBTOTAL(9,AI5:AI124)</f>
        <v>0</v>
      </c>
      <c r="AJ3" s="455">
        <f t="shared" si="0"/>
        <v>0</v>
      </c>
      <c r="AK3" s="455">
        <f t="shared" si="0"/>
        <v>0</v>
      </c>
      <c r="AL3" s="455">
        <f t="shared" si="0"/>
        <v>0</v>
      </c>
      <c r="AM3" s="455">
        <f t="shared" si="0"/>
        <v>0</v>
      </c>
      <c r="AN3" s="455">
        <f t="shared" si="0"/>
        <v>0</v>
      </c>
      <c r="AO3" s="455">
        <f t="shared" si="0"/>
        <v>0</v>
      </c>
      <c r="AP3" s="455">
        <f t="shared" si="0"/>
        <v>0</v>
      </c>
      <c r="AQ3" s="456"/>
      <c r="AR3" s="456"/>
      <c r="AS3" s="456"/>
      <c r="AT3" s="403"/>
      <c r="AU3" s="451">
        <f>SUBTOTAL(9,AU5:AU124)</f>
        <v>0</v>
      </c>
      <c r="AV3" s="451">
        <f t="shared" ref="AV3:BC3" si="1">SUBTOTAL(9,AV5:AV124)</f>
        <v>0</v>
      </c>
      <c r="AW3" s="451">
        <f t="shared" si="1"/>
        <v>0</v>
      </c>
      <c r="AX3" s="451">
        <f t="shared" si="1"/>
        <v>0</v>
      </c>
      <c r="AY3" s="451">
        <f t="shared" si="1"/>
        <v>0</v>
      </c>
      <c r="AZ3" s="451">
        <f t="shared" si="1"/>
        <v>0</v>
      </c>
      <c r="BA3" s="451">
        <f t="shared" si="1"/>
        <v>0</v>
      </c>
      <c r="BB3" s="451">
        <f t="shared" si="1"/>
        <v>0</v>
      </c>
      <c r="BC3" s="451">
        <f t="shared" si="1"/>
        <v>0</v>
      </c>
    </row>
    <row r="4" spans="2:58" ht="15" thickBot="1" x14ac:dyDescent="0.4">
      <c r="B4" s="71" t="s">
        <v>78</v>
      </c>
      <c r="C4" s="71" t="s">
        <v>186</v>
      </c>
      <c r="D4" s="72" t="s">
        <v>212</v>
      </c>
      <c r="E4" s="75" t="s">
        <v>208</v>
      </c>
      <c r="F4" s="72" t="s">
        <v>210</v>
      </c>
      <c r="G4" s="350" t="s">
        <v>85</v>
      </c>
      <c r="H4" s="72" t="s">
        <v>155</v>
      </c>
      <c r="I4" s="75" t="s">
        <v>61</v>
      </c>
      <c r="J4" s="72" t="s">
        <v>156</v>
      </c>
      <c r="K4" s="75" t="s">
        <v>157</v>
      </c>
      <c r="L4" s="75" t="s">
        <v>158</v>
      </c>
      <c r="M4" s="75" t="s">
        <v>160</v>
      </c>
      <c r="N4" s="72" t="s">
        <v>161</v>
      </c>
      <c r="O4" s="80" t="s">
        <v>166</v>
      </c>
      <c r="R4" s="71" t="s">
        <v>167</v>
      </c>
      <c r="S4" s="71" t="s">
        <v>155</v>
      </c>
      <c r="T4" s="71" t="s">
        <v>61</v>
      </c>
      <c r="U4" s="71" t="s">
        <v>162</v>
      </c>
      <c r="V4" s="72" t="s">
        <v>168</v>
      </c>
      <c r="Y4" s="388" t="s">
        <v>90</v>
      </c>
      <c r="Z4" s="389" t="e" cm="1">
        <f t="array" ref="Z4">TRANSPOSE(_xlfn.UNIQUE(Details!#REF!))</f>
        <v>#REF!</v>
      </c>
      <c r="AA4" s="389"/>
      <c r="AB4" s="389"/>
      <c r="AC4" s="390"/>
      <c r="AF4" s="452" t="str" cm="1">
        <f t="array" ref="AF4:AF5">_xlfn.UNIQUE(_xlfn._TRO_TRAILING(Details!CY4:CY11))</f>
        <v>Customer PAN No</v>
      </c>
      <c r="AG4" s="453" t="s">
        <v>78</v>
      </c>
      <c r="AH4" s="75" t="e" cm="1">
        <f t="array" ref="AH4">TRANSPOSE(_xlfn.UNIQUE(Details!#REF!))</f>
        <v>#REF!</v>
      </c>
      <c r="AI4" s="75"/>
      <c r="AJ4" s="75"/>
      <c r="AK4" s="454"/>
      <c r="AL4" s="454"/>
      <c r="AM4" s="454"/>
      <c r="AN4" s="75"/>
      <c r="AO4" s="75"/>
      <c r="AP4" s="79"/>
      <c r="AQ4" s="403"/>
      <c r="AR4" s="403"/>
      <c r="AS4" s="403"/>
      <c r="AT4" s="403"/>
      <c r="AU4" s="75" t="e" cm="1">
        <f t="array" ref="AU4">TRANSPOSE(_xlfn.UNIQUE(Details!#REF!))</f>
        <v>#REF!</v>
      </c>
      <c r="AV4" s="75"/>
      <c r="AW4" s="75"/>
      <c r="AX4" s="454"/>
      <c r="AY4" s="454"/>
      <c r="AZ4" s="454"/>
      <c r="BA4" s="75"/>
      <c r="BB4" s="75"/>
      <c r="BC4" s="79"/>
    </row>
    <row r="5" spans="2:58" x14ac:dyDescent="0.35">
      <c r="B5" s="65" t="str">
        <f>(_xlfn.XLOOKUP(D5,Details!$AR$5:$AR$11,Details!$AQ$5:$AQ$11))</f>
        <v>INFINITYBOX PRIVATE LIMITED</v>
      </c>
      <c r="C5" s="65" t="str" cm="1">
        <f t="array" ref="C5">_xlfn.UNIQUE(MID(_xlfn._TRO_TRAILING(Details!AR5:AR11),3,10))</f>
        <v>AAFCI4561G</v>
      </c>
      <c r="D5" s="12" t="str" cm="1">
        <f t="array" ref="D5">_xlfn.UNIQUE(_xlfn._TRO_TRAILING(Details!AR5:AR11))</f>
        <v>29AAFCI4561G1ZF</v>
      </c>
      <c r="E5" s="66" t="e">
        <f>_xlfn.XLOOKUP(D5,Receivables!B:B,Receivables!D:D)</f>
        <v>#N/A</v>
      </c>
      <c r="F5" s="12" t="e">
        <f>_xlfn.XLOOKUP(D5,Receivables!B:B,Receivables!E:E)</f>
        <v>#N/A</v>
      </c>
      <c r="G5" s="66">
        <f>SUMIFS(Details!$BB$5:$BB$11,Details!$AR$5:$AR$11,'Buyer Metrics'!D5)</f>
        <v>198</v>
      </c>
      <c r="H5" s="12">
        <f>SUMIFS(Details!$BQ$5:$BQ$11,Details!$AR$5:$AR$11,'Buyer Metrics'!$D5)</f>
        <v>87790</v>
      </c>
      <c r="I5" s="66">
        <f>SUMIFS(Details!$BR$5:$BR$11,Details!$AR$5:$AR$11,'Buyer Metrics'!D5)</f>
        <v>18590</v>
      </c>
      <c r="J5" s="70">
        <f>I5/H5</f>
        <v>0.21175532520788246</v>
      </c>
      <c r="K5" s="66">
        <f>SUMIFS(Details!$CB$5:$CB$11,Details!$AR$5:$AR$11,'Buyer Metrics'!$D5)</f>
        <v>0</v>
      </c>
      <c r="L5" s="70">
        <f>K5/H5</f>
        <v>0</v>
      </c>
      <c r="M5" s="66" cm="1">
        <f t="array" ref="M5">COUNTA(_xlfn.UNIQUE(_xlfn._xlws.FILTER(Details!AO:AO,Details!AR:AR='Buyer Metrics'!$D5)))</f>
        <v>3</v>
      </c>
      <c r="N5" s="12">
        <f>H5/M5</f>
        <v>29263.333333333332</v>
      </c>
      <c r="O5" s="81">
        <f>IFERROR((N5/G5),0)</f>
        <v>147.79461279461279</v>
      </c>
      <c r="R5" s="65" t="str">
        <f>_xlfn.XLOOKUP(S5,$H$5:$H$47,$B$5:$B$47)</f>
        <v>INFINITYBOX PRIVATE LIMITED</v>
      </c>
      <c r="S5" s="12">
        <f>LARGE($H$5:$H$47,1)</f>
        <v>87790</v>
      </c>
      <c r="T5" s="12">
        <f>_xlfn.XLOOKUP(R5,B:B,I:I)</f>
        <v>18590</v>
      </c>
      <c r="U5" s="78">
        <f>S5/$H$3</f>
        <v>1</v>
      </c>
      <c r="V5" s="78">
        <f>T5/$I$3</f>
        <v>1</v>
      </c>
      <c r="Y5" s="382" t="s">
        <v>155</v>
      </c>
      <c r="Z5" s="387" t="e">
        <f>SUMIFS(Details!#REF!,Details!#REF!,'Buyer Metrics'!$Z$3,Details!#REF!,'Buyer Metrics'!Z$4)</f>
        <v>#REF!</v>
      </c>
      <c r="AA5" s="387" t="e">
        <f>SUMIFS(Details!#REF!,Details!#REF!,'Buyer Metrics'!$Z$3,Details!#REF!,'Buyer Metrics'!AA$4)</f>
        <v>#REF!</v>
      </c>
      <c r="AB5" s="387" t="e">
        <f>SUMIFS(Details!#REF!,Details!#REF!,'Buyer Metrics'!$Z$3,Details!#REF!,'Buyer Metrics'!AB$4)</f>
        <v>#REF!</v>
      </c>
      <c r="AC5" s="387" t="e">
        <f>SUMIFS(Details!#REF!,Details!#REF!,'Buyer Metrics'!$Z$3,Details!#REF!,'Buyer Metrics'!AC$4)</f>
        <v>#REF!</v>
      </c>
      <c r="AF5" s="64" t="str">
        <v>AAFCI4561G</v>
      </c>
      <c r="AG5" s="64" t="str">
        <f>_xlfn.XLOOKUP(AF5,Details!CY:CY,Details!AQ:AQ)</f>
        <v>INFINITYBOX PRIVATE LIMITED</v>
      </c>
      <c r="AH5" s="3">
        <f>SUMIFS(Details!$BQ:$BQ,Details!$CY:$CY,'Buyer Metrics'!$AF5,Details!$C:$C,'Buyer Metrics'!AH$4)</f>
        <v>0</v>
      </c>
      <c r="AI5" s="3">
        <f>SUMIFS(Details!$BQ:$BQ,Details!$CY:$CY,'Buyer Metrics'!$AF5,Details!$C:$C,'Buyer Metrics'!AI$4)</f>
        <v>0</v>
      </c>
      <c r="AJ5" s="3">
        <f>SUMIFS(Details!$BQ:$BQ,Details!$CY:$CY,'Buyer Metrics'!$AF5,Details!$C:$C,'Buyer Metrics'!AJ$4)</f>
        <v>0</v>
      </c>
      <c r="AK5" s="3">
        <f>SUMIFS(Details!$BQ:$BQ,Details!$CY:$CY,'Buyer Metrics'!$AF5,Details!$C:$C,'Buyer Metrics'!AK$4)</f>
        <v>0</v>
      </c>
      <c r="AL5" s="3">
        <f>SUMIFS(Details!$BQ:$BQ,Details!$CY:$CY,'Buyer Metrics'!$AF5,Details!$C:$C,'Buyer Metrics'!AL$4)</f>
        <v>0</v>
      </c>
      <c r="AM5" s="3">
        <f>SUMIFS(Details!$BQ:$BQ,Details!$CY:$CY,'Buyer Metrics'!$AF5,Details!$C:$C,'Buyer Metrics'!AM$4)</f>
        <v>0</v>
      </c>
      <c r="AN5" s="3">
        <f>SUMIFS(Details!$BQ:$BQ,Details!$CY:$CY,'Buyer Metrics'!$AF5,Details!$C:$C,'Buyer Metrics'!AN$4)</f>
        <v>0</v>
      </c>
      <c r="AO5" s="3">
        <f>SUMIFS(Details!$BQ:$BQ,Details!$CY:$CY,'Buyer Metrics'!$AF5,Details!$C:$C,'Buyer Metrics'!AO$4)</f>
        <v>0</v>
      </c>
      <c r="AP5" s="3">
        <f>SUMIFS(Details!$BQ:$BQ,Details!$CY:$CY,'Buyer Metrics'!$AF5,Details!$C:$C,'Buyer Metrics'!AP$4)</f>
        <v>0</v>
      </c>
      <c r="AU5" s="3">
        <f>SUMIFS(Details!$BB:$BB,Details!$CY:$CY,'Buyer Metrics'!$AF5,Details!$C:$C,'Buyer Metrics'!AU$4)</f>
        <v>0</v>
      </c>
      <c r="AV5" s="3">
        <f>SUMIFS(Details!$BB:$BB,Details!$CY:$CY,'Buyer Metrics'!$AF5,Details!$C:$C,'Buyer Metrics'!AV$4)</f>
        <v>0</v>
      </c>
      <c r="AW5" s="3">
        <f>SUMIFS(Details!$BB:$BB,Details!$CY:$CY,'Buyer Metrics'!$AF5,Details!$C:$C,'Buyer Metrics'!AW$4)</f>
        <v>0</v>
      </c>
      <c r="AX5" s="3">
        <f>SUMIFS(Details!$BB:$BB,Details!$CY:$CY,'Buyer Metrics'!$AF5,Details!$C:$C,'Buyer Metrics'!AX$4)</f>
        <v>0</v>
      </c>
      <c r="AY5" s="3">
        <f>SUMIFS(Details!$BB:$BB,Details!$CY:$CY,'Buyer Metrics'!$AF5,Details!$C:$C,'Buyer Metrics'!AY$4)</f>
        <v>0</v>
      </c>
      <c r="AZ5" s="3">
        <f>SUMIFS(Details!$BB:$BB,Details!$CY:$CY,'Buyer Metrics'!$AF5,Details!$C:$C,'Buyer Metrics'!AZ$4)</f>
        <v>0</v>
      </c>
      <c r="BA5" s="3">
        <f>SUMIFS(Details!$BB:$BB,Details!$CY:$CY,'Buyer Metrics'!$AF5,Details!$C:$C,'Buyer Metrics'!BA$4)</f>
        <v>0</v>
      </c>
      <c r="BB5" s="3">
        <f>SUMIFS(Details!$BB:$BB,Details!$CY:$CY,'Buyer Metrics'!$AF5,Details!$C:$C,'Buyer Metrics'!BB$4)</f>
        <v>0</v>
      </c>
      <c r="BC5" s="3">
        <f>SUMIFS(Details!$BB:$BB,Details!$CY:$CY,'Buyer Metrics'!$AF5,Details!$C:$C,'Buyer Metrics'!BC$4)</f>
        <v>0</v>
      </c>
    </row>
    <row r="6" spans="2:58" x14ac:dyDescent="0.35">
      <c r="B6" s="65">
        <f>(_xlfn.XLOOKUP(D6,Details!$AR$5:$AR$11,Details!$AQ$5:$AQ$11))</f>
        <v>0</v>
      </c>
      <c r="E6" s="66">
        <f>_xlfn.XLOOKUP(D6,Receivables!B:B,Receivables!D:D)</f>
        <v>0</v>
      </c>
      <c r="F6" s="12">
        <f>_xlfn.XLOOKUP(D6,Receivables!B:B,Receivables!E:E)</f>
        <v>0</v>
      </c>
      <c r="G6" s="66">
        <f>SUMIFS(Details!$BB$5:$BB$11,Details!$AR$5:$AR$11,'Buyer Metrics'!D6)</f>
        <v>0</v>
      </c>
      <c r="H6" s="12">
        <f>SUMIFS(Details!$BQ$5:$BQ$11,Details!$AR$5:$AR$11,'Buyer Metrics'!$D6)</f>
        <v>0</v>
      </c>
      <c r="I6" s="66">
        <f>SUMIFS(Details!$BR$5:$BR$11,Details!$AR$5:$AR$11,'Buyer Metrics'!D6)</f>
        <v>0</v>
      </c>
      <c r="J6" s="70" t="e">
        <f t="shared" ref="J6:J8" si="2">I6/H6</f>
        <v>#DIV/0!</v>
      </c>
      <c r="K6" s="66">
        <f>SUMIFS(Details!$CB$5:$CB$11,Details!$AR$5:$AR$11,'Buyer Metrics'!$D6)</f>
        <v>0</v>
      </c>
      <c r="L6" s="70" t="e">
        <f t="shared" ref="L6:L8" si="3">K6/H6</f>
        <v>#DIV/0!</v>
      </c>
      <c r="M6" s="66" cm="1">
        <f t="array" ref="M6">COUNTA(_xlfn.UNIQUE(_xlfn._xlws.FILTER(Details!AO:AO,Details!AR:AR='Buyer Metrics'!$D6)))</f>
        <v>1</v>
      </c>
      <c r="N6" s="12">
        <f t="shared" ref="N6:N8" si="4">H6/M6</f>
        <v>0</v>
      </c>
      <c r="O6" s="81">
        <f t="shared" ref="O6:O8" si="5">IFERROR((N6/G6),0)</f>
        <v>0</v>
      </c>
      <c r="R6" s="65"/>
      <c r="S6" s="12"/>
      <c r="T6" s="12"/>
      <c r="U6" s="78"/>
      <c r="V6" s="78"/>
      <c r="Y6" s="383"/>
      <c r="Z6" s="12">
        <f>SUMIFS(Details!$BQ:$BQ,Details!$C:$C,'Buyer Metrics'!Z$4)</f>
        <v>0</v>
      </c>
      <c r="AA6" s="12">
        <f>SUMIFS(Details!$BQ:$BQ,Details!$C:$C,'Buyer Metrics'!AA$4)</f>
        <v>0</v>
      </c>
      <c r="AB6" s="12">
        <f>SUMIFS(Details!$BQ:$BQ,Details!$C:$C,'Buyer Metrics'!AB$4)</f>
        <v>0</v>
      </c>
      <c r="AC6" s="12">
        <f>SUMIFS(Details!$BQ:$BQ,Details!$C:$C,'Buyer Metrics'!AC$4)</f>
        <v>0</v>
      </c>
      <c r="AF6" s="64"/>
      <c r="AG6" s="64">
        <f>_xlfn.XLOOKUP(AF6,Details!CY:CY,Details!AQ:AQ)</f>
        <v>0</v>
      </c>
      <c r="AH6" s="3">
        <f>SUMIFS(Details!$BQ:$BQ,Details!$CY:$CY,'Buyer Metrics'!$AF6,Details!$C:$C,'Buyer Metrics'!AH$4)</f>
        <v>0</v>
      </c>
      <c r="AI6" s="3">
        <f>SUMIFS(Details!$BQ:$BQ,Details!$CY:$CY,'Buyer Metrics'!$AF6,Details!$C:$C,'Buyer Metrics'!AI$4)</f>
        <v>0</v>
      </c>
      <c r="AJ6" s="3">
        <f>SUMIFS(Details!$BQ:$BQ,Details!$CY:$CY,'Buyer Metrics'!$AF6,Details!$C:$C,'Buyer Metrics'!AJ$4)</f>
        <v>0</v>
      </c>
      <c r="AK6" s="3">
        <f>SUMIFS(Details!$BQ:$BQ,Details!$CY:$CY,'Buyer Metrics'!$AF6,Details!$C:$C,'Buyer Metrics'!AK$4)</f>
        <v>0</v>
      </c>
      <c r="AL6" s="3">
        <f>SUMIFS(Details!$BQ:$BQ,Details!$CY:$CY,'Buyer Metrics'!$AF6,Details!$C:$C,'Buyer Metrics'!AL$4)</f>
        <v>0</v>
      </c>
      <c r="AM6" s="3">
        <f>SUMIFS(Details!$BQ:$BQ,Details!$CY:$CY,'Buyer Metrics'!$AF6,Details!$C:$C,'Buyer Metrics'!AM$4)</f>
        <v>0</v>
      </c>
      <c r="AN6" s="3">
        <f>SUMIFS(Details!$BQ:$BQ,Details!$CY:$CY,'Buyer Metrics'!$AF6,Details!$C:$C,'Buyer Metrics'!AN$4)</f>
        <v>0</v>
      </c>
      <c r="AO6" s="3">
        <f>SUMIFS(Details!$BQ:$BQ,Details!$CY:$CY,'Buyer Metrics'!$AF6,Details!$C:$C,'Buyer Metrics'!AO$4)</f>
        <v>0</v>
      </c>
      <c r="AP6" s="3">
        <f>SUMIFS(Details!$BQ:$BQ,Details!$CY:$CY,'Buyer Metrics'!$AF6,Details!$C:$C,'Buyer Metrics'!AP$4)</f>
        <v>0</v>
      </c>
      <c r="AU6" s="3">
        <f>SUMIFS(Details!$BB:$BB,Details!$CY:$CY,'Buyer Metrics'!$AF6,Details!$C:$C,'Buyer Metrics'!AU$4)</f>
        <v>0</v>
      </c>
      <c r="AV6" s="3">
        <f>SUMIFS(Details!$BB:$BB,Details!$CY:$CY,'Buyer Metrics'!$AF6,Details!$C:$C,'Buyer Metrics'!AV$4)</f>
        <v>0</v>
      </c>
      <c r="AW6" s="3">
        <f>SUMIFS(Details!$BB:$BB,Details!$CY:$CY,'Buyer Metrics'!$AF6,Details!$C:$C,'Buyer Metrics'!AW$4)</f>
        <v>0</v>
      </c>
      <c r="AX6" s="3">
        <f>SUMIFS(Details!$BB:$BB,Details!$CY:$CY,'Buyer Metrics'!$AF6,Details!$C:$C,'Buyer Metrics'!AX$4)</f>
        <v>0</v>
      </c>
      <c r="AY6" s="3">
        <f>SUMIFS(Details!$BB:$BB,Details!$CY:$CY,'Buyer Metrics'!$AF6,Details!$C:$C,'Buyer Metrics'!AY$4)</f>
        <v>0</v>
      </c>
      <c r="AZ6" s="3">
        <f>SUMIFS(Details!$BB:$BB,Details!$CY:$CY,'Buyer Metrics'!$AF6,Details!$C:$C,'Buyer Metrics'!AZ$4)</f>
        <v>0</v>
      </c>
      <c r="BA6" s="3">
        <f>SUMIFS(Details!$BB:$BB,Details!$CY:$CY,'Buyer Metrics'!$AF6,Details!$C:$C,'Buyer Metrics'!BA$4)</f>
        <v>0</v>
      </c>
      <c r="BB6" s="3">
        <f>SUMIFS(Details!$BB:$BB,Details!$CY:$CY,'Buyer Metrics'!$AF6,Details!$C:$C,'Buyer Metrics'!BB$4)</f>
        <v>0</v>
      </c>
      <c r="BC6" s="3">
        <f>SUMIFS(Details!$BB:$BB,Details!$CY:$CY,'Buyer Metrics'!$AF6,Details!$C:$C,'Buyer Metrics'!BC$4)</f>
        <v>0</v>
      </c>
    </row>
    <row r="7" spans="2:58" ht="15" thickBot="1" x14ac:dyDescent="0.4">
      <c r="B7" s="65">
        <f>(_xlfn.XLOOKUP(D7,Details!$AR$5:$AR$11,Details!$AQ$5:$AQ$11))</f>
        <v>0</v>
      </c>
      <c r="E7" s="66">
        <f>_xlfn.XLOOKUP(D7,Receivables!B:B,Receivables!D:D)</f>
        <v>0</v>
      </c>
      <c r="F7" s="12">
        <f>_xlfn.XLOOKUP(D7,Receivables!B:B,Receivables!E:E)</f>
        <v>0</v>
      </c>
      <c r="G7" s="66">
        <f>SUMIFS(Details!$BB$5:$BB$11,Details!$AR$5:$AR$11,'Buyer Metrics'!D7)</f>
        <v>0</v>
      </c>
      <c r="H7" s="12">
        <f>SUMIFS(Details!$BQ$5:$BQ$11,Details!$AR$5:$AR$11,'Buyer Metrics'!$D7)</f>
        <v>0</v>
      </c>
      <c r="I7" s="66">
        <f>SUMIFS(Details!$BR$5:$BR$11,Details!$AR$5:$AR$11,'Buyer Metrics'!D7)</f>
        <v>0</v>
      </c>
      <c r="J7" s="70" t="e">
        <f t="shared" si="2"/>
        <v>#DIV/0!</v>
      </c>
      <c r="K7" s="66">
        <f>SUMIFS(Details!$CB$5:$CB$11,Details!$AR$5:$AR$11,'Buyer Metrics'!$D7)</f>
        <v>0</v>
      </c>
      <c r="L7" s="70" t="e">
        <f t="shared" si="3"/>
        <v>#DIV/0!</v>
      </c>
      <c r="M7" s="66" cm="1">
        <f t="array" ref="M7">COUNTA(_xlfn.UNIQUE(_xlfn._xlws.FILTER(Details!AO:AO,Details!AR:AR='Buyer Metrics'!$D7)))</f>
        <v>1</v>
      </c>
      <c r="N7" s="12">
        <f t="shared" si="4"/>
        <v>0</v>
      </c>
      <c r="O7" s="81">
        <f t="shared" si="5"/>
        <v>0</v>
      </c>
      <c r="R7" s="65"/>
      <c r="S7" s="12"/>
      <c r="T7" s="12"/>
      <c r="U7" s="78"/>
      <c r="V7" s="78"/>
      <c r="Y7" s="384"/>
      <c r="Z7" s="67" t="e">
        <f>Z6-Z5</f>
        <v>#REF!</v>
      </c>
      <c r="AA7" s="67" t="e">
        <f>AA6-AA5</f>
        <v>#REF!</v>
      </c>
      <c r="AB7" s="67" t="e">
        <f t="shared" ref="AB7:AC7" si="6">AB6-AB5</f>
        <v>#REF!</v>
      </c>
      <c r="AC7" s="67" t="e">
        <f t="shared" si="6"/>
        <v>#REF!</v>
      </c>
      <c r="AF7" s="64"/>
      <c r="AG7" s="64">
        <f>_xlfn.XLOOKUP(AF7,Details!CY:CY,Details!AQ:AQ)</f>
        <v>0</v>
      </c>
      <c r="AH7" s="3">
        <f>SUMIFS(Details!$BQ:$BQ,Details!$CY:$CY,'Buyer Metrics'!$AF7,Details!$C:$C,'Buyer Metrics'!AH$4)</f>
        <v>0</v>
      </c>
      <c r="AI7" s="3">
        <f>SUMIFS(Details!$BQ:$BQ,Details!$CY:$CY,'Buyer Metrics'!$AF7,Details!$C:$C,'Buyer Metrics'!AI$4)</f>
        <v>0</v>
      </c>
      <c r="AJ7" s="3">
        <f>SUMIFS(Details!$BQ:$BQ,Details!$CY:$CY,'Buyer Metrics'!$AF7,Details!$C:$C,'Buyer Metrics'!AJ$4)</f>
        <v>0</v>
      </c>
      <c r="AK7" s="3">
        <f>SUMIFS(Details!$BQ:$BQ,Details!$CY:$CY,'Buyer Metrics'!$AF7,Details!$C:$C,'Buyer Metrics'!AK$4)</f>
        <v>0</v>
      </c>
      <c r="AL7" s="3">
        <f>SUMIFS(Details!$BQ:$BQ,Details!$CY:$CY,'Buyer Metrics'!$AF7,Details!$C:$C,'Buyer Metrics'!AL$4)</f>
        <v>0</v>
      </c>
      <c r="AM7" s="3">
        <f>SUMIFS(Details!$BQ:$BQ,Details!$CY:$CY,'Buyer Metrics'!$AF7,Details!$C:$C,'Buyer Metrics'!AM$4)</f>
        <v>0</v>
      </c>
      <c r="AN7" s="3">
        <f>SUMIFS(Details!$BQ:$BQ,Details!$CY:$CY,'Buyer Metrics'!$AF7,Details!$C:$C,'Buyer Metrics'!AN$4)</f>
        <v>0</v>
      </c>
      <c r="AO7" s="3">
        <f>SUMIFS(Details!$BQ:$BQ,Details!$CY:$CY,'Buyer Metrics'!$AF7,Details!$C:$C,'Buyer Metrics'!AO$4)</f>
        <v>0</v>
      </c>
      <c r="AP7" s="3">
        <f>SUMIFS(Details!$BQ:$BQ,Details!$CY:$CY,'Buyer Metrics'!$AF7,Details!$C:$C,'Buyer Metrics'!AP$4)</f>
        <v>0</v>
      </c>
      <c r="AU7" s="3">
        <f>SUMIFS(Details!$BB:$BB,Details!$CY:$CY,'Buyer Metrics'!$AF7,Details!$C:$C,'Buyer Metrics'!AU$4)</f>
        <v>0</v>
      </c>
      <c r="AV7" s="3">
        <f>SUMIFS(Details!$BB:$BB,Details!$CY:$CY,'Buyer Metrics'!$AF7,Details!$C:$C,'Buyer Metrics'!AV$4)</f>
        <v>0</v>
      </c>
      <c r="AW7" s="3">
        <f>SUMIFS(Details!$BB:$BB,Details!$CY:$CY,'Buyer Metrics'!$AF7,Details!$C:$C,'Buyer Metrics'!AW$4)</f>
        <v>0</v>
      </c>
      <c r="AX7" s="3">
        <f>SUMIFS(Details!$BB:$BB,Details!$CY:$CY,'Buyer Metrics'!$AF7,Details!$C:$C,'Buyer Metrics'!AX$4)</f>
        <v>0</v>
      </c>
      <c r="AY7" s="3">
        <f>SUMIFS(Details!$BB:$BB,Details!$CY:$CY,'Buyer Metrics'!$AF7,Details!$C:$C,'Buyer Metrics'!AY$4)</f>
        <v>0</v>
      </c>
      <c r="AZ7" s="3">
        <f>SUMIFS(Details!$BB:$BB,Details!$CY:$CY,'Buyer Metrics'!$AF7,Details!$C:$C,'Buyer Metrics'!AZ$4)</f>
        <v>0</v>
      </c>
      <c r="BA7" s="3">
        <f>SUMIFS(Details!$BB:$BB,Details!$CY:$CY,'Buyer Metrics'!$AF7,Details!$C:$C,'Buyer Metrics'!BA$4)</f>
        <v>0</v>
      </c>
      <c r="BB7" s="3">
        <f>SUMIFS(Details!$BB:$BB,Details!$CY:$CY,'Buyer Metrics'!$AF7,Details!$C:$C,'Buyer Metrics'!BB$4)</f>
        <v>0</v>
      </c>
      <c r="BC7" s="3">
        <f>SUMIFS(Details!$BB:$BB,Details!$CY:$CY,'Buyer Metrics'!$AF7,Details!$C:$C,'Buyer Metrics'!BC$4)</f>
        <v>0</v>
      </c>
    </row>
    <row r="8" spans="2:58" x14ac:dyDescent="0.35">
      <c r="B8" s="65">
        <f>(_xlfn.XLOOKUP(D8,Details!$AR$5:$AR$11,Details!$AQ$5:$AQ$11))</f>
        <v>0</v>
      </c>
      <c r="E8" s="66">
        <f>_xlfn.XLOOKUP(D8,Receivables!B:B,Receivables!D:D)</f>
        <v>0</v>
      </c>
      <c r="F8" s="12">
        <f>_xlfn.XLOOKUP(D8,Receivables!B:B,Receivables!E:E)</f>
        <v>0</v>
      </c>
      <c r="G8" s="66">
        <f>SUMIFS(Details!$BB$5:$BB$11,Details!$AR$5:$AR$11,'Buyer Metrics'!D8)</f>
        <v>0</v>
      </c>
      <c r="H8" s="12">
        <f>SUMIFS(Details!$BQ$5:$BQ$11,Details!$AR$5:$AR$11,'Buyer Metrics'!$D8)</f>
        <v>0</v>
      </c>
      <c r="I8" s="66">
        <f>SUMIFS(Details!$BR$5:$BR$11,Details!$AR$5:$AR$11,'Buyer Metrics'!D8)</f>
        <v>0</v>
      </c>
      <c r="J8" s="70" t="e">
        <f t="shared" si="2"/>
        <v>#DIV/0!</v>
      </c>
      <c r="K8" s="66">
        <f>SUMIFS(Details!$CB$5:$CB$11,Details!$AR$5:$AR$11,'Buyer Metrics'!$D8)</f>
        <v>0</v>
      </c>
      <c r="L8" s="70" t="e">
        <f t="shared" si="3"/>
        <v>#DIV/0!</v>
      </c>
      <c r="M8" s="66" cm="1">
        <f t="array" ref="M8">COUNTA(_xlfn.UNIQUE(_xlfn._xlws.FILTER(Details!AO:AO,Details!AR:AR='Buyer Metrics'!$D8)))</f>
        <v>1</v>
      </c>
      <c r="N8" s="12">
        <f t="shared" si="4"/>
        <v>0</v>
      </c>
      <c r="O8" s="81">
        <f t="shared" si="5"/>
        <v>0</v>
      </c>
      <c r="R8" s="65"/>
      <c r="S8" s="12"/>
      <c r="T8" s="12"/>
      <c r="U8" s="78"/>
      <c r="V8" s="78"/>
      <c r="Y8" s="385" t="s">
        <v>85</v>
      </c>
      <c r="Z8" s="387" t="e">
        <f>SUMIFS(Details!#REF!,Details!#REF!,'Buyer Metrics'!$Z$3,Details!#REF!,'Buyer Metrics'!Z$4)</f>
        <v>#REF!</v>
      </c>
      <c r="AA8" s="387" t="e">
        <f>SUMIFS(Details!#REF!,Details!#REF!,'Buyer Metrics'!$Z$3,Details!#REF!,'Buyer Metrics'!AA$4)</f>
        <v>#REF!</v>
      </c>
      <c r="AB8" s="387" t="e">
        <f>SUMIFS(Details!#REF!,Details!#REF!,'Buyer Metrics'!$Z$3,Details!#REF!,'Buyer Metrics'!AB$4)</f>
        <v>#REF!</v>
      </c>
      <c r="AC8" s="387" t="e">
        <f>SUMIFS(Details!#REF!,Details!#REF!,'Buyer Metrics'!$Z$3,Details!#REF!,'Buyer Metrics'!AC$4)</f>
        <v>#REF!</v>
      </c>
      <c r="AF8" s="64"/>
      <c r="AG8" s="64">
        <f>_xlfn.XLOOKUP(AF8,Details!CY:CY,Details!AQ:AQ)</f>
        <v>0</v>
      </c>
      <c r="AH8" s="3">
        <f>SUMIFS(Details!$BQ:$BQ,Details!$CY:$CY,'Buyer Metrics'!$AF8,Details!$C:$C,'Buyer Metrics'!AH$4)</f>
        <v>0</v>
      </c>
      <c r="AI8" s="3">
        <f>SUMIFS(Details!$BQ:$BQ,Details!$CY:$CY,'Buyer Metrics'!$AF8,Details!$C:$C,'Buyer Metrics'!AI$4)</f>
        <v>0</v>
      </c>
      <c r="AJ8" s="3">
        <f>SUMIFS(Details!$BQ:$BQ,Details!$CY:$CY,'Buyer Metrics'!$AF8,Details!$C:$C,'Buyer Metrics'!AJ$4)</f>
        <v>0</v>
      </c>
      <c r="AK8" s="3">
        <f>SUMIFS(Details!$BQ:$BQ,Details!$CY:$CY,'Buyer Metrics'!$AF8,Details!$C:$C,'Buyer Metrics'!AK$4)</f>
        <v>0</v>
      </c>
      <c r="AL8" s="3">
        <f>SUMIFS(Details!$BQ:$BQ,Details!$CY:$CY,'Buyer Metrics'!$AF8,Details!$C:$C,'Buyer Metrics'!AL$4)</f>
        <v>0</v>
      </c>
      <c r="AM8" s="3">
        <f>SUMIFS(Details!$BQ:$BQ,Details!$CY:$CY,'Buyer Metrics'!$AF8,Details!$C:$C,'Buyer Metrics'!AM$4)</f>
        <v>0</v>
      </c>
      <c r="AN8" s="3">
        <f>SUMIFS(Details!$BQ:$BQ,Details!$CY:$CY,'Buyer Metrics'!$AF8,Details!$C:$C,'Buyer Metrics'!AN$4)</f>
        <v>0</v>
      </c>
      <c r="AO8" s="3">
        <f>SUMIFS(Details!$BQ:$BQ,Details!$CY:$CY,'Buyer Metrics'!$AF8,Details!$C:$C,'Buyer Metrics'!AO$4)</f>
        <v>0</v>
      </c>
      <c r="AP8" s="3">
        <f>SUMIFS(Details!$BQ:$BQ,Details!$CY:$CY,'Buyer Metrics'!$AF8,Details!$C:$C,'Buyer Metrics'!AP$4)</f>
        <v>0</v>
      </c>
      <c r="AU8" s="3">
        <f>SUMIFS(Details!$BB:$BB,Details!$CY:$CY,'Buyer Metrics'!$AF8,Details!$C:$C,'Buyer Metrics'!AU$4)</f>
        <v>0</v>
      </c>
      <c r="AV8" s="3">
        <f>SUMIFS(Details!$BB:$BB,Details!$CY:$CY,'Buyer Metrics'!$AF8,Details!$C:$C,'Buyer Metrics'!AV$4)</f>
        <v>0</v>
      </c>
      <c r="AW8" s="3">
        <f>SUMIFS(Details!$BB:$BB,Details!$CY:$CY,'Buyer Metrics'!$AF8,Details!$C:$C,'Buyer Metrics'!AW$4)</f>
        <v>0</v>
      </c>
      <c r="AX8" s="3">
        <f>SUMIFS(Details!$BB:$BB,Details!$CY:$CY,'Buyer Metrics'!$AF8,Details!$C:$C,'Buyer Metrics'!AX$4)</f>
        <v>0</v>
      </c>
      <c r="AY8" s="3">
        <f>SUMIFS(Details!$BB:$BB,Details!$CY:$CY,'Buyer Metrics'!$AF8,Details!$C:$C,'Buyer Metrics'!AY$4)</f>
        <v>0</v>
      </c>
      <c r="AZ8" s="3">
        <f>SUMIFS(Details!$BB:$BB,Details!$CY:$CY,'Buyer Metrics'!$AF8,Details!$C:$C,'Buyer Metrics'!AZ$4)</f>
        <v>0</v>
      </c>
      <c r="BA8" s="3">
        <f>SUMIFS(Details!$BB:$BB,Details!$CY:$CY,'Buyer Metrics'!$AF8,Details!$C:$C,'Buyer Metrics'!BA$4)</f>
        <v>0</v>
      </c>
      <c r="BB8" s="3">
        <f>SUMIFS(Details!$BB:$BB,Details!$CY:$CY,'Buyer Metrics'!$AF8,Details!$C:$C,'Buyer Metrics'!BB$4)</f>
        <v>0</v>
      </c>
      <c r="BC8" s="3">
        <f>SUMIFS(Details!$BB:$BB,Details!$CY:$CY,'Buyer Metrics'!$AF8,Details!$C:$C,'Buyer Metrics'!BC$4)</f>
        <v>0</v>
      </c>
    </row>
    <row r="9" spans="2:58" x14ac:dyDescent="0.35">
      <c r="R9" s="65"/>
      <c r="S9" s="12"/>
      <c r="T9" s="12"/>
      <c r="U9" s="78"/>
      <c r="V9" s="78"/>
      <c r="Y9" s="385"/>
      <c r="Z9" s="12">
        <f>SUMIFS(Details!$BB:$BB,Details!$C:$C,'Buyer Metrics'!Z$4)</f>
        <v>0</v>
      </c>
      <c r="AA9" s="12">
        <f>SUMIFS(Details!$BB:$BB,Details!$C:$C,'Buyer Metrics'!AA$4)</f>
        <v>0</v>
      </c>
      <c r="AB9" s="12">
        <f>SUMIFS(Details!$BB:$BB,Details!$C:$C,'Buyer Metrics'!AB$4)</f>
        <v>0</v>
      </c>
      <c r="AC9" s="12">
        <f>SUMIFS(Details!$BB:$BB,Details!$C:$C,'Buyer Metrics'!AC$4)</f>
        <v>0</v>
      </c>
      <c r="AF9" s="64"/>
      <c r="AG9" s="64"/>
      <c r="AU9" s="3">
        <f>SUMIFS(Details!$BB:$BB,Details!$CY:$CY,'Buyer Metrics'!$AF9,Details!$C:$C,'Buyer Metrics'!AU$4)</f>
        <v>0</v>
      </c>
      <c r="AV9" s="3">
        <f>SUMIFS(Details!$BB:$BB,Details!$CY:$CY,'Buyer Metrics'!$AF9,Details!$C:$C,'Buyer Metrics'!AV$4)</f>
        <v>0</v>
      </c>
      <c r="AW9" s="3">
        <f>SUMIFS(Details!$BB:$BB,Details!$CY:$CY,'Buyer Metrics'!$AF9,Details!$C:$C,'Buyer Metrics'!AW$4)</f>
        <v>0</v>
      </c>
      <c r="AX9" s="3">
        <f>SUMIFS(Details!$BB:$BB,Details!$CY:$CY,'Buyer Metrics'!$AF9,Details!$C:$C,'Buyer Metrics'!AX$4)</f>
        <v>0</v>
      </c>
      <c r="AY9" s="3">
        <f>SUMIFS(Details!$BB:$BB,Details!$CY:$CY,'Buyer Metrics'!$AF9,Details!$C:$C,'Buyer Metrics'!AY$4)</f>
        <v>0</v>
      </c>
      <c r="AZ9" s="3">
        <f>SUMIFS(Details!$BB:$BB,Details!$CY:$CY,'Buyer Metrics'!$AF9,Details!$C:$C,'Buyer Metrics'!AZ$4)</f>
        <v>0</v>
      </c>
      <c r="BA9" s="3">
        <f>SUMIFS(Details!$BB:$BB,Details!$CY:$CY,'Buyer Metrics'!$AF9,Details!$C:$C,'Buyer Metrics'!BA$4)</f>
        <v>0</v>
      </c>
      <c r="BB9" s="3">
        <f>SUMIFS(Details!$BB:$BB,Details!$CY:$CY,'Buyer Metrics'!$AF9,Details!$C:$C,'Buyer Metrics'!BB$4)</f>
        <v>0</v>
      </c>
      <c r="BC9" s="3">
        <f>SUMIFS(Details!$BB:$BB,Details!$CY:$CY,'Buyer Metrics'!$AF9,Details!$C:$C,'Buyer Metrics'!BC$4)</f>
        <v>0</v>
      </c>
    </row>
    <row r="10" spans="2:58" ht="15" thickBot="1" x14ac:dyDescent="0.4">
      <c r="R10" s="65"/>
      <c r="S10" s="12"/>
      <c r="T10" s="12"/>
      <c r="U10" s="78"/>
      <c r="V10" s="78"/>
      <c r="Y10" s="386"/>
      <c r="Z10" s="67" t="e">
        <f>Z8-Z9</f>
        <v>#REF!</v>
      </c>
      <c r="AA10" s="67" t="e">
        <f t="shared" ref="AA10:AC10" si="7">AA8-AA9</f>
        <v>#REF!</v>
      </c>
      <c r="AB10" s="67" t="e">
        <f t="shared" si="7"/>
        <v>#REF!</v>
      </c>
      <c r="AC10" s="67" t="e">
        <f t="shared" si="7"/>
        <v>#REF!</v>
      </c>
      <c r="AF10" s="64"/>
      <c r="AG10" s="64"/>
      <c r="AU10" s="3">
        <f>SUMIFS(Details!$BB:$BB,Details!$CY:$CY,'Buyer Metrics'!$AF10,Details!$C:$C,'Buyer Metrics'!AU$4)</f>
        <v>0</v>
      </c>
      <c r="AV10" s="3">
        <f>SUMIFS(Details!$BB:$BB,Details!$CY:$CY,'Buyer Metrics'!$AF10,Details!$C:$C,'Buyer Metrics'!AV$4)</f>
        <v>0</v>
      </c>
      <c r="AW10" s="3">
        <f>SUMIFS(Details!$BB:$BB,Details!$CY:$CY,'Buyer Metrics'!$AF10,Details!$C:$C,'Buyer Metrics'!AW$4)</f>
        <v>0</v>
      </c>
      <c r="AX10" s="3">
        <f>SUMIFS(Details!$BB:$BB,Details!$CY:$CY,'Buyer Metrics'!$AF10,Details!$C:$C,'Buyer Metrics'!AX$4)</f>
        <v>0</v>
      </c>
      <c r="AY10" s="3">
        <f>SUMIFS(Details!$BB:$BB,Details!$CY:$CY,'Buyer Metrics'!$AF10,Details!$C:$C,'Buyer Metrics'!AY$4)</f>
        <v>0</v>
      </c>
      <c r="AZ10" s="3">
        <f>SUMIFS(Details!$BB:$BB,Details!$CY:$CY,'Buyer Metrics'!$AF10,Details!$C:$C,'Buyer Metrics'!AZ$4)</f>
        <v>0</v>
      </c>
      <c r="BA10" s="3">
        <f>SUMIFS(Details!$BB:$BB,Details!$CY:$CY,'Buyer Metrics'!$AF10,Details!$C:$C,'Buyer Metrics'!BA$4)</f>
        <v>0</v>
      </c>
      <c r="BB10" s="3">
        <f>SUMIFS(Details!$BB:$BB,Details!$CY:$CY,'Buyer Metrics'!$AF10,Details!$C:$C,'Buyer Metrics'!BB$4)</f>
        <v>0</v>
      </c>
      <c r="BC10" s="3">
        <f>SUMIFS(Details!$BB:$BB,Details!$CY:$CY,'Buyer Metrics'!$AF10,Details!$C:$C,'Buyer Metrics'!BC$4)</f>
        <v>0</v>
      </c>
    </row>
    <row r="11" spans="2:58" x14ac:dyDescent="0.35">
      <c r="R11" s="65"/>
      <c r="S11" s="12"/>
      <c r="T11" s="12"/>
      <c r="U11" s="78"/>
      <c r="V11" s="78"/>
      <c r="AF11" s="64"/>
      <c r="AG11" s="64"/>
      <c r="AU11" s="3">
        <f>SUMIFS(Details!$BB:$BB,Details!$CY:$CY,'Buyer Metrics'!$AF11,Details!$C:$C,'Buyer Metrics'!AU$4)</f>
        <v>0</v>
      </c>
      <c r="AV11" s="3">
        <f>SUMIFS(Details!$BB:$BB,Details!$CY:$CY,'Buyer Metrics'!$AF11,Details!$C:$C,'Buyer Metrics'!AV$4)</f>
        <v>0</v>
      </c>
      <c r="AW11" s="3">
        <f>SUMIFS(Details!$BB:$BB,Details!$CY:$CY,'Buyer Metrics'!$AF11,Details!$C:$C,'Buyer Metrics'!AW$4)</f>
        <v>0</v>
      </c>
      <c r="AX11" s="3">
        <f>SUMIFS(Details!$BB:$BB,Details!$CY:$CY,'Buyer Metrics'!$AF11,Details!$C:$C,'Buyer Metrics'!AX$4)</f>
        <v>0</v>
      </c>
      <c r="AY11" s="3">
        <f>SUMIFS(Details!$BB:$BB,Details!$CY:$CY,'Buyer Metrics'!$AF11,Details!$C:$C,'Buyer Metrics'!AY$4)</f>
        <v>0</v>
      </c>
      <c r="AZ11" s="3">
        <f>SUMIFS(Details!$BB:$BB,Details!$CY:$CY,'Buyer Metrics'!$AF11,Details!$C:$C,'Buyer Metrics'!AZ$4)</f>
        <v>0</v>
      </c>
      <c r="BA11" s="3">
        <f>SUMIFS(Details!$BB:$BB,Details!$CY:$CY,'Buyer Metrics'!$AF11,Details!$C:$C,'Buyer Metrics'!BA$4)</f>
        <v>0</v>
      </c>
      <c r="BB11" s="3">
        <f>SUMIFS(Details!$BB:$BB,Details!$CY:$CY,'Buyer Metrics'!$AF11,Details!$C:$C,'Buyer Metrics'!BB$4)</f>
        <v>0</v>
      </c>
      <c r="BC11" s="3">
        <f>SUMIFS(Details!$BB:$BB,Details!$CY:$CY,'Buyer Metrics'!$AF11,Details!$C:$C,'Buyer Metrics'!BC$4)</f>
        <v>0</v>
      </c>
    </row>
    <row r="12" spans="2:58" x14ac:dyDescent="0.35">
      <c r="R12" s="65"/>
      <c r="S12" s="12"/>
      <c r="T12" s="12"/>
      <c r="U12" s="78"/>
      <c r="V12" s="78"/>
      <c r="AF12" s="64"/>
      <c r="AG12" s="64"/>
      <c r="AU12" s="3">
        <f>SUMIFS(Details!$BB:$BB,Details!$CY:$CY,'Buyer Metrics'!$AF12,Details!$C:$C,'Buyer Metrics'!AU$4)</f>
        <v>0</v>
      </c>
      <c r="AV12" s="3">
        <f>SUMIFS(Details!$BB:$BB,Details!$CY:$CY,'Buyer Metrics'!$AF12,Details!$C:$C,'Buyer Metrics'!AV$4)</f>
        <v>0</v>
      </c>
      <c r="AW12" s="3">
        <f>SUMIFS(Details!$BB:$BB,Details!$CY:$CY,'Buyer Metrics'!$AF12,Details!$C:$C,'Buyer Metrics'!AW$4)</f>
        <v>0</v>
      </c>
      <c r="AX12" s="3">
        <f>SUMIFS(Details!$BB:$BB,Details!$CY:$CY,'Buyer Metrics'!$AF12,Details!$C:$C,'Buyer Metrics'!AX$4)</f>
        <v>0</v>
      </c>
      <c r="AY12" s="3">
        <f>SUMIFS(Details!$BB:$BB,Details!$CY:$CY,'Buyer Metrics'!$AF12,Details!$C:$C,'Buyer Metrics'!AY$4)</f>
        <v>0</v>
      </c>
      <c r="AZ12" s="3">
        <f>SUMIFS(Details!$BB:$BB,Details!$CY:$CY,'Buyer Metrics'!$AF12,Details!$C:$C,'Buyer Metrics'!AZ$4)</f>
        <v>0</v>
      </c>
      <c r="BA12" s="3">
        <f>SUMIFS(Details!$BB:$BB,Details!$CY:$CY,'Buyer Metrics'!$AF12,Details!$C:$C,'Buyer Metrics'!BA$4)</f>
        <v>0</v>
      </c>
      <c r="BB12" s="3">
        <f>SUMIFS(Details!$BB:$BB,Details!$CY:$CY,'Buyer Metrics'!$AF12,Details!$C:$C,'Buyer Metrics'!BB$4)</f>
        <v>0</v>
      </c>
      <c r="BC12" s="3">
        <f>SUMIFS(Details!$BB:$BB,Details!$CY:$CY,'Buyer Metrics'!$AF12,Details!$C:$C,'Buyer Metrics'!BC$4)</f>
        <v>0</v>
      </c>
    </row>
    <row r="13" spans="2:58" x14ac:dyDescent="0.35">
      <c r="R13" s="65"/>
      <c r="S13" s="12"/>
      <c r="T13" s="12"/>
      <c r="U13" s="78"/>
      <c r="V13" s="78"/>
      <c r="AF13" s="64"/>
      <c r="AG13" s="64"/>
      <c r="AU13" s="3">
        <f>SUMIFS(Details!$BB:$BB,Details!$CY:$CY,'Buyer Metrics'!$AF13,Details!$C:$C,'Buyer Metrics'!AU$4)</f>
        <v>0</v>
      </c>
      <c r="AV13" s="3">
        <f>SUMIFS(Details!$BB:$BB,Details!$CY:$CY,'Buyer Metrics'!$AF13,Details!$C:$C,'Buyer Metrics'!AV$4)</f>
        <v>0</v>
      </c>
      <c r="AW13" s="3">
        <f>SUMIFS(Details!$BB:$BB,Details!$CY:$CY,'Buyer Metrics'!$AF13,Details!$C:$C,'Buyer Metrics'!AW$4)</f>
        <v>0</v>
      </c>
      <c r="AX13" s="3">
        <f>SUMIFS(Details!$BB:$BB,Details!$CY:$CY,'Buyer Metrics'!$AF13,Details!$C:$C,'Buyer Metrics'!AX$4)</f>
        <v>0</v>
      </c>
      <c r="AY13" s="3">
        <f>SUMIFS(Details!$BB:$BB,Details!$CY:$CY,'Buyer Metrics'!$AF13,Details!$C:$C,'Buyer Metrics'!AY$4)</f>
        <v>0</v>
      </c>
      <c r="AZ13" s="3">
        <f>SUMIFS(Details!$BB:$BB,Details!$CY:$CY,'Buyer Metrics'!$AF13,Details!$C:$C,'Buyer Metrics'!AZ$4)</f>
        <v>0</v>
      </c>
      <c r="BA13" s="3">
        <f>SUMIFS(Details!$BB:$BB,Details!$CY:$CY,'Buyer Metrics'!$AF13,Details!$C:$C,'Buyer Metrics'!BA$4)</f>
        <v>0</v>
      </c>
      <c r="BB13" s="3">
        <f>SUMIFS(Details!$BB:$BB,Details!$CY:$CY,'Buyer Metrics'!$AF13,Details!$C:$C,'Buyer Metrics'!BB$4)</f>
        <v>0</v>
      </c>
      <c r="BC13" s="3">
        <f>SUMIFS(Details!$BB:$BB,Details!$CY:$CY,'Buyer Metrics'!$AF13,Details!$C:$C,'Buyer Metrics'!BC$4)</f>
        <v>0</v>
      </c>
    </row>
    <row r="14" spans="2:58" ht="15" thickBot="1" x14ac:dyDescent="0.4">
      <c r="R14" s="76"/>
      <c r="S14" s="67"/>
      <c r="T14" s="67"/>
      <c r="U14" s="343"/>
      <c r="V14" s="343"/>
      <c r="AF14" s="64"/>
      <c r="AG14" s="64"/>
      <c r="AU14" s="3">
        <f>SUMIFS(Details!$BB:$BB,Details!$CY:$CY,'Buyer Metrics'!$AF14,Details!$C:$C,'Buyer Metrics'!AU$4)</f>
        <v>0</v>
      </c>
      <c r="AV14" s="3">
        <f>SUMIFS(Details!$BB:$BB,Details!$CY:$CY,'Buyer Metrics'!$AF14,Details!$C:$C,'Buyer Metrics'!AV$4)</f>
        <v>0</v>
      </c>
      <c r="AW14" s="3">
        <f>SUMIFS(Details!$BB:$BB,Details!$CY:$CY,'Buyer Metrics'!$AF14,Details!$C:$C,'Buyer Metrics'!AW$4)</f>
        <v>0</v>
      </c>
      <c r="AX14" s="3">
        <f>SUMIFS(Details!$BB:$BB,Details!$CY:$CY,'Buyer Metrics'!$AF14,Details!$C:$C,'Buyer Metrics'!AX$4)</f>
        <v>0</v>
      </c>
      <c r="AY14" s="3">
        <f>SUMIFS(Details!$BB:$BB,Details!$CY:$CY,'Buyer Metrics'!$AF14,Details!$C:$C,'Buyer Metrics'!AY$4)</f>
        <v>0</v>
      </c>
      <c r="AZ14" s="3">
        <f>SUMIFS(Details!$BB:$BB,Details!$CY:$CY,'Buyer Metrics'!$AF14,Details!$C:$C,'Buyer Metrics'!AZ$4)</f>
        <v>0</v>
      </c>
      <c r="BA14" s="3">
        <f>SUMIFS(Details!$BB:$BB,Details!$CY:$CY,'Buyer Metrics'!$AF14,Details!$C:$C,'Buyer Metrics'!BA$4)</f>
        <v>0</v>
      </c>
      <c r="BB14" s="3">
        <f>SUMIFS(Details!$BB:$BB,Details!$CY:$CY,'Buyer Metrics'!$AF14,Details!$C:$C,'Buyer Metrics'!BB$4)</f>
        <v>0</v>
      </c>
      <c r="BC14" s="3">
        <f>SUMIFS(Details!$BB:$BB,Details!$CY:$CY,'Buyer Metrics'!$AF14,Details!$C:$C,'Buyer Metrics'!BC$4)</f>
        <v>0</v>
      </c>
    </row>
    <row r="15" spans="2:58" x14ac:dyDescent="0.35">
      <c r="AF15" s="64"/>
      <c r="AG15" s="64"/>
      <c r="AU15" s="3">
        <f>SUMIFS(Details!$BB:$BB,Details!$CY:$CY,'Buyer Metrics'!$AF15,Details!$C:$C,'Buyer Metrics'!AU$4)</f>
        <v>0</v>
      </c>
      <c r="AV15" s="3">
        <f>SUMIFS(Details!$BB:$BB,Details!$CY:$CY,'Buyer Metrics'!$AF15,Details!$C:$C,'Buyer Metrics'!AV$4)</f>
        <v>0</v>
      </c>
      <c r="AW15" s="3">
        <f>SUMIFS(Details!$BB:$BB,Details!$CY:$CY,'Buyer Metrics'!$AF15,Details!$C:$C,'Buyer Metrics'!AW$4)</f>
        <v>0</v>
      </c>
      <c r="AX15" s="3">
        <f>SUMIFS(Details!$BB:$BB,Details!$CY:$CY,'Buyer Metrics'!$AF15,Details!$C:$C,'Buyer Metrics'!AX$4)</f>
        <v>0</v>
      </c>
      <c r="AY15" s="3">
        <f>SUMIFS(Details!$BB:$BB,Details!$CY:$CY,'Buyer Metrics'!$AF15,Details!$C:$C,'Buyer Metrics'!AY$4)</f>
        <v>0</v>
      </c>
      <c r="AZ15" s="3">
        <f>SUMIFS(Details!$BB:$BB,Details!$CY:$CY,'Buyer Metrics'!$AF15,Details!$C:$C,'Buyer Metrics'!AZ$4)</f>
        <v>0</v>
      </c>
      <c r="BA15" s="3">
        <f>SUMIFS(Details!$BB:$BB,Details!$CY:$CY,'Buyer Metrics'!$AF15,Details!$C:$C,'Buyer Metrics'!BA$4)</f>
        <v>0</v>
      </c>
      <c r="BB15" s="3">
        <f>SUMIFS(Details!$BB:$BB,Details!$CY:$CY,'Buyer Metrics'!$AF15,Details!$C:$C,'Buyer Metrics'!BB$4)</f>
        <v>0</v>
      </c>
      <c r="BC15" s="3">
        <f>SUMIFS(Details!$BB:$BB,Details!$CY:$CY,'Buyer Metrics'!$AF15,Details!$C:$C,'Buyer Metrics'!BC$4)</f>
        <v>0</v>
      </c>
    </row>
    <row r="16" spans="2:58" x14ac:dyDescent="0.35">
      <c r="AF16" s="64"/>
      <c r="AG16" s="64"/>
      <c r="AU16" s="3">
        <f>SUMIFS(Details!$BB:$BB,Details!$CY:$CY,'Buyer Metrics'!$AF16,Details!$C:$C,'Buyer Metrics'!AU$4)</f>
        <v>0</v>
      </c>
      <c r="AV16" s="3">
        <f>SUMIFS(Details!$BB:$BB,Details!$CY:$CY,'Buyer Metrics'!$AF16,Details!$C:$C,'Buyer Metrics'!AV$4)</f>
        <v>0</v>
      </c>
      <c r="AW16" s="3">
        <f>SUMIFS(Details!$BB:$BB,Details!$CY:$CY,'Buyer Metrics'!$AF16,Details!$C:$C,'Buyer Metrics'!AW$4)</f>
        <v>0</v>
      </c>
      <c r="AX16" s="3">
        <f>SUMIFS(Details!$BB:$BB,Details!$CY:$CY,'Buyer Metrics'!$AF16,Details!$C:$C,'Buyer Metrics'!AX$4)</f>
        <v>0</v>
      </c>
      <c r="AY16" s="3">
        <f>SUMIFS(Details!$BB:$BB,Details!$CY:$CY,'Buyer Metrics'!$AF16,Details!$C:$C,'Buyer Metrics'!AY$4)</f>
        <v>0</v>
      </c>
      <c r="AZ16" s="3">
        <f>SUMIFS(Details!$BB:$BB,Details!$CY:$CY,'Buyer Metrics'!$AF16,Details!$C:$C,'Buyer Metrics'!AZ$4)</f>
        <v>0</v>
      </c>
      <c r="BA16" s="3">
        <f>SUMIFS(Details!$BB:$BB,Details!$CY:$CY,'Buyer Metrics'!$AF16,Details!$C:$C,'Buyer Metrics'!BA$4)</f>
        <v>0</v>
      </c>
      <c r="BB16" s="3">
        <f>SUMIFS(Details!$BB:$BB,Details!$CY:$CY,'Buyer Metrics'!$AF16,Details!$C:$C,'Buyer Metrics'!BB$4)</f>
        <v>0</v>
      </c>
      <c r="BC16" s="3">
        <f>SUMIFS(Details!$BB:$BB,Details!$CY:$CY,'Buyer Metrics'!$AF16,Details!$C:$C,'Buyer Metrics'!BC$4)</f>
        <v>0</v>
      </c>
    </row>
    <row r="17" spans="32:55" x14ac:dyDescent="0.35">
      <c r="AF17" s="64"/>
      <c r="AG17" s="64"/>
      <c r="AU17" s="3">
        <f>SUMIFS(Details!$BB:$BB,Details!$CY:$CY,'Buyer Metrics'!$AF17,Details!$C:$C,'Buyer Metrics'!AU$4)</f>
        <v>0</v>
      </c>
      <c r="AV17" s="3">
        <f>SUMIFS(Details!$BB:$BB,Details!$CY:$CY,'Buyer Metrics'!$AF17,Details!$C:$C,'Buyer Metrics'!AV$4)</f>
        <v>0</v>
      </c>
      <c r="AW17" s="3">
        <f>SUMIFS(Details!$BB:$BB,Details!$CY:$CY,'Buyer Metrics'!$AF17,Details!$C:$C,'Buyer Metrics'!AW$4)</f>
        <v>0</v>
      </c>
      <c r="AX17" s="3">
        <f>SUMIFS(Details!$BB:$BB,Details!$CY:$CY,'Buyer Metrics'!$AF17,Details!$C:$C,'Buyer Metrics'!AX$4)</f>
        <v>0</v>
      </c>
      <c r="AY17" s="3">
        <f>SUMIFS(Details!$BB:$BB,Details!$CY:$CY,'Buyer Metrics'!$AF17,Details!$C:$C,'Buyer Metrics'!AY$4)</f>
        <v>0</v>
      </c>
      <c r="AZ17" s="3">
        <f>SUMIFS(Details!$BB:$BB,Details!$CY:$CY,'Buyer Metrics'!$AF17,Details!$C:$C,'Buyer Metrics'!AZ$4)</f>
        <v>0</v>
      </c>
      <c r="BA17" s="3">
        <f>SUMIFS(Details!$BB:$BB,Details!$CY:$CY,'Buyer Metrics'!$AF17,Details!$C:$C,'Buyer Metrics'!BA$4)</f>
        <v>0</v>
      </c>
      <c r="BB17" s="3">
        <f>SUMIFS(Details!$BB:$BB,Details!$CY:$CY,'Buyer Metrics'!$AF17,Details!$C:$C,'Buyer Metrics'!BB$4)</f>
        <v>0</v>
      </c>
      <c r="BC17" s="3">
        <f>SUMIFS(Details!$BB:$BB,Details!$CY:$CY,'Buyer Metrics'!$AF17,Details!$C:$C,'Buyer Metrics'!BC$4)</f>
        <v>0</v>
      </c>
    </row>
    <row r="18" spans="32:55" x14ac:dyDescent="0.35">
      <c r="AF18" s="64"/>
      <c r="AG18" s="64"/>
      <c r="AU18" s="3">
        <f>SUMIFS(Details!$BB:$BB,Details!$CY:$CY,'Buyer Metrics'!$AF18,Details!$C:$C,'Buyer Metrics'!AU$4)</f>
        <v>0</v>
      </c>
      <c r="AV18" s="3">
        <f>SUMIFS(Details!$BB:$BB,Details!$CY:$CY,'Buyer Metrics'!$AF18,Details!$C:$C,'Buyer Metrics'!AV$4)</f>
        <v>0</v>
      </c>
      <c r="AW18" s="3">
        <f>SUMIFS(Details!$BB:$BB,Details!$CY:$CY,'Buyer Metrics'!$AF18,Details!$C:$C,'Buyer Metrics'!AW$4)</f>
        <v>0</v>
      </c>
      <c r="AX18" s="3">
        <f>SUMIFS(Details!$BB:$BB,Details!$CY:$CY,'Buyer Metrics'!$AF18,Details!$C:$C,'Buyer Metrics'!AX$4)</f>
        <v>0</v>
      </c>
      <c r="AY18" s="3">
        <f>SUMIFS(Details!$BB:$BB,Details!$CY:$CY,'Buyer Metrics'!$AF18,Details!$C:$C,'Buyer Metrics'!AY$4)</f>
        <v>0</v>
      </c>
      <c r="AZ18" s="3">
        <f>SUMIFS(Details!$BB:$BB,Details!$CY:$CY,'Buyer Metrics'!$AF18,Details!$C:$C,'Buyer Metrics'!AZ$4)</f>
        <v>0</v>
      </c>
      <c r="BA18" s="3">
        <f>SUMIFS(Details!$BB:$BB,Details!$CY:$CY,'Buyer Metrics'!$AF18,Details!$C:$C,'Buyer Metrics'!BA$4)</f>
        <v>0</v>
      </c>
      <c r="BB18" s="3">
        <f>SUMIFS(Details!$BB:$BB,Details!$CY:$CY,'Buyer Metrics'!$AF18,Details!$C:$C,'Buyer Metrics'!BB$4)</f>
        <v>0</v>
      </c>
      <c r="BC18" s="3">
        <f>SUMIFS(Details!$BB:$BB,Details!$CY:$CY,'Buyer Metrics'!$AF18,Details!$C:$C,'Buyer Metrics'!BC$4)</f>
        <v>0</v>
      </c>
    </row>
    <row r="19" spans="32:55" x14ac:dyDescent="0.35">
      <c r="AF19" s="64"/>
      <c r="AG19" s="64"/>
      <c r="AU19" s="3">
        <f>SUMIFS(Details!$BB:$BB,Details!$CY:$CY,'Buyer Metrics'!$AF19,Details!$C:$C,'Buyer Metrics'!AU$4)</f>
        <v>0</v>
      </c>
      <c r="AV19" s="3">
        <f>SUMIFS(Details!$BB:$BB,Details!$CY:$CY,'Buyer Metrics'!$AF19,Details!$C:$C,'Buyer Metrics'!AV$4)</f>
        <v>0</v>
      </c>
      <c r="AW19" s="3">
        <f>SUMIFS(Details!$BB:$BB,Details!$CY:$CY,'Buyer Metrics'!$AF19,Details!$C:$C,'Buyer Metrics'!AW$4)</f>
        <v>0</v>
      </c>
      <c r="AX19" s="3">
        <f>SUMIFS(Details!$BB:$BB,Details!$CY:$CY,'Buyer Metrics'!$AF19,Details!$C:$C,'Buyer Metrics'!AX$4)</f>
        <v>0</v>
      </c>
      <c r="AY19" s="3">
        <f>SUMIFS(Details!$BB:$BB,Details!$CY:$CY,'Buyer Metrics'!$AF19,Details!$C:$C,'Buyer Metrics'!AY$4)</f>
        <v>0</v>
      </c>
      <c r="AZ19" s="3">
        <f>SUMIFS(Details!$BB:$BB,Details!$CY:$CY,'Buyer Metrics'!$AF19,Details!$C:$C,'Buyer Metrics'!AZ$4)</f>
        <v>0</v>
      </c>
      <c r="BA19" s="3">
        <f>SUMIFS(Details!$BB:$BB,Details!$CY:$CY,'Buyer Metrics'!$AF19,Details!$C:$C,'Buyer Metrics'!BA$4)</f>
        <v>0</v>
      </c>
      <c r="BB19" s="3">
        <f>SUMIFS(Details!$BB:$BB,Details!$CY:$CY,'Buyer Metrics'!$AF19,Details!$C:$C,'Buyer Metrics'!BB$4)</f>
        <v>0</v>
      </c>
      <c r="BC19" s="3">
        <f>SUMIFS(Details!$BB:$BB,Details!$CY:$CY,'Buyer Metrics'!$AF19,Details!$C:$C,'Buyer Metrics'!BC$4)</f>
        <v>0</v>
      </c>
    </row>
    <row r="20" spans="32:55" x14ac:dyDescent="0.35">
      <c r="AF20" s="64"/>
      <c r="AG20" s="64"/>
      <c r="AU20" s="3">
        <f>SUMIFS(Details!$BB:$BB,Details!$CY:$CY,'Buyer Metrics'!$AF20,Details!$C:$C,'Buyer Metrics'!AU$4)</f>
        <v>0</v>
      </c>
      <c r="AV20" s="3">
        <f>SUMIFS(Details!$BB:$BB,Details!$CY:$CY,'Buyer Metrics'!$AF20,Details!$C:$C,'Buyer Metrics'!AV$4)</f>
        <v>0</v>
      </c>
      <c r="AW20" s="3">
        <f>SUMIFS(Details!$BB:$BB,Details!$CY:$CY,'Buyer Metrics'!$AF20,Details!$C:$C,'Buyer Metrics'!AW$4)</f>
        <v>0</v>
      </c>
      <c r="AX20" s="3">
        <f>SUMIFS(Details!$BB:$BB,Details!$CY:$CY,'Buyer Metrics'!$AF20,Details!$C:$C,'Buyer Metrics'!AX$4)</f>
        <v>0</v>
      </c>
      <c r="AY20" s="3">
        <f>SUMIFS(Details!$BB:$BB,Details!$CY:$CY,'Buyer Metrics'!$AF20,Details!$C:$C,'Buyer Metrics'!AY$4)</f>
        <v>0</v>
      </c>
      <c r="AZ20" s="3">
        <f>SUMIFS(Details!$BB:$BB,Details!$CY:$CY,'Buyer Metrics'!$AF20,Details!$C:$C,'Buyer Metrics'!AZ$4)</f>
        <v>0</v>
      </c>
      <c r="BA20" s="3">
        <f>SUMIFS(Details!$BB:$BB,Details!$CY:$CY,'Buyer Metrics'!$AF20,Details!$C:$C,'Buyer Metrics'!BA$4)</f>
        <v>0</v>
      </c>
      <c r="BB20" s="3">
        <f>SUMIFS(Details!$BB:$BB,Details!$CY:$CY,'Buyer Metrics'!$AF20,Details!$C:$C,'Buyer Metrics'!BB$4)</f>
        <v>0</v>
      </c>
      <c r="BC20" s="3">
        <f>SUMIFS(Details!$BB:$BB,Details!$CY:$CY,'Buyer Metrics'!$AF20,Details!$C:$C,'Buyer Metrics'!BC$4)</f>
        <v>0</v>
      </c>
    </row>
    <row r="21" spans="32:55" x14ac:dyDescent="0.35">
      <c r="AF21" s="64"/>
      <c r="AG21" s="64"/>
      <c r="AU21" s="3">
        <f>SUMIFS(Details!$BB:$BB,Details!$CY:$CY,'Buyer Metrics'!$AF21,Details!$C:$C,'Buyer Metrics'!AU$4)</f>
        <v>0</v>
      </c>
      <c r="AV21" s="3">
        <f>SUMIFS(Details!$BB:$BB,Details!$CY:$CY,'Buyer Metrics'!$AF21,Details!$C:$C,'Buyer Metrics'!AV$4)</f>
        <v>0</v>
      </c>
      <c r="AW21" s="3">
        <f>SUMIFS(Details!$BB:$BB,Details!$CY:$CY,'Buyer Metrics'!$AF21,Details!$C:$C,'Buyer Metrics'!AW$4)</f>
        <v>0</v>
      </c>
      <c r="AX21" s="3">
        <f>SUMIFS(Details!$BB:$BB,Details!$CY:$CY,'Buyer Metrics'!$AF21,Details!$C:$C,'Buyer Metrics'!AX$4)</f>
        <v>0</v>
      </c>
      <c r="AY21" s="3">
        <f>SUMIFS(Details!$BB:$BB,Details!$CY:$CY,'Buyer Metrics'!$AF21,Details!$C:$C,'Buyer Metrics'!AY$4)</f>
        <v>0</v>
      </c>
      <c r="AZ21" s="3">
        <f>SUMIFS(Details!$BB:$BB,Details!$CY:$CY,'Buyer Metrics'!$AF21,Details!$C:$C,'Buyer Metrics'!AZ$4)</f>
        <v>0</v>
      </c>
      <c r="BA21" s="3">
        <f>SUMIFS(Details!$BB:$BB,Details!$CY:$CY,'Buyer Metrics'!$AF21,Details!$C:$C,'Buyer Metrics'!BA$4)</f>
        <v>0</v>
      </c>
      <c r="BB21" s="3">
        <f>SUMIFS(Details!$BB:$BB,Details!$CY:$CY,'Buyer Metrics'!$AF21,Details!$C:$C,'Buyer Metrics'!BB$4)</f>
        <v>0</v>
      </c>
      <c r="BC21" s="3">
        <f>SUMIFS(Details!$BB:$BB,Details!$CY:$CY,'Buyer Metrics'!$AF21,Details!$C:$C,'Buyer Metrics'!BC$4)</f>
        <v>0</v>
      </c>
    </row>
    <row r="22" spans="32:55" x14ac:dyDescent="0.35">
      <c r="AF22" s="64"/>
      <c r="AG22" s="64"/>
      <c r="AU22" s="3">
        <f>SUMIFS(Details!$BB:$BB,Details!$CY:$CY,'Buyer Metrics'!$AF22,Details!$C:$C,'Buyer Metrics'!AU$4)</f>
        <v>0</v>
      </c>
      <c r="AV22" s="3">
        <f>SUMIFS(Details!$BB:$BB,Details!$CY:$CY,'Buyer Metrics'!$AF22,Details!$C:$C,'Buyer Metrics'!AV$4)</f>
        <v>0</v>
      </c>
      <c r="AW22" s="3">
        <f>SUMIFS(Details!$BB:$BB,Details!$CY:$CY,'Buyer Metrics'!$AF22,Details!$C:$C,'Buyer Metrics'!AW$4)</f>
        <v>0</v>
      </c>
      <c r="AX22" s="3">
        <f>SUMIFS(Details!$BB:$BB,Details!$CY:$CY,'Buyer Metrics'!$AF22,Details!$C:$C,'Buyer Metrics'!AX$4)</f>
        <v>0</v>
      </c>
      <c r="AY22" s="3">
        <f>SUMIFS(Details!$BB:$BB,Details!$CY:$CY,'Buyer Metrics'!$AF22,Details!$C:$C,'Buyer Metrics'!AY$4)</f>
        <v>0</v>
      </c>
      <c r="AZ22" s="3">
        <f>SUMIFS(Details!$BB:$BB,Details!$CY:$CY,'Buyer Metrics'!$AF22,Details!$C:$C,'Buyer Metrics'!AZ$4)</f>
        <v>0</v>
      </c>
      <c r="BA22" s="3">
        <f>SUMIFS(Details!$BB:$BB,Details!$CY:$CY,'Buyer Metrics'!$AF22,Details!$C:$C,'Buyer Metrics'!BA$4)</f>
        <v>0</v>
      </c>
      <c r="BB22" s="3">
        <f>SUMIFS(Details!$BB:$BB,Details!$CY:$CY,'Buyer Metrics'!$AF22,Details!$C:$C,'Buyer Metrics'!BB$4)</f>
        <v>0</v>
      </c>
      <c r="BC22" s="3">
        <f>SUMIFS(Details!$BB:$BB,Details!$CY:$CY,'Buyer Metrics'!$AF22,Details!$C:$C,'Buyer Metrics'!BC$4)</f>
        <v>0</v>
      </c>
    </row>
    <row r="23" spans="32:55" x14ac:dyDescent="0.35">
      <c r="AF23" s="64"/>
      <c r="AG23" s="64"/>
      <c r="AU23" s="3">
        <f>SUMIFS(Details!$BB:$BB,Details!$CY:$CY,'Buyer Metrics'!$AF23,Details!$C:$C,'Buyer Metrics'!AU$4)</f>
        <v>0</v>
      </c>
      <c r="AV23" s="3">
        <f>SUMIFS(Details!$BB:$BB,Details!$CY:$CY,'Buyer Metrics'!$AF23,Details!$C:$C,'Buyer Metrics'!AV$4)</f>
        <v>0</v>
      </c>
      <c r="AW23" s="3">
        <f>SUMIFS(Details!$BB:$BB,Details!$CY:$CY,'Buyer Metrics'!$AF23,Details!$C:$C,'Buyer Metrics'!AW$4)</f>
        <v>0</v>
      </c>
      <c r="AX23" s="3">
        <f>SUMIFS(Details!$BB:$BB,Details!$CY:$CY,'Buyer Metrics'!$AF23,Details!$C:$C,'Buyer Metrics'!AX$4)</f>
        <v>0</v>
      </c>
      <c r="AY23" s="3">
        <f>SUMIFS(Details!$BB:$BB,Details!$CY:$CY,'Buyer Metrics'!$AF23,Details!$C:$C,'Buyer Metrics'!AY$4)</f>
        <v>0</v>
      </c>
      <c r="AZ23" s="3">
        <f>SUMIFS(Details!$BB:$BB,Details!$CY:$CY,'Buyer Metrics'!$AF23,Details!$C:$C,'Buyer Metrics'!AZ$4)</f>
        <v>0</v>
      </c>
      <c r="BA23" s="3">
        <f>SUMIFS(Details!$BB:$BB,Details!$CY:$CY,'Buyer Metrics'!$AF23,Details!$C:$C,'Buyer Metrics'!BA$4)</f>
        <v>0</v>
      </c>
      <c r="BB23" s="3">
        <f>SUMIFS(Details!$BB:$BB,Details!$CY:$CY,'Buyer Metrics'!$AF23,Details!$C:$C,'Buyer Metrics'!BB$4)</f>
        <v>0</v>
      </c>
      <c r="BC23" s="3">
        <f>SUMIFS(Details!$BB:$BB,Details!$CY:$CY,'Buyer Metrics'!$AF23,Details!$C:$C,'Buyer Metrics'!BC$4)</f>
        <v>0</v>
      </c>
    </row>
    <row r="24" spans="32:55" x14ac:dyDescent="0.35">
      <c r="AF24" s="64"/>
      <c r="AG24" s="64"/>
      <c r="AU24" s="3">
        <f>SUMIFS(Details!$BB:$BB,Details!$CY:$CY,'Buyer Metrics'!$AF24,Details!$C:$C,'Buyer Metrics'!AU$4)</f>
        <v>0</v>
      </c>
      <c r="AV24" s="3">
        <f>SUMIFS(Details!$BB:$BB,Details!$CY:$CY,'Buyer Metrics'!$AF24,Details!$C:$C,'Buyer Metrics'!AV$4)</f>
        <v>0</v>
      </c>
      <c r="AW24" s="3">
        <f>SUMIFS(Details!$BB:$BB,Details!$CY:$CY,'Buyer Metrics'!$AF24,Details!$C:$C,'Buyer Metrics'!AW$4)</f>
        <v>0</v>
      </c>
      <c r="AX24" s="3">
        <f>SUMIFS(Details!$BB:$BB,Details!$CY:$CY,'Buyer Metrics'!$AF24,Details!$C:$C,'Buyer Metrics'!AX$4)</f>
        <v>0</v>
      </c>
      <c r="AY24" s="3">
        <f>SUMIFS(Details!$BB:$BB,Details!$CY:$CY,'Buyer Metrics'!$AF24,Details!$C:$C,'Buyer Metrics'!AY$4)</f>
        <v>0</v>
      </c>
      <c r="AZ24" s="3">
        <f>SUMIFS(Details!$BB:$BB,Details!$CY:$CY,'Buyer Metrics'!$AF24,Details!$C:$C,'Buyer Metrics'!AZ$4)</f>
        <v>0</v>
      </c>
      <c r="BA24" s="3">
        <f>SUMIFS(Details!$BB:$BB,Details!$CY:$CY,'Buyer Metrics'!$AF24,Details!$C:$C,'Buyer Metrics'!BA$4)</f>
        <v>0</v>
      </c>
      <c r="BB24" s="3">
        <f>SUMIFS(Details!$BB:$BB,Details!$CY:$CY,'Buyer Metrics'!$AF24,Details!$C:$C,'Buyer Metrics'!BB$4)</f>
        <v>0</v>
      </c>
      <c r="BC24" s="3">
        <f>SUMIFS(Details!$BB:$BB,Details!$CY:$CY,'Buyer Metrics'!$AF24,Details!$C:$C,'Buyer Metrics'!BC$4)</f>
        <v>0</v>
      </c>
    </row>
    <row r="25" spans="32:55" x14ac:dyDescent="0.35">
      <c r="AF25" s="64"/>
      <c r="AG25" s="64"/>
      <c r="AU25" s="3">
        <f>SUMIFS(Details!$BB:$BB,Details!$CY:$CY,'Buyer Metrics'!$AF25,Details!$C:$C,'Buyer Metrics'!AU$4)</f>
        <v>0</v>
      </c>
      <c r="AV25" s="3">
        <f>SUMIFS(Details!$BB:$BB,Details!$CY:$CY,'Buyer Metrics'!$AF25,Details!$C:$C,'Buyer Metrics'!AV$4)</f>
        <v>0</v>
      </c>
      <c r="AW25" s="3">
        <f>SUMIFS(Details!$BB:$BB,Details!$CY:$CY,'Buyer Metrics'!$AF25,Details!$C:$C,'Buyer Metrics'!AW$4)</f>
        <v>0</v>
      </c>
      <c r="AX25" s="3">
        <f>SUMIFS(Details!$BB:$BB,Details!$CY:$CY,'Buyer Metrics'!$AF25,Details!$C:$C,'Buyer Metrics'!AX$4)</f>
        <v>0</v>
      </c>
      <c r="AY25" s="3">
        <f>SUMIFS(Details!$BB:$BB,Details!$CY:$CY,'Buyer Metrics'!$AF25,Details!$C:$C,'Buyer Metrics'!AY$4)</f>
        <v>0</v>
      </c>
      <c r="AZ25" s="3">
        <f>SUMIFS(Details!$BB:$BB,Details!$CY:$CY,'Buyer Metrics'!$AF25,Details!$C:$C,'Buyer Metrics'!AZ$4)</f>
        <v>0</v>
      </c>
      <c r="BA25" s="3">
        <f>SUMIFS(Details!$BB:$BB,Details!$CY:$CY,'Buyer Metrics'!$AF25,Details!$C:$C,'Buyer Metrics'!BA$4)</f>
        <v>0</v>
      </c>
      <c r="BB25" s="3">
        <f>SUMIFS(Details!$BB:$BB,Details!$CY:$CY,'Buyer Metrics'!$AF25,Details!$C:$C,'Buyer Metrics'!BB$4)</f>
        <v>0</v>
      </c>
      <c r="BC25" s="3">
        <f>SUMIFS(Details!$BB:$BB,Details!$CY:$CY,'Buyer Metrics'!$AF25,Details!$C:$C,'Buyer Metrics'!BC$4)</f>
        <v>0</v>
      </c>
    </row>
    <row r="26" spans="32:55" x14ac:dyDescent="0.35">
      <c r="AF26" s="64"/>
      <c r="AG26" s="64"/>
      <c r="AU26" s="3">
        <f>SUMIFS(Details!$BB:$BB,Details!$CY:$CY,'Buyer Metrics'!$AF26,Details!$C:$C,'Buyer Metrics'!AU$4)</f>
        <v>0</v>
      </c>
      <c r="AV26" s="3">
        <f>SUMIFS(Details!$BB:$BB,Details!$CY:$CY,'Buyer Metrics'!$AF26,Details!$C:$C,'Buyer Metrics'!AV$4)</f>
        <v>0</v>
      </c>
      <c r="AW26" s="3">
        <f>SUMIFS(Details!$BB:$BB,Details!$CY:$CY,'Buyer Metrics'!$AF26,Details!$C:$C,'Buyer Metrics'!AW$4)</f>
        <v>0</v>
      </c>
      <c r="AX26" s="3">
        <f>SUMIFS(Details!$BB:$BB,Details!$CY:$CY,'Buyer Metrics'!$AF26,Details!$C:$C,'Buyer Metrics'!AX$4)</f>
        <v>0</v>
      </c>
      <c r="AY26" s="3">
        <f>SUMIFS(Details!$BB:$BB,Details!$CY:$CY,'Buyer Metrics'!$AF26,Details!$C:$C,'Buyer Metrics'!AY$4)</f>
        <v>0</v>
      </c>
      <c r="AZ26" s="3">
        <f>SUMIFS(Details!$BB:$BB,Details!$CY:$CY,'Buyer Metrics'!$AF26,Details!$C:$C,'Buyer Metrics'!AZ$4)</f>
        <v>0</v>
      </c>
      <c r="BA26" s="3">
        <f>SUMIFS(Details!$BB:$BB,Details!$CY:$CY,'Buyer Metrics'!$AF26,Details!$C:$C,'Buyer Metrics'!BA$4)</f>
        <v>0</v>
      </c>
      <c r="BB26" s="3">
        <f>SUMIFS(Details!$BB:$BB,Details!$CY:$CY,'Buyer Metrics'!$AF26,Details!$C:$C,'Buyer Metrics'!BB$4)</f>
        <v>0</v>
      </c>
      <c r="BC26" s="3">
        <f>SUMIFS(Details!$BB:$BB,Details!$CY:$CY,'Buyer Metrics'!$AF26,Details!$C:$C,'Buyer Metrics'!BC$4)</f>
        <v>0</v>
      </c>
    </row>
    <row r="27" spans="32:55" x14ac:dyDescent="0.35">
      <c r="AF27" s="64"/>
      <c r="AG27" s="64"/>
      <c r="AU27" s="3">
        <f>SUMIFS(Details!$BB:$BB,Details!$CY:$CY,'Buyer Metrics'!$AF27,Details!$C:$C,'Buyer Metrics'!AU$4)</f>
        <v>0</v>
      </c>
      <c r="AV27" s="3">
        <f>SUMIFS(Details!$BB:$BB,Details!$CY:$CY,'Buyer Metrics'!$AF27,Details!$C:$C,'Buyer Metrics'!AV$4)</f>
        <v>0</v>
      </c>
      <c r="AW27" s="3">
        <f>SUMIFS(Details!$BB:$BB,Details!$CY:$CY,'Buyer Metrics'!$AF27,Details!$C:$C,'Buyer Metrics'!AW$4)</f>
        <v>0</v>
      </c>
      <c r="AX27" s="3">
        <f>SUMIFS(Details!$BB:$BB,Details!$CY:$CY,'Buyer Metrics'!$AF27,Details!$C:$C,'Buyer Metrics'!AX$4)</f>
        <v>0</v>
      </c>
      <c r="AY27" s="3">
        <f>SUMIFS(Details!$BB:$BB,Details!$CY:$CY,'Buyer Metrics'!$AF27,Details!$C:$C,'Buyer Metrics'!AY$4)</f>
        <v>0</v>
      </c>
      <c r="AZ27" s="3">
        <f>SUMIFS(Details!$BB:$BB,Details!$CY:$CY,'Buyer Metrics'!$AF27,Details!$C:$C,'Buyer Metrics'!AZ$4)</f>
        <v>0</v>
      </c>
      <c r="BA27" s="3">
        <f>SUMIFS(Details!$BB:$BB,Details!$CY:$CY,'Buyer Metrics'!$AF27,Details!$C:$C,'Buyer Metrics'!BA$4)</f>
        <v>0</v>
      </c>
      <c r="BB27" s="3">
        <f>SUMIFS(Details!$BB:$BB,Details!$CY:$CY,'Buyer Metrics'!$AF27,Details!$C:$C,'Buyer Metrics'!BB$4)</f>
        <v>0</v>
      </c>
      <c r="BC27" s="3">
        <f>SUMIFS(Details!$BB:$BB,Details!$CY:$CY,'Buyer Metrics'!$AF27,Details!$C:$C,'Buyer Metrics'!BC$4)</f>
        <v>0</v>
      </c>
    </row>
    <row r="28" spans="32:55" x14ac:dyDescent="0.35">
      <c r="AF28" s="64"/>
      <c r="AG28" s="64"/>
      <c r="AU28" s="3">
        <f>SUMIFS(Details!$BB:$BB,Details!$CY:$CY,'Buyer Metrics'!$AF28,Details!$C:$C,'Buyer Metrics'!AU$4)</f>
        <v>0</v>
      </c>
      <c r="AV28" s="3">
        <f>SUMIFS(Details!$BB:$BB,Details!$CY:$CY,'Buyer Metrics'!$AF28,Details!$C:$C,'Buyer Metrics'!AV$4)</f>
        <v>0</v>
      </c>
      <c r="AW28" s="3">
        <f>SUMIFS(Details!$BB:$BB,Details!$CY:$CY,'Buyer Metrics'!$AF28,Details!$C:$C,'Buyer Metrics'!AW$4)</f>
        <v>0</v>
      </c>
      <c r="AX28" s="3">
        <f>SUMIFS(Details!$BB:$BB,Details!$CY:$CY,'Buyer Metrics'!$AF28,Details!$C:$C,'Buyer Metrics'!AX$4)</f>
        <v>0</v>
      </c>
      <c r="AY28" s="3">
        <f>SUMIFS(Details!$BB:$BB,Details!$CY:$CY,'Buyer Metrics'!$AF28,Details!$C:$C,'Buyer Metrics'!AY$4)</f>
        <v>0</v>
      </c>
      <c r="AZ28" s="3">
        <f>SUMIFS(Details!$BB:$BB,Details!$CY:$CY,'Buyer Metrics'!$AF28,Details!$C:$C,'Buyer Metrics'!AZ$4)</f>
        <v>0</v>
      </c>
      <c r="BA28" s="3">
        <f>SUMIFS(Details!$BB:$BB,Details!$CY:$CY,'Buyer Metrics'!$AF28,Details!$C:$C,'Buyer Metrics'!BA$4)</f>
        <v>0</v>
      </c>
      <c r="BB28" s="3">
        <f>SUMIFS(Details!$BB:$BB,Details!$CY:$CY,'Buyer Metrics'!$AF28,Details!$C:$C,'Buyer Metrics'!BB$4)</f>
        <v>0</v>
      </c>
      <c r="BC28" s="3">
        <f>SUMIFS(Details!$BB:$BB,Details!$CY:$CY,'Buyer Metrics'!$AF28,Details!$C:$C,'Buyer Metrics'!BC$4)</f>
        <v>0</v>
      </c>
    </row>
    <row r="29" spans="32:55" x14ac:dyDescent="0.35">
      <c r="AF29" s="64"/>
      <c r="AG29" s="64"/>
      <c r="AU29" s="3">
        <f>SUMIFS(Details!$BB:$BB,Details!$CY:$CY,'Buyer Metrics'!$AF29,Details!$C:$C,'Buyer Metrics'!AU$4)</f>
        <v>0</v>
      </c>
      <c r="AV29" s="3">
        <f>SUMIFS(Details!$BB:$BB,Details!$CY:$CY,'Buyer Metrics'!$AF29,Details!$C:$C,'Buyer Metrics'!AV$4)</f>
        <v>0</v>
      </c>
      <c r="AW29" s="3">
        <f>SUMIFS(Details!$BB:$BB,Details!$CY:$CY,'Buyer Metrics'!$AF29,Details!$C:$C,'Buyer Metrics'!AW$4)</f>
        <v>0</v>
      </c>
      <c r="AX29" s="3">
        <f>SUMIFS(Details!$BB:$BB,Details!$CY:$CY,'Buyer Metrics'!$AF29,Details!$C:$C,'Buyer Metrics'!AX$4)</f>
        <v>0</v>
      </c>
      <c r="AY29" s="3">
        <f>SUMIFS(Details!$BB:$BB,Details!$CY:$CY,'Buyer Metrics'!$AF29,Details!$C:$C,'Buyer Metrics'!AY$4)</f>
        <v>0</v>
      </c>
      <c r="AZ29" s="3">
        <f>SUMIFS(Details!$BB:$BB,Details!$CY:$CY,'Buyer Metrics'!$AF29,Details!$C:$C,'Buyer Metrics'!AZ$4)</f>
        <v>0</v>
      </c>
      <c r="BA29" s="3">
        <f>SUMIFS(Details!$BB:$BB,Details!$CY:$CY,'Buyer Metrics'!$AF29,Details!$C:$C,'Buyer Metrics'!BA$4)</f>
        <v>0</v>
      </c>
      <c r="BB29" s="3">
        <f>SUMIFS(Details!$BB:$BB,Details!$CY:$CY,'Buyer Metrics'!$AF29,Details!$C:$C,'Buyer Metrics'!BB$4)</f>
        <v>0</v>
      </c>
      <c r="BC29" s="3">
        <f>SUMIFS(Details!$BB:$BB,Details!$CY:$CY,'Buyer Metrics'!$AF29,Details!$C:$C,'Buyer Metrics'!BC$4)</f>
        <v>0</v>
      </c>
    </row>
    <row r="30" spans="32:55" x14ac:dyDescent="0.35">
      <c r="AF30" s="64"/>
      <c r="AG30" s="64"/>
      <c r="AU30" s="3">
        <f>SUMIFS(Details!$BB:$BB,Details!$CY:$CY,'Buyer Metrics'!$AF30,Details!$C:$C,'Buyer Metrics'!AU$4)</f>
        <v>0</v>
      </c>
      <c r="AV30" s="3">
        <f>SUMIFS(Details!$BB:$BB,Details!$CY:$CY,'Buyer Metrics'!$AF30,Details!$C:$C,'Buyer Metrics'!AV$4)</f>
        <v>0</v>
      </c>
      <c r="AW30" s="3">
        <f>SUMIFS(Details!$BB:$BB,Details!$CY:$CY,'Buyer Metrics'!$AF30,Details!$C:$C,'Buyer Metrics'!AW$4)</f>
        <v>0</v>
      </c>
      <c r="AX30" s="3">
        <f>SUMIFS(Details!$BB:$BB,Details!$CY:$CY,'Buyer Metrics'!$AF30,Details!$C:$C,'Buyer Metrics'!AX$4)</f>
        <v>0</v>
      </c>
      <c r="AY30" s="3">
        <f>SUMIFS(Details!$BB:$BB,Details!$CY:$CY,'Buyer Metrics'!$AF30,Details!$C:$C,'Buyer Metrics'!AY$4)</f>
        <v>0</v>
      </c>
      <c r="AZ30" s="3">
        <f>SUMIFS(Details!$BB:$BB,Details!$CY:$CY,'Buyer Metrics'!$AF30,Details!$C:$C,'Buyer Metrics'!AZ$4)</f>
        <v>0</v>
      </c>
      <c r="BA30" s="3">
        <f>SUMIFS(Details!$BB:$BB,Details!$CY:$CY,'Buyer Metrics'!$AF30,Details!$C:$C,'Buyer Metrics'!BA$4)</f>
        <v>0</v>
      </c>
      <c r="BB30" s="3">
        <f>SUMIFS(Details!$BB:$BB,Details!$CY:$CY,'Buyer Metrics'!$AF30,Details!$C:$C,'Buyer Metrics'!BB$4)</f>
        <v>0</v>
      </c>
      <c r="BC30" s="3">
        <f>SUMIFS(Details!$BB:$BB,Details!$CY:$CY,'Buyer Metrics'!$AF30,Details!$C:$C,'Buyer Metrics'!BC$4)</f>
        <v>0</v>
      </c>
    </row>
    <row r="31" spans="32:55" x14ac:dyDescent="0.35">
      <c r="AF31" s="64"/>
      <c r="AG31" s="64"/>
      <c r="AU31" s="3">
        <f>SUMIFS(Details!$BB:$BB,Details!$CY:$CY,'Buyer Metrics'!$AF31,Details!$C:$C,'Buyer Metrics'!AU$4)</f>
        <v>0</v>
      </c>
      <c r="AV31" s="3">
        <f>SUMIFS(Details!$BB:$BB,Details!$CY:$CY,'Buyer Metrics'!$AF31,Details!$C:$C,'Buyer Metrics'!AV$4)</f>
        <v>0</v>
      </c>
      <c r="AW31" s="3">
        <f>SUMIFS(Details!$BB:$BB,Details!$CY:$CY,'Buyer Metrics'!$AF31,Details!$C:$C,'Buyer Metrics'!AW$4)</f>
        <v>0</v>
      </c>
      <c r="AX31" s="3">
        <f>SUMIFS(Details!$BB:$BB,Details!$CY:$CY,'Buyer Metrics'!$AF31,Details!$C:$C,'Buyer Metrics'!AX$4)</f>
        <v>0</v>
      </c>
      <c r="AY31" s="3">
        <f>SUMIFS(Details!$BB:$BB,Details!$CY:$CY,'Buyer Metrics'!$AF31,Details!$C:$C,'Buyer Metrics'!AY$4)</f>
        <v>0</v>
      </c>
      <c r="AZ31" s="3">
        <f>SUMIFS(Details!$BB:$BB,Details!$CY:$CY,'Buyer Metrics'!$AF31,Details!$C:$C,'Buyer Metrics'!AZ$4)</f>
        <v>0</v>
      </c>
      <c r="BA31" s="3">
        <f>SUMIFS(Details!$BB:$BB,Details!$CY:$CY,'Buyer Metrics'!$AF31,Details!$C:$C,'Buyer Metrics'!BA$4)</f>
        <v>0</v>
      </c>
      <c r="BB31" s="3">
        <f>SUMIFS(Details!$BB:$BB,Details!$CY:$CY,'Buyer Metrics'!$AF31,Details!$C:$C,'Buyer Metrics'!BB$4)</f>
        <v>0</v>
      </c>
      <c r="BC31" s="3">
        <f>SUMIFS(Details!$BB:$BB,Details!$CY:$CY,'Buyer Metrics'!$AF31,Details!$C:$C,'Buyer Metrics'!BC$4)</f>
        <v>0</v>
      </c>
    </row>
    <row r="32" spans="32:55" x14ac:dyDescent="0.35">
      <c r="AF32" s="64"/>
      <c r="AG32" s="64"/>
      <c r="AU32" s="3">
        <f>SUMIFS(Details!$BB:$BB,Details!$CY:$CY,'Buyer Metrics'!$AF32,Details!$C:$C,'Buyer Metrics'!AU$4)</f>
        <v>0</v>
      </c>
      <c r="AV32" s="3">
        <f>SUMIFS(Details!$BB:$BB,Details!$CY:$CY,'Buyer Metrics'!$AF32,Details!$C:$C,'Buyer Metrics'!AV$4)</f>
        <v>0</v>
      </c>
      <c r="AW32" s="3">
        <f>SUMIFS(Details!$BB:$BB,Details!$CY:$CY,'Buyer Metrics'!$AF32,Details!$C:$C,'Buyer Metrics'!AW$4)</f>
        <v>0</v>
      </c>
      <c r="AX32" s="3">
        <f>SUMIFS(Details!$BB:$BB,Details!$CY:$CY,'Buyer Metrics'!$AF32,Details!$C:$C,'Buyer Metrics'!AX$4)</f>
        <v>0</v>
      </c>
      <c r="AY32" s="3">
        <f>SUMIFS(Details!$BB:$BB,Details!$CY:$CY,'Buyer Metrics'!$AF32,Details!$C:$C,'Buyer Metrics'!AY$4)</f>
        <v>0</v>
      </c>
      <c r="AZ32" s="3">
        <f>SUMIFS(Details!$BB:$BB,Details!$CY:$CY,'Buyer Metrics'!$AF32,Details!$C:$C,'Buyer Metrics'!AZ$4)</f>
        <v>0</v>
      </c>
      <c r="BA32" s="3">
        <f>SUMIFS(Details!$BB:$BB,Details!$CY:$CY,'Buyer Metrics'!$AF32,Details!$C:$C,'Buyer Metrics'!BA$4)</f>
        <v>0</v>
      </c>
      <c r="BB32" s="3">
        <f>SUMIFS(Details!$BB:$BB,Details!$CY:$CY,'Buyer Metrics'!$AF32,Details!$C:$C,'Buyer Metrics'!BB$4)</f>
        <v>0</v>
      </c>
      <c r="BC32" s="3">
        <f>SUMIFS(Details!$BB:$BB,Details!$CY:$CY,'Buyer Metrics'!$AF32,Details!$C:$C,'Buyer Metrics'!BC$4)</f>
        <v>0</v>
      </c>
    </row>
    <row r="33" spans="32:55" x14ac:dyDescent="0.35">
      <c r="AF33" s="64"/>
      <c r="AG33" s="64"/>
      <c r="AU33" s="3">
        <f>SUMIFS(Details!$BB:$BB,Details!$CY:$CY,'Buyer Metrics'!$AF33,Details!$C:$C,'Buyer Metrics'!AU$4)</f>
        <v>0</v>
      </c>
      <c r="AV33" s="3">
        <f>SUMIFS(Details!$BB:$BB,Details!$CY:$CY,'Buyer Metrics'!$AF33,Details!$C:$C,'Buyer Metrics'!AV$4)</f>
        <v>0</v>
      </c>
      <c r="AW33" s="3">
        <f>SUMIFS(Details!$BB:$BB,Details!$CY:$CY,'Buyer Metrics'!$AF33,Details!$C:$C,'Buyer Metrics'!AW$4)</f>
        <v>0</v>
      </c>
      <c r="AX33" s="3">
        <f>SUMIFS(Details!$BB:$BB,Details!$CY:$CY,'Buyer Metrics'!$AF33,Details!$C:$C,'Buyer Metrics'!AX$4)</f>
        <v>0</v>
      </c>
      <c r="AY33" s="3">
        <f>SUMIFS(Details!$BB:$BB,Details!$CY:$CY,'Buyer Metrics'!$AF33,Details!$C:$C,'Buyer Metrics'!AY$4)</f>
        <v>0</v>
      </c>
      <c r="AZ33" s="3">
        <f>SUMIFS(Details!$BB:$BB,Details!$CY:$CY,'Buyer Metrics'!$AF33,Details!$C:$C,'Buyer Metrics'!AZ$4)</f>
        <v>0</v>
      </c>
      <c r="BA33" s="3">
        <f>SUMIFS(Details!$BB:$BB,Details!$CY:$CY,'Buyer Metrics'!$AF33,Details!$C:$C,'Buyer Metrics'!BA$4)</f>
        <v>0</v>
      </c>
      <c r="BB33" s="3">
        <f>SUMIFS(Details!$BB:$BB,Details!$CY:$CY,'Buyer Metrics'!$AF33,Details!$C:$C,'Buyer Metrics'!BB$4)</f>
        <v>0</v>
      </c>
      <c r="BC33" s="3">
        <f>SUMIFS(Details!$BB:$BB,Details!$CY:$CY,'Buyer Metrics'!$AF33,Details!$C:$C,'Buyer Metrics'!BC$4)</f>
        <v>0</v>
      </c>
    </row>
    <row r="34" spans="32:55" x14ac:dyDescent="0.35">
      <c r="AF34" s="64"/>
      <c r="AG34" s="64"/>
      <c r="AU34" s="3">
        <f>SUMIFS(Details!$BB:$BB,Details!$CY:$CY,'Buyer Metrics'!$AF34,Details!$C:$C,'Buyer Metrics'!AU$4)</f>
        <v>0</v>
      </c>
      <c r="AV34" s="3">
        <f>SUMIFS(Details!$BB:$BB,Details!$CY:$CY,'Buyer Metrics'!$AF34,Details!$C:$C,'Buyer Metrics'!AV$4)</f>
        <v>0</v>
      </c>
      <c r="AW34" s="3">
        <f>SUMIFS(Details!$BB:$BB,Details!$CY:$CY,'Buyer Metrics'!$AF34,Details!$C:$C,'Buyer Metrics'!AW$4)</f>
        <v>0</v>
      </c>
      <c r="AX34" s="3">
        <f>SUMIFS(Details!$BB:$BB,Details!$CY:$CY,'Buyer Metrics'!$AF34,Details!$C:$C,'Buyer Metrics'!AX$4)</f>
        <v>0</v>
      </c>
      <c r="AY34" s="3">
        <f>SUMIFS(Details!$BB:$BB,Details!$CY:$CY,'Buyer Metrics'!$AF34,Details!$C:$C,'Buyer Metrics'!AY$4)</f>
        <v>0</v>
      </c>
      <c r="AZ34" s="3">
        <f>SUMIFS(Details!$BB:$BB,Details!$CY:$CY,'Buyer Metrics'!$AF34,Details!$C:$C,'Buyer Metrics'!AZ$4)</f>
        <v>0</v>
      </c>
      <c r="BA34" s="3">
        <f>SUMIFS(Details!$BB:$BB,Details!$CY:$CY,'Buyer Metrics'!$AF34,Details!$C:$C,'Buyer Metrics'!BA$4)</f>
        <v>0</v>
      </c>
      <c r="BB34" s="3">
        <f>SUMIFS(Details!$BB:$BB,Details!$CY:$CY,'Buyer Metrics'!$AF34,Details!$C:$C,'Buyer Metrics'!BB$4)</f>
        <v>0</v>
      </c>
      <c r="BC34" s="3">
        <f>SUMIFS(Details!$BB:$BB,Details!$CY:$CY,'Buyer Metrics'!$AF34,Details!$C:$C,'Buyer Metrics'!BC$4)</f>
        <v>0</v>
      </c>
    </row>
    <row r="35" spans="32:55" x14ac:dyDescent="0.35">
      <c r="AF35" s="64"/>
      <c r="AG35" s="64"/>
      <c r="AU35" s="3">
        <f>SUMIFS(Details!$BB:$BB,Details!$CY:$CY,'Buyer Metrics'!$AF35,Details!$C:$C,'Buyer Metrics'!AU$4)</f>
        <v>0</v>
      </c>
      <c r="AV35" s="3">
        <f>SUMIFS(Details!$BB:$BB,Details!$CY:$CY,'Buyer Metrics'!$AF35,Details!$C:$C,'Buyer Metrics'!AV$4)</f>
        <v>0</v>
      </c>
      <c r="AW35" s="3">
        <f>SUMIFS(Details!$BB:$BB,Details!$CY:$CY,'Buyer Metrics'!$AF35,Details!$C:$C,'Buyer Metrics'!AW$4)</f>
        <v>0</v>
      </c>
      <c r="AX35" s="3">
        <f>SUMIFS(Details!$BB:$BB,Details!$CY:$CY,'Buyer Metrics'!$AF35,Details!$C:$C,'Buyer Metrics'!AX$4)</f>
        <v>0</v>
      </c>
      <c r="AY35" s="3">
        <f>SUMIFS(Details!$BB:$BB,Details!$CY:$CY,'Buyer Metrics'!$AF35,Details!$C:$C,'Buyer Metrics'!AY$4)</f>
        <v>0</v>
      </c>
      <c r="AZ35" s="3">
        <f>SUMIFS(Details!$BB:$BB,Details!$CY:$CY,'Buyer Metrics'!$AF35,Details!$C:$C,'Buyer Metrics'!AZ$4)</f>
        <v>0</v>
      </c>
      <c r="BA35" s="3">
        <f>SUMIFS(Details!$BB:$BB,Details!$CY:$CY,'Buyer Metrics'!$AF35,Details!$C:$C,'Buyer Metrics'!BA$4)</f>
        <v>0</v>
      </c>
      <c r="BB35" s="3">
        <f>SUMIFS(Details!$BB:$BB,Details!$CY:$CY,'Buyer Metrics'!$AF35,Details!$C:$C,'Buyer Metrics'!BB$4)</f>
        <v>0</v>
      </c>
      <c r="BC35" s="3">
        <f>SUMIFS(Details!$BB:$BB,Details!$CY:$CY,'Buyer Metrics'!$AF35,Details!$C:$C,'Buyer Metrics'!BC$4)</f>
        <v>0</v>
      </c>
    </row>
    <row r="36" spans="32:55" x14ac:dyDescent="0.35">
      <c r="AF36" s="64"/>
      <c r="AG36" s="64"/>
      <c r="AU36" s="3">
        <f>SUMIFS(Details!$BB:$BB,Details!$CY:$CY,'Buyer Metrics'!$AF36,Details!$C:$C,'Buyer Metrics'!AU$4)</f>
        <v>0</v>
      </c>
      <c r="AV36" s="3">
        <f>SUMIFS(Details!$BB:$BB,Details!$CY:$CY,'Buyer Metrics'!$AF36,Details!$C:$C,'Buyer Metrics'!AV$4)</f>
        <v>0</v>
      </c>
      <c r="AW36" s="3">
        <f>SUMIFS(Details!$BB:$BB,Details!$CY:$CY,'Buyer Metrics'!$AF36,Details!$C:$C,'Buyer Metrics'!AW$4)</f>
        <v>0</v>
      </c>
      <c r="AX36" s="3">
        <f>SUMIFS(Details!$BB:$BB,Details!$CY:$CY,'Buyer Metrics'!$AF36,Details!$C:$C,'Buyer Metrics'!AX$4)</f>
        <v>0</v>
      </c>
      <c r="AY36" s="3">
        <f>SUMIFS(Details!$BB:$BB,Details!$CY:$CY,'Buyer Metrics'!$AF36,Details!$C:$C,'Buyer Metrics'!AY$4)</f>
        <v>0</v>
      </c>
      <c r="AZ36" s="3">
        <f>SUMIFS(Details!$BB:$BB,Details!$CY:$CY,'Buyer Metrics'!$AF36,Details!$C:$C,'Buyer Metrics'!AZ$4)</f>
        <v>0</v>
      </c>
      <c r="BA36" s="3">
        <f>SUMIFS(Details!$BB:$BB,Details!$CY:$CY,'Buyer Metrics'!$AF36,Details!$C:$C,'Buyer Metrics'!BA$4)</f>
        <v>0</v>
      </c>
      <c r="BB36" s="3">
        <f>SUMIFS(Details!$BB:$BB,Details!$CY:$CY,'Buyer Metrics'!$AF36,Details!$C:$C,'Buyer Metrics'!BB$4)</f>
        <v>0</v>
      </c>
      <c r="BC36" s="3">
        <f>SUMIFS(Details!$BB:$BB,Details!$CY:$CY,'Buyer Metrics'!$AF36,Details!$C:$C,'Buyer Metrics'!BC$4)</f>
        <v>0</v>
      </c>
    </row>
    <row r="37" spans="32:55" x14ac:dyDescent="0.35">
      <c r="AF37" s="64"/>
      <c r="AG37" s="64"/>
      <c r="AU37" s="3">
        <f>SUMIFS(Details!$BB:$BB,Details!$CY:$CY,'Buyer Metrics'!$AF37,Details!$C:$C,'Buyer Metrics'!AU$4)</f>
        <v>0</v>
      </c>
      <c r="AV37" s="3">
        <f>SUMIFS(Details!$BB:$BB,Details!$CY:$CY,'Buyer Metrics'!$AF37,Details!$C:$C,'Buyer Metrics'!AV$4)</f>
        <v>0</v>
      </c>
      <c r="AW37" s="3">
        <f>SUMIFS(Details!$BB:$BB,Details!$CY:$CY,'Buyer Metrics'!$AF37,Details!$C:$C,'Buyer Metrics'!AW$4)</f>
        <v>0</v>
      </c>
      <c r="AX37" s="3">
        <f>SUMIFS(Details!$BB:$BB,Details!$CY:$CY,'Buyer Metrics'!$AF37,Details!$C:$C,'Buyer Metrics'!AX$4)</f>
        <v>0</v>
      </c>
      <c r="AY37" s="3">
        <f>SUMIFS(Details!$BB:$BB,Details!$CY:$CY,'Buyer Metrics'!$AF37,Details!$C:$C,'Buyer Metrics'!AY$4)</f>
        <v>0</v>
      </c>
      <c r="AZ37" s="3">
        <f>SUMIFS(Details!$BB:$BB,Details!$CY:$CY,'Buyer Metrics'!$AF37,Details!$C:$C,'Buyer Metrics'!AZ$4)</f>
        <v>0</v>
      </c>
      <c r="BA37" s="3">
        <f>SUMIFS(Details!$BB:$BB,Details!$CY:$CY,'Buyer Metrics'!$AF37,Details!$C:$C,'Buyer Metrics'!BA$4)</f>
        <v>0</v>
      </c>
      <c r="BB37" s="3">
        <f>SUMIFS(Details!$BB:$BB,Details!$CY:$CY,'Buyer Metrics'!$AF37,Details!$C:$C,'Buyer Metrics'!BB$4)</f>
        <v>0</v>
      </c>
      <c r="BC37" s="3">
        <f>SUMIFS(Details!$BB:$BB,Details!$CY:$CY,'Buyer Metrics'!$AF37,Details!$C:$C,'Buyer Metrics'!BC$4)</f>
        <v>0</v>
      </c>
    </row>
    <row r="38" spans="32:55" x14ac:dyDescent="0.35">
      <c r="AF38" s="64"/>
      <c r="AG38" s="64"/>
      <c r="AU38" s="3">
        <f>SUMIFS(Details!$BB:$BB,Details!$CY:$CY,'Buyer Metrics'!$AF38,Details!$C:$C,'Buyer Metrics'!AU$4)</f>
        <v>0</v>
      </c>
      <c r="AV38" s="3">
        <f>SUMIFS(Details!$BB:$BB,Details!$CY:$CY,'Buyer Metrics'!$AF38,Details!$C:$C,'Buyer Metrics'!AV$4)</f>
        <v>0</v>
      </c>
      <c r="AW38" s="3">
        <f>SUMIFS(Details!$BB:$BB,Details!$CY:$CY,'Buyer Metrics'!$AF38,Details!$C:$C,'Buyer Metrics'!AW$4)</f>
        <v>0</v>
      </c>
      <c r="AX38" s="3">
        <f>SUMIFS(Details!$BB:$BB,Details!$CY:$CY,'Buyer Metrics'!$AF38,Details!$C:$C,'Buyer Metrics'!AX$4)</f>
        <v>0</v>
      </c>
      <c r="AY38" s="3">
        <f>SUMIFS(Details!$BB:$BB,Details!$CY:$CY,'Buyer Metrics'!$AF38,Details!$C:$C,'Buyer Metrics'!AY$4)</f>
        <v>0</v>
      </c>
      <c r="AZ38" s="3">
        <f>SUMIFS(Details!$BB:$BB,Details!$CY:$CY,'Buyer Metrics'!$AF38,Details!$C:$C,'Buyer Metrics'!AZ$4)</f>
        <v>0</v>
      </c>
      <c r="BA38" s="3">
        <f>SUMIFS(Details!$BB:$BB,Details!$CY:$CY,'Buyer Metrics'!$AF38,Details!$C:$C,'Buyer Metrics'!BA$4)</f>
        <v>0</v>
      </c>
      <c r="BB38" s="3">
        <f>SUMIFS(Details!$BB:$BB,Details!$CY:$CY,'Buyer Metrics'!$AF38,Details!$C:$C,'Buyer Metrics'!BB$4)</f>
        <v>0</v>
      </c>
      <c r="BC38" s="3">
        <f>SUMIFS(Details!$BB:$BB,Details!$CY:$CY,'Buyer Metrics'!$AF38,Details!$C:$C,'Buyer Metrics'!BC$4)</f>
        <v>0</v>
      </c>
    </row>
    <row r="39" spans="32:55" x14ac:dyDescent="0.35">
      <c r="AF39" s="64"/>
      <c r="AG39" s="64"/>
      <c r="AU39" s="3">
        <f>SUMIFS(Details!$BB:$BB,Details!$CY:$CY,'Buyer Metrics'!$AF39,Details!$C:$C,'Buyer Metrics'!AU$4)</f>
        <v>0</v>
      </c>
      <c r="AV39" s="3">
        <f>SUMIFS(Details!$BB:$BB,Details!$CY:$CY,'Buyer Metrics'!$AF39,Details!$C:$C,'Buyer Metrics'!AV$4)</f>
        <v>0</v>
      </c>
      <c r="AW39" s="3">
        <f>SUMIFS(Details!$BB:$BB,Details!$CY:$CY,'Buyer Metrics'!$AF39,Details!$C:$C,'Buyer Metrics'!AW$4)</f>
        <v>0</v>
      </c>
      <c r="AX39" s="3">
        <f>SUMIFS(Details!$BB:$BB,Details!$CY:$CY,'Buyer Metrics'!$AF39,Details!$C:$C,'Buyer Metrics'!AX$4)</f>
        <v>0</v>
      </c>
      <c r="AY39" s="3">
        <f>SUMIFS(Details!$BB:$BB,Details!$CY:$CY,'Buyer Metrics'!$AF39,Details!$C:$C,'Buyer Metrics'!AY$4)</f>
        <v>0</v>
      </c>
      <c r="AZ39" s="3">
        <f>SUMIFS(Details!$BB:$BB,Details!$CY:$CY,'Buyer Metrics'!$AF39,Details!$C:$C,'Buyer Metrics'!AZ$4)</f>
        <v>0</v>
      </c>
      <c r="BA39" s="3">
        <f>SUMIFS(Details!$BB:$BB,Details!$CY:$CY,'Buyer Metrics'!$AF39,Details!$C:$C,'Buyer Metrics'!BA$4)</f>
        <v>0</v>
      </c>
      <c r="BB39" s="3">
        <f>SUMIFS(Details!$BB:$BB,Details!$CY:$CY,'Buyer Metrics'!$AF39,Details!$C:$C,'Buyer Metrics'!BB$4)</f>
        <v>0</v>
      </c>
      <c r="BC39" s="3">
        <f>SUMIFS(Details!$BB:$BB,Details!$CY:$CY,'Buyer Metrics'!$AF39,Details!$C:$C,'Buyer Metrics'!BC$4)</f>
        <v>0</v>
      </c>
    </row>
    <row r="40" spans="32:55" x14ac:dyDescent="0.35">
      <c r="AF40" s="64"/>
      <c r="AG40" s="64"/>
      <c r="AU40" s="3">
        <f>SUMIFS(Details!$BB:$BB,Details!$CY:$CY,'Buyer Metrics'!$AF40,Details!$C:$C,'Buyer Metrics'!AU$4)</f>
        <v>0</v>
      </c>
      <c r="AV40" s="3">
        <f>SUMIFS(Details!$BB:$BB,Details!$CY:$CY,'Buyer Metrics'!$AF40,Details!$C:$C,'Buyer Metrics'!AV$4)</f>
        <v>0</v>
      </c>
      <c r="AW40" s="3">
        <f>SUMIFS(Details!$BB:$BB,Details!$CY:$CY,'Buyer Metrics'!$AF40,Details!$C:$C,'Buyer Metrics'!AW$4)</f>
        <v>0</v>
      </c>
      <c r="AX40" s="3">
        <f>SUMIFS(Details!$BB:$BB,Details!$CY:$CY,'Buyer Metrics'!$AF40,Details!$C:$C,'Buyer Metrics'!AX$4)</f>
        <v>0</v>
      </c>
      <c r="AY40" s="3">
        <f>SUMIFS(Details!$BB:$BB,Details!$CY:$CY,'Buyer Metrics'!$AF40,Details!$C:$C,'Buyer Metrics'!AY$4)</f>
        <v>0</v>
      </c>
      <c r="AZ40" s="3">
        <f>SUMIFS(Details!$BB:$BB,Details!$CY:$CY,'Buyer Metrics'!$AF40,Details!$C:$C,'Buyer Metrics'!AZ$4)</f>
        <v>0</v>
      </c>
      <c r="BA40" s="3">
        <f>SUMIFS(Details!$BB:$BB,Details!$CY:$CY,'Buyer Metrics'!$AF40,Details!$C:$C,'Buyer Metrics'!BA$4)</f>
        <v>0</v>
      </c>
      <c r="BB40" s="3">
        <f>SUMIFS(Details!$BB:$BB,Details!$CY:$CY,'Buyer Metrics'!$AF40,Details!$C:$C,'Buyer Metrics'!BB$4)</f>
        <v>0</v>
      </c>
      <c r="BC40" s="3">
        <f>SUMIFS(Details!$BB:$BB,Details!$CY:$CY,'Buyer Metrics'!$AF40,Details!$C:$C,'Buyer Metrics'!BC$4)</f>
        <v>0</v>
      </c>
    </row>
    <row r="41" spans="32:55" x14ac:dyDescent="0.35">
      <c r="AF41" s="64"/>
      <c r="AG41" s="64"/>
      <c r="AU41" s="3">
        <f>SUMIFS(Details!$BB:$BB,Details!$CY:$CY,'Buyer Metrics'!$AF41,Details!$C:$C,'Buyer Metrics'!AU$4)</f>
        <v>0</v>
      </c>
      <c r="AV41" s="3">
        <f>SUMIFS(Details!$BB:$BB,Details!$CY:$CY,'Buyer Metrics'!$AF41,Details!$C:$C,'Buyer Metrics'!AV$4)</f>
        <v>0</v>
      </c>
      <c r="AW41" s="3">
        <f>SUMIFS(Details!$BB:$BB,Details!$CY:$CY,'Buyer Metrics'!$AF41,Details!$C:$C,'Buyer Metrics'!AW$4)</f>
        <v>0</v>
      </c>
      <c r="AX41" s="3">
        <f>SUMIFS(Details!$BB:$BB,Details!$CY:$CY,'Buyer Metrics'!$AF41,Details!$C:$C,'Buyer Metrics'!AX$4)</f>
        <v>0</v>
      </c>
      <c r="AY41" s="3">
        <f>SUMIFS(Details!$BB:$BB,Details!$CY:$CY,'Buyer Metrics'!$AF41,Details!$C:$C,'Buyer Metrics'!AY$4)</f>
        <v>0</v>
      </c>
      <c r="AZ41" s="3">
        <f>SUMIFS(Details!$BB:$BB,Details!$CY:$CY,'Buyer Metrics'!$AF41,Details!$C:$C,'Buyer Metrics'!AZ$4)</f>
        <v>0</v>
      </c>
      <c r="BA41" s="3">
        <f>SUMIFS(Details!$BB:$BB,Details!$CY:$CY,'Buyer Metrics'!$AF41,Details!$C:$C,'Buyer Metrics'!BA$4)</f>
        <v>0</v>
      </c>
      <c r="BB41" s="3">
        <f>SUMIFS(Details!$BB:$BB,Details!$CY:$CY,'Buyer Metrics'!$AF41,Details!$C:$C,'Buyer Metrics'!BB$4)</f>
        <v>0</v>
      </c>
      <c r="BC41" s="3">
        <f>SUMIFS(Details!$BB:$BB,Details!$CY:$CY,'Buyer Metrics'!$AF41,Details!$C:$C,'Buyer Metrics'!BC$4)</f>
        <v>0</v>
      </c>
    </row>
    <row r="42" spans="32:55" x14ac:dyDescent="0.35">
      <c r="AF42" s="64"/>
      <c r="AG42" s="64"/>
      <c r="AU42" s="3">
        <f>SUMIFS(Details!$BB:$BB,Details!$CY:$CY,'Buyer Metrics'!$AF42,Details!$C:$C,'Buyer Metrics'!AU$4)</f>
        <v>0</v>
      </c>
      <c r="AV42" s="3">
        <f>SUMIFS(Details!$BB:$BB,Details!$CY:$CY,'Buyer Metrics'!$AF42,Details!$C:$C,'Buyer Metrics'!AV$4)</f>
        <v>0</v>
      </c>
      <c r="AW42" s="3">
        <f>SUMIFS(Details!$BB:$BB,Details!$CY:$CY,'Buyer Metrics'!$AF42,Details!$C:$C,'Buyer Metrics'!AW$4)</f>
        <v>0</v>
      </c>
      <c r="AX42" s="3">
        <f>SUMIFS(Details!$BB:$BB,Details!$CY:$CY,'Buyer Metrics'!$AF42,Details!$C:$C,'Buyer Metrics'!AX$4)</f>
        <v>0</v>
      </c>
      <c r="AY42" s="3">
        <f>SUMIFS(Details!$BB:$BB,Details!$CY:$CY,'Buyer Metrics'!$AF42,Details!$C:$C,'Buyer Metrics'!AY$4)</f>
        <v>0</v>
      </c>
      <c r="AZ42" s="3">
        <f>SUMIFS(Details!$BB:$BB,Details!$CY:$CY,'Buyer Metrics'!$AF42,Details!$C:$C,'Buyer Metrics'!AZ$4)</f>
        <v>0</v>
      </c>
      <c r="BA42" s="3">
        <f>SUMIFS(Details!$BB:$BB,Details!$CY:$CY,'Buyer Metrics'!$AF42,Details!$C:$C,'Buyer Metrics'!BA$4)</f>
        <v>0</v>
      </c>
      <c r="BB42" s="3">
        <f>SUMIFS(Details!$BB:$BB,Details!$CY:$CY,'Buyer Metrics'!$AF42,Details!$C:$C,'Buyer Metrics'!BB$4)</f>
        <v>0</v>
      </c>
      <c r="BC42" s="3">
        <f>SUMIFS(Details!$BB:$BB,Details!$CY:$CY,'Buyer Metrics'!$AF42,Details!$C:$C,'Buyer Metrics'!BC$4)</f>
        <v>0</v>
      </c>
    </row>
    <row r="43" spans="32:55" x14ac:dyDescent="0.35">
      <c r="AF43" s="64"/>
      <c r="AG43" s="64"/>
      <c r="AU43" s="3">
        <f>SUMIFS(Details!$BB:$BB,Details!$CY:$CY,'Buyer Metrics'!$AF43,Details!$C:$C,'Buyer Metrics'!AU$4)</f>
        <v>0</v>
      </c>
      <c r="AV43" s="3">
        <f>SUMIFS(Details!$BB:$BB,Details!$CY:$CY,'Buyer Metrics'!$AF43,Details!$C:$C,'Buyer Metrics'!AV$4)</f>
        <v>0</v>
      </c>
      <c r="AW43" s="3">
        <f>SUMIFS(Details!$BB:$BB,Details!$CY:$CY,'Buyer Metrics'!$AF43,Details!$C:$C,'Buyer Metrics'!AW$4)</f>
        <v>0</v>
      </c>
      <c r="AX43" s="3">
        <f>SUMIFS(Details!$BB:$BB,Details!$CY:$CY,'Buyer Metrics'!$AF43,Details!$C:$C,'Buyer Metrics'!AX$4)</f>
        <v>0</v>
      </c>
      <c r="AY43" s="3">
        <f>SUMIFS(Details!$BB:$BB,Details!$CY:$CY,'Buyer Metrics'!$AF43,Details!$C:$C,'Buyer Metrics'!AY$4)</f>
        <v>0</v>
      </c>
      <c r="AZ43" s="3">
        <f>SUMIFS(Details!$BB:$BB,Details!$CY:$CY,'Buyer Metrics'!$AF43,Details!$C:$C,'Buyer Metrics'!AZ$4)</f>
        <v>0</v>
      </c>
      <c r="BA43" s="3">
        <f>SUMIFS(Details!$BB:$BB,Details!$CY:$CY,'Buyer Metrics'!$AF43,Details!$C:$C,'Buyer Metrics'!BA$4)</f>
        <v>0</v>
      </c>
      <c r="BB43" s="3">
        <f>SUMIFS(Details!$BB:$BB,Details!$CY:$CY,'Buyer Metrics'!$AF43,Details!$C:$C,'Buyer Metrics'!BB$4)</f>
        <v>0</v>
      </c>
      <c r="BC43" s="3">
        <f>SUMIFS(Details!$BB:$BB,Details!$CY:$CY,'Buyer Metrics'!$AF43,Details!$C:$C,'Buyer Metrics'!BC$4)</f>
        <v>0</v>
      </c>
    </row>
    <row r="44" spans="32:55" x14ac:dyDescent="0.35">
      <c r="AF44" s="64"/>
      <c r="AG44" s="64"/>
      <c r="AU44" s="3">
        <f>SUMIFS(Details!$BB:$BB,Details!$CY:$CY,'Buyer Metrics'!$AF44,Details!$C:$C,'Buyer Metrics'!AU$4)</f>
        <v>0</v>
      </c>
      <c r="AV44" s="3">
        <f>SUMIFS(Details!$BB:$BB,Details!$CY:$CY,'Buyer Metrics'!$AF44,Details!$C:$C,'Buyer Metrics'!AV$4)</f>
        <v>0</v>
      </c>
      <c r="AW44" s="3">
        <f>SUMIFS(Details!$BB:$BB,Details!$CY:$CY,'Buyer Metrics'!$AF44,Details!$C:$C,'Buyer Metrics'!AW$4)</f>
        <v>0</v>
      </c>
      <c r="AX44" s="3">
        <f>SUMIFS(Details!$BB:$BB,Details!$CY:$CY,'Buyer Metrics'!$AF44,Details!$C:$C,'Buyer Metrics'!AX$4)</f>
        <v>0</v>
      </c>
      <c r="AY44" s="3">
        <f>SUMIFS(Details!$BB:$BB,Details!$CY:$CY,'Buyer Metrics'!$AF44,Details!$C:$C,'Buyer Metrics'!AY$4)</f>
        <v>0</v>
      </c>
      <c r="AZ44" s="3">
        <f>SUMIFS(Details!$BB:$BB,Details!$CY:$CY,'Buyer Metrics'!$AF44,Details!$C:$C,'Buyer Metrics'!AZ$4)</f>
        <v>0</v>
      </c>
      <c r="BA44" s="3">
        <f>SUMIFS(Details!$BB:$BB,Details!$CY:$CY,'Buyer Metrics'!$AF44,Details!$C:$C,'Buyer Metrics'!BA$4)</f>
        <v>0</v>
      </c>
      <c r="BB44" s="3">
        <f>SUMIFS(Details!$BB:$BB,Details!$CY:$CY,'Buyer Metrics'!$AF44,Details!$C:$C,'Buyer Metrics'!BB$4)</f>
        <v>0</v>
      </c>
      <c r="BC44" s="3">
        <f>SUMIFS(Details!$BB:$BB,Details!$CY:$CY,'Buyer Metrics'!$AF44,Details!$C:$C,'Buyer Metrics'!BC$4)</f>
        <v>0</v>
      </c>
    </row>
    <row r="45" spans="32:55" x14ac:dyDescent="0.35">
      <c r="AF45" s="64"/>
      <c r="AG45" s="64"/>
      <c r="AU45" s="3">
        <f>SUMIFS(Details!$BB:$BB,Details!$CY:$CY,'Buyer Metrics'!$AF45,Details!$C:$C,'Buyer Metrics'!AU$4)</f>
        <v>0</v>
      </c>
      <c r="AV45" s="3">
        <f>SUMIFS(Details!$BB:$BB,Details!$CY:$CY,'Buyer Metrics'!$AF45,Details!$C:$C,'Buyer Metrics'!AV$4)</f>
        <v>0</v>
      </c>
      <c r="AW45" s="3">
        <f>SUMIFS(Details!$BB:$BB,Details!$CY:$CY,'Buyer Metrics'!$AF45,Details!$C:$C,'Buyer Metrics'!AW$4)</f>
        <v>0</v>
      </c>
      <c r="AX45" s="3">
        <f>SUMIFS(Details!$BB:$BB,Details!$CY:$CY,'Buyer Metrics'!$AF45,Details!$C:$C,'Buyer Metrics'!AX$4)</f>
        <v>0</v>
      </c>
      <c r="AY45" s="3">
        <f>SUMIFS(Details!$BB:$BB,Details!$CY:$CY,'Buyer Metrics'!$AF45,Details!$C:$C,'Buyer Metrics'!AY$4)</f>
        <v>0</v>
      </c>
      <c r="AZ45" s="3">
        <f>SUMIFS(Details!$BB:$BB,Details!$CY:$CY,'Buyer Metrics'!$AF45,Details!$C:$C,'Buyer Metrics'!AZ$4)</f>
        <v>0</v>
      </c>
      <c r="BA45" s="3">
        <f>SUMIFS(Details!$BB:$BB,Details!$CY:$CY,'Buyer Metrics'!$AF45,Details!$C:$C,'Buyer Metrics'!BA$4)</f>
        <v>0</v>
      </c>
      <c r="BB45" s="3">
        <f>SUMIFS(Details!$BB:$BB,Details!$CY:$CY,'Buyer Metrics'!$AF45,Details!$C:$C,'Buyer Metrics'!BB$4)</f>
        <v>0</v>
      </c>
      <c r="BC45" s="3">
        <f>SUMIFS(Details!$BB:$BB,Details!$CY:$CY,'Buyer Metrics'!$AF45,Details!$C:$C,'Buyer Metrics'!BC$4)</f>
        <v>0</v>
      </c>
    </row>
    <row r="46" spans="32:55" x14ac:dyDescent="0.35">
      <c r="AF46" s="64"/>
      <c r="AG46" s="64"/>
      <c r="AU46" s="3">
        <f>SUMIFS(Details!$BB:$BB,Details!$CY:$CY,'Buyer Metrics'!$AF46,Details!$C:$C,'Buyer Metrics'!AU$4)</f>
        <v>0</v>
      </c>
      <c r="AV46" s="3">
        <f>SUMIFS(Details!$BB:$BB,Details!$CY:$CY,'Buyer Metrics'!$AF46,Details!$C:$C,'Buyer Metrics'!AV$4)</f>
        <v>0</v>
      </c>
      <c r="AW46" s="3">
        <f>SUMIFS(Details!$BB:$BB,Details!$CY:$CY,'Buyer Metrics'!$AF46,Details!$C:$C,'Buyer Metrics'!AW$4)</f>
        <v>0</v>
      </c>
      <c r="AX46" s="3">
        <f>SUMIFS(Details!$BB:$BB,Details!$CY:$CY,'Buyer Metrics'!$AF46,Details!$C:$C,'Buyer Metrics'!AX$4)</f>
        <v>0</v>
      </c>
      <c r="AY46" s="3">
        <f>SUMIFS(Details!$BB:$BB,Details!$CY:$CY,'Buyer Metrics'!$AF46,Details!$C:$C,'Buyer Metrics'!AY$4)</f>
        <v>0</v>
      </c>
      <c r="AZ46" s="3">
        <f>SUMIFS(Details!$BB:$BB,Details!$CY:$CY,'Buyer Metrics'!$AF46,Details!$C:$C,'Buyer Metrics'!AZ$4)</f>
        <v>0</v>
      </c>
      <c r="BA46" s="3">
        <f>SUMIFS(Details!$BB:$BB,Details!$CY:$CY,'Buyer Metrics'!$AF46,Details!$C:$C,'Buyer Metrics'!BA$4)</f>
        <v>0</v>
      </c>
      <c r="BB46" s="3">
        <f>SUMIFS(Details!$BB:$BB,Details!$CY:$CY,'Buyer Metrics'!$AF46,Details!$C:$C,'Buyer Metrics'!BB$4)</f>
        <v>0</v>
      </c>
      <c r="BC46" s="3">
        <f>SUMIFS(Details!$BB:$BB,Details!$CY:$CY,'Buyer Metrics'!$AF46,Details!$C:$C,'Buyer Metrics'!BC$4)</f>
        <v>0</v>
      </c>
    </row>
    <row r="47" spans="32:55" x14ac:dyDescent="0.35">
      <c r="AF47" s="64"/>
      <c r="AG47" s="64"/>
      <c r="AU47" s="3">
        <f>SUMIFS(Details!$BB:$BB,Details!$CY:$CY,'Buyer Metrics'!$AF47,Details!$C:$C,'Buyer Metrics'!AU$4)</f>
        <v>0</v>
      </c>
      <c r="AV47" s="3">
        <f>SUMIFS(Details!$BB:$BB,Details!$CY:$CY,'Buyer Metrics'!$AF47,Details!$C:$C,'Buyer Metrics'!AV$4)</f>
        <v>0</v>
      </c>
      <c r="AW47" s="3">
        <f>SUMIFS(Details!$BB:$BB,Details!$CY:$CY,'Buyer Metrics'!$AF47,Details!$C:$C,'Buyer Metrics'!AW$4)</f>
        <v>0</v>
      </c>
      <c r="AX47" s="3">
        <f>SUMIFS(Details!$BB:$BB,Details!$CY:$CY,'Buyer Metrics'!$AF47,Details!$C:$C,'Buyer Metrics'!AX$4)</f>
        <v>0</v>
      </c>
      <c r="AY47" s="3">
        <f>SUMIFS(Details!$BB:$BB,Details!$CY:$CY,'Buyer Metrics'!$AF47,Details!$C:$C,'Buyer Metrics'!AY$4)</f>
        <v>0</v>
      </c>
      <c r="AZ47" s="3">
        <f>SUMIFS(Details!$BB:$BB,Details!$CY:$CY,'Buyer Metrics'!$AF47,Details!$C:$C,'Buyer Metrics'!AZ$4)</f>
        <v>0</v>
      </c>
      <c r="BA47" s="3">
        <f>SUMIFS(Details!$BB:$BB,Details!$CY:$CY,'Buyer Metrics'!$AF47,Details!$C:$C,'Buyer Metrics'!BA$4)</f>
        <v>0</v>
      </c>
      <c r="BB47" s="3">
        <f>SUMIFS(Details!$BB:$BB,Details!$CY:$CY,'Buyer Metrics'!$AF47,Details!$C:$C,'Buyer Metrics'!BB$4)</f>
        <v>0</v>
      </c>
      <c r="BC47" s="3">
        <f>SUMIFS(Details!$BB:$BB,Details!$CY:$CY,'Buyer Metrics'!$AF47,Details!$C:$C,'Buyer Metrics'!BC$4)</f>
        <v>0</v>
      </c>
    </row>
    <row r="48" spans="32:55" x14ac:dyDescent="0.35">
      <c r="AF48" s="64"/>
      <c r="AG48" s="64"/>
      <c r="AU48" s="3">
        <f>SUMIFS(Details!$BB:$BB,Details!$CY:$CY,'Buyer Metrics'!$AF48,Details!$C:$C,'Buyer Metrics'!AU$4)</f>
        <v>0</v>
      </c>
      <c r="AV48" s="3">
        <f>SUMIFS(Details!$BB:$BB,Details!$CY:$CY,'Buyer Metrics'!$AF48,Details!$C:$C,'Buyer Metrics'!AV$4)</f>
        <v>0</v>
      </c>
      <c r="AW48" s="3">
        <f>SUMIFS(Details!$BB:$BB,Details!$CY:$CY,'Buyer Metrics'!$AF48,Details!$C:$C,'Buyer Metrics'!AW$4)</f>
        <v>0</v>
      </c>
      <c r="AX48" s="3">
        <f>SUMIFS(Details!$BB:$BB,Details!$CY:$CY,'Buyer Metrics'!$AF48,Details!$C:$C,'Buyer Metrics'!AX$4)</f>
        <v>0</v>
      </c>
      <c r="AY48" s="3">
        <f>SUMIFS(Details!$BB:$BB,Details!$CY:$CY,'Buyer Metrics'!$AF48,Details!$C:$C,'Buyer Metrics'!AY$4)</f>
        <v>0</v>
      </c>
      <c r="AZ48" s="3">
        <f>SUMIFS(Details!$BB:$BB,Details!$CY:$CY,'Buyer Metrics'!$AF48,Details!$C:$C,'Buyer Metrics'!AZ$4)</f>
        <v>0</v>
      </c>
      <c r="BA48" s="3">
        <f>SUMIFS(Details!$BB:$BB,Details!$CY:$CY,'Buyer Metrics'!$AF48,Details!$C:$C,'Buyer Metrics'!BA$4)</f>
        <v>0</v>
      </c>
      <c r="BB48" s="3">
        <f>SUMIFS(Details!$BB:$BB,Details!$CY:$CY,'Buyer Metrics'!$AF48,Details!$C:$C,'Buyer Metrics'!BB$4)</f>
        <v>0</v>
      </c>
      <c r="BC48" s="3">
        <f>SUMIFS(Details!$BB:$BB,Details!$CY:$CY,'Buyer Metrics'!$AF48,Details!$C:$C,'Buyer Metrics'!BC$4)</f>
        <v>0</v>
      </c>
    </row>
    <row r="49" spans="32:55" x14ac:dyDescent="0.35">
      <c r="AF49" s="64"/>
      <c r="AG49" s="64"/>
      <c r="AU49" s="3">
        <f>SUMIFS(Details!$BB:$BB,Details!$CY:$CY,'Buyer Metrics'!$AF49,Details!$C:$C,'Buyer Metrics'!AU$4)</f>
        <v>0</v>
      </c>
      <c r="AV49" s="3">
        <f>SUMIFS(Details!$BB:$BB,Details!$CY:$CY,'Buyer Metrics'!$AF49,Details!$C:$C,'Buyer Metrics'!AV$4)</f>
        <v>0</v>
      </c>
      <c r="AW49" s="3">
        <f>SUMIFS(Details!$BB:$BB,Details!$CY:$CY,'Buyer Metrics'!$AF49,Details!$C:$C,'Buyer Metrics'!AW$4)</f>
        <v>0</v>
      </c>
      <c r="AX49" s="3">
        <f>SUMIFS(Details!$BB:$BB,Details!$CY:$CY,'Buyer Metrics'!$AF49,Details!$C:$C,'Buyer Metrics'!AX$4)</f>
        <v>0</v>
      </c>
      <c r="AY49" s="3">
        <f>SUMIFS(Details!$BB:$BB,Details!$CY:$CY,'Buyer Metrics'!$AF49,Details!$C:$C,'Buyer Metrics'!AY$4)</f>
        <v>0</v>
      </c>
      <c r="AZ49" s="3">
        <f>SUMIFS(Details!$BB:$BB,Details!$CY:$CY,'Buyer Metrics'!$AF49,Details!$C:$C,'Buyer Metrics'!AZ$4)</f>
        <v>0</v>
      </c>
      <c r="BA49" s="3">
        <f>SUMIFS(Details!$BB:$BB,Details!$CY:$CY,'Buyer Metrics'!$AF49,Details!$C:$C,'Buyer Metrics'!BA$4)</f>
        <v>0</v>
      </c>
      <c r="BB49" s="3">
        <f>SUMIFS(Details!$BB:$BB,Details!$CY:$CY,'Buyer Metrics'!$AF49,Details!$C:$C,'Buyer Metrics'!BB$4)</f>
        <v>0</v>
      </c>
      <c r="BC49" s="3">
        <f>SUMIFS(Details!$BB:$BB,Details!$CY:$CY,'Buyer Metrics'!$AF49,Details!$C:$C,'Buyer Metrics'!BC$4)</f>
        <v>0</v>
      </c>
    </row>
    <row r="50" spans="32:55" x14ac:dyDescent="0.35">
      <c r="AF50" s="64"/>
      <c r="AG50" s="64"/>
      <c r="AU50" s="3">
        <f>SUMIFS(Details!$BB:$BB,Details!$CY:$CY,'Buyer Metrics'!$AF50,Details!$C:$C,'Buyer Metrics'!AU$4)</f>
        <v>0</v>
      </c>
      <c r="AV50" s="3">
        <f>SUMIFS(Details!$BB:$BB,Details!$CY:$CY,'Buyer Metrics'!$AF50,Details!$C:$C,'Buyer Metrics'!AV$4)</f>
        <v>0</v>
      </c>
      <c r="AW50" s="3">
        <f>SUMIFS(Details!$BB:$BB,Details!$CY:$CY,'Buyer Metrics'!$AF50,Details!$C:$C,'Buyer Metrics'!AW$4)</f>
        <v>0</v>
      </c>
      <c r="AX50" s="3">
        <f>SUMIFS(Details!$BB:$BB,Details!$CY:$CY,'Buyer Metrics'!$AF50,Details!$C:$C,'Buyer Metrics'!AX$4)</f>
        <v>0</v>
      </c>
      <c r="AY50" s="3">
        <f>SUMIFS(Details!$BB:$BB,Details!$CY:$CY,'Buyer Metrics'!$AF50,Details!$C:$C,'Buyer Metrics'!AY$4)</f>
        <v>0</v>
      </c>
      <c r="AZ50" s="3">
        <f>SUMIFS(Details!$BB:$BB,Details!$CY:$CY,'Buyer Metrics'!$AF50,Details!$C:$C,'Buyer Metrics'!AZ$4)</f>
        <v>0</v>
      </c>
      <c r="BA50" s="3">
        <f>SUMIFS(Details!$BB:$BB,Details!$CY:$CY,'Buyer Metrics'!$AF50,Details!$C:$C,'Buyer Metrics'!BA$4)</f>
        <v>0</v>
      </c>
      <c r="BB50" s="3">
        <f>SUMIFS(Details!$BB:$BB,Details!$CY:$CY,'Buyer Metrics'!$AF50,Details!$C:$C,'Buyer Metrics'!BB$4)</f>
        <v>0</v>
      </c>
      <c r="BC50" s="3">
        <f>SUMIFS(Details!$BB:$BB,Details!$CY:$CY,'Buyer Metrics'!$AF50,Details!$C:$C,'Buyer Metrics'!BC$4)</f>
        <v>0</v>
      </c>
    </row>
    <row r="51" spans="32:55" x14ac:dyDescent="0.35">
      <c r="AF51" s="64"/>
      <c r="AG51" s="64"/>
      <c r="AU51" s="3">
        <f>SUMIFS(Details!$BB:$BB,Details!$CY:$CY,'Buyer Metrics'!$AF51,Details!$C:$C,'Buyer Metrics'!AU$4)</f>
        <v>0</v>
      </c>
      <c r="AV51" s="3">
        <f>SUMIFS(Details!$BB:$BB,Details!$CY:$CY,'Buyer Metrics'!$AF51,Details!$C:$C,'Buyer Metrics'!AV$4)</f>
        <v>0</v>
      </c>
      <c r="AW51" s="3">
        <f>SUMIFS(Details!$BB:$BB,Details!$CY:$CY,'Buyer Metrics'!$AF51,Details!$C:$C,'Buyer Metrics'!AW$4)</f>
        <v>0</v>
      </c>
      <c r="AX51" s="3">
        <f>SUMIFS(Details!$BB:$BB,Details!$CY:$CY,'Buyer Metrics'!$AF51,Details!$C:$C,'Buyer Metrics'!AX$4)</f>
        <v>0</v>
      </c>
      <c r="AY51" s="3">
        <f>SUMIFS(Details!$BB:$BB,Details!$CY:$CY,'Buyer Metrics'!$AF51,Details!$C:$C,'Buyer Metrics'!AY$4)</f>
        <v>0</v>
      </c>
      <c r="AZ51" s="3">
        <f>SUMIFS(Details!$BB:$BB,Details!$CY:$CY,'Buyer Metrics'!$AF51,Details!$C:$C,'Buyer Metrics'!AZ$4)</f>
        <v>0</v>
      </c>
      <c r="BA51" s="3">
        <f>SUMIFS(Details!$BB:$BB,Details!$CY:$CY,'Buyer Metrics'!$AF51,Details!$C:$C,'Buyer Metrics'!BA$4)</f>
        <v>0</v>
      </c>
      <c r="BB51" s="3">
        <f>SUMIFS(Details!$BB:$BB,Details!$CY:$CY,'Buyer Metrics'!$AF51,Details!$C:$C,'Buyer Metrics'!BB$4)</f>
        <v>0</v>
      </c>
      <c r="BC51" s="3">
        <f>SUMIFS(Details!$BB:$BB,Details!$CY:$CY,'Buyer Metrics'!$AF51,Details!$C:$C,'Buyer Metrics'!BC$4)</f>
        <v>0</v>
      </c>
    </row>
    <row r="52" spans="32:55" x14ac:dyDescent="0.35">
      <c r="AF52" s="64"/>
      <c r="AG52" s="64"/>
      <c r="AU52" s="3">
        <f>SUMIFS(Details!$BB:$BB,Details!$CY:$CY,'Buyer Metrics'!$AF52,Details!$C:$C,'Buyer Metrics'!AU$4)</f>
        <v>0</v>
      </c>
      <c r="AV52" s="3">
        <f>SUMIFS(Details!$BB:$BB,Details!$CY:$CY,'Buyer Metrics'!$AF52,Details!$C:$C,'Buyer Metrics'!AV$4)</f>
        <v>0</v>
      </c>
      <c r="AW52" s="3">
        <f>SUMIFS(Details!$BB:$BB,Details!$CY:$CY,'Buyer Metrics'!$AF52,Details!$C:$C,'Buyer Metrics'!AW$4)</f>
        <v>0</v>
      </c>
      <c r="AX52" s="3">
        <f>SUMIFS(Details!$BB:$BB,Details!$CY:$CY,'Buyer Metrics'!$AF52,Details!$C:$C,'Buyer Metrics'!AX$4)</f>
        <v>0</v>
      </c>
      <c r="AY52" s="3">
        <f>SUMIFS(Details!$BB:$BB,Details!$CY:$CY,'Buyer Metrics'!$AF52,Details!$C:$C,'Buyer Metrics'!AY$4)</f>
        <v>0</v>
      </c>
      <c r="AZ52" s="3">
        <f>SUMIFS(Details!$BB:$BB,Details!$CY:$CY,'Buyer Metrics'!$AF52,Details!$C:$C,'Buyer Metrics'!AZ$4)</f>
        <v>0</v>
      </c>
      <c r="BA52" s="3">
        <f>SUMIFS(Details!$BB:$BB,Details!$CY:$CY,'Buyer Metrics'!$AF52,Details!$C:$C,'Buyer Metrics'!BA$4)</f>
        <v>0</v>
      </c>
      <c r="BB52" s="3">
        <f>SUMIFS(Details!$BB:$BB,Details!$CY:$CY,'Buyer Metrics'!$AF52,Details!$C:$C,'Buyer Metrics'!BB$4)</f>
        <v>0</v>
      </c>
      <c r="BC52" s="3">
        <f>SUMIFS(Details!$BB:$BB,Details!$CY:$CY,'Buyer Metrics'!$AF52,Details!$C:$C,'Buyer Metrics'!BC$4)</f>
        <v>0</v>
      </c>
    </row>
    <row r="53" spans="32:55" x14ac:dyDescent="0.35">
      <c r="AF53" s="64"/>
      <c r="AG53" s="64"/>
      <c r="AU53" s="3">
        <f>SUMIFS(Details!$BB:$BB,Details!$CY:$CY,'Buyer Metrics'!$AF53,Details!$C:$C,'Buyer Metrics'!AU$4)</f>
        <v>0</v>
      </c>
      <c r="AV53" s="3">
        <f>SUMIFS(Details!$BB:$BB,Details!$CY:$CY,'Buyer Metrics'!$AF53,Details!$C:$C,'Buyer Metrics'!AV$4)</f>
        <v>0</v>
      </c>
      <c r="AW53" s="3">
        <f>SUMIFS(Details!$BB:$BB,Details!$CY:$CY,'Buyer Metrics'!$AF53,Details!$C:$C,'Buyer Metrics'!AW$4)</f>
        <v>0</v>
      </c>
      <c r="AX53" s="3">
        <f>SUMIFS(Details!$BB:$BB,Details!$CY:$CY,'Buyer Metrics'!$AF53,Details!$C:$C,'Buyer Metrics'!AX$4)</f>
        <v>0</v>
      </c>
      <c r="AY53" s="3">
        <f>SUMIFS(Details!$BB:$BB,Details!$CY:$CY,'Buyer Metrics'!$AF53,Details!$C:$C,'Buyer Metrics'!AY$4)</f>
        <v>0</v>
      </c>
      <c r="AZ53" s="3">
        <f>SUMIFS(Details!$BB:$BB,Details!$CY:$CY,'Buyer Metrics'!$AF53,Details!$C:$C,'Buyer Metrics'!AZ$4)</f>
        <v>0</v>
      </c>
      <c r="BA53" s="3">
        <f>SUMIFS(Details!$BB:$BB,Details!$CY:$CY,'Buyer Metrics'!$AF53,Details!$C:$C,'Buyer Metrics'!BA$4)</f>
        <v>0</v>
      </c>
      <c r="BB53" s="3">
        <f>SUMIFS(Details!$BB:$BB,Details!$CY:$CY,'Buyer Metrics'!$AF53,Details!$C:$C,'Buyer Metrics'!BB$4)</f>
        <v>0</v>
      </c>
      <c r="BC53" s="3">
        <f>SUMIFS(Details!$BB:$BB,Details!$CY:$CY,'Buyer Metrics'!$AF53,Details!$C:$C,'Buyer Metrics'!BC$4)</f>
        <v>0</v>
      </c>
    </row>
    <row r="54" spans="32:55" x14ac:dyDescent="0.35">
      <c r="AF54" s="64"/>
      <c r="AG54" s="64"/>
      <c r="AU54" s="3">
        <f>SUMIFS(Details!$BB:$BB,Details!$CY:$CY,'Buyer Metrics'!$AF54,Details!$C:$C,'Buyer Metrics'!AU$4)</f>
        <v>0</v>
      </c>
      <c r="AV54" s="3">
        <f>SUMIFS(Details!$BB:$BB,Details!$CY:$CY,'Buyer Metrics'!$AF54,Details!$C:$C,'Buyer Metrics'!AV$4)</f>
        <v>0</v>
      </c>
      <c r="AW54" s="3">
        <f>SUMIFS(Details!$BB:$BB,Details!$CY:$CY,'Buyer Metrics'!$AF54,Details!$C:$C,'Buyer Metrics'!AW$4)</f>
        <v>0</v>
      </c>
      <c r="AX54" s="3">
        <f>SUMIFS(Details!$BB:$BB,Details!$CY:$CY,'Buyer Metrics'!$AF54,Details!$C:$C,'Buyer Metrics'!AX$4)</f>
        <v>0</v>
      </c>
      <c r="AY54" s="3">
        <f>SUMIFS(Details!$BB:$BB,Details!$CY:$CY,'Buyer Metrics'!$AF54,Details!$C:$C,'Buyer Metrics'!AY$4)</f>
        <v>0</v>
      </c>
      <c r="AZ54" s="3">
        <f>SUMIFS(Details!$BB:$BB,Details!$CY:$CY,'Buyer Metrics'!$AF54,Details!$C:$C,'Buyer Metrics'!AZ$4)</f>
        <v>0</v>
      </c>
      <c r="BA54" s="3">
        <f>SUMIFS(Details!$BB:$BB,Details!$CY:$CY,'Buyer Metrics'!$AF54,Details!$C:$C,'Buyer Metrics'!BA$4)</f>
        <v>0</v>
      </c>
      <c r="BB54" s="3">
        <f>SUMIFS(Details!$BB:$BB,Details!$CY:$CY,'Buyer Metrics'!$AF54,Details!$C:$C,'Buyer Metrics'!BB$4)</f>
        <v>0</v>
      </c>
      <c r="BC54" s="3">
        <f>SUMIFS(Details!$BB:$BB,Details!$CY:$CY,'Buyer Metrics'!$AF54,Details!$C:$C,'Buyer Metrics'!BC$4)</f>
        <v>0</v>
      </c>
    </row>
    <row r="55" spans="32:55" x14ac:dyDescent="0.35">
      <c r="AF55" s="64"/>
      <c r="AG55" s="64"/>
      <c r="AU55" s="3">
        <f>SUMIFS(Details!$BB:$BB,Details!$CY:$CY,'Buyer Metrics'!$AF55,Details!$C:$C,'Buyer Metrics'!AU$4)</f>
        <v>0</v>
      </c>
      <c r="AV55" s="3">
        <f>SUMIFS(Details!$BB:$BB,Details!$CY:$CY,'Buyer Metrics'!$AF55,Details!$C:$C,'Buyer Metrics'!AV$4)</f>
        <v>0</v>
      </c>
      <c r="AW55" s="3">
        <f>SUMIFS(Details!$BB:$BB,Details!$CY:$CY,'Buyer Metrics'!$AF55,Details!$C:$C,'Buyer Metrics'!AW$4)</f>
        <v>0</v>
      </c>
      <c r="AX55" s="3">
        <f>SUMIFS(Details!$BB:$BB,Details!$CY:$CY,'Buyer Metrics'!$AF55,Details!$C:$C,'Buyer Metrics'!AX$4)</f>
        <v>0</v>
      </c>
      <c r="AY55" s="3">
        <f>SUMIFS(Details!$BB:$BB,Details!$CY:$CY,'Buyer Metrics'!$AF55,Details!$C:$C,'Buyer Metrics'!AY$4)</f>
        <v>0</v>
      </c>
      <c r="AZ55" s="3">
        <f>SUMIFS(Details!$BB:$BB,Details!$CY:$CY,'Buyer Metrics'!$AF55,Details!$C:$C,'Buyer Metrics'!AZ$4)</f>
        <v>0</v>
      </c>
      <c r="BA55" s="3">
        <f>SUMIFS(Details!$BB:$BB,Details!$CY:$CY,'Buyer Metrics'!$AF55,Details!$C:$C,'Buyer Metrics'!BA$4)</f>
        <v>0</v>
      </c>
      <c r="BB55" s="3">
        <f>SUMIFS(Details!$BB:$BB,Details!$CY:$CY,'Buyer Metrics'!$AF55,Details!$C:$C,'Buyer Metrics'!BB$4)</f>
        <v>0</v>
      </c>
      <c r="BC55" s="3">
        <f>SUMIFS(Details!$BB:$BB,Details!$CY:$CY,'Buyer Metrics'!$AF55,Details!$C:$C,'Buyer Metrics'!BC$4)</f>
        <v>0</v>
      </c>
    </row>
    <row r="56" spans="32:55" x14ac:dyDescent="0.35">
      <c r="AF56" s="64"/>
      <c r="AG56" s="64"/>
      <c r="AU56" s="3">
        <f>SUMIFS(Details!$BB:$BB,Details!$CY:$CY,'Buyer Metrics'!$AF56,Details!$C:$C,'Buyer Metrics'!AU$4)</f>
        <v>0</v>
      </c>
      <c r="AV56" s="3">
        <f>SUMIFS(Details!$BB:$BB,Details!$CY:$CY,'Buyer Metrics'!$AF56,Details!$C:$C,'Buyer Metrics'!AV$4)</f>
        <v>0</v>
      </c>
      <c r="AW56" s="3">
        <f>SUMIFS(Details!$BB:$BB,Details!$CY:$CY,'Buyer Metrics'!$AF56,Details!$C:$C,'Buyer Metrics'!AW$4)</f>
        <v>0</v>
      </c>
      <c r="AX56" s="3">
        <f>SUMIFS(Details!$BB:$BB,Details!$CY:$CY,'Buyer Metrics'!$AF56,Details!$C:$C,'Buyer Metrics'!AX$4)</f>
        <v>0</v>
      </c>
      <c r="AY56" s="3">
        <f>SUMIFS(Details!$BB:$BB,Details!$CY:$CY,'Buyer Metrics'!$AF56,Details!$C:$C,'Buyer Metrics'!AY$4)</f>
        <v>0</v>
      </c>
      <c r="AZ56" s="3">
        <f>SUMIFS(Details!$BB:$BB,Details!$CY:$CY,'Buyer Metrics'!$AF56,Details!$C:$C,'Buyer Metrics'!AZ$4)</f>
        <v>0</v>
      </c>
      <c r="BA56" s="3">
        <f>SUMIFS(Details!$BB:$BB,Details!$CY:$CY,'Buyer Metrics'!$AF56,Details!$C:$C,'Buyer Metrics'!BA$4)</f>
        <v>0</v>
      </c>
      <c r="BB56" s="3">
        <f>SUMIFS(Details!$BB:$BB,Details!$CY:$CY,'Buyer Metrics'!$AF56,Details!$C:$C,'Buyer Metrics'!BB$4)</f>
        <v>0</v>
      </c>
      <c r="BC56" s="3">
        <f>SUMIFS(Details!$BB:$BB,Details!$CY:$CY,'Buyer Metrics'!$AF56,Details!$C:$C,'Buyer Metrics'!BC$4)</f>
        <v>0</v>
      </c>
    </row>
    <row r="57" spans="32:55" x14ac:dyDescent="0.35">
      <c r="AF57" s="64"/>
      <c r="AG57" s="64"/>
      <c r="AU57" s="3">
        <f>SUMIFS(Details!$BB:$BB,Details!$CY:$CY,'Buyer Metrics'!$AF57,Details!$C:$C,'Buyer Metrics'!AU$4)</f>
        <v>0</v>
      </c>
      <c r="AV57" s="3">
        <f>SUMIFS(Details!$BB:$BB,Details!$CY:$CY,'Buyer Metrics'!$AF57,Details!$C:$C,'Buyer Metrics'!AV$4)</f>
        <v>0</v>
      </c>
      <c r="AW57" s="3">
        <f>SUMIFS(Details!$BB:$BB,Details!$CY:$CY,'Buyer Metrics'!$AF57,Details!$C:$C,'Buyer Metrics'!AW$4)</f>
        <v>0</v>
      </c>
      <c r="AX57" s="3">
        <f>SUMIFS(Details!$BB:$BB,Details!$CY:$CY,'Buyer Metrics'!$AF57,Details!$C:$C,'Buyer Metrics'!AX$4)</f>
        <v>0</v>
      </c>
      <c r="AY57" s="3">
        <f>SUMIFS(Details!$BB:$BB,Details!$CY:$CY,'Buyer Metrics'!$AF57,Details!$C:$C,'Buyer Metrics'!AY$4)</f>
        <v>0</v>
      </c>
      <c r="AZ57" s="3">
        <f>SUMIFS(Details!$BB:$BB,Details!$CY:$CY,'Buyer Metrics'!$AF57,Details!$C:$C,'Buyer Metrics'!AZ$4)</f>
        <v>0</v>
      </c>
      <c r="BA57" s="3">
        <f>SUMIFS(Details!$BB:$BB,Details!$CY:$CY,'Buyer Metrics'!$AF57,Details!$C:$C,'Buyer Metrics'!BA$4)</f>
        <v>0</v>
      </c>
      <c r="BB57" s="3">
        <f>SUMIFS(Details!$BB:$BB,Details!$CY:$CY,'Buyer Metrics'!$AF57,Details!$C:$C,'Buyer Metrics'!BB$4)</f>
        <v>0</v>
      </c>
      <c r="BC57" s="3">
        <f>SUMIFS(Details!$BB:$BB,Details!$CY:$CY,'Buyer Metrics'!$AF57,Details!$C:$C,'Buyer Metrics'!BC$4)</f>
        <v>0</v>
      </c>
    </row>
    <row r="58" spans="32:55" x14ac:dyDescent="0.35">
      <c r="AF58" s="64"/>
      <c r="AG58" s="64"/>
      <c r="AU58" s="3">
        <f>SUMIFS(Details!$BB:$BB,Details!$CY:$CY,'Buyer Metrics'!$AF58,Details!$C:$C,'Buyer Metrics'!AU$4)</f>
        <v>0</v>
      </c>
      <c r="AV58" s="3">
        <f>SUMIFS(Details!$BB:$BB,Details!$CY:$CY,'Buyer Metrics'!$AF58,Details!$C:$C,'Buyer Metrics'!AV$4)</f>
        <v>0</v>
      </c>
      <c r="AW58" s="3">
        <f>SUMIFS(Details!$BB:$BB,Details!$CY:$CY,'Buyer Metrics'!$AF58,Details!$C:$C,'Buyer Metrics'!AW$4)</f>
        <v>0</v>
      </c>
      <c r="AX58" s="3">
        <f>SUMIFS(Details!$BB:$BB,Details!$CY:$CY,'Buyer Metrics'!$AF58,Details!$C:$C,'Buyer Metrics'!AX$4)</f>
        <v>0</v>
      </c>
      <c r="AY58" s="3">
        <f>SUMIFS(Details!$BB:$BB,Details!$CY:$CY,'Buyer Metrics'!$AF58,Details!$C:$C,'Buyer Metrics'!AY$4)</f>
        <v>0</v>
      </c>
      <c r="AZ58" s="3">
        <f>SUMIFS(Details!$BB:$BB,Details!$CY:$CY,'Buyer Metrics'!$AF58,Details!$C:$C,'Buyer Metrics'!AZ$4)</f>
        <v>0</v>
      </c>
      <c r="BA58" s="3">
        <f>SUMIFS(Details!$BB:$BB,Details!$CY:$CY,'Buyer Metrics'!$AF58,Details!$C:$C,'Buyer Metrics'!BA$4)</f>
        <v>0</v>
      </c>
      <c r="BB58" s="3">
        <f>SUMIFS(Details!$BB:$BB,Details!$CY:$CY,'Buyer Metrics'!$AF58,Details!$C:$C,'Buyer Metrics'!BB$4)</f>
        <v>0</v>
      </c>
      <c r="BC58" s="3">
        <f>SUMIFS(Details!$BB:$BB,Details!$CY:$CY,'Buyer Metrics'!$AF58,Details!$C:$C,'Buyer Metrics'!BC$4)</f>
        <v>0</v>
      </c>
    </row>
    <row r="59" spans="32:55" x14ac:dyDescent="0.35">
      <c r="AF59" s="64"/>
      <c r="AG59" s="64"/>
      <c r="AU59" s="3">
        <f>SUMIFS(Details!$BB:$BB,Details!$CY:$CY,'Buyer Metrics'!$AF59,Details!$C:$C,'Buyer Metrics'!AU$4)</f>
        <v>0</v>
      </c>
      <c r="AV59" s="3">
        <f>SUMIFS(Details!$BB:$BB,Details!$CY:$CY,'Buyer Metrics'!$AF59,Details!$C:$C,'Buyer Metrics'!AV$4)</f>
        <v>0</v>
      </c>
      <c r="AW59" s="3">
        <f>SUMIFS(Details!$BB:$BB,Details!$CY:$CY,'Buyer Metrics'!$AF59,Details!$C:$C,'Buyer Metrics'!AW$4)</f>
        <v>0</v>
      </c>
      <c r="AX59" s="3">
        <f>SUMIFS(Details!$BB:$BB,Details!$CY:$CY,'Buyer Metrics'!$AF59,Details!$C:$C,'Buyer Metrics'!AX$4)</f>
        <v>0</v>
      </c>
      <c r="AY59" s="3">
        <f>SUMIFS(Details!$BB:$BB,Details!$CY:$CY,'Buyer Metrics'!$AF59,Details!$C:$C,'Buyer Metrics'!AY$4)</f>
        <v>0</v>
      </c>
      <c r="AZ59" s="3">
        <f>SUMIFS(Details!$BB:$BB,Details!$CY:$CY,'Buyer Metrics'!$AF59,Details!$C:$C,'Buyer Metrics'!AZ$4)</f>
        <v>0</v>
      </c>
      <c r="BA59" s="3">
        <f>SUMIFS(Details!$BB:$BB,Details!$CY:$CY,'Buyer Metrics'!$AF59,Details!$C:$C,'Buyer Metrics'!BA$4)</f>
        <v>0</v>
      </c>
      <c r="BB59" s="3">
        <f>SUMIFS(Details!$BB:$BB,Details!$CY:$CY,'Buyer Metrics'!$AF59,Details!$C:$C,'Buyer Metrics'!BB$4)</f>
        <v>0</v>
      </c>
      <c r="BC59" s="3">
        <f>SUMIFS(Details!$BB:$BB,Details!$CY:$CY,'Buyer Metrics'!$AF59,Details!$C:$C,'Buyer Metrics'!BC$4)</f>
        <v>0</v>
      </c>
    </row>
    <row r="60" spans="32:55" x14ac:dyDescent="0.35">
      <c r="AF60" s="64"/>
      <c r="AG60" s="64"/>
      <c r="AU60" s="3">
        <f>SUMIFS(Details!$BB:$BB,Details!$CY:$CY,'Buyer Metrics'!$AF60,Details!$C:$C,'Buyer Metrics'!AU$4)</f>
        <v>0</v>
      </c>
      <c r="AV60" s="3">
        <f>SUMIFS(Details!$BB:$BB,Details!$CY:$CY,'Buyer Metrics'!$AF60,Details!$C:$C,'Buyer Metrics'!AV$4)</f>
        <v>0</v>
      </c>
      <c r="AW60" s="3">
        <f>SUMIFS(Details!$BB:$BB,Details!$CY:$CY,'Buyer Metrics'!$AF60,Details!$C:$C,'Buyer Metrics'!AW$4)</f>
        <v>0</v>
      </c>
      <c r="AX60" s="3">
        <f>SUMIFS(Details!$BB:$BB,Details!$CY:$CY,'Buyer Metrics'!$AF60,Details!$C:$C,'Buyer Metrics'!AX$4)</f>
        <v>0</v>
      </c>
      <c r="AY60" s="3">
        <f>SUMIFS(Details!$BB:$BB,Details!$CY:$CY,'Buyer Metrics'!$AF60,Details!$C:$C,'Buyer Metrics'!AY$4)</f>
        <v>0</v>
      </c>
      <c r="AZ60" s="3">
        <f>SUMIFS(Details!$BB:$BB,Details!$CY:$CY,'Buyer Metrics'!$AF60,Details!$C:$C,'Buyer Metrics'!AZ$4)</f>
        <v>0</v>
      </c>
      <c r="BA60" s="3">
        <f>SUMIFS(Details!$BB:$BB,Details!$CY:$CY,'Buyer Metrics'!$AF60,Details!$C:$C,'Buyer Metrics'!BA$4)</f>
        <v>0</v>
      </c>
      <c r="BB60" s="3">
        <f>SUMIFS(Details!$BB:$BB,Details!$CY:$CY,'Buyer Metrics'!$AF60,Details!$C:$C,'Buyer Metrics'!BB$4)</f>
        <v>0</v>
      </c>
      <c r="BC60" s="3">
        <f>SUMIFS(Details!$BB:$BB,Details!$CY:$CY,'Buyer Metrics'!$AF60,Details!$C:$C,'Buyer Metrics'!BC$4)</f>
        <v>0</v>
      </c>
    </row>
    <row r="61" spans="32:55" x14ac:dyDescent="0.35">
      <c r="AF61" s="64"/>
      <c r="AG61" s="64"/>
      <c r="AU61" s="3">
        <f>SUMIFS(Details!$BB:$BB,Details!$CY:$CY,'Buyer Metrics'!$AF61,Details!$C:$C,'Buyer Metrics'!AU$4)</f>
        <v>0</v>
      </c>
      <c r="AV61" s="3">
        <f>SUMIFS(Details!$BB:$BB,Details!$CY:$CY,'Buyer Metrics'!$AF61,Details!$C:$C,'Buyer Metrics'!AV$4)</f>
        <v>0</v>
      </c>
      <c r="AW61" s="3">
        <f>SUMIFS(Details!$BB:$BB,Details!$CY:$CY,'Buyer Metrics'!$AF61,Details!$C:$C,'Buyer Metrics'!AW$4)</f>
        <v>0</v>
      </c>
      <c r="AX61" s="3">
        <f>SUMIFS(Details!$BB:$BB,Details!$CY:$CY,'Buyer Metrics'!$AF61,Details!$C:$C,'Buyer Metrics'!AX$4)</f>
        <v>0</v>
      </c>
      <c r="AY61" s="3">
        <f>SUMIFS(Details!$BB:$BB,Details!$CY:$CY,'Buyer Metrics'!$AF61,Details!$C:$C,'Buyer Metrics'!AY$4)</f>
        <v>0</v>
      </c>
      <c r="AZ61" s="3">
        <f>SUMIFS(Details!$BB:$BB,Details!$CY:$CY,'Buyer Metrics'!$AF61,Details!$C:$C,'Buyer Metrics'!AZ$4)</f>
        <v>0</v>
      </c>
      <c r="BA61" s="3">
        <f>SUMIFS(Details!$BB:$BB,Details!$CY:$CY,'Buyer Metrics'!$AF61,Details!$C:$C,'Buyer Metrics'!BA$4)</f>
        <v>0</v>
      </c>
      <c r="BB61" s="3">
        <f>SUMIFS(Details!$BB:$BB,Details!$CY:$CY,'Buyer Metrics'!$AF61,Details!$C:$C,'Buyer Metrics'!BB$4)</f>
        <v>0</v>
      </c>
      <c r="BC61" s="3">
        <f>SUMIFS(Details!$BB:$BB,Details!$CY:$CY,'Buyer Metrics'!$AF61,Details!$C:$C,'Buyer Metrics'!BC$4)</f>
        <v>0</v>
      </c>
    </row>
    <row r="62" spans="32:55" x14ac:dyDescent="0.35">
      <c r="AF62" s="64"/>
      <c r="AG62" s="64"/>
      <c r="AU62" s="3">
        <f>SUMIFS(Details!$BB:$BB,Details!$CY:$CY,'Buyer Metrics'!$AF62,Details!$C:$C,'Buyer Metrics'!AU$4)</f>
        <v>0</v>
      </c>
      <c r="AV62" s="3">
        <f>SUMIFS(Details!$BB:$BB,Details!$CY:$CY,'Buyer Metrics'!$AF62,Details!$C:$C,'Buyer Metrics'!AV$4)</f>
        <v>0</v>
      </c>
      <c r="AW62" s="3">
        <f>SUMIFS(Details!$BB:$BB,Details!$CY:$CY,'Buyer Metrics'!$AF62,Details!$C:$C,'Buyer Metrics'!AW$4)</f>
        <v>0</v>
      </c>
      <c r="AX62" s="3">
        <f>SUMIFS(Details!$BB:$BB,Details!$CY:$CY,'Buyer Metrics'!$AF62,Details!$C:$C,'Buyer Metrics'!AX$4)</f>
        <v>0</v>
      </c>
      <c r="AY62" s="3">
        <f>SUMIFS(Details!$BB:$BB,Details!$CY:$CY,'Buyer Metrics'!$AF62,Details!$C:$C,'Buyer Metrics'!AY$4)</f>
        <v>0</v>
      </c>
      <c r="AZ62" s="3">
        <f>SUMIFS(Details!$BB:$BB,Details!$CY:$CY,'Buyer Metrics'!$AF62,Details!$C:$C,'Buyer Metrics'!AZ$4)</f>
        <v>0</v>
      </c>
      <c r="BA62" s="3">
        <f>SUMIFS(Details!$BB:$BB,Details!$CY:$CY,'Buyer Metrics'!$AF62,Details!$C:$C,'Buyer Metrics'!BA$4)</f>
        <v>0</v>
      </c>
      <c r="BB62" s="3">
        <f>SUMIFS(Details!$BB:$BB,Details!$CY:$CY,'Buyer Metrics'!$AF62,Details!$C:$C,'Buyer Metrics'!BB$4)</f>
        <v>0</v>
      </c>
      <c r="BC62" s="3">
        <f>SUMIFS(Details!$BB:$BB,Details!$CY:$CY,'Buyer Metrics'!$AF62,Details!$C:$C,'Buyer Metrics'!BC$4)</f>
        <v>0</v>
      </c>
    </row>
    <row r="63" spans="32:55" x14ac:dyDescent="0.35">
      <c r="AF63" s="64"/>
      <c r="AG63" s="64"/>
      <c r="AU63" s="3">
        <f>SUMIFS(Details!$BB:$BB,Details!$CY:$CY,'Buyer Metrics'!$AF63,Details!$C:$C,'Buyer Metrics'!AU$4)</f>
        <v>0</v>
      </c>
      <c r="AV63" s="3">
        <f>SUMIFS(Details!$BB:$BB,Details!$CY:$CY,'Buyer Metrics'!$AF63,Details!$C:$C,'Buyer Metrics'!AV$4)</f>
        <v>0</v>
      </c>
      <c r="AW63" s="3">
        <f>SUMIFS(Details!$BB:$BB,Details!$CY:$CY,'Buyer Metrics'!$AF63,Details!$C:$C,'Buyer Metrics'!AW$4)</f>
        <v>0</v>
      </c>
      <c r="AX63" s="3">
        <f>SUMIFS(Details!$BB:$BB,Details!$CY:$CY,'Buyer Metrics'!$AF63,Details!$C:$C,'Buyer Metrics'!AX$4)</f>
        <v>0</v>
      </c>
      <c r="AY63" s="3">
        <f>SUMIFS(Details!$BB:$BB,Details!$CY:$CY,'Buyer Metrics'!$AF63,Details!$C:$C,'Buyer Metrics'!AY$4)</f>
        <v>0</v>
      </c>
      <c r="AZ63" s="3">
        <f>SUMIFS(Details!$BB:$BB,Details!$CY:$CY,'Buyer Metrics'!$AF63,Details!$C:$C,'Buyer Metrics'!AZ$4)</f>
        <v>0</v>
      </c>
      <c r="BA63" s="3">
        <f>SUMIFS(Details!$BB:$BB,Details!$CY:$CY,'Buyer Metrics'!$AF63,Details!$C:$C,'Buyer Metrics'!BA$4)</f>
        <v>0</v>
      </c>
      <c r="BB63" s="3">
        <f>SUMIFS(Details!$BB:$BB,Details!$CY:$CY,'Buyer Metrics'!$AF63,Details!$C:$C,'Buyer Metrics'!BB$4)</f>
        <v>0</v>
      </c>
      <c r="BC63" s="3">
        <f>SUMIFS(Details!$BB:$BB,Details!$CY:$CY,'Buyer Metrics'!$AF63,Details!$C:$C,'Buyer Metrics'!BC$4)</f>
        <v>0</v>
      </c>
    </row>
    <row r="64" spans="32:55" x14ac:dyDescent="0.35">
      <c r="AF64" s="64"/>
      <c r="AG64" s="64"/>
      <c r="AU64" s="3">
        <f>SUMIFS(Details!$BB:$BB,Details!$CY:$CY,'Buyer Metrics'!$AF64,Details!$C:$C,'Buyer Metrics'!AU$4)</f>
        <v>0</v>
      </c>
      <c r="AV64" s="3">
        <f>SUMIFS(Details!$BB:$BB,Details!$CY:$CY,'Buyer Metrics'!$AF64,Details!$C:$C,'Buyer Metrics'!AV$4)</f>
        <v>0</v>
      </c>
      <c r="AW64" s="3">
        <f>SUMIFS(Details!$BB:$BB,Details!$CY:$CY,'Buyer Metrics'!$AF64,Details!$C:$C,'Buyer Metrics'!AW$4)</f>
        <v>0</v>
      </c>
      <c r="AX64" s="3">
        <f>SUMIFS(Details!$BB:$BB,Details!$CY:$CY,'Buyer Metrics'!$AF64,Details!$C:$C,'Buyer Metrics'!AX$4)</f>
        <v>0</v>
      </c>
      <c r="AY64" s="3">
        <f>SUMIFS(Details!$BB:$BB,Details!$CY:$CY,'Buyer Metrics'!$AF64,Details!$C:$C,'Buyer Metrics'!AY$4)</f>
        <v>0</v>
      </c>
      <c r="AZ64" s="3">
        <f>SUMIFS(Details!$BB:$BB,Details!$CY:$CY,'Buyer Metrics'!$AF64,Details!$C:$C,'Buyer Metrics'!AZ$4)</f>
        <v>0</v>
      </c>
      <c r="BA64" s="3">
        <f>SUMIFS(Details!$BB:$BB,Details!$CY:$CY,'Buyer Metrics'!$AF64,Details!$C:$C,'Buyer Metrics'!BA$4)</f>
        <v>0</v>
      </c>
      <c r="BB64" s="3">
        <f>SUMIFS(Details!$BB:$BB,Details!$CY:$CY,'Buyer Metrics'!$AF64,Details!$C:$C,'Buyer Metrics'!BB$4)</f>
        <v>0</v>
      </c>
      <c r="BC64" s="3">
        <f>SUMIFS(Details!$BB:$BB,Details!$CY:$CY,'Buyer Metrics'!$AF64,Details!$C:$C,'Buyer Metrics'!BC$4)</f>
        <v>0</v>
      </c>
    </row>
    <row r="65" spans="32:55" x14ac:dyDescent="0.35">
      <c r="AF65" s="64"/>
      <c r="AG65" s="64"/>
      <c r="AU65" s="3">
        <f>SUMIFS(Details!$BB:$BB,Details!$CY:$CY,'Buyer Metrics'!$AF65,Details!$C:$C,'Buyer Metrics'!AU$4)</f>
        <v>0</v>
      </c>
      <c r="AV65" s="3">
        <f>SUMIFS(Details!$BB:$BB,Details!$CY:$CY,'Buyer Metrics'!$AF65,Details!$C:$C,'Buyer Metrics'!AV$4)</f>
        <v>0</v>
      </c>
      <c r="AW65" s="3">
        <f>SUMIFS(Details!$BB:$BB,Details!$CY:$CY,'Buyer Metrics'!$AF65,Details!$C:$C,'Buyer Metrics'!AW$4)</f>
        <v>0</v>
      </c>
      <c r="AX65" s="3">
        <f>SUMIFS(Details!$BB:$BB,Details!$CY:$CY,'Buyer Metrics'!$AF65,Details!$C:$C,'Buyer Metrics'!AX$4)</f>
        <v>0</v>
      </c>
      <c r="AY65" s="3">
        <f>SUMIFS(Details!$BB:$BB,Details!$CY:$CY,'Buyer Metrics'!$AF65,Details!$C:$C,'Buyer Metrics'!AY$4)</f>
        <v>0</v>
      </c>
      <c r="AZ65" s="3">
        <f>SUMIFS(Details!$BB:$BB,Details!$CY:$CY,'Buyer Metrics'!$AF65,Details!$C:$C,'Buyer Metrics'!AZ$4)</f>
        <v>0</v>
      </c>
      <c r="BA65" s="3">
        <f>SUMIFS(Details!$BB:$BB,Details!$CY:$CY,'Buyer Metrics'!$AF65,Details!$C:$C,'Buyer Metrics'!BA$4)</f>
        <v>0</v>
      </c>
      <c r="BB65" s="3">
        <f>SUMIFS(Details!$BB:$BB,Details!$CY:$CY,'Buyer Metrics'!$AF65,Details!$C:$C,'Buyer Metrics'!BB$4)</f>
        <v>0</v>
      </c>
      <c r="BC65" s="3">
        <f>SUMIFS(Details!$BB:$BB,Details!$CY:$CY,'Buyer Metrics'!$AF65,Details!$C:$C,'Buyer Metrics'!BC$4)</f>
        <v>0</v>
      </c>
    </row>
    <row r="66" spans="32:55" x14ac:dyDescent="0.35">
      <c r="AF66" s="64"/>
      <c r="AG66" s="64"/>
      <c r="AU66" s="3">
        <f>SUMIFS(Details!$BB:$BB,Details!$CY:$CY,'Buyer Metrics'!$AF66,Details!$C:$C,'Buyer Metrics'!AU$4)</f>
        <v>0</v>
      </c>
      <c r="AV66" s="3">
        <f>SUMIFS(Details!$BB:$BB,Details!$CY:$CY,'Buyer Metrics'!$AF66,Details!$C:$C,'Buyer Metrics'!AV$4)</f>
        <v>0</v>
      </c>
      <c r="AW66" s="3">
        <f>SUMIFS(Details!$BB:$BB,Details!$CY:$CY,'Buyer Metrics'!$AF66,Details!$C:$C,'Buyer Metrics'!AW$4)</f>
        <v>0</v>
      </c>
      <c r="AX66" s="3">
        <f>SUMIFS(Details!$BB:$BB,Details!$CY:$CY,'Buyer Metrics'!$AF66,Details!$C:$C,'Buyer Metrics'!AX$4)</f>
        <v>0</v>
      </c>
      <c r="AY66" s="3">
        <f>SUMIFS(Details!$BB:$BB,Details!$CY:$CY,'Buyer Metrics'!$AF66,Details!$C:$C,'Buyer Metrics'!AY$4)</f>
        <v>0</v>
      </c>
      <c r="AZ66" s="3">
        <f>SUMIFS(Details!$BB:$BB,Details!$CY:$CY,'Buyer Metrics'!$AF66,Details!$C:$C,'Buyer Metrics'!AZ$4)</f>
        <v>0</v>
      </c>
      <c r="BA66" s="3">
        <f>SUMIFS(Details!$BB:$BB,Details!$CY:$CY,'Buyer Metrics'!$AF66,Details!$C:$C,'Buyer Metrics'!BA$4)</f>
        <v>0</v>
      </c>
      <c r="BB66" s="3">
        <f>SUMIFS(Details!$BB:$BB,Details!$CY:$CY,'Buyer Metrics'!$AF66,Details!$C:$C,'Buyer Metrics'!BB$4)</f>
        <v>0</v>
      </c>
      <c r="BC66" s="3">
        <f>SUMIFS(Details!$BB:$BB,Details!$CY:$CY,'Buyer Metrics'!$AF66,Details!$C:$C,'Buyer Metrics'!BC$4)</f>
        <v>0</v>
      </c>
    </row>
    <row r="67" spans="32:55" x14ac:dyDescent="0.35">
      <c r="AF67" s="64"/>
      <c r="AG67" s="64"/>
      <c r="AU67" s="3">
        <f>SUMIFS(Details!$BB:$BB,Details!$CY:$CY,'Buyer Metrics'!$AF67,Details!$C:$C,'Buyer Metrics'!AU$4)</f>
        <v>0</v>
      </c>
      <c r="AV67" s="3">
        <f>SUMIFS(Details!$BB:$BB,Details!$CY:$CY,'Buyer Metrics'!$AF67,Details!$C:$C,'Buyer Metrics'!AV$4)</f>
        <v>0</v>
      </c>
      <c r="AW67" s="3">
        <f>SUMIFS(Details!$BB:$BB,Details!$CY:$CY,'Buyer Metrics'!$AF67,Details!$C:$C,'Buyer Metrics'!AW$4)</f>
        <v>0</v>
      </c>
      <c r="AX67" s="3">
        <f>SUMIFS(Details!$BB:$BB,Details!$CY:$CY,'Buyer Metrics'!$AF67,Details!$C:$C,'Buyer Metrics'!AX$4)</f>
        <v>0</v>
      </c>
      <c r="AY67" s="3">
        <f>SUMIFS(Details!$BB:$BB,Details!$CY:$CY,'Buyer Metrics'!$AF67,Details!$C:$C,'Buyer Metrics'!AY$4)</f>
        <v>0</v>
      </c>
      <c r="AZ67" s="3">
        <f>SUMIFS(Details!$BB:$BB,Details!$CY:$CY,'Buyer Metrics'!$AF67,Details!$C:$C,'Buyer Metrics'!AZ$4)</f>
        <v>0</v>
      </c>
      <c r="BA67" s="3">
        <f>SUMIFS(Details!$BB:$BB,Details!$CY:$CY,'Buyer Metrics'!$AF67,Details!$C:$C,'Buyer Metrics'!BA$4)</f>
        <v>0</v>
      </c>
      <c r="BB67" s="3">
        <f>SUMIFS(Details!$BB:$BB,Details!$CY:$CY,'Buyer Metrics'!$AF67,Details!$C:$C,'Buyer Metrics'!BB$4)</f>
        <v>0</v>
      </c>
      <c r="BC67" s="3">
        <f>SUMIFS(Details!$BB:$BB,Details!$CY:$CY,'Buyer Metrics'!$AF67,Details!$C:$C,'Buyer Metrics'!BC$4)</f>
        <v>0</v>
      </c>
    </row>
    <row r="68" spans="32:55" x14ac:dyDescent="0.35">
      <c r="AF68" s="64"/>
      <c r="AG68" s="64"/>
      <c r="AU68" s="3">
        <f>SUMIFS(Details!$BB:$BB,Details!$CY:$CY,'Buyer Metrics'!$AF68,Details!$C:$C,'Buyer Metrics'!AU$4)</f>
        <v>0</v>
      </c>
      <c r="AV68" s="3">
        <f>SUMIFS(Details!$BB:$BB,Details!$CY:$CY,'Buyer Metrics'!$AF68,Details!$C:$C,'Buyer Metrics'!AV$4)</f>
        <v>0</v>
      </c>
      <c r="AW68" s="3">
        <f>SUMIFS(Details!$BB:$BB,Details!$CY:$CY,'Buyer Metrics'!$AF68,Details!$C:$C,'Buyer Metrics'!AW$4)</f>
        <v>0</v>
      </c>
      <c r="AX68" s="3">
        <f>SUMIFS(Details!$BB:$BB,Details!$CY:$CY,'Buyer Metrics'!$AF68,Details!$C:$C,'Buyer Metrics'!AX$4)</f>
        <v>0</v>
      </c>
      <c r="AY68" s="3">
        <f>SUMIFS(Details!$BB:$BB,Details!$CY:$CY,'Buyer Metrics'!$AF68,Details!$C:$C,'Buyer Metrics'!AY$4)</f>
        <v>0</v>
      </c>
      <c r="AZ68" s="3">
        <f>SUMIFS(Details!$BB:$BB,Details!$CY:$CY,'Buyer Metrics'!$AF68,Details!$C:$C,'Buyer Metrics'!AZ$4)</f>
        <v>0</v>
      </c>
      <c r="BA68" s="3">
        <f>SUMIFS(Details!$BB:$BB,Details!$CY:$CY,'Buyer Metrics'!$AF68,Details!$C:$C,'Buyer Metrics'!BA$4)</f>
        <v>0</v>
      </c>
      <c r="BB68" s="3">
        <f>SUMIFS(Details!$BB:$BB,Details!$CY:$CY,'Buyer Metrics'!$AF68,Details!$C:$C,'Buyer Metrics'!BB$4)</f>
        <v>0</v>
      </c>
      <c r="BC68" s="3">
        <f>SUMIFS(Details!$BB:$BB,Details!$CY:$CY,'Buyer Metrics'!$AF68,Details!$C:$C,'Buyer Metrics'!BC$4)</f>
        <v>0</v>
      </c>
    </row>
    <row r="69" spans="32:55" x14ac:dyDescent="0.35">
      <c r="AF69" s="64"/>
      <c r="AG69" s="64"/>
      <c r="AU69" s="3">
        <f>SUMIFS(Details!$BB:$BB,Details!$CY:$CY,'Buyer Metrics'!$AF69,Details!$C:$C,'Buyer Metrics'!AU$4)</f>
        <v>0</v>
      </c>
      <c r="AV69" s="3">
        <f>SUMIFS(Details!$BB:$BB,Details!$CY:$CY,'Buyer Metrics'!$AF69,Details!$C:$C,'Buyer Metrics'!AV$4)</f>
        <v>0</v>
      </c>
      <c r="AW69" s="3">
        <f>SUMIFS(Details!$BB:$BB,Details!$CY:$CY,'Buyer Metrics'!$AF69,Details!$C:$C,'Buyer Metrics'!AW$4)</f>
        <v>0</v>
      </c>
      <c r="AX69" s="3">
        <f>SUMIFS(Details!$BB:$BB,Details!$CY:$CY,'Buyer Metrics'!$AF69,Details!$C:$C,'Buyer Metrics'!AX$4)</f>
        <v>0</v>
      </c>
      <c r="AY69" s="3">
        <f>SUMIFS(Details!$BB:$BB,Details!$CY:$CY,'Buyer Metrics'!$AF69,Details!$C:$C,'Buyer Metrics'!AY$4)</f>
        <v>0</v>
      </c>
      <c r="AZ69" s="3">
        <f>SUMIFS(Details!$BB:$BB,Details!$CY:$CY,'Buyer Metrics'!$AF69,Details!$C:$C,'Buyer Metrics'!AZ$4)</f>
        <v>0</v>
      </c>
      <c r="BA69" s="3">
        <f>SUMIFS(Details!$BB:$BB,Details!$CY:$CY,'Buyer Metrics'!$AF69,Details!$C:$C,'Buyer Metrics'!BA$4)</f>
        <v>0</v>
      </c>
      <c r="BB69" s="3">
        <f>SUMIFS(Details!$BB:$BB,Details!$CY:$CY,'Buyer Metrics'!$AF69,Details!$C:$C,'Buyer Metrics'!BB$4)</f>
        <v>0</v>
      </c>
      <c r="BC69" s="3">
        <f>SUMIFS(Details!$BB:$BB,Details!$CY:$CY,'Buyer Metrics'!$AF69,Details!$C:$C,'Buyer Metrics'!BC$4)</f>
        <v>0</v>
      </c>
    </row>
    <row r="70" spans="32:55" x14ac:dyDescent="0.35">
      <c r="AF70" s="64"/>
      <c r="AG70" s="64"/>
      <c r="AU70" s="3">
        <f>SUMIFS(Details!$BB:$BB,Details!$CY:$CY,'Buyer Metrics'!$AF70,Details!$C:$C,'Buyer Metrics'!AU$4)</f>
        <v>0</v>
      </c>
      <c r="AV70" s="3">
        <f>SUMIFS(Details!$BB:$BB,Details!$CY:$CY,'Buyer Metrics'!$AF70,Details!$C:$C,'Buyer Metrics'!AV$4)</f>
        <v>0</v>
      </c>
      <c r="AW70" s="3">
        <f>SUMIFS(Details!$BB:$BB,Details!$CY:$CY,'Buyer Metrics'!$AF70,Details!$C:$C,'Buyer Metrics'!AW$4)</f>
        <v>0</v>
      </c>
      <c r="AX70" s="3">
        <f>SUMIFS(Details!$BB:$BB,Details!$CY:$CY,'Buyer Metrics'!$AF70,Details!$C:$C,'Buyer Metrics'!AX$4)</f>
        <v>0</v>
      </c>
      <c r="AY70" s="3">
        <f>SUMIFS(Details!$BB:$BB,Details!$CY:$CY,'Buyer Metrics'!$AF70,Details!$C:$C,'Buyer Metrics'!AY$4)</f>
        <v>0</v>
      </c>
      <c r="AZ70" s="3">
        <f>SUMIFS(Details!$BB:$BB,Details!$CY:$CY,'Buyer Metrics'!$AF70,Details!$C:$C,'Buyer Metrics'!AZ$4)</f>
        <v>0</v>
      </c>
      <c r="BA70" s="3">
        <f>SUMIFS(Details!$BB:$BB,Details!$CY:$CY,'Buyer Metrics'!$AF70,Details!$C:$C,'Buyer Metrics'!BA$4)</f>
        <v>0</v>
      </c>
      <c r="BB70" s="3">
        <f>SUMIFS(Details!$BB:$BB,Details!$CY:$CY,'Buyer Metrics'!$AF70,Details!$C:$C,'Buyer Metrics'!BB$4)</f>
        <v>0</v>
      </c>
      <c r="BC70" s="3">
        <f>SUMIFS(Details!$BB:$BB,Details!$CY:$CY,'Buyer Metrics'!$AF70,Details!$C:$C,'Buyer Metrics'!BC$4)</f>
        <v>0</v>
      </c>
    </row>
    <row r="71" spans="32:55" x14ac:dyDescent="0.35">
      <c r="AF71" s="64"/>
      <c r="AG71" s="64"/>
      <c r="AU71" s="3">
        <f>SUMIFS(Details!$BB:$BB,Details!$CY:$CY,'Buyer Metrics'!$AF71,Details!$C:$C,'Buyer Metrics'!AU$4)</f>
        <v>0</v>
      </c>
      <c r="AV71" s="3">
        <f>SUMIFS(Details!$BB:$BB,Details!$CY:$CY,'Buyer Metrics'!$AF71,Details!$C:$C,'Buyer Metrics'!AV$4)</f>
        <v>0</v>
      </c>
      <c r="AW71" s="3">
        <f>SUMIFS(Details!$BB:$BB,Details!$CY:$CY,'Buyer Metrics'!$AF71,Details!$C:$C,'Buyer Metrics'!AW$4)</f>
        <v>0</v>
      </c>
      <c r="AX71" s="3">
        <f>SUMIFS(Details!$BB:$BB,Details!$CY:$CY,'Buyer Metrics'!$AF71,Details!$C:$C,'Buyer Metrics'!AX$4)</f>
        <v>0</v>
      </c>
      <c r="AY71" s="3">
        <f>SUMIFS(Details!$BB:$BB,Details!$CY:$CY,'Buyer Metrics'!$AF71,Details!$C:$C,'Buyer Metrics'!AY$4)</f>
        <v>0</v>
      </c>
      <c r="AZ71" s="3">
        <f>SUMIFS(Details!$BB:$BB,Details!$CY:$CY,'Buyer Metrics'!$AF71,Details!$C:$C,'Buyer Metrics'!AZ$4)</f>
        <v>0</v>
      </c>
      <c r="BA71" s="3">
        <f>SUMIFS(Details!$BB:$BB,Details!$CY:$CY,'Buyer Metrics'!$AF71,Details!$C:$C,'Buyer Metrics'!BA$4)</f>
        <v>0</v>
      </c>
      <c r="BB71" s="3">
        <f>SUMIFS(Details!$BB:$BB,Details!$CY:$CY,'Buyer Metrics'!$AF71,Details!$C:$C,'Buyer Metrics'!BB$4)</f>
        <v>0</v>
      </c>
      <c r="BC71" s="3">
        <f>SUMIFS(Details!$BB:$BB,Details!$CY:$CY,'Buyer Metrics'!$AF71,Details!$C:$C,'Buyer Metrics'!BC$4)</f>
        <v>0</v>
      </c>
    </row>
    <row r="72" spans="32:55" x14ac:dyDescent="0.35">
      <c r="AF72" s="64"/>
      <c r="AG72" s="64"/>
      <c r="AU72" s="3">
        <f>SUMIFS(Details!$BB:$BB,Details!$CY:$CY,'Buyer Metrics'!$AF72,Details!$C:$C,'Buyer Metrics'!AU$4)</f>
        <v>0</v>
      </c>
      <c r="AV72" s="3">
        <f>SUMIFS(Details!$BB:$BB,Details!$CY:$CY,'Buyer Metrics'!$AF72,Details!$C:$C,'Buyer Metrics'!AV$4)</f>
        <v>0</v>
      </c>
      <c r="AW72" s="3">
        <f>SUMIFS(Details!$BB:$BB,Details!$CY:$CY,'Buyer Metrics'!$AF72,Details!$C:$C,'Buyer Metrics'!AW$4)</f>
        <v>0</v>
      </c>
      <c r="AX72" s="3">
        <f>SUMIFS(Details!$BB:$BB,Details!$CY:$CY,'Buyer Metrics'!$AF72,Details!$C:$C,'Buyer Metrics'!AX$4)</f>
        <v>0</v>
      </c>
      <c r="AY72" s="3">
        <f>SUMIFS(Details!$BB:$BB,Details!$CY:$CY,'Buyer Metrics'!$AF72,Details!$C:$C,'Buyer Metrics'!AY$4)</f>
        <v>0</v>
      </c>
      <c r="AZ72" s="3">
        <f>SUMIFS(Details!$BB:$BB,Details!$CY:$CY,'Buyer Metrics'!$AF72,Details!$C:$C,'Buyer Metrics'!AZ$4)</f>
        <v>0</v>
      </c>
      <c r="BA72" s="3">
        <f>SUMIFS(Details!$BB:$BB,Details!$CY:$CY,'Buyer Metrics'!$AF72,Details!$C:$C,'Buyer Metrics'!BA$4)</f>
        <v>0</v>
      </c>
      <c r="BB72" s="3">
        <f>SUMIFS(Details!$BB:$BB,Details!$CY:$CY,'Buyer Metrics'!$AF72,Details!$C:$C,'Buyer Metrics'!BB$4)</f>
        <v>0</v>
      </c>
      <c r="BC72" s="3">
        <f>SUMIFS(Details!$BB:$BB,Details!$CY:$CY,'Buyer Metrics'!$AF72,Details!$C:$C,'Buyer Metrics'!BC$4)</f>
        <v>0</v>
      </c>
    </row>
    <row r="73" spans="32:55" x14ac:dyDescent="0.35">
      <c r="AF73" s="64"/>
      <c r="AG73" s="64"/>
      <c r="AU73" s="3">
        <f>SUMIFS(Details!$BB:$BB,Details!$CY:$CY,'Buyer Metrics'!$AF73,Details!$C:$C,'Buyer Metrics'!AU$4)</f>
        <v>0</v>
      </c>
      <c r="AV73" s="3">
        <f>SUMIFS(Details!$BB:$BB,Details!$CY:$CY,'Buyer Metrics'!$AF73,Details!$C:$C,'Buyer Metrics'!AV$4)</f>
        <v>0</v>
      </c>
      <c r="AW73" s="3">
        <f>SUMIFS(Details!$BB:$BB,Details!$CY:$CY,'Buyer Metrics'!$AF73,Details!$C:$C,'Buyer Metrics'!AW$4)</f>
        <v>0</v>
      </c>
      <c r="AX73" s="3">
        <f>SUMIFS(Details!$BB:$BB,Details!$CY:$CY,'Buyer Metrics'!$AF73,Details!$C:$C,'Buyer Metrics'!AX$4)</f>
        <v>0</v>
      </c>
      <c r="AY73" s="3">
        <f>SUMIFS(Details!$BB:$BB,Details!$CY:$CY,'Buyer Metrics'!$AF73,Details!$C:$C,'Buyer Metrics'!AY$4)</f>
        <v>0</v>
      </c>
      <c r="AZ73" s="3">
        <f>SUMIFS(Details!$BB:$BB,Details!$CY:$CY,'Buyer Metrics'!$AF73,Details!$C:$C,'Buyer Metrics'!AZ$4)</f>
        <v>0</v>
      </c>
      <c r="BA73" s="3">
        <f>SUMIFS(Details!$BB:$BB,Details!$CY:$CY,'Buyer Metrics'!$AF73,Details!$C:$C,'Buyer Metrics'!BA$4)</f>
        <v>0</v>
      </c>
      <c r="BB73" s="3">
        <f>SUMIFS(Details!$BB:$BB,Details!$CY:$CY,'Buyer Metrics'!$AF73,Details!$C:$C,'Buyer Metrics'!BB$4)</f>
        <v>0</v>
      </c>
      <c r="BC73" s="3">
        <f>SUMIFS(Details!$BB:$BB,Details!$CY:$CY,'Buyer Metrics'!$AF73,Details!$C:$C,'Buyer Metrics'!BC$4)</f>
        <v>0</v>
      </c>
    </row>
    <row r="74" spans="32:55" x14ac:dyDescent="0.35">
      <c r="AF74" s="64"/>
      <c r="AG74" s="64"/>
      <c r="AU74" s="3">
        <f>SUMIFS(Details!$BB:$BB,Details!$CY:$CY,'Buyer Metrics'!$AF74,Details!$C:$C,'Buyer Metrics'!AU$4)</f>
        <v>0</v>
      </c>
      <c r="AV74" s="3">
        <f>SUMIFS(Details!$BB:$BB,Details!$CY:$CY,'Buyer Metrics'!$AF74,Details!$C:$C,'Buyer Metrics'!AV$4)</f>
        <v>0</v>
      </c>
      <c r="AW74" s="3">
        <f>SUMIFS(Details!$BB:$BB,Details!$CY:$CY,'Buyer Metrics'!$AF74,Details!$C:$C,'Buyer Metrics'!AW$4)</f>
        <v>0</v>
      </c>
      <c r="AX74" s="3">
        <f>SUMIFS(Details!$BB:$BB,Details!$CY:$CY,'Buyer Metrics'!$AF74,Details!$C:$C,'Buyer Metrics'!AX$4)</f>
        <v>0</v>
      </c>
      <c r="AY74" s="3">
        <f>SUMIFS(Details!$BB:$BB,Details!$CY:$CY,'Buyer Metrics'!$AF74,Details!$C:$C,'Buyer Metrics'!AY$4)</f>
        <v>0</v>
      </c>
      <c r="AZ74" s="3">
        <f>SUMIFS(Details!$BB:$BB,Details!$CY:$CY,'Buyer Metrics'!$AF74,Details!$C:$C,'Buyer Metrics'!AZ$4)</f>
        <v>0</v>
      </c>
      <c r="BA74" s="3">
        <f>SUMIFS(Details!$BB:$BB,Details!$CY:$CY,'Buyer Metrics'!$AF74,Details!$C:$C,'Buyer Metrics'!BA$4)</f>
        <v>0</v>
      </c>
      <c r="BB74" s="3">
        <f>SUMIFS(Details!$BB:$BB,Details!$CY:$CY,'Buyer Metrics'!$AF74,Details!$C:$C,'Buyer Metrics'!BB$4)</f>
        <v>0</v>
      </c>
      <c r="BC74" s="3">
        <f>SUMIFS(Details!$BB:$BB,Details!$CY:$CY,'Buyer Metrics'!$AF74,Details!$C:$C,'Buyer Metrics'!BC$4)</f>
        <v>0</v>
      </c>
    </row>
    <row r="75" spans="32:55" x14ac:dyDescent="0.35">
      <c r="AF75" s="64"/>
      <c r="AG75" s="64"/>
      <c r="AU75" s="3">
        <f>SUMIFS(Details!$BB:$BB,Details!$CY:$CY,'Buyer Metrics'!$AF75,Details!$C:$C,'Buyer Metrics'!AU$4)</f>
        <v>0</v>
      </c>
      <c r="AV75" s="3">
        <f>SUMIFS(Details!$BB:$BB,Details!$CY:$CY,'Buyer Metrics'!$AF75,Details!$C:$C,'Buyer Metrics'!AV$4)</f>
        <v>0</v>
      </c>
      <c r="AW75" s="3">
        <f>SUMIFS(Details!$BB:$BB,Details!$CY:$CY,'Buyer Metrics'!$AF75,Details!$C:$C,'Buyer Metrics'!AW$4)</f>
        <v>0</v>
      </c>
      <c r="AX75" s="3">
        <f>SUMIFS(Details!$BB:$BB,Details!$CY:$CY,'Buyer Metrics'!$AF75,Details!$C:$C,'Buyer Metrics'!AX$4)</f>
        <v>0</v>
      </c>
      <c r="AY75" s="3">
        <f>SUMIFS(Details!$BB:$BB,Details!$CY:$CY,'Buyer Metrics'!$AF75,Details!$C:$C,'Buyer Metrics'!AY$4)</f>
        <v>0</v>
      </c>
      <c r="AZ75" s="3">
        <f>SUMIFS(Details!$BB:$BB,Details!$CY:$CY,'Buyer Metrics'!$AF75,Details!$C:$C,'Buyer Metrics'!AZ$4)</f>
        <v>0</v>
      </c>
      <c r="BA75" s="3">
        <f>SUMIFS(Details!$BB:$BB,Details!$CY:$CY,'Buyer Metrics'!$AF75,Details!$C:$C,'Buyer Metrics'!BA$4)</f>
        <v>0</v>
      </c>
      <c r="BB75" s="3">
        <f>SUMIFS(Details!$BB:$BB,Details!$CY:$CY,'Buyer Metrics'!$AF75,Details!$C:$C,'Buyer Metrics'!BB$4)</f>
        <v>0</v>
      </c>
      <c r="BC75" s="3">
        <f>SUMIFS(Details!$BB:$BB,Details!$CY:$CY,'Buyer Metrics'!$AF75,Details!$C:$C,'Buyer Metrics'!BC$4)</f>
        <v>0</v>
      </c>
    </row>
    <row r="76" spans="32:55" x14ac:dyDescent="0.35">
      <c r="AF76" s="64"/>
      <c r="AG76" s="64"/>
      <c r="AU76" s="3">
        <f>SUMIFS(Details!$BB:$BB,Details!$CY:$CY,'Buyer Metrics'!$AF76,Details!$C:$C,'Buyer Metrics'!AU$4)</f>
        <v>0</v>
      </c>
      <c r="AV76" s="3">
        <f>SUMIFS(Details!$BB:$BB,Details!$CY:$CY,'Buyer Metrics'!$AF76,Details!$C:$C,'Buyer Metrics'!AV$4)</f>
        <v>0</v>
      </c>
      <c r="AW76" s="3">
        <f>SUMIFS(Details!$BB:$BB,Details!$CY:$CY,'Buyer Metrics'!$AF76,Details!$C:$C,'Buyer Metrics'!AW$4)</f>
        <v>0</v>
      </c>
      <c r="AX76" s="3">
        <f>SUMIFS(Details!$BB:$BB,Details!$CY:$CY,'Buyer Metrics'!$AF76,Details!$C:$C,'Buyer Metrics'!AX$4)</f>
        <v>0</v>
      </c>
      <c r="AY76" s="3">
        <f>SUMIFS(Details!$BB:$BB,Details!$CY:$CY,'Buyer Metrics'!$AF76,Details!$C:$C,'Buyer Metrics'!AY$4)</f>
        <v>0</v>
      </c>
      <c r="AZ76" s="3">
        <f>SUMIFS(Details!$BB:$BB,Details!$CY:$CY,'Buyer Metrics'!$AF76,Details!$C:$C,'Buyer Metrics'!AZ$4)</f>
        <v>0</v>
      </c>
      <c r="BA76" s="3">
        <f>SUMIFS(Details!$BB:$BB,Details!$CY:$CY,'Buyer Metrics'!$AF76,Details!$C:$C,'Buyer Metrics'!BA$4)</f>
        <v>0</v>
      </c>
      <c r="BB76" s="3">
        <f>SUMIFS(Details!$BB:$BB,Details!$CY:$CY,'Buyer Metrics'!$AF76,Details!$C:$C,'Buyer Metrics'!BB$4)</f>
        <v>0</v>
      </c>
      <c r="BC76" s="3">
        <f>SUMIFS(Details!$BB:$BB,Details!$CY:$CY,'Buyer Metrics'!$AF76,Details!$C:$C,'Buyer Metrics'!BC$4)</f>
        <v>0</v>
      </c>
    </row>
    <row r="77" spans="32:55" x14ac:dyDescent="0.35">
      <c r="AF77" s="64"/>
      <c r="AG77" s="64"/>
      <c r="AU77" s="3">
        <f>SUMIFS(Details!$BB:$BB,Details!$CY:$CY,'Buyer Metrics'!$AF77,Details!$C:$C,'Buyer Metrics'!AU$4)</f>
        <v>0</v>
      </c>
      <c r="AV77" s="3">
        <f>SUMIFS(Details!$BB:$BB,Details!$CY:$CY,'Buyer Metrics'!$AF77,Details!$C:$C,'Buyer Metrics'!AV$4)</f>
        <v>0</v>
      </c>
      <c r="AW77" s="3">
        <f>SUMIFS(Details!$BB:$BB,Details!$CY:$CY,'Buyer Metrics'!$AF77,Details!$C:$C,'Buyer Metrics'!AW$4)</f>
        <v>0</v>
      </c>
      <c r="AX77" s="3">
        <f>SUMIFS(Details!$BB:$BB,Details!$CY:$CY,'Buyer Metrics'!$AF77,Details!$C:$C,'Buyer Metrics'!AX$4)</f>
        <v>0</v>
      </c>
      <c r="AY77" s="3">
        <f>SUMIFS(Details!$BB:$BB,Details!$CY:$CY,'Buyer Metrics'!$AF77,Details!$C:$C,'Buyer Metrics'!AY$4)</f>
        <v>0</v>
      </c>
      <c r="AZ77" s="3">
        <f>SUMIFS(Details!$BB:$BB,Details!$CY:$CY,'Buyer Metrics'!$AF77,Details!$C:$C,'Buyer Metrics'!AZ$4)</f>
        <v>0</v>
      </c>
      <c r="BA77" s="3">
        <f>SUMIFS(Details!$BB:$BB,Details!$CY:$CY,'Buyer Metrics'!$AF77,Details!$C:$C,'Buyer Metrics'!BA$4)</f>
        <v>0</v>
      </c>
      <c r="BB77" s="3">
        <f>SUMIFS(Details!$BB:$BB,Details!$CY:$CY,'Buyer Metrics'!$AF77,Details!$C:$C,'Buyer Metrics'!BB$4)</f>
        <v>0</v>
      </c>
      <c r="BC77" s="3">
        <f>SUMIFS(Details!$BB:$BB,Details!$CY:$CY,'Buyer Metrics'!$AF77,Details!$C:$C,'Buyer Metrics'!BC$4)</f>
        <v>0</v>
      </c>
    </row>
    <row r="78" spans="32:55" x14ac:dyDescent="0.35">
      <c r="AF78" s="64"/>
      <c r="AG78" s="64"/>
      <c r="AU78" s="3">
        <f>SUMIFS(Details!$BB:$BB,Details!$CY:$CY,'Buyer Metrics'!$AF78,Details!$C:$C,'Buyer Metrics'!AU$4)</f>
        <v>0</v>
      </c>
      <c r="AV78" s="3">
        <f>SUMIFS(Details!$BB:$BB,Details!$CY:$CY,'Buyer Metrics'!$AF78,Details!$C:$C,'Buyer Metrics'!AV$4)</f>
        <v>0</v>
      </c>
      <c r="AW78" s="3">
        <f>SUMIFS(Details!$BB:$BB,Details!$CY:$CY,'Buyer Metrics'!$AF78,Details!$C:$C,'Buyer Metrics'!AW$4)</f>
        <v>0</v>
      </c>
      <c r="AX78" s="3">
        <f>SUMIFS(Details!$BB:$BB,Details!$CY:$CY,'Buyer Metrics'!$AF78,Details!$C:$C,'Buyer Metrics'!AX$4)</f>
        <v>0</v>
      </c>
      <c r="AY78" s="3">
        <f>SUMIFS(Details!$BB:$BB,Details!$CY:$CY,'Buyer Metrics'!$AF78,Details!$C:$C,'Buyer Metrics'!AY$4)</f>
        <v>0</v>
      </c>
      <c r="AZ78" s="3">
        <f>SUMIFS(Details!$BB:$BB,Details!$CY:$CY,'Buyer Metrics'!$AF78,Details!$C:$C,'Buyer Metrics'!AZ$4)</f>
        <v>0</v>
      </c>
      <c r="BA78" s="3">
        <f>SUMIFS(Details!$BB:$BB,Details!$CY:$CY,'Buyer Metrics'!$AF78,Details!$C:$C,'Buyer Metrics'!BA$4)</f>
        <v>0</v>
      </c>
      <c r="BB78" s="3">
        <f>SUMIFS(Details!$BB:$BB,Details!$CY:$CY,'Buyer Metrics'!$AF78,Details!$C:$C,'Buyer Metrics'!BB$4)</f>
        <v>0</v>
      </c>
      <c r="BC78" s="3">
        <f>SUMIFS(Details!$BB:$BB,Details!$CY:$CY,'Buyer Metrics'!$AF78,Details!$C:$C,'Buyer Metrics'!BC$4)</f>
        <v>0</v>
      </c>
    </row>
    <row r="79" spans="32:55" x14ac:dyDescent="0.35">
      <c r="AF79" s="64"/>
      <c r="AG79" s="64"/>
      <c r="AU79" s="3">
        <f>SUMIFS(Details!$BB:$BB,Details!$CY:$CY,'Buyer Metrics'!$AF79,Details!$C:$C,'Buyer Metrics'!AU$4)</f>
        <v>0</v>
      </c>
      <c r="AV79" s="3">
        <f>SUMIFS(Details!$BB:$BB,Details!$CY:$CY,'Buyer Metrics'!$AF79,Details!$C:$C,'Buyer Metrics'!AV$4)</f>
        <v>0</v>
      </c>
      <c r="AW79" s="3">
        <f>SUMIFS(Details!$BB:$BB,Details!$CY:$CY,'Buyer Metrics'!$AF79,Details!$C:$C,'Buyer Metrics'!AW$4)</f>
        <v>0</v>
      </c>
      <c r="AX79" s="3">
        <f>SUMIFS(Details!$BB:$BB,Details!$CY:$CY,'Buyer Metrics'!$AF79,Details!$C:$C,'Buyer Metrics'!AX$4)</f>
        <v>0</v>
      </c>
      <c r="AY79" s="3">
        <f>SUMIFS(Details!$BB:$BB,Details!$CY:$CY,'Buyer Metrics'!$AF79,Details!$C:$C,'Buyer Metrics'!AY$4)</f>
        <v>0</v>
      </c>
      <c r="AZ79" s="3">
        <f>SUMIFS(Details!$BB:$BB,Details!$CY:$CY,'Buyer Metrics'!$AF79,Details!$C:$C,'Buyer Metrics'!AZ$4)</f>
        <v>0</v>
      </c>
      <c r="BA79" s="3">
        <f>SUMIFS(Details!$BB:$BB,Details!$CY:$CY,'Buyer Metrics'!$AF79,Details!$C:$C,'Buyer Metrics'!BA$4)</f>
        <v>0</v>
      </c>
      <c r="BB79" s="3">
        <f>SUMIFS(Details!$BB:$BB,Details!$CY:$CY,'Buyer Metrics'!$AF79,Details!$C:$C,'Buyer Metrics'!BB$4)</f>
        <v>0</v>
      </c>
      <c r="BC79" s="3">
        <f>SUMIFS(Details!$BB:$BB,Details!$CY:$CY,'Buyer Metrics'!$AF79,Details!$C:$C,'Buyer Metrics'!BC$4)</f>
        <v>0</v>
      </c>
    </row>
    <row r="80" spans="32:55" x14ac:dyDescent="0.35">
      <c r="AF80" s="64"/>
      <c r="AG80" s="64"/>
      <c r="AU80" s="3">
        <f>SUMIFS(Details!$BB:$BB,Details!$CY:$CY,'Buyer Metrics'!$AF80,Details!$C:$C,'Buyer Metrics'!AU$4)</f>
        <v>0</v>
      </c>
      <c r="AV80" s="3">
        <f>SUMIFS(Details!$BB:$BB,Details!$CY:$CY,'Buyer Metrics'!$AF80,Details!$C:$C,'Buyer Metrics'!AV$4)</f>
        <v>0</v>
      </c>
      <c r="AW80" s="3">
        <f>SUMIFS(Details!$BB:$BB,Details!$CY:$CY,'Buyer Metrics'!$AF80,Details!$C:$C,'Buyer Metrics'!AW$4)</f>
        <v>0</v>
      </c>
      <c r="AX80" s="3">
        <f>SUMIFS(Details!$BB:$BB,Details!$CY:$CY,'Buyer Metrics'!$AF80,Details!$C:$C,'Buyer Metrics'!AX$4)</f>
        <v>0</v>
      </c>
      <c r="AY80" s="3">
        <f>SUMIFS(Details!$BB:$BB,Details!$CY:$CY,'Buyer Metrics'!$AF80,Details!$C:$C,'Buyer Metrics'!AY$4)</f>
        <v>0</v>
      </c>
      <c r="AZ80" s="3">
        <f>SUMIFS(Details!$BB:$BB,Details!$CY:$CY,'Buyer Metrics'!$AF80,Details!$C:$C,'Buyer Metrics'!AZ$4)</f>
        <v>0</v>
      </c>
      <c r="BA80" s="3">
        <f>SUMIFS(Details!$BB:$BB,Details!$CY:$CY,'Buyer Metrics'!$AF80,Details!$C:$C,'Buyer Metrics'!BA$4)</f>
        <v>0</v>
      </c>
      <c r="BB80" s="3">
        <f>SUMIFS(Details!$BB:$BB,Details!$CY:$CY,'Buyer Metrics'!$AF80,Details!$C:$C,'Buyer Metrics'!BB$4)</f>
        <v>0</v>
      </c>
      <c r="BC80" s="3">
        <f>SUMIFS(Details!$BB:$BB,Details!$CY:$CY,'Buyer Metrics'!$AF80,Details!$C:$C,'Buyer Metrics'!BC$4)</f>
        <v>0</v>
      </c>
    </row>
    <row r="81" spans="32:55" x14ac:dyDescent="0.35">
      <c r="AF81" s="64"/>
      <c r="AG81" s="64"/>
      <c r="AU81" s="3">
        <f>SUMIFS(Details!$BB:$BB,Details!$CY:$CY,'Buyer Metrics'!$AF81,Details!$C:$C,'Buyer Metrics'!AU$4)</f>
        <v>0</v>
      </c>
      <c r="AV81" s="3">
        <f>SUMIFS(Details!$BB:$BB,Details!$CY:$CY,'Buyer Metrics'!$AF81,Details!$C:$C,'Buyer Metrics'!AV$4)</f>
        <v>0</v>
      </c>
      <c r="AW81" s="3">
        <f>SUMIFS(Details!$BB:$BB,Details!$CY:$CY,'Buyer Metrics'!$AF81,Details!$C:$C,'Buyer Metrics'!AW$4)</f>
        <v>0</v>
      </c>
      <c r="AX81" s="3">
        <f>SUMIFS(Details!$BB:$BB,Details!$CY:$CY,'Buyer Metrics'!$AF81,Details!$C:$C,'Buyer Metrics'!AX$4)</f>
        <v>0</v>
      </c>
      <c r="AY81" s="3">
        <f>SUMIFS(Details!$BB:$BB,Details!$CY:$CY,'Buyer Metrics'!$AF81,Details!$C:$C,'Buyer Metrics'!AY$4)</f>
        <v>0</v>
      </c>
      <c r="AZ81" s="3">
        <f>SUMIFS(Details!$BB:$BB,Details!$CY:$CY,'Buyer Metrics'!$AF81,Details!$C:$C,'Buyer Metrics'!AZ$4)</f>
        <v>0</v>
      </c>
      <c r="BA81" s="3">
        <f>SUMIFS(Details!$BB:$BB,Details!$CY:$CY,'Buyer Metrics'!$AF81,Details!$C:$C,'Buyer Metrics'!BA$4)</f>
        <v>0</v>
      </c>
      <c r="BB81" s="3">
        <f>SUMIFS(Details!$BB:$BB,Details!$CY:$CY,'Buyer Metrics'!$AF81,Details!$C:$C,'Buyer Metrics'!BB$4)</f>
        <v>0</v>
      </c>
      <c r="BC81" s="3">
        <f>SUMIFS(Details!$BB:$BB,Details!$CY:$CY,'Buyer Metrics'!$AF81,Details!$C:$C,'Buyer Metrics'!BC$4)</f>
        <v>0</v>
      </c>
    </row>
    <row r="82" spans="32:55" x14ac:dyDescent="0.35">
      <c r="AF82" s="64"/>
      <c r="AG82" s="64"/>
      <c r="AU82" s="3">
        <f>SUMIFS(Details!$BB:$BB,Details!$CY:$CY,'Buyer Metrics'!$AF82,Details!$C:$C,'Buyer Metrics'!AU$4)</f>
        <v>0</v>
      </c>
      <c r="AV82" s="3">
        <f>SUMIFS(Details!$BB:$BB,Details!$CY:$CY,'Buyer Metrics'!$AF82,Details!$C:$C,'Buyer Metrics'!AV$4)</f>
        <v>0</v>
      </c>
      <c r="AW82" s="3">
        <f>SUMIFS(Details!$BB:$BB,Details!$CY:$CY,'Buyer Metrics'!$AF82,Details!$C:$C,'Buyer Metrics'!AW$4)</f>
        <v>0</v>
      </c>
      <c r="AX82" s="3">
        <f>SUMIFS(Details!$BB:$BB,Details!$CY:$CY,'Buyer Metrics'!$AF82,Details!$C:$C,'Buyer Metrics'!AX$4)</f>
        <v>0</v>
      </c>
      <c r="AY82" s="3">
        <f>SUMIFS(Details!$BB:$BB,Details!$CY:$CY,'Buyer Metrics'!$AF82,Details!$C:$C,'Buyer Metrics'!AY$4)</f>
        <v>0</v>
      </c>
      <c r="AZ82" s="3">
        <f>SUMIFS(Details!$BB:$BB,Details!$CY:$CY,'Buyer Metrics'!$AF82,Details!$C:$C,'Buyer Metrics'!AZ$4)</f>
        <v>0</v>
      </c>
      <c r="BA82" s="3">
        <f>SUMIFS(Details!$BB:$BB,Details!$CY:$CY,'Buyer Metrics'!$AF82,Details!$C:$C,'Buyer Metrics'!BA$4)</f>
        <v>0</v>
      </c>
      <c r="BB82" s="3">
        <f>SUMIFS(Details!$BB:$BB,Details!$CY:$CY,'Buyer Metrics'!$AF82,Details!$C:$C,'Buyer Metrics'!BB$4)</f>
        <v>0</v>
      </c>
      <c r="BC82" s="3">
        <f>SUMIFS(Details!$BB:$BB,Details!$CY:$CY,'Buyer Metrics'!$AF82,Details!$C:$C,'Buyer Metrics'!BC$4)</f>
        <v>0</v>
      </c>
    </row>
    <row r="83" spans="32:55" x14ac:dyDescent="0.35">
      <c r="AF83" s="64"/>
      <c r="AG83" s="64"/>
      <c r="AU83" s="3">
        <f>SUMIFS(Details!$BB:$BB,Details!$CY:$CY,'Buyer Metrics'!$AF83,Details!$C:$C,'Buyer Metrics'!AU$4)</f>
        <v>0</v>
      </c>
      <c r="AV83" s="3">
        <f>SUMIFS(Details!$BB:$BB,Details!$CY:$CY,'Buyer Metrics'!$AF83,Details!$C:$C,'Buyer Metrics'!AV$4)</f>
        <v>0</v>
      </c>
      <c r="AW83" s="3">
        <f>SUMIFS(Details!$BB:$BB,Details!$CY:$CY,'Buyer Metrics'!$AF83,Details!$C:$C,'Buyer Metrics'!AW$4)</f>
        <v>0</v>
      </c>
      <c r="AX83" s="3">
        <f>SUMIFS(Details!$BB:$BB,Details!$CY:$CY,'Buyer Metrics'!$AF83,Details!$C:$C,'Buyer Metrics'!AX$4)</f>
        <v>0</v>
      </c>
      <c r="AY83" s="3">
        <f>SUMIFS(Details!$BB:$BB,Details!$CY:$CY,'Buyer Metrics'!$AF83,Details!$C:$C,'Buyer Metrics'!AY$4)</f>
        <v>0</v>
      </c>
      <c r="AZ83" s="3">
        <f>SUMIFS(Details!$BB:$BB,Details!$CY:$CY,'Buyer Metrics'!$AF83,Details!$C:$C,'Buyer Metrics'!AZ$4)</f>
        <v>0</v>
      </c>
      <c r="BA83" s="3">
        <f>SUMIFS(Details!$BB:$BB,Details!$CY:$CY,'Buyer Metrics'!$AF83,Details!$C:$C,'Buyer Metrics'!BA$4)</f>
        <v>0</v>
      </c>
      <c r="BB83" s="3">
        <f>SUMIFS(Details!$BB:$BB,Details!$CY:$CY,'Buyer Metrics'!$AF83,Details!$C:$C,'Buyer Metrics'!BB$4)</f>
        <v>0</v>
      </c>
      <c r="BC83" s="3">
        <f>SUMIFS(Details!$BB:$BB,Details!$CY:$CY,'Buyer Metrics'!$AF83,Details!$C:$C,'Buyer Metrics'!BC$4)</f>
        <v>0</v>
      </c>
    </row>
    <row r="84" spans="32:55" x14ac:dyDescent="0.35">
      <c r="AF84" s="64"/>
      <c r="AG84" s="64"/>
      <c r="AU84" s="3">
        <f>SUMIFS(Details!$BB:$BB,Details!$CY:$CY,'Buyer Metrics'!$AF84,Details!$C:$C,'Buyer Metrics'!AU$4)</f>
        <v>0</v>
      </c>
      <c r="AV84" s="3">
        <f>SUMIFS(Details!$BB:$BB,Details!$CY:$CY,'Buyer Metrics'!$AF84,Details!$C:$C,'Buyer Metrics'!AV$4)</f>
        <v>0</v>
      </c>
      <c r="AW84" s="3">
        <f>SUMIFS(Details!$BB:$BB,Details!$CY:$CY,'Buyer Metrics'!$AF84,Details!$C:$C,'Buyer Metrics'!AW$4)</f>
        <v>0</v>
      </c>
      <c r="AX84" s="3">
        <f>SUMIFS(Details!$BB:$BB,Details!$CY:$CY,'Buyer Metrics'!$AF84,Details!$C:$C,'Buyer Metrics'!AX$4)</f>
        <v>0</v>
      </c>
      <c r="AY84" s="3">
        <f>SUMIFS(Details!$BB:$BB,Details!$CY:$CY,'Buyer Metrics'!$AF84,Details!$C:$C,'Buyer Metrics'!AY$4)</f>
        <v>0</v>
      </c>
      <c r="AZ84" s="3">
        <f>SUMIFS(Details!$BB:$BB,Details!$CY:$CY,'Buyer Metrics'!$AF84,Details!$C:$C,'Buyer Metrics'!AZ$4)</f>
        <v>0</v>
      </c>
      <c r="BA84" s="3">
        <f>SUMIFS(Details!$BB:$BB,Details!$CY:$CY,'Buyer Metrics'!$AF84,Details!$C:$C,'Buyer Metrics'!BA$4)</f>
        <v>0</v>
      </c>
      <c r="BB84" s="3">
        <f>SUMIFS(Details!$BB:$BB,Details!$CY:$CY,'Buyer Metrics'!$AF84,Details!$C:$C,'Buyer Metrics'!BB$4)</f>
        <v>0</v>
      </c>
      <c r="BC84" s="3">
        <f>SUMIFS(Details!$BB:$BB,Details!$CY:$CY,'Buyer Metrics'!$AF84,Details!$C:$C,'Buyer Metrics'!BC$4)</f>
        <v>0</v>
      </c>
    </row>
    <row r="85" spans="32:55" x14ac:dyDescent="0.35">
      <c r="AF85" s="64"/>
      <c r="AG85" s="64"/>
      <c r="AU85" s="3">
        <f>SUMIFS(Details!$BB:$BB,Details!$CY:$CY,'Buyer Metrics'!$AF85,Details!$C:$C,'Buyer Metrics'!AU$4)</f>
        <v>0</v>
      </c>
      <c r="AV85" s="3">
        <f>SUMIFS(Details!$BB:$BB,Details!$CY:$CY,'Buyer Metrics'!$AF85,Details!$C:$C,'Buyer Metrics'!AV$4)</f>
        <v>0</v>
      </c>
      <c r="AW85" s="3">
        <f>SUMIFS(Details!$BB:$BB,Details!$CY:$CY,'Buyer Metrics'!$AF85,Details!$C:$C,'Buyer Metrics'!AW$4)</f>
        <v>0</v>
      </c>
      <c r="AX85" s="3">
        <f>SUMIFS(Details!$BB:$BB,Details!$CY:$CY,'Buyer Metrics'!$AF85,Details!$C:$C,'Buyer Metrics'!AX$4)</f>
        <v>0</v>
      </c>
      <c r="AY85" s="3">
        <f>SUMIFS(Details!$BB:$BB,Details!$CY:$CY,'Buyer Metrics'!$AF85,Details!$C:$C,'Buyer Metrics'!AY$4)</f>
        <v>0</v>
      </c>
      <c r="AZ85" s="3">
        <f>SUMIFS(Details!$BB:$BB,Details!$CY:$CY,'Buyer Metrics'!$AF85,Details!$C:$C,'Buyer Metrics'!AZ$4)</f>
        <v>0</v>
      </c>
      <c r="BA85" s="3">
        <f>SUMIFS(Details!$BB:$BB,Details!$CY:$CY,'Buyer Metrics'!$AF85,Details!$C:$C,'Buyer Metrics'!BA$4)</f>
        <v>0</v>
      </c>
      <c r="BB85" s="3">
        <f>SUMIFS(Details!$BB:$BB,Details!$CY:$CY,'Buyer Metrics'!$AF85,Details!$C:$C,'Buyer Metrics'!BB$4)</f>
        <v>0</v>
      </c>
      <c r="BC85" s="3">
        <f>SUMIFS(Details!$BB:$BB,Details!$CY:$CY,'Buyer Metrics'!$AF85,Details!$C:$C,'Buyer Metrics'!BC$4)</f>
        <v>0</v>
      </c>
    </row>
    <row r="86" spans="32:55" x14ac:dyDescent="0.35">
      <c r="AF86" s="64"/>
      <c r="AG86" s="64"/>
      <c r="AU86" s="3">
        <f>SUMIFS(Details!$BB:$BB,Details!$CY:$CY,'Buyer Metrics'!$AF86,Details!$C:$C,'Buyer Metrics'!AU$4)</f>
        <v>0</v>
      </c>
      <c r="AV86" s="3">
        <f>SUMIFS(Details!$BB:$BB,Details!$CY:$CY,'Buyer Metrics'!$AF86,Details!$C:$C,'Buyer Metrics'!AV$4)</f>
        <v>0</v>
      </c>
      <c r="AW86" s="3">
        <f>SUMIFS(Details!$BB:$BB,Details!$CY:$CY,'Buyer Metrics'!$AF86,Details!$C:$C,'Buyer Metrics'!AW$4)</f>
        <v>0</v>
      </c>
      <c r="AX86" s="3">
        <f>SUMIFS(Details!$BB:$BB,Details!$CY:$CY,'Buyer Metrics'!$AF86,Details!$C:$C,'Buyer Metrics'!AX$4)</f>
        <v>0</v>
      </c>
      <c r="AY86" s="3">
        <f>SUMIFS(Details!$BB:$BB,Details!$CY:$CY,'Buyer Metrics'!$AF86,Details!$C:$C,'Buyer Metrics'!AY$4)</f>
        <v>0</v>
      </c>
      <c r="AZ86" s="3">
        <f>SUMIFS(Details!$BB:$BB,Details!$CY:$CY,'Buyer Metrics'!$AF86,Details!$C:$C,'Buyer Metrics'!AZ$4)</f>
        <v>0</v>
      </c>
      <c r="BA86" s="3">
        <f>SUMIFS(Details!$BB:$BB,Details!$CY:$CY,'Buyer Metrics'!$AF86,Details!$C:$C,'Buyer Metrics'!BA$4)</f>
        <v>0</v>
      </c>
      <c r="BB86" s="3">
        <f>SUMIFS(Details!$BB:$BB,Details!$CY:$CY,'Buyer Metrics'!$AF86,Details!$C:$C,'Buyer Metrics'!BB$4)</f>
        <v>0</v>
      </c>
      <c r="BC86" s="3">
        <f>SUMIFS(Details!$BB:$BB,Details!$CY:$CY,'Buyer Metrics'!$AF86,Details!$C:$C,'Buyer Metrics'!BC$4)</f>
        <v>0</v>
      </c>
    </row>
    <row r="87" spans="32:55" x14ac:dyDescent="0.35">
      <c r="AF87" s="64"/>
      <c r="AG87" s="64"/>
      <c r="AU87" s="3">
        <f>SUMIFS(Details!$BB:$BB,Details!$CY:$CY,'Buyer Metrics'!$AF87,Details!$C:$C,'Buyer Metrics'!AU$4)</f>
        <v>0</v>
      </c>
      <c r="AV87" s="3">
        <f>SUMIFS(Details!$BB:$BB,Details!$CY:$CY,'Buyer Metrics'!$AF87,Details!$C:$C,'Buyer Metrics'!AV$4)</f>
        <v>0</v>
      </c>
      <c r="AW87" s="3">
        <f>SUMIFS(Details!$BB:$BB,Details!$CY:$CY,'Buyer Metrics'!$AF87,Details!$C:$C,'Buyer Metrics'!AW$4)</f>
        <v>0</v>
      </c>
      <c r="AX87" s="3">
        <f>SUMIFS(Details!$BB:$BB,Details!$CY:$CY,'Buyer Metrics'!$AF87,Details!$C:$C,'Buyer Metrics'!AX$4)</f>
        <v>0</v>
      </c>
      <c r="AY87" s="3">
        <f>SUMIFS(Details!$BB:$BB,Details!$CY:$CY,'Buyer Metrics'!$AF87,Details!$C:$C,'Buyer Metrics'!AY$4)</f>
        <v>0</v>
      </c>
      <c r="AZ87" s="3">
        <f>SUMIFS(Details!$BB:$BB,Details!$CY:$CY,'Buyer Metrics'!$AF87,Details!$C:$C,'Buyer Metrics'!AZ$4)</f>
        <v>0</v>
      </c>
      <c r="BA87" s="3">
        <f>SUMIFS(Details!$BB:$BB,Details!$CY:$CY,'Buyer Metrics'!$AF87,Details!$C:$C,'Buyer Metrics'!BA$4)</f>
        <v>0</v>
      </c>
      <c r="BB87" s="3">
        <f>SUMIFS(Details!$BB:$BB,Details!$CY:$CY,'Buyer Metrics'!$AF87,Details!$C:$C,'Buyer Metrics'!BB$4)</f>
        <v>0</v>
      </c>
      <c r="BC87" s="3">
        <f>SUMIFS(Details!$BB:$BB,Details!$CY:$CY,'Buyer Metrics'!$AF87,Details!$C:$C,'Buyer Metrics'!BC$4)</f>
        <v>0</v>
      </c>
    </row>
    <row r="88" spans="32:55" x14ac:dyDescent="0.35">
      <c r="AF88" s="64"/>
      <c r="AG88" s="64"/>
      <c r="AU88" s="3">
        <f>SUMIFS(Details!$BB:$BB,Details!$CY:$CY,'Buyer Metrics'!$AF88,Details!$C:$C,'Buyer Metrics'!AU$4)</f>
        <v>0</v>
      </c>
      <c r="AV88" s="3">
        <f>SUMIFS(Details!$BB:$BB,Details!$CY:$CY,'Buyer Metrics'!$AF88,Details!$C:$C,'Buyer Metrics'!AV$4)</f>
        <v>0</v>
      </c>
      <c r="AW88" s="3">
        <f>SUMIFS(Details!$BB:$BB,Details!$CY:$CY,'Buyer Metrics'!$AF88,Details!$C:$C,'Buyer Metrics'!AW$4)</f>
        <v>0</v>
      </c>
      <c r="AX88" s="3">
        <f>SUMIFS(Details!$BB:$BB,Details!$CY:$CY,'Buyer Metrics'!$AF88,Details!$C:$C,'Buyer Metrics'!AX$4)</f>
        <v>0</v>
      </c>
      <c r="AY88" s="3">
        <f>SUMIFS(Details!$BB:$BB,Details!$CY:$CY,'Buyer Metrics'!$AF88,Details!$C:$C,'Buyer Metrics'!AY$4)</f>
        <v>0</v>
      </c>
      <c r="AZ88" s="3">
        <f>SUMIFS(Details!$BB:$BB,Details!$CY:$CY,'Buyer Metrics'!$AF88,Details!$C:$C,'Buyer Metrics'!AZ$4)</f>
        <v>0</v>
      </c>
      <c r="BA88" s="3">
        <f>SUMIFS(Details!$BB:$BB,Details!$CY:$CY,'Buyer Metrics'!$AF88,Details!$C:$C,'Buyer Metrics'!BA$4)</f>
        <v>0</v>
      </c>
      <c r="BB88" s="3">
        <f>SUMIFS(Details!$BB:$BB,Details!$CY:$CY,'Buyer Metrics'!$AF88,Details!$C:$C,'Buyer Metrics'!BB$4)</f>
        <v>0</v>
      </c>
      <c r="BC88" s="3">
        <f>SUMIFS(Details!$BB:$BB,Details!$CY:$CY,'Buyer Metrics'!$AF88,Details!$C:$C,'Buyer Metrics'!BC$4)</f>
        <v>0</v>
      </c>
    </row>
    <row r="89" spans="32:55" x14ac:dyDescent="0.35">
      <c r="AF89" s="64"/>
      <c r="AG89" s="64"/>
      <c r="AU89" s="3">
        <f>SUMIFS(Details!$BB:$BB,Details!$CY:$CY,'Buyer Metrics'!$AF89,Details!$C:$C,'Buyer Metrics'!AU$4)</f>
        <v>0</v>
      </c>
      <c r="AV89" s="3">
        <f>SUMIFS(Details!$BB:$BB,Details!$CY:$CY,'Buyer Metrics'!$AF89,Details!$C:$C,'Buyer Metrics'!AV$4)</f>
        <v>0</v>
      </c>
      <c r="AW89" s="3">
        <f>SUMIFS(Details!$BB:$BB,Details!$CY:$CY,'Buyer Metrics'!$AF89,Details!$C:$C,'Buyer Metrics'!AW$4)</f>
        <v>0</v>
      </c>
      <c r="AX89" s="3">
        <f>SUMIFS(Details!$BB:$BB,Details!$CY:$CY,'Buyer Metrics'!$AF89,Details!$C:$C,'Buyer Metrics'!AX$4)</f>
        <v>0</v>
      </c>
      <c r="AY89" s="3">
        <f>SUMIFS(Details!$BB:$BB,Details!$CY:$CY,'Buyer Metrics'!$AF89,Details!$C:$C,'Buyer Metrics'!AY$4)</f>
        <v>0</v>
      </c>
      <c r="AZ89" s="3">
        <f>SUMIFS(Details!$BB:$BB,Details!$CY:$CY,'Buyer Metrics'!$AF89,Details!$C:$C,'Buyer Metrics'!AZ$4)</f>
        <v>0</v>
      </c>
      <c r="BA89" s="3">
        <f>SUMIFS(Details!$BB:$BB,Details!$CY:$CY,'Buyer Metrics'!$AF89,Details!$C:$C,'Buyer Metrics'!BA$4)</f>
        <v>0</v>
      </c>
      <c r="BB89" s="3">
        <f>SUMIFS(Details!$BB:$BB,Details!$CY:$CY,'Buyer Metrics'!$AF89,Details!$C:$C,'Buyer Metrics'!BB$4)</f>
        <v>0</v>
      </c>
      <c r="BC89" s="3">
        <f>SUMIFS(Details!$BB:$BB,Details!$CY:$CY,'Buyer Metrics'!$AF89,Details!$C:$C,'Buyer Metrics'!BC$4)</f>
        <v>0</v>
      </c>
    </row>
    <row r="90" spans="32:55" x14ac:dyDescent="0.35">
      <c r="AF90" s="64"/>
      <c r="AG90" s="64"/>
      <c r="AU90" s="3">
        <f>SUMIFS(Details!$BB:$BB,Details!$CY:$CY,'Buyer Metrics'!$AF90,Details!$C:$C,'Buyer Metrics'!AU$4)</f>
        <v>0</v>
      </c>
      <c r="AV90" s="3">
        <f>SUMIFS(Details!$BB:$BB,Details!$CY:$CY,'Buyer Metrics'!$AF90,Details!$C:$C,'Buyer Metrics'!AV$4)</f>
        <v>0</v>
      </c>
      <c r="AW90" s="3">
        <f>SUMIFS(Details!$BB:$BB,Details!$CY:$CY,'Buyer Metrics'!$AF90,Details!$C:$C,'Buyer Metrics'!AW$4)</f>
        <v>0</v>
      </c>
      <c r="AX90" s="3">
        <f>SUMIFS(Details!$BB:$BB,Details!$CY:$CY,'Buyer Metrics'!$AF90,Details!$C:$C,'Buyer Metrics'!AX$4)</f>
        <v>0</v>
      </c>
      <c r="AY90" s="3">
        <f>SUMIFS(Details!$BB:$BB,Details!$CY:$CY,'Buyer Metrics'!$AF90,Details!$C:$C,'Buyer Metrics'!AY$4)</f>
        <v>0</v>
      </c>
      <c r="AZ90" s="3">
        <f>SUMIFS(Details!$BB:$BB,Details!$CY:$CY,'Buyer Metrics'!$AF90,Details!$C:$C,'Buyer Metrics'!AZ$4)</f>
        <v>0</v>
      </c>
      <c r="BA90" s="3">
        <f>SUMIFS(Details!$BB:$BB,Details!$CY:$CY,'Buyer Metrics'!$AF90,Details!$C:$C,'Buyer Metrics'!BA$4)</f>
        <v>0</v>
      </c>
      <c r="BB90" s="3">
        <f>SUMIFS(Details!$BB:$BB,Details!$CY:$CY,'Buyer Metrics'!$AF90,Details!$C:$C,'Buyer Metrics'!BB$4)</f>
        <v>0</v>
      </c>
      <c r="BC90" s="3">
        <f>SUMIFS(Details!$BB:$BB,Details!$CY:$CY,'Buyer Metrics'!$AF90,Details!$C:$C,'Buyer Metrics'!BC$4)</f>
        <v>0</v>
      </c>
    </row>
    <row r="91" spans="32:55" x14ac:dyDescent="0.35">
      <c r="AF91" s="64"/>
      <c r="AG91" s="64"/>
      <c r="AU91" s="3">
        <f>SUMIFS(Details!$BB:$BB,Details!$CY:$CY,'Buyer Metrics'!$AF91,Details!$C:$C,'Buyer Metrics'!AU$4)</f>
        <v>0</v>
      </c>
      <c r="AV91" s="3">
        <f>SUMIFS(Details!$BB:$BB,Details!$CY:$CY,'Buyer Metrics'!$AF91,Details!$C:$C,'Buyer Metrics'!AV$4)</f>
        <v>0</v>
      </c>
      <c r="AW91" s="3">
        <f>SUMIFS(Details!$BB:$BB,Details!$CY:$CY,'Buyer Metrics'!$AF91,Details!$C:$C,'Buyer Metrics'!AW$4)</f>
        <v>0</v>
      </c>
      <c r="AX91" s="3">
        <f>SUMIFS(Details!$BB:$BB,Details!$CY:$CY,'Buyer Metrics'!$AF91,Details!$C:$C,'Buyer Metrics'!AX$4)</f>
        <v>0</v>
      </c>
      <c r="AY91" s="3">
        <f>SUMIFS(Details!$BB:$BB,Details!$CY:$CY,'Buyer Metrics'!$AF91,Details!$C:$C,'Buyer Metrics'!AY$4)</f>
        <v>0</v>
      </c>
      <c r="AZ91" s="3">
        <f>SUMIFS(Details!$BB:$BB,Details!$CY:$CY,'Buyer Metrics'!$AF91,Details!$C:$C,'Buyer Metrics'!AZ$4)</f>
        <v>0</v>
      </c>
      <c r="BA91" s="3">
        <f>SUMIFS(Details!$BB:$BB,Details!$CY:$CY,'Buyer Metrics'!$AF91,Details!$C:$C,'Buyer Metrics'!BA$4)</f>
        <v>0</v>
      </c>
      <c r="BB91" s="3">
        <f>SUMIFS(Details!$BB:$BB,Details!$CY:$CY,'Buyer Metrics'!$AF91,Details!$C:$C,'Buyer Metrics'!BB$4)</f>
        <v>0</v>
      </c>
      <c r="BC91" s="3">
        <f>SUMIFS(Details!$BB:$BB,Details!$CY:$CY,'Buyer Metrics'!$AF91,Details!$C:$C,'Buyer Metrics'!BC$4)</f>
        <v>0</v>
      </c>
    </row>
    <row r="92" spans="32:55" x14ac:dyDescent="0.35">
      <c r="AF92" s="64"/>
      <c r="AG92" s="64"/>
      <c r="AU92" s="3">
        <f>SUMIFS(Details!$BB:$BB,Details!$CY:$CY,'Buyer Metrics'!$AF92,Details!$C:$C,'Buyer Metrics'!AU$4)</f>
        <v>0</v>
      </c>
      <c r="AV92" s="3">
        <f>SUMIFS(Details!$BB:$BB,Details!$CY:$CY,'Buyer Metrics'!$AF92,Details!$C:$C,'Buyer Metrics'!AV$4)</f>
        <v>0</v>
      </c>
      <c r="AW92" s="3">
        <f>SUMIFS(Details!$BB:$BB,Details!$CY:$CY,'Buyer Metrics'!$AF92,Details!$C:$C,'Buyer Metrics'!AW$4)</f>
        <v>0</v>
      </c>
      <c r="AX92" s="3">
        <f>SUMIFS(Details!$BB:$BB,Details!$CY:$CY,'Buyer Metrics'!$AF92,Details!$C:$C,'Buyer Metrics'!AX$4)</f>
        <v>0</v>
      </c>
      <c r="AY92" s="3">
        <f>SUMIFS(Details!$BB:$BB,Details!$CY:$CY,'Buyer Metrics'!$AF92,Details!$C:$C,'Buyer Metrics'!AY$4)</f>
        <v>0</v>
      </c>
      <c r="AZ92" s="3">
        <f>SUMIFS(Details!$BB:$BB,Details!$CY:$CY,'Buyer Metrics'!$AF92,Details!$C:$C,'Buyer Metrics'!AZ$4)</f>
        <v>0</v>
      </c>
      <c r="BA92" s="3">
        <f>SUMIFS(Details!$BB:$BB,Details!$CY:$CY,'Buyer Metrics'!$AF92,Details!$C:$C,'Buyer Metrics'!BA$4)</f>
        <v>0</v>
      </c>
      <c r="BB92" s="3">
        <f>SUMIFS(Details!$BB:$BB,Details!$CY:$CY,'Buyer Metrics'!$AF92,Details!$C:$C,'Buyer Metrics'!BB$4)</f>
        <v>0</v>
      </c>
      <c r="BC92" s="3">
        <f>SUMIFS(Details!$BB:$BB,Details!$CY:$CY,'Buyer Metrics'!$AF92,Details!$C:$C,'Buyer Metrics'!BC$4)</f>
        <v>0</v>
      </c>
    </row>
    <row r="93" spans="32:55" x14ac:dyDescent="0.35">
      <c r="AF93" s="64"/>
      <c r="AG93" s="64"/>
      <c r="AU93" s="3">
        <f>SUMIFS(Details!$BB:$BB,Details!$CY:$CY,'Buyer Metrics'!$AF93,Details!$C:$C,'Buyer Metrics'!AU$4)</f>
        <v>0</v>
      </c>
      <c r="AV93" s="3">
        <f>SUMIFS(Details!$BB:$BB,Details!$CY:$CY,'Buyer Metrics'!$AF93,Details!$C:$C,'Buyer Metrics'!AV$4)</f>
        <v>0</v>
      </c>
      <c r="AW93" s="3">
        <f>SUMIFS(Details!$BB:$BB,Details!$CY:$CY,'Buyer Metrics'!$AF93,Details!$C:$C,'Buyer Metrics'!AW$4)</f>
        <v>0</v>
      </c>
      <c r="AX93" s="3">
        <f>SUMIFS(Details!$BB:$BB,Details!$CY:$CY,'Buyer Metrics'!$AF93,Details!$C:$C,'Buyer Metrics'!AX$4)</f>
        <v>0</v>
      </c>
      <c r="AY93" s="3">
        <f>SUMIFS(Details!$BB:$BB,Details!$CY:$CY,'Buyer Metrics'!$AF93,Details!$C:$C,'Buyer Metrics'!AY$4)</f>
        <v>0</v>
      </c>
      <c r="AZ93" s="3">
        <f>SUMIFS(Details!$BB:$BB,Details!$CY:$CY,'Buyer Metrics'!$AF93,Details!$C:$C,'Buyer Metrics'!AZ$4)</f>
        <v>0</v>
      </c>
      <c r="BA93" s="3">
        <f>SUMIFS(Details!$BB:$BB,Details!$CY:$CY,'Buyer Metrics'!$AF93,Details!$C:$C,'Buyer Metrics'!BA$4)</f>
        <v>0</v>
      </c>
      <c r="BB93" s="3">
        <f>SUMIFS(Details!$BB:$BB,Details!$CY:$CY,'Buyer Metrics'!$AF93,Details!$C:$C,'Buyer Metrics'!BB$4)</f>
        <v>0</v>
      </c>
      <c r="BC93" s="3">
        <f>SUMIFS(Details!$BB:$BB,Details!$CY:$CY,'Buyer Metrics'!$AF93,Details!$C:$C,'Buyer Metrics'!BC$4)</f>
        <v>0</v>
      </c>
    </row>
    <row r="94" spans="32:55" x14ac:dyDescent="0.35">
      <c r="AF94" s="64"/>
      <c r="AG94" s="64"/>
      <c r="AU94" s="3">
        <f>SUMIFS(Details!$BB:$BB,Details!$CY:$CY,'Buyer Metrics'!$AF94,Details!$C:$C,'Buyer Metrics'!AU$4)</f>
        <v>0</v>
      </c>
      <c r="AV94" s="3">
        <f>SUMIFS(Details!$BB:$BB,Details!$CY:$CY,'Buyer Metrics'!$AF94,Details!$C:$C,'Buyer Metrics'!AV$4)</f>
        <v>0</v>
      </c>
      <c r="AW94" s="3">
        <f>SUMIFS(Details!$BB:$BB,Details!$CY:$CY,'Buyer Metrics'!$AF94,Details!$C:$C,'Buyer Metrics'!AW$4)</f>
        <v>0</v>
      </c>
      <c r="AX94" s="3">
        <f>SUMIFS(Details!$BB:$BB,Details!$CY:$CY,'Buyer Metrics'!$AF94,Details!$C:$C,'Buyer Metrics'!AX$4)</f>
        <v>0</v>
      </c>
      <c r="AY94" s="3">
        <f>SUMIFS(Details!$BB:$BB,Details!$CY:$CY,'Buyer Metrics'!$AF94,Details!$C:$C,'Buyer Metrics'!AY$4)</f>
        <v>0</v>
      </c>
      <c r="AZ94" s="3">
        <f>SUMIFS(Details!$BB:$BB,Details!$CY:$CY,'Buyer Metrics'!$AF94,Details!$C:$C,'Buyer Metrics'!AZ$4)</f>
        <v>0</v>
      </c>
      <c r="BA94" s="3">
        <f>SUMIFS(Details!$BB:$BB,Details!$CY:$CY,'Buyer Metrics'!$AF94,Details!$C:$C,'Buyer Metrics'!BA$4)</f>
        <v>0</v>
      </c>
      <c r="BB94" s="3">
        <f>SUMIFS(Details!$BB:$BB,Details!$CY:$CY,'Buyer Metrics'!$AF94,Details!$C:$C,'Buyer Metrics'!BB$4)</f>
        <v>0</v>
      </c>
      <c r="BC94" s="3">
        <f>SUMIFS(Details!$BB:$BB,Details!$CY:$CY,'Buyer Metrics'!$AF94,Details!$C:$C,'Buyer Metrics'!BC$4)</f>
        <v>0</v>
      </c>
    </row>
    <row r="95" spans="32:55" x14ac:dyDescent="0.35">
      <c r="AF95" s="64"/>
      <c r="AG95" s="64"/>
      <c r="AU95" s="3">
        <f>SUMIFS(Details!$BB:$BB,Details!$CY:$CY,'Buyer Metrics'!$AF95,Details!$C:$C,'Buyer Metrics'!AU$4)</f>
        <v>0</v>
      </c>
      <c r="AV95" s="3">
        <f>SUMIFS(Details!$BB:$BB,Details!$CY:$CY,'Buyer Metrics'!$AF95,Details!$C:$C,'Buyer Metrics'!AV$4)</f>
        <v>0</v>
      </c>
      <c r="AW95" s="3">
        <f>SUMIFS(Details!$BB:$BB,Details!$CY:$CY,'Buyer Metrics'!$AF95,Details!$C:$C,'Buyer Metrics'!AW$4)</f>
        <v>0</v>
      </c>
      <c r="AX95" s="3">
        <f>SUMIFS(Details!$BB:$BB,Details!$CY:$CY,'Buyer Metrics'!$AF95,Details!$C:$C,'Buyer Metrics'!AX$4)</f>
        <v>0</v>
      </c>
      <c r="AY95" s="3">
        <f>SUMIFS(Details!$BB:$BB,Details!$CY:$CY,'Buyer Metrics'!$AF95,Details!$C:$C,'Buyer Metrics'!AY$4)</f>
        <v>0</v>
      </c>
      <c r="AZ95" s="3">
        <f>SUMIFS(Details!$BB:$BB,Details!$CY:$CY,'Buyer Metrics'!$AF95,Details!$C:$C,'Buyer Metrics'!AZ$4)</f>
        <v>0</v>
      </c>
      <c r="BA95" s="3">
        <f>SUMIFS(Details!$BB:$BB,Details!$CY:$CY,'Buyer Metrics'!$AF95,Details!$C:$C,'Buyer Metrics'!BA$4)</f>
        <v>0</v>
      </c>
      <c r="BB95" s="3">
        <f>SUMIFS(Details!$BB:$BB,Details!$CY:$CY,'Buyer Metrics'!$AF95,Details!$C:$C,'Buyer Metrics'!BB$4)</f>
        <v>0</v>
      </c>
      <c r="BC95" s="3">
        <f>SUMIFS(Details!$BB:$BB,Details!$CY:$CY,'Buyer Metrics'!$AF95,Details!$C:$C,'Buyer Metrics'!BC$4)</f>
        <v>0</v>
      </c>
    </row>
    <row r="96" spans="32:55" x14ac:dyDescent="0.35">
      <c r="AF96" s="64"/>
      <c r="AG96" s="64"/>
      <c r="AU96" s="3">
        <f>SUMIFS(Details!$BB:$BB,Details!$CY:$CY,'Buyer Metrics'!$AF96,Details!$C:$C,'Buyer Metrics'!AU$4)</f>
        <v>0</v>
      </c>
      <c r="AV96" s="3">
        <f>SUMIFS(Details!$BB:$BB,Details!$CY:$CY,'Buyer Metrics'!$AF96,Details!$C:$C,'Buyer Metrics'!AV$4)</f>
        <v>0</v>
      </c>
      <c r="AW96" s="3">
        <f>SUMIFS(Details!$BB:$BB,Details!$CY:$CY,'Buyer Metrics'!$AF96,Details!$C:$C,'Buyer Metrics'!AW$4)</f>
        <v>0</v>
      </c>
      <c r="AX96" s="3">
        <f>SUMIFS(Details!$BB:$BB,Details!$CY:$CY,'Buyer Metrics'!$AF96,Details!$C:$C,'Buyer Metrics'!AX$4)</f>
        <v>0</v>
      </c>
      <c r="AY96" s="3">
        <f>SUMIFS(Details!$BB:$BB,Details!$CY:$CY,'Buyer Metrics'!$AF96,Details!$C:$C,'Buyer Metrics'!AY$4)</f>
        <v>0</v>
      </c>
      <c r="AZ96" s="3">
        <f>SUMIFS(Details!$BB:$BB,Details!$CY:$CY,'Buyer Metrics'!$AF96,Details!$C:$C,'Buyer Metrics'!AZ$4)</f>
        <v>0</v>
      </c>
      <c r="BA96" s="3">
        <f>SUMIFS(Details!$BB:$BB,Details!$CY:$CY,'Buyer Metrics'!$AF96,Details!$C:$C,'Buyer Metrics'!BA$4)</f>
        <v>0</v>
      </c>
      <c r="BB96" s="3">
        <f>SUMIFS(Details!$BB:$BB,Details!$CY:$CY,'Buyer Metrics'!$AF96,Details!$C:$C,'Buyer Metrics'!BB$4)</f>
        <v>0</v>
      </c>
      <c r="BC96" s="3">
        <f>SUMIFS(Details!$BB:$BB,Details!$CY:$CY,'Buyer Metrics'!$AF96,Details!$C:$C,'Buyer Metrics'!BC$4)</f>
        <v>0</v>
      </c>
    </row>
    <row r="97" spans="32:55" x14ac:dyDescent="0.35">
      <c r="AF97" s="64"/>
      <c r="AG97" s="64"/>
      <c r="AU97" s="3">
        <f>SUMIFS(Details!$BB:$BB,Details!$CY:$CY,'Buyer Metrics'!$AF97,Details!$C:$C,'Buyer Metrics'!AU$4)</f>
        <v>0</v>
      </c>
      <c r="AV97" s="3">
        <f>SUMIFS(Details!$BB:$BB,Details!$CY:$CY,'Buyer Metrics'!$AF97,Details!$C:$C,'Buyer Metrics'!AV$4)</f>
        <v>0</v>
      </c>
      <c r="AW97" s="3">
        <f>SUMIFS(Details!$BB:$BB,Details!$CY:$CY,'Buyer Metrics'!$AF97,Details!$C:$C,'Buyer Metrics'!AW$4)</f>
        <v>0</v>
      </c>
      <c r="AX97" s="3">
        <f>SUMIFS(Details!$BB:$BB,Details!$CY:$CY,'Buyer Metrics'!$AF97,Details!$C:$C,'Buyer Metrics'!AX$4)</f>
        <v>0</v>
      </c>
      <c r="AY97" s="3">
        <f>SUMIFS(Details!$BB:$BB,Details!$CY:$CY,'Buyer Metrics'!$AF97,Details!$C:$C,'Buyer Metrics'!AY$4)</f>
        <v>0</v>
      </c>
      <c r="AZ97" s="3">
        <f>SUMIFS(Details!$BB:$BB,Details!$CY:$CY,'Buyer Metrics'!$AF97,Details!$C:$C,'Buyer Metrics'!AZ$4)</f>
        <v>0</v>
      </c>
      <c r="BA97" s="3">
        <f>SUMIFS(Details!$BB:$BB,Details!$CY:$CY,'Buyer Metrics'!$AF97,Details!$C:$C,'Buyer Metrics'!BA$4)</f>
        <v>0</v>
      </c>
      <c r="BB97" s="3">
        <f>SUMIFS(Details!$BB:$BB,Details!$CY:$CY,'Buyer Metrics'!$AF97,Details!$C:$C,'Buyer Metrics'!BB$4)</f>
        <v>0</v>
      </c>
      <c r="BC97" s="3">
        <f>SUMIFS(Details!$BB:$BB,Details!$CY:$CY,'Buyer Metrics'!$AF97,Details!$C:$C,'Buyer Metrics'!BC$4)</f>
        <v>0</v>
      </c>
    </row>
    <row r="98" spans="32:55" x14ac:dyDescent="0.35">
      <c r="AF98" s="64"/>
      <c r="AG98" s="64"/>
      <c r="AU98" s="3">
        <f>SUMIFS(Details!$BB:$BB,Details!$CY:$CY,'Buyer Metrics'!$AF98,Details!$C:$C,'Buyer Metrics'!AU$4)</f>
        <v>0</v>
      </c>
      <c r="AV98" s="3">
        <f>SUMIFS(Details!$BB:$BB,Details!$CY:$CY,'Buyer Metrics'!$AF98,Details!$C:$C,'Buyer Metrics'!AV$4)</f>
        <v>0</v>
      </c>
      <c r="AW98" s="3">
        <f>SUMIFS(Details!$BB:$BB,Details!$CY:$CY,'Buyer Metrics'!$AF98,Details!$C:$C,'Buyer Metrics'!AW$4)</f>
        <v>0</v>
      </c>
      <c r="AX98" s="3">
        <f>SUMIFS(Details!$BB:$BB,Details!$CY:$CY,'Buyer Metrics'!$AF98,Details!$C:$C,'Buyer Metrics'!AX$4)</f>
        <v>0</v>
      </c>
      <c r="AY98" s="3">
        <f>SUMIFS(Details!$BB:$BB,Details!$CY:$CY,'Buyer Metrics'!$AF98,Details!$C:$C,'Buyer Metrics'!AY$4)</f>
        <v>0</v>
      </c>
      <c r="AZ98" s="3">
        <f>SUMIFS(Details!$BB:$BB,Details!$CY:$CY,'Buyer Metrics'!$AF98,Details!$C:$C,'Buyer Metrics'!AZ$4)</f>
        <v>0</v>
      </c>
      <c r="BA98" s="3">
        <f>SUMIFS(Details!$BB:$BB,Details!$CY:$CY,'Buyer Metrics'!$AF98,Details!$C:$C,'Buyer Metrics'!BA$4)</f>
        <v>0</v>
      </c>
      <c r="BB98" s="3">
        <f>SUMIFS(Details!$BB:$BB,Details!$CY:$CY,'Buyer Metrics'!$AF98,Details!$C:$C,'Buyer Metrics'!BB$4)</f>
        <v>0</v>
      </c>
      <c r="BC98" s="3">
        <f>SUMIFS(Details!$BB:$BB,Details!$CY:$CY,'Buyer Metrics'!$AF98,Details!$C:$C,'Buyer Metrics'!BC$4)</f>
        <v>0</v>
      </c>
    </row>
    <row r="99" spans="32:55" x14ac:dyDescent="0.35">
      <c r="AF99" s="64"/>
      <c r="AG99" s="64"/>
      <c r="AU99" s="3">
        <f>SUMIFS(Details!$BB:$BB,Details!$CY:$CY,'Buyer Metrics'!$AF99,Details!$C:$C,'Buyer Metrics'!AU$4)</f>
        <v>0</v>
      </c>
      <c r="AV99" s="3">
        <f>SUMIFS(Details!$BB:$BB,Details!$CY:$CY,'Buyer Metrics'!$AF99,Details!$C:$C,'Buyer Metrics'!AV$4)</f>
        <v>0</v>
      </c>
      <c r="AW99" s="3">
        <f>SUMIFS(Details!$BB:$BB,Details!$CY:$CY,'Buyer Metrics'!$AF99,Details!$C:$C,'Buyer Metrics'!AW$4)</f>
        <v>0</v>
      </c>
      <c r="AX99" s="3">
        <f>SUMIFS(Details!$BB:$BB,Details!$CY:$CY,'Buyer Metrics'!$AF99,Details!$C:$C,'Buyer Metrics'!AX$4)</f>
        <v>0</v>
      </c>
      <c r="AY99" s="3">
        <f>SUMIFS(Details!$BB:$BB,Details!$CY:$CY,'Buyer Metrics'!$AF99,Details!$C:$C,'Buyer Metrics'!AY$4)</f>
        <v>0</v>
      </c>
      <c r="AZ99" s="3">
        <f>SUMIFS(Details!$BB:$BB,Details!$CY:$CY,'Buyer Metrics'!$AF99,Details!$C:$C,'Buyer Metrics'!AZ$4)</f>
        <v>0</v>
      </c>
      <c r="BA99" s="3">
        <f>SUMIFS(Details!$BB:$BB,Details!$CY:$CY,'Buyer Metrics'!$AF99,Details!$C:$C,'Buyer Metrics'!BA$4)</f>
        <v>0</v>
      </c>
      <c r="BB99" s="3">
        <f>SUMIFS(Details!$BB:$BB,Details!$CY:$CY,'Buyer Metrics'!$AF99,Details!$C:$C,'Buyer Metrics'!BB$4)</f>
        <v>0</v>
      </c>
      <c r="BC99" s="3">
        <f>SUMIFS(Details!$BB:$BB,Details!$CY:$CY,'Buyer Metrics'!$AF99,Details!$C:$C,'Buyer Metrics'!BC$4)</f>
        <v>0</v>
      </c>
    </row>
    <row r="100" spans="32:55" x14ac:dyDescent="0.35">
      <c r="AF100" s="64"/>
      <c r="AG100" s="64"/>
      <c r="AU100" s="3">
        <f>SUMIFS(Details!$BB:$BB,Details!$CY:$CY,'Buyer Metrics'!$AF100,Details!$C:$C,'Buyer Metrics'!AU$4)</f>
        <v>0</v>
      </c>
      <c r="AV100" s="3">
        <f>SUMIFS(Details!$BB:$BB,Details!$CY:$CY,'Buyer Metrics'!$AF100,Details!$C:$C,'Buyer Metrics'!AV$4)</f>
        <v>0</v>
      </c>
      <c r="AW100" s="3">
        <f>SUMIFS(Details!$BB:$BB,Details!$CY:$CY,'Buyer Metrics'!$AF100,Details!$C:$C,'Buyer Metrics'!AW$4)</f>
        <v>0</v>
      </c>
      <c r="AX100" s="3">
        <f>SUMIFS(Details!$BB:$BB,Details!$CY:$CY,'Buyer Metrics'!$AF100,Details!$C:$C,'Buyer Metrics'!AX$4)</f>
        <v>0</v>
      </c>
      <c r="AY100" s="3">
        <f>SUMIFS(Details!$BB:$BB,Details!$CY:$CY,'Buyer Metrics'!$AF100,Details!$C:$C,'Buyer Metrics'!AY$4)</f>
        <v>0</v>
      </c>
      <c r="AZ100" s="3">
        <f>SUMIFS(Details!$BB:$BB,Details!$CY:$CY,'Buyer Metrics'!$AF100,Details!$C:$C,'Buyer Metrics'!AZ$4)</f>
        <v>0</v>
      </c>
      <c r="BA100" s="3">
        <f>SUMIFS(Details!$BB:$BB,Details!$CY:$CY,'Buyer Metrics'!$AF100,Details!$C:$C,'Buyer Metrics'!BA$4)</f>
        <v>0</v>
      </c>
      <c r="BB100" s="3">
        <f>SUMIFS(Details!$BB:$BB,Details!$CY:$CY,'Buyer Metrics'!$AF100,Details!$C:$C,'Buyer Metrics'!BB$4)</f>
        <v>0</v>
      </c>
      <c r="BC100" s="3">
        <f>SUMIFS(Details!$BB:$BB,Details!$CY:$CY,'Buyer Metrics'!$AF100,Details!$C:$C,'Buyer Metrics'!BC$4)</f>
        <v>0</v>
      </c>
    </row>
    <row r="101" spans="32:55" x14ac:dyDescent="0.35">
      <c r="AF101" s="64"/>
      <c r="AG101" s="64"/>
      <c r="AU101" s="3">
        <f>SUMIFS(Details!$BB:$BB,Details!$CY:$CY,'Buyer Metrics'!$AF101,Details!$C:$C,'Buyer Metrics'!AU$4)</f>
        <v>0</v>
      </c>
      <c r="AV101" s="3">
        <f>SUMIFS(Details!$BB:$BB,Details!$CY:$CY,'Buyer Metrics'!$AF101,Details!$C:$C,'Buyer Metrics'!AV$4)</f>
        <v>0</v>
      </c>
      <c r="AW101" s="3">
        <f>SUMIFS(Details!$BB:$BB,Details!$CY:$CY,'Buyer Metrics'!$AF101,Details!$C:$C,'Buyer Metrics'!AW$4)</f>
        <v>0</v>
      </c>
      <c r="AX101" s="3">
        <f>SUMIFS(Details!$BB:$BB,Details!$CY:$CY,'Buyer Metrics'!$AF101,Details!$C:$C,'Buyer Metrics'!AX$4)</f>
        <v>0</v>
      </c>
      <c r="AY101" s="3">
        <f>SUMIFS(Details!$BB:$BB,Details!$CY:$CY,'Buyer Metrics'!$AF101,Details!$C:$C,'Buyer Metrics'!AY$4)</f>
        <v>0</v>
      </c>
      <c r="AZ101" s="3">
        <f>SUMIFS(Details!$BB:$BB,Details!$CY:$CY,'Buyer Metrics'!$AF101,Details!$C:$C,'Buyer Metrics'!AZ$4)</f>
        <v>0</v>
      </c>
      <c r="BA101" s="3">
        <f>SUMIFS(Details!$BB:$BB,Details!$CY:$CY,'Buyer Metrics'!$AF101,Details!$C:$C,'Buyer Metrics'!BA$4)</f>
        <v>0</v>
      </c>
      <c r="BB101" s="3">
        <f>SUMIFS(Details!$BB:$BB,Details!$CY:$CY,'Buyer Metrics'!$AF101,Details!$C:$C,'Buyer Metrics'!BB$4)</f>
        <v>0</v>
      </c>
      <c r="BC101" s="3">
        <f>SUMIFS(Details!$BB:$BB,Details!$CY:$CY,'Buyer Metrics'!$AF101,Details!$C:$C,'Buyer Metrics'!BC$4)</f>
        <v>0</v>
      </c>
    </row>
    <row r="102" spans="32:55" x14ac:dyDescent="0.35">
      <c r="AF102" s="64"/>
      <c r="AG102" s="64"/>
      <c r="AU102" s="3">
        <f>SUMIFS(Details!$BB:$BB,Details!$CY:$CY,'Buyer Metrics'!$AF102,Details!$C:$C,'Buyer Metrics'!AU$4)</f>
        <v>0</v>
      </c>
      <c r="AV102" s="3">
        <f>SUMIFS(Details!$BB:$BB,Details!$CY:$CY,'Buyer Metrics'!$AF102,Details!$C:$C,'Buyer Metrics'!AV$4)</f>
        <v>0</v>
      </c>
      <c r="AW102" s="3">
        <f>SUMIFS(Details!$BB:$BB,Details!$CY:$CY,'Buyer Metrics'!$AF102,Details!$C:$C,'Buyer Metrics'!AW$4)</f>
        <v>0</v>
      </c>
      <c r="AX102" s="3">
        <f>SUMIFS(Details!$BB:$BB,Details!$CY:$CY,'Buyer Metrics'!$AF102,Details!$C:$C,'Buyer Metrics'!AX$4)</f>
        <v>0</v>
      </c>
      <c r="AY102" s="3">
        <f>SUMIFS(Details!$BB:$BB,Details!$CY:$CY,'Buyer Metrics'!$AF102,Details!$C:$C,'Buyer Metrics'!AY$4)</f>
        <v>0</v>
      </c>
      <c r="AZ102" s="3">
        <f>SUMIFS(Details!$BB:$BB,Details!$CY:$CY,'Buyer Metrics'!$AF102,Details!$C:$C,'Buyer Metrics'!AZ$4)</f>
        <v>0</v>
      </c>
      <c r="BA102" s="3">
        <f>SUMIFS(Details!$BB:$BB,Details!$CY:$CY,'Buyer Metrics'!$AF102,Details!$C:$C,'Buyer Metrics'!BA$4)</f>
        <v>0</v>
      </c>
      <c r="BB102" s="3">
        <f>SUMIFS(Details!$BB:$BB,Details!$CY:$CY,'Buyer Metrics'!$AF102,Details!$C:$C,'Buyer Metrics'!BB$4)</f>
        <v>0</v>
      </c>
      <c r="BC102" s="3">
        <f>SUMIFS(Details!$BB:$BB,Details!$CY:$CY,'Buyer Metrics'!$AF102,Details!$C:$C,'Buyer Metrics'!BC$4)</f>
        <v>0</v>
      </c>
    </row>
    <row r="103" spans="32:55" x14ac:dyDescent="0.35">
      <c r="AF103" s="64"/>
      <c r="AG103" s="64"/>
      <c r="AU103" s="3">
        <f>SUMIFS(Details!$BB:$BB,Details!$CY:$CY,'Buyer Metrics'!$AF103,Details!$C:$C,'Buyer Metrics'!AU$4)</f>
        <v>0</v>
      </c>
      <c r="AV103" s="3">
        <f>SUMIFS(Details!$BB:$BB,Details!$CY:$CY,'Buyer Metrics'!$AF103,Details!$C:$C,'Buyer Metrics'!AV$4)</f>
        <v>0</v>
      </c>
      <c r="AW103" s="3">
        <f>SUMIFS(Details!$BB:$BB,Details!$CY:$CY,'Buyer Metrics'!$AF103,Details!$C:$C,'Buyer Metrics'!AW$4)</f>
        <v>0</v>
      </c>
      <c r="AX103" s="3">
        <f>SUMIFS(Details!$BB:$BB,Details!$CY:$CY,'Buyer Metrics'!$AF103,Details!$C:$C,'Buyer Metrics'!AX$4)</f>
        <v>0</v>
      </c>
      <c r="AY103" s="3">
        <f>SUMIFS(Details!$BB:$BB,Details!$CY:$CY,'Buyer Metrics'!$AF103,Details!$C:$C,'Buyer Metrics'!AY$4)</f>
        <v>0</v>
      </c>
      <c r="AZ103" s="3">
        <f>SUMIFS(Details!$BB:$BB,Details!$CY:$CY,'Buyer Metrics'!$AF103,Details!$C:$C,'Buyer Metrics'!AZ$4)</f>
        <v>0</v>
      </c>
      <c r="BA103" s="3">
        <f>SUMIFS(Details!$BB:$BB,Details!$CY:$CY,'Buyer Metrics'!$AF103,Details!$C:$C,'Buyer Metrics'!BA$4)</f>
        <v>0</v>
      </c>
      <c r="BB103" s="3">
        <f>SUMIFS(Details!$BB:$BB,Details!$CY:$CY,'Buyer Metrics'!$AF103,Details!$C:$C,'Buyer Metrics'!BB$4)</f>
        <v>0</v>
      </c>
      <c r="BC103" s="3">
        <f>SUMIFS(Details!$BB:$BB,Details!$CY:$CY,'Buyer Metrics'!$AF103,Details!$C:$C,'Buyer Metrics'!BC$4)</f>
        <v>0</v>
      </c>
    </row>
    <row r="104" spans="32:55" x14ac:dyDescent="0.35">
      <c r="AF104" s="64"/>
      <c r="AG104" s="64"/>
      <c r="AU104" s="3">
        <f>SUMIFS(Details!$BB:$BB,Details!$CY:$CY,'Buyer Metrics'!$AF104,Details!$C:$C,'Buyer Metrics'!AU$4)</f>
        <v>0</v>
      </c>
      <c r="AV104" s="3">
        <f>SUMIFS(Details!$BB:$BB,Details!$CY:$CY,'Buyer Metrics'!$AF104,Details!$C:$C,'Buyer Metrics'!AV$4)</f>
        <v>0</v>
      </c>
      <c r="AW104" s="3">
        <f>SUMIFS(Details!$BB:$BB,Details!$CY:$CY,'Buyer Metrics'!$AF104,Details!$C:$C,'Buyer Metrics'!AW$4)</f>
        <v>0</v>
      </c>
      <c r="AX104" s="3">
        <f>SUMIFS(Details!$BB:$BB,Details!$CY:$CY,'Buyer Metrics'!$AF104,Details!$C:$C,'Buyer Metrics'!AX$4)</f>
        <v>0</v>
      </c>
      <c r="AY104" s="3">
        <f>SUMIFS(Details!$BB:$BB,Details!$CY:$CY,'Buyer Metrics'!$AF104,Details!$C:$C,'Buyer Metrics'!AY$4)</f>
        <v>0</v>
      </c>
      <c r="AZ104" s="3">
        <f>SUMIFS(Details!$BB:$BB,Details!$CY:$CY,'Buyer Metrics'!$AF104,Details!$C:$C,'Buyer Metrics'!AZ$4)</f>
        <v>0</v>
      </c>
      <c r="BA104" s="3">
        <f>SUMIFS(Details!$BB:$BB,Details!$CY:$CY,'Buyer Metrics'!$AF104,Details!$C:$C,'Buyer Metrics'!BA$4)</f>
        <v>0</v>
      </c>
      <c r="BB104" s="3">
        <f>SUMIFS(Details!$BB:$BB,Details!$CY:$CY,'Buyer Metrics'!$AF104,Details!$C:$C,'Buyer Metrics'!BB$4)</f>
        <v>0</v>
      </c>
      <c r="BC104" s="3">
        <f>SUMIFS(Details!$BB:$BB,Details!$CY:$CY,'Buyer Metrics'!$AF104,Details!$C:$C,'Buyer Metrics'!BC$4)</f>
        <v>0</v>
      </c>
    </row>
    <row r="105" spans="32:55" x14ac:dyDescent="0.35">
      <c r="AF105" s="64"/>
      <c r="AG105" s="64"/>
      <c r="AU105" s="3">
        <f>SUMIFS(Details!$BB:$BB,Details!$CY:$CY,'Buyer Metrics'!$AF105,Details!$C:$C,'Buyer Metrics'!AU$4)</f>
        <v>0</v>
      </c>
      <c r="AV105" s="3">
        <f>SUMIFS(Details!$BB:$BB,Details!$CY:$CY,'Buyer Metrics'!$AF105,Details!$C:$C,'Buyer Metrics'!AV$4)</f>
        <v>0</v>
      </c>
      <c r="AW105" s="3">
        <f>SUMIFS(Details!$BB:$BB,Details!$CY:$CY,'Buyer Metrics'!$AF105,Details!$C:$C,'Buyer Metrics'!AW$4)</f>
        <v>0</v>
      </c>
      <c r="AX105" s="3">
        <f>SUMIFS(Details!$BB:$BB,Details!$CY:$CY,'Buyer Metrics'!$AF105,Details!$C:$C,'Buyer Metrics'!AX$4)</f>
        <v>0</v>
      </c>
      <c r="AY105" s="3">
        <f>SUMIFS(Details!$BB:$BB,Details!$CY:$CY,'Buyer Metrics'!$AF105,Details!$C:$C,'Buyer Metrics'!AY$4)</f>
        <v>0</v>
      </c>
      <c r="AZ105" s="3">
        <f>SUMIFS(Details!$BB:$BB,Details!$CY:$CY,'Buyer Metrics'!$AF105,Details!$C:$C,'Buyer Metrics'!AZ$4)</f>
        <v>0</v>
      </c>
      <c r="BA105" s="3">
        <f>SUMIFS(Details!$BB:$BB,Details!$CY:$CY,'Buyer Metrics'!$AF105,Details!$C:$C,'Buyer Metrics'!BA$4)</f>
        <v>0</v>
      </c>
      <c r="BB105" s="3">
        <f>SUMIFS(Details!$BB:$BB,Details!$CY:$CY,'Buyer Metrics'!$AF105,Details!$C:$C,'Buyer Metrics'!BB$4)</f>
        <v>0</v>
      </c>
      <c r="BC105" s="3">
        <f>SUMIFS(Details!$BB:$BB,Details!$CY:$CY,'Buyer Metrics'!$AF105,Details!$C:$C,'Buyer Metrics'!BC$4)</f>
        <v>0</v>
      </c>
    </row>
    <row r="106" spans="32:55" x14ac:dyDescent="0.35">
      <c r="AF106" s="64"/>
      <c r="AG106" s="64"/>
      <c r="AU106" s="3">
        <f>SUMIFS(Details!$BB:$BB,Details!$CY:$CY,'Buyer Metrics'!$AF106,Details!$C:$C,'Buyer Metrics'!AU$4)</f>
        <v>0</v>
      </c>
      <c r="AV106" s="3">
        <f>SUMIFS(Details!$BB:$BB,Details!$CY:$CY,'Buyer Metrics'!$AF106,Details!$C:$C,'Buyer Metrics'!AV$4)</f>
        <v>0</v>
      </c>
      <c r="AW106" s="3">
        <f>SUMIFS(Details!$BB:$BB,Details!$CY:$CY,'Buyer Metrics'!$AF106,Details!$C:$C,'Buyer Metrics'!AW$4)</f>
        <v>0</v>
      </c>
      <c r="AX106" s="3">
        <f>SUMIFS(Details!$BB:$BB,Details!$CY:$CY,'Buyer Metrics'!$AF106,Details!$C:$C,'Buyer Metrics'!AX$4)</f>
        <v>0</v>
      </c>
      <c r="AY106" s="3">
        <f>SUMIFS(Details!$BB:$BB,Details!$CY:$CY,'Buyer Metrics'!$AF106,Details!$C:$C,'Buyer Metrics'!AY$4)</f>
        <v>0</v>
      </c>
      <c r="AZ106" s="3">
        <f>SUMIFS(Details!$BB:$BB,Details!$CY:$CY,'Buyer Metrics'!$AF106,Details!$C:$C,'Buyer Metrics'!AZ$4)</f>
        <v>0</v>
      </c>
      <c r="BA106" s="3">
        <f>SUMIFS(Details!$BB:$BB,Details!$CY:$CY,'Buyer Metrics'!$AF106,Details!$C:$C,'Buyer Metrics'!BA$4)</f>
        <v>0</v>
      </c>
      <c r="BB106" s="3">
        <f>SUMIFS(Details!$BB:$BB,Details!$CY:$CY,'Buyer Metrics'!$AF106,Details!$C:$C,'Buyer Metrics'!BB$4)</f>
        <v>0</v>
      </c>
      <c r="BC106" s="3">
        <f>SUMIFS(Details!$BB:$BB,Details!$CY:$CY,'Buyer Metrics'!$AF106,Details!$C:$C,'Buyer Metrics'!BC$4)</f>
        <v>0</v>
      </c>
    </row>
    <row r="107" spans="32:55" x14ac:dyDescent="0.35">
      <c r="AF107" s="64"/>
      <c r="AG107" s="64"/>
      <c r="AU107" s="3">
        <f>SUMIFS(Details!$BB:$BB,Details!$CY:$CY,'Buyer Metrics'!$AF107,Details!$C:$C,'Buyer Metrics'!AU$4)</f>
        <v>0</v>
      </c>
      <c r="AV107" s="3">
        <f>SUMIFS(Details!$BB:$BB,Details!$CY:$CY,'Buyer Metrics'!$AF107,Details!$C:$C,'Buyer Metrics'!AV$4)</f>
        <v>0</v>
      </c>
      <c r="AW107" s="3">
        <f>SUMIFS(Details!$BB:$BB,Details!$CY:$CY,'Buyer Metrics'!$AF107,Details!$C:$C,'Buyer Metrics'!AW$4)</f>
        <v>0</v>
      </c>
      <c r="AX107" s="3">
        <f>SUMIFS(Details!$BB:$BB,Details!$CY:$CY,'Buyer Metrics'!$AF107,Details!$C:$C,'Buyer Metrics'!AX$4)</f>
        <v>0</v>
      </c>
      <c r="AY107" s="3">
        <f>SUMIFS(Details!$BB:$BB,Details!$CY:$CY,'Buyer Metrics'!$AF107,Details!$C:$C,'Buyer Metrics'!AY$4)</f>
        <v>0</v>
      </c>
      <c r="AZ107" s="3">
        <f>SUMIFS(Details!$BB:$BB,Details!$CY:$CY,'Buyer Metrics'!$AF107,Details!$C:$C,'Buyer Metrics'!AZ$4)</f>
        <v>0</v>
      </c>
      <c r="BA107" s="3">
        <f>SUMIFS(Details!$BB:$BB,Details!$CY:$CY,'Buyer Metrics'!$AF107,Details!$C:$C,'Buyer Metrics'!BA$4)</f>
        <v>0</v>
      </c>
      <c r="BB107" s="3">
        <f>SUMIFS(Details!$BB:$BB,Details!$CY:$CY,'Buyer Metrics'!$AF107,Details!$C:$C,'Buyer Metrics'!BB$4)</f>
        <v>0</v>
      </c>
      <c r="BC107" s="3">
        <f>SUMIFS(Details!$BB:$BB,Details!$CY:$CY,'Buyer Metrics'!$AF107,Details!$C:$C,'Buyer Metrics'!BC$4)</f>
        <v>0</v>
      </c>
    </row>
    <row r="108" spans="32:55" x14ac:dyDescent="0.35">
      <c r="AF108" s="64"/>
      <c r="AG108" s="64"/>
      <c r="AU108" s="3">
        <f>SUMIFS(Details!$BB:$BB,Details!$CY:$CY,'Buyer Metrics'!$AF108,Details!$C:$C,'Buyer Metrics'!AU$4)</f>
        <v>0</v>
      </c>
      <c r="AV108" s="3">
        <f>SUMIFS(Details!$BB:$BB,Details!$CY:$CY,'Buyer Metrics'!$AF108,Details!$C:$C,'Buyer Metrics'!AV$4)</f>
        <v>0</v>
      </c>
      <c r="AW108" s="3">
        <f>SUMIFS(Details!$BB:$BB,Details!$CY:$CY,'Buyer Metrics'!$AF108,Details!$C:$C,'Buyer Metrics'!AW$4)</f>
        <v>0</v>
      </c>
      <c r="AX108" s="3">
        <f>SUMIFS(Details!$BB:$BB,Details!$CY:$CY,'Buyer Metrics'!$AF108,Details!$C:$C,'Buyer Metrics'!AX$4)</f>
        <v>0</v>
      </c>
      <c r="AY108" s="3">
        <f>SUMIFS(Details!$BB:$BB,Details!$CY:$CY,'Buyer Metrics'!$AF108,Details!$C:$C,'Buyer Metrics'!AY$4)</f>
        <v>0</v>
      </c>
      <c r="AZ108" s="3">
        <f>SUMIFS(Details!$BB:$BB,Details!$CY:$CY,'Buyer Metrics'!$AF108,Details!$C:$C,'Buyer Metrics'!AZ$4)</f>
        <v>0</v>
      </c>
      <c r="BA108" s="3">
        <f>SUMIFS(Details!$BB:$BB,Details!$CY:$CY,'Buyer Metrics'!$AF108,Details!$C:$C,'Buyer Metrics'!BA$4)</f>
        <v>0</v>
      </c>
      <c r="BB108" s="3">
        <f>SUMIFS(Details!$BB:$BB,Details!$CY:$CY,'Buyer Metrics'!$AF108,Details!$C:$C,'Buyer Metrics'!BB$4)</f>
        <v>0</v>
      </c>
      <c r="BC108" s="3">
        <f>SUMIFS(Details!$BB:$BB,Details!$CY:$CY,'Buyer Metrics'!$AF108,Details!$C:$C,'Buyer Metrics'!BC$4)</f>
        <v>0</v>
      </c>
    </row>
    <row r="109" spans="32:55" x14ac:dyDescent="0.35">
      <c r="AF109" s="64"/>
      <c r="AG109" s="64"/>
      <c r="AU109" s="3">
        <f>SUMIFS(Details!$BB:$BB,Details!$CY:$CY,'Buyer Metrics'!$AF109,Details!$C:$C,'Buyer Metrics'!AU$4)</f>
        <v>0</v>
      </c>
      <c r="AV109" s="3">
        <f>SUMIFS(Details!$BB:$BB,Details!$CY:$CY,'Buyer Metrics'!$AF109,Details!$C:$C,'Buyer Metrics'!AV$4)</f>
        <v>0</v>
      </c>
      <c r="AW109" s="3">
        <f>SUMIFS(Details!$BB:$BB,Details!$CY:$CY,'Buyer Metrics'!$AF109,Details!$C:$C,'Buyer Metrics'!AW$4)</f>
        <v>0</v>
      </c>
      <c r="AX109" s="3">
        <f>SUMIFS(Details!$BB:$BB,Details!$CY:$CY,'Buyer Metrics'!$AF109,Details!$C:$C,'Buyer Metrics'!AX$4)</f>
        <v>0</v>
      </c>
      <c r="AY109" s="3">
        <f>SUMIFS(Details!$BB:$BB,Details!$CY:$CY,'Buyer Metrics'!$AF109,Details!$C:$C,'Buyer Metrics'!AY$4)</f>
        <v>0</v>
      </c>
      <c r="AZ109" s="3">
        <f>SUMIFS(Details!$BB:$BB,Details!$CY:$CY,'Buyer Metrics'!$AF109,Details!$C:$C,'Buyer Metrics'!AZ$4)</f>
        <v>0</v>
      </c>
      <c r="BA109" s="3">
        <f>SUMIFS(Details!$BB:$BB,Details!$CY:$CY,'Buyer Metrics'!$AF109,Details!$C:$C,'Buyer Metrics'!BA$4)</f>
        <v>0</v>
      </c>
      <c r="BB109" s="3">
        <f>SUMIFS(Details!$BB:$BB,Details!$CY:$CY,'Buyer Metrics'!$AF109,Details!$C:$C,'Buyer Metrics'!BB$4)</f>
        <v>0</v>
      </c>
      <c r="BC109" s="3">
        <f>SUMIFS(Details!$BB:$BB,Details!$CY:$CY,'Buyer Metrics'!$AF109,Details!$C:$C,'Buyer Metrics'!BC$4)</f>
        <v>0</v>
      </c>
    </row>
    <row r="110" spans="32:55" x14ac:dyDescent="0.35">
      <c r="AF110" s="64"/>
      <c r="AG110" s="64"/>
      <c r="AU110" s="3">
        <f>SUMIFS(Details!$BB:$BB,Details!$CY:$CY,'Buyer Metrics'!$AF110,Details!$C:$C,'Buyer Metrics'!AU$4)</f>
        <v>0</v>
      </c>
      <c r="AV110" s="3">
        <f>SUMIFS(Details!$BB:$BB,Details!$CY:$CY,'Buyer Metrics'!$AF110,Details!$C:$C,'Buyer Metrics'!AV$4)</f>
        <v>0</v>
      </c>
      <c r="AW110" s="3">
        <f>SUMIFS(Details!$BB:$BB,Details!$CY:$CY,'Buyer Metrics'!$AF110,Details!$C:$C,'Buyer Metrics'!AW$4)</f>
        <v>0</v>
      </c>
      <c r="AX110" s="3">
        <f>SUMIFS(Details!$BB:$BB,Details!$CY:$CY,'Buyer Metrics'!$AF110,Details!$C:$C,'Buyer Metrics'!AX$4)</f>
        <v>0</v>
      </c>
      <c r="AY110" s="3">
        <f>SUMIFS(Details!$BB:$BB,Details!$CY:$CY,'Buyer Metrics'!$AF110,Details!$C:$C,'Buyer Metrics'!AY$4)</f>
        <v>0</v>
      </c>
      <c r="AZ110" s="3">
        <f>SUMIFS(Details!$BB:$BB,Details!$CY:$CY,'Buyer Metrics'!$AF110,Details!$C:$C,'Buyer Metrics'!AZ$4)</f>
        <v>0</v>
      </c>
      <c r="BA110" s="3">
        <f>SUMIFS(Details!$BB:$BB,Details!$CY:$CY,'Buyer Metrics'!$AF110,Details!$C:$C,'Buyer Metrics'!BA$4)</f>
        <v>0</v>
      </c>
      <c r="BB110" s="3">
        <f>SUMIFS(Details!$BB:$BB,Details!$CY:$CY,'Buyer Metrics'!$AF110,Details!$C:$C,'Buyer Metrics'!BB$4)</f>
        <v>0</v>
      </c>
      <c r="BC110" s="3">
        <f>SUMIFS(Details!$BB:$BB,Details!$CY:$CY,'Buyer Metrics'!$AF110,Details!$C:$C,'Buyer Metrics'!BC$4)</f>
        <v>0</v>
      </c>
    </row>
    <row r="111" spans="32:55" x14ac:dyDescent="0.35">
      <c r="AF111" s="64"/>
      <c r="AG111" s="64"/>
      <c r="AU111" s="3">
        <f>SUMIFS(Details!$BB:$BB,Details!$CY:$CY,'Buyer Metrics'!$AF111,Details!$C:$C,'Buyer Metrics'!AU$4)</f>
        <v>0</v>
      </c>
      <c r="AV111" s="3">
        <f>SUMIFS(Details!$BB:$BB,Details!$CY:$CY,'Buyer Metrics'!$AF111,Details!$C:$C,'Buyer Metrics'!AV$4)</f>
        <v>0</v>
      </c>
      <c r="AW111" s="3">
        <f>SUMIFS(Details!$BB:$BB,Details!$CY:$CY,'Buyer Metrics'!$AF111,Details!$C:$C,'Buyer Metrics'!AW$4)</f>
        <v>0</v>
      </c>
      <c r="AX111" s="3">
        <f>SUMIFS(Details!$BB:$BB,Details!$CY:$CY,'Buyer Metrics'!$AF111,Details!$C:$C,'Buyer Metrics'!AX$4)</f>
        <v>0</v>
      </c>
      <c r="AY111" s="3">
        <f>SUMIFS(Details!$BB:$BB,Details!$CY:$CY,'Buyer Metrics'!$AF111,Details!$C:$C,'Buyer Metrics'!AY$4)</f>
        <v>0</v>
      </c>
      <c r="AZ111" s="3">
        <f>SUMIFS(Details!$BB:$BB,Details!$CY:$CY,'Buyer Metrics'!$AF111,Details!$C:$C,'Buyer Metrics'!AZ$4)</f>
        <v>0</v>
      </c>
      <c r="BA111" s="3">
        <f>SUMIFS(Details!$BB:$BB,Details!$CY:$CY,'Buyer Metrics'!$AF111,Details!$C:$C,'Buyer Metrics'!BA$4)</f>
        <v>0</v>
      </c>
      <c r="BB111" s="3">
        <f>SUMIFS(Details!$BB:$BB,Details!$CY:$CY,'Buyer Metrics'!$AF111,Details!$C:$C,'Buyer Metrics'!BB$4)</f>
        <v>0</v>
      </c>
      <c r="BC111" s="3">
        <f>SUMIFS(Details!$BB:$BB,Details!$CY:$CY,'Buyer Metrics'!$AF111,Details!$C:$C,'Buyer Metrics'!BC$4)</f>
        <v>0</v>
      </c>
    </row>
    <row r="112" spans="32:55" x14ac:dyDescent="0.35">
      <c r="AF112" s="64"/>
      <c r="AG112" s="64"/>
      <c r="AU112" s="3">
        <f>SUMIFS(Details!$BB:$BB,Details!$CY:$CY,'Buyer Metrics'!$AF112,Details!$C:$C,'Buyer Metrics'!AU$4)</f>
        <v>0</v>
      </c>
      <c r="AV112" s="3">
        <f>SUMIFS(Details!$BB:$BB,Details!$CY:$CY,'Buyer Metrics'!$AF112,Details!$C:$C,'Buyer Metrics'!AV$4)</f>
        <v>0</v>
      </c>
      <c r="AW112" s="3">
        <f>SUMIFS(Details!$BB:$BB,Details!$CY:$CY,'Buyer Metrics'!$AF112,Details!$C:$C,'Buyer Metrics'!AW$4)</f>
        <v>0</v>
      </c>
      <c r="AX112" s="3">
        <f>SUMIFS(Details!$BB:$BB,Details!$CY:$CY,'Buyer Metrics'!$AF112,Details!$C:$C,'Buyer Metrics'!AX$4)</f>
        <v>0</v>
      </c>
      <c r="AY112" s="3">
        <f>SUMIFS(Details!$BB:$BB,Details!$CY:$CY,'Buyer Metrics'!$AF112,Details!$C:$C,'Buyer Metrics'!AY$4)</f>
        <v>0</v>
      </c>
      <c r="AZ112" s="3">
        <f>SUMIFS(Details!$BB:$BB,Details!$CY:$CY,'Buyer Metrics'!$AF112,Details!$C:$C,'Buyer Metrics'!AZ$4)</f>
        <v>0</v>
      </c>
      <c r="BA112" s="3">
        <f>SUMIFS(Details!$BB:$BB,Details!$CY:$CY,'Buyer Metrics'!$AF112,Details!$C:$C,'Buyer Metrics'!BA$4)</f>
        <v>0</v>
      </c>
      <c r="BB112" s="3">
        <f>SUMIFS(Details!$BB:$BB,Details!$CY:$CY,'Buyer Metrics'!$AF112,Details!$C:$C,'Buyer Metrics'!BB$4)</f>
        <v>0</v>
      </c>
      <c r="BC112" s="3">
        <f>SUMIFS(Details!$BB:$BB,Details!$CY:$CY,'Buyer Metrics'!$AF112,Details!$C:$C,'Buyer Metrics'!BC$4)</f>
        <v>0</v>
      </c>
    </row>
    <row r="113" spans="32:55" x14ac:dyDescent="0.35">
      <c r="AF113" s="64"/>
      <c r="AG113" s="64"/>
      <c r="AU113" s="3">
        <f>SUMIFS(Details!$BB:$BB,Details!$CY:$CY,'Buyer Metrics'!$AF113,Details!$C:$C,'Buyer Metrics'!AU$4)</f>
        <v>0</v>
      </c>
      <c r="AV113" s="3">
        <f>SUMIFS(Details!$BB:$BB,Details!$CY:$CY,'Buyer Metrics'!$AF113,Details!$C:$C,'Buyer Metrics'!AV$4)</f>
        <v>0</v>
      </c>
      <c r="AW113" s="3">
        <f>SUMIFS(Details!$BB:$BB,Details!$CY:$CY,'Buyer Metrics'!$AF113,Details!$C:$C,'Buyer Metrics'!AW$4)</f>
        <v>0</v>
      </c>
      <c r="AX113" s="3">
        <f>SUMIFS(Details!$BB:$BB,Details!$CY:$CY,'Buyer Metrics'!$AF113,Details!$C:$C,'Buyer Metrics'!AX$4)</f>
        <v>0</v>
      </c>
      <c r="AY113" s="3">
        <f>SUMIFS(Details!$BB:$BB,Details!$CY:$CY,'Buyer Metrics'!$AF113,Details!$C:$C,'Buyer Metrics'!AY$4)</f>
        <v>0</v>
      </c>
      <c r="AZ113" s="3">
        <f>SUMIFS(Details!$BB:$BB,Details!$CY:$CY,'Buyer Metrics'!$AF113,Details!$C:$C,'Buyer Metrics'!AZ$4)</f>
        <v>0</v>
      </c>
      <c r="BA113" s="3">
        <f>SUMIFS(Details!$BB:$BB,Details!$CY:$CY,'Buyer Metrics'!$AF113,Details!$C:$C,'Buyer Metrics'!BA$4)</f>
        <v>0</v>
      </c>
      <c r="BB113" s="3">
        <f>SUMIFS(Details!$BB:$BB,Details!$CY:$CY,'Buyer Metrics'!$AF113,Details!$C:$C,'Buyer Metrics'!BB$4)</f>
        <v>0</v>
      </c>
      <c r="BC113" s="3">
        <f>SUMIFS(Details!$BB:$BB,Details!$CY:$CY,'Buyer Metrics'!$AF113,Details!$C:$C,'Buyer Metrics'!BC$4)</f>
        <v>0</v>
      </c>
    </row>
    <row r="114" spans="32:55" x14ac:dyDescent="0.35">
      <c r="AF114" s="64"/>
      <c r="AG114" s="64"/>
      <c r="AU114" s="3">
        <f>SUMIFS(Details!$BB:$BB,Details!$CY:$CY,'Buyer Metrics'!$AF114,Details!$C:$C,'Buyer Metrics'!AU$4)</f>
        <v>0</v>
      </c>
      <c r="AV114" s="3">
        <f>SUMIFS(Details!$BB:$BB,Details!$CY:$CY,'Buyer Metrics'!$AF114,Details!$C:$C,'Buyer Metrics'!AV$4)</f>
        <v>0</v>
      </c>
      <c r="AW114" s="3">
        <f>SUMIFS(Details!$BB:$BB,Details!$CY:$CY,'Buyer Metrics'!$AF114,Details!$C:$C,'Buyer Metrics'!AW$4)</f>
        <v>0</v>
      </c>
      <c r="AX114" s="3">
        <f>SUMIFS(Details!$BB:$BB,Details!$CY:$CY,'Buyer Metrics'!$AF114,Details!$C:$C,'Buyer Metrics'!AX$4)</f>
        <v>0</v>
      </c>
      <c r="AY114" s="3">
        <f>SUMIFS(Details!$BB:$BB,Details!$CY:$CY,'Buyer Metrics'!$AF114,Details!$C:$C,'Buyer Metrics'!AY$4)</f>
        <v>0</v>
      </c>
      <c r="AZ114" s="3">
        <f>SUMIFS(Details!$BB:$BB,Details!$CY:$CY,'Buyer Metrics'!$AF114,Details!$C:$C,'Buyer Metrics'!AZ$4)</f>
        <v>0</v>
      </c>
      <c r="BA114" s="3">
        <f>SUMIFS(Details!$BB:$BB,Details!$CY:$CY,'Buyer Metrics'!$AF114,Details!$C:$C,'Buyer Metrics'!BA$4)</f>
        <v>0</v>
      </c>
      <c r="BB114" s="3">
        <f>SUMIFS(Details!$BB:$BB,Details!$CY:$CY,'Buyer Metrics'!$AF114,Details!$C:$C,'Buyer Metrics'!BB$4)</f>
        <v>0</v>
      </c>
      <c r="BC114" s="3">
        <f>SUMIFS(Details!$BB:$BB,Details!$CY:$CY,'Buyer Metrics'!$AF114,Details!$C:$C,'Buyer Metrics'!BC$4)</f>
        <v>0</v>
      </c>
    </row>
    <row r="115" spans="32:55" x14ac:dyDescent="0.35">
      <c r="AF115" s="64"/>
      <c r="AG115" s="64"/>
      <c r="AU115" s="3">
        <f>SUMIFS(Details!$BB:$BB,Details!$CY:$CY,'Buyer Metrics'!$AF115,Details!$C:$C,'Buyer Metrics'!AU$4)</f>
        <v>0</v>
      </c>
      <c r="AV115" s="3">
        <f>SUMIFS(Details!$BB:$BB,Details!$CY:$CY,'Buyer Metrics'!$AF115,Details!$C:$C,'Buyer Metrics'!AV$4)</f>
        <v>0</v>
      </c>
      <c r="AW115" s="3">
        <f>SUMIFS(Details!$BB:$BB,Details!$CY:$CY,'Buyer Metrics'!$AF115,Details!$C:$C,'Buyer Metrics'!AW$4)</f>
        <v>0</v>
      </c>
      <c r="AX115" s="3">
        <f>SUMIFS(Details!$BB:$BB,Details!$CY:$CY,'Buyer Metrics'!$AF115,Details!$C:$C,'Buyer Metrics'!AX$4)</f>
        <v>0</v>
      </c>
      <c r="AY115" s="3">
        <f>SUMIFS(Details!$BB:$BB,Details!$CY:$CY,'Buyer Metrics'!$AF115,Details!$C:$C,'Buyer Metrics'!AY$4)</f>
        <v>0</v>
      </c>
      <c r="AZ115" s="3">
        <f>SUMIFS(Details!$BB:$BB,Details!$CY:$CY,'Buyer Metrics'!$AF115,Details!$C:$C,'Buyer Metrics'!AZ$4)</f>
        <v>0</v>
      </c>
      <c r="BA115" s="3">
        <f>SUMIFS(Details!$BB:$BB,Details!$CY:$CY,'Buyer Metrics'!$AF115,Details!$C:$C,'Buyer Metrics'!BA$4)</f>
        <v>0</v>
      </c>
      <c r="BB115" s="3">
        <f>SUMIFS(Details!$BB:$BB,Details!$CY:$CY,'Buyer Metrics'!$AF115,Details!$C:$C,'Buyer Metrics'!BB$4)</f>
        <v>0</v>
      </c>
      <c r="BC115" s="3">
        <f>SUMIFS(Details!$BB:$BB,Details!$CY:$CY,'Buyer Metrics'!$AF115,Details!$C:$C,'Buyer Metrics'!BC$4)</f>
        <v>0</v>
      </c>
    </row>
    <row r="116" spans="32:55" x14ac:dyDescent="0.35">
      <c r="AF116" s="64"/>
      <c r="AG116" s="64"/>
      <c r="AU116" s="3">
        <f>SUMIFS(Details!$BB:$BB,Details!$CY:$CY,'Buyer Metrics'!$AF116,Details!$C:$C,'Buyer Metrics'!AU$4)</f>
        <v>0</v>
      </c>
      <c r="AV116" s="3">
        <f>SUMIFS(Details!$BB:$BB,Details!$CY:$CY,'Buyer Metrics'!$AF116,Details!$C:$C,'Buyer Metrics'!AV$4)</f>
        <v>0</v>
      </c>
      <c r="AW116" s="3">
        <f>SUMIFS(Details!$BB:$BB,Details!$CY:$CY,'Buyer Metrics'!$AF116,Details!$C:$C,'Buyer Metrics'!AW$4)</f>
        <v>0</v>
      </c>
      <c r="AX116" s="3">
        <f>SUMIFS(Details!$BB:$BB,Details!$CY:$CY,'Buyer Metrics'!$AF116,Details!$C:$C,'Buyer Metrics'!AX$4)</f>
        <v>0</v>
      </c>
      <c r="AY116" s="3">
        <f>SUMIFS(Details!$BB:$BB,Details!$CY:$CY,'Buyer Metrics'!$AF116,Details!$C:$C,'Buyer Metrics'!AY$4)</f>
        <v>0</v>
      </c>
      <c r="AZ116" s="3">
        <f>SUMIFS(Details!$BB:$BB,Details!$CY:$CY,'Buyer Metrics'!$AF116,Details!$C:$C,'Buyer Metrics'!AZ$4)</f>
        <v>0</v>
      </c>
      <c r="BA116" s="3">
        <f>SUMIFS(Details!$BB:$BB,Details!$CY:$CY,'Buyer Metrics'!$AF116,Details!$C:$C,'Buyer Metrics'!BA$4)</f>
        <v>0</v>
      </c>
      <c r="BB116" s="3">
        <f>SUMIFS(Details!$BB:$BB,Details!$CY:$CY,'Buyer Metrics'!$AF116,Details!$C:$C,'Buyer Metrics'!BB$4)</f>
        <v>0</v>
      </c>
      <c r="BC116" s="3">
        <f>SUMIFS(Details!$BB:$BB,Details!$CY:$CY,'Buyer Metrics'!$AF116,Details!$C:$C,'Buyer Metrics'!BC$4)</f>
        <v>0</v>
      </c>
    </row>
    <row r="117" spans="32:55" x14ac:dyDescent="0.35">
      <c r="AF117" s="64"/>
      <c r="AG117" s="64"/>
      <c r="AU117" s="3">
        <f>SUMIFS(Details!$BB:$BB,Details!$CY:$CY,'Buyer Metrics'!$AF117,Details!$C:$C,'Buyer Metrics'!AU$4)</f>
        <v>0</v>
      </c>
      <c r="AV117" s="3">
        <f>SUMIFS(Details!$BB:$BB,Details!$CY:$CY,'Buyer Metrics'!$AF117,Details!$C:$C,'Buyer Metrics'!AV$4)</f>
        <v>0</v>
      </c>
      <c r="AW117" s="3">
        <f>SUMIFS(Details!$BB:$BB,Details!$CY:$CY,'Buyer Metrics'!$AF117,Details!$C:$C,'Buyer Metrics'!AW$4)</f>
        <v>0</v>
      </c>
      <c r="AX117" s="3">
        <f>SUMIFS(Details!$BB:$BB,Details!$CY:$CY,'Buyer Metrics'!$AF117,Details!$C:$C,'Buyer Metrics'!AX$4)</f>
        <v>0</v>
      </c>
      <c r="AY117" s="3">
        <f>SUMIFS(Details!$BB:$BB,Details!$CY:$CY,'Buyer Metrics'!$AF117,Details!$C:$C,'Buyer Metrics'!AY$4)</f>
        <v>0</v>
      </c>
      <c r="AZ117" s="3">
        <f>SUMIFS(Details!$BB:$BB,Details!$CY:$CY,'Buyer Metrics'!$AF117,Details!$C:$C,'Buyer Metrics'!AZ$4)</f>
        <v>0</v>
      </c>
      <c r="BA117" s="3">
        <f>SUMIFS(Details!$BB:$BB,Details!$CY:$CY,'Buyer Metrics'!$AF117,Details!$C:$C,'Buyer Metrics'!BA$4)</f>
        <v>0</v>
      </c>
      <c r="BB117" s="3">
        <f>SUMIFS(Details!$BB:$BB,Details!$CY:$CY,'Buyer Metrics'!$AF117,Details!$C:$C,'Buyer Metrics'!BB$4)</f>
        <v>0</v>
      </c>
      <c r="BC117" s="3">
        <f>SUMIFS(Details!$BB:$BB,Details!$CY:$CY,'Buyer Metrics'!$AF117,Details!$C:$C,'Buyer Metrics'!BC$4)</f>
        <v>0</v>
      </c>
    </row>
    <row r="118" spans="32:55" x14ac:dyDescent="0.35">
      <c r="AF118" s="64"/>
      <c r="AG118" s="64"/>
      <c r="AU118" s="3">
        <f>SUMIFS(Details!$BB:$BB,Details!$CY:$CY,'Buyer Metrics'!$AF118,Details!$C:$C,'Buyer Metrics'!AU$4)</f>
        <v>0</v>
      </c>
      <c r="AV118" s="3">
        <f>SUMIFS(Details!$BB:$BB,Details!$CY:$CY,'Buyer Metrics'!$AF118,Details!$C:$C,'Buyer Metrics'!AV$4)</f>
        <v>0</v>
      </c>
      <c r="AW118" s="3">
        <f>SUMIFS(Details!$BB:$BB,Details!$CY:$CY,'Buyer Metrics'!$AF118,Details!$C:$C,'Buyer Metrics'!AW$4)</f>
        <v>0</v>
      </c>
      <c r="AX118" s="3">
        <f>SUMIFS(Details!$BB:$BB,Details!$CY:$CY,'Buyer Metrics'!$AF118,Details!$C:$C,'Buyer Metrics'!AX$4)</f>
        <v>0</v>
      </c>
      <c r="AY118" s="3">
        <f>SUMIFS(Details!$BB:$BB,Details!$CY:$CY,'Buyer Metrics'!$AF118,Details!$C:$C,'Buyer Metrics'!AY$4)</f>
        <v>0</v>
      </c>
      <c r="AZ118" s="3">
        <f>SUMIFS(Details!$BB:$BB,Details!$CY:$CY,'Buyer Metrics'!$AF118,Details!$C:$C,'Buyer Metrics'!AZ$4)</f>
        <v>0</v>
      </c>
      <c r="BA118" s="3">
        <f>SUMIFS(Details!$BB:$BB,Details!$CY:$CY,'Buyer Metrics'!$AF118,Details!$C:$C,'Buyer Metrics'!BA$4)</f>
        <v>0</v>
      </c>
      <c r="BB118" s="3">
        <f>SUMIFS(Details!$BB:$BB,Details!$CY:$CY,'Buyer Metrics'!$AF118,Details!$C:$C,'Buyer Metrics'!BB$4)</f>
        <v>0</v>
      </c>
      <c r="BC118" s="3">
        <f>SUMIFS(Details!$BB:$BB,Details!$CY:$CY,'Buyer Metrics'!$AF118,Details!$C:$C,'Buyer Metrics'!BC$4)</f>
        <v>0</v>
      </c>
    </row>
    <row r="119" spans="32:55" x14ac:dyDescent="0.35">
      <c r="AF119" s="64"/>
      <c r="AG119" s="64"/>
      <c r="AU119" s="3">
        <f>SUMIFS(Details!$BB:$BB,Details!$CY:$CY,'Buyer Metrics'!$AF119,Details!$C:$C,'Buyer Metrics'!AU$4)</f>
        <v>0</v>
      </c>
      <c r="AV119" s="3">
        <f>SUMIFS(Details!$BB:$BB,Details!$CY:$CY,'Buyer Metrics'!$AF119,Details!$C:$C,'Buyer Metrics'!AV$4)</f>
        <v>0</v>
      </c>
      <c r="AW119" s="3">
        <f>SUMIFS(Details!$BB:$BB,Details!$CY:$CY,'Buyer Metrics'!$AF119,Details!$C:$C,'Buyer Metrics'!AW$4)</f>
        <v>0</v>
      </c>
      <c r="AX119" s="3">
        <f>SUMIFS(Details!$BB:$BB,Details!$CY:$CY,'Buyer Metrics'!$AF119,Details!$C:$C,'Buyer Metrics'!AX$4)</f>
        <v>0</v>
      </c>
      <c r="AY119" s="3">
        <f>SUMIFS(Details!$BB:$BB,Details!$CY:$CY,'Buyer Metrics'!$AF119,Details!$C:$C,'Buyer Metrics'!AY$4)</f>
        <v>0</v>
      </c>
      <c r="AZ119" s="3">
        <f>SUMIFS(Details!$BB:$BB,Details!$CY:$CY,'Buyer Metrics'!$AF119,Details!$C:$C,'Buyer Metrics'!AZ$4)</f>
        <v>0</v>
      </c>
      <c r="BA119" s="3">
        <f>SUMIFS(Details!$BB:$BB,Details!$CY:$CY,'Buyer Metrics'!$AF119,Details!$C:$C,'Buyer Metrics'!BA$4)</f>
        <v>0</v>
      </c>
      <c r="BB119" s="3">
        <f>SUMIFS(Details!$BB:$BB,Details!$CY:$CY,'Buyer Metrics'!$AF119,Details!$C:$C,'Buyer Metrics'!BB$4)</f>
        <v>0</v>
      </c>
      <c r="BC119" s="3">
        <f>SUMIFS(Details!$BB:$BB,Details!$CY:$CY,'Buyer Metrics'!$AF119,Details!$C:$C,'Buyer Metrics'!BC$4)</f>
        <v>0</v>
      </c>
    </row>
    <row r="120" spans="32:55" x14ac:dyDescent="0.35">
      <c r="AF120" s="64"/>
      <c r="AG120" s="64"/>
      <c r="AU120" s="3">
        <f>SUMIFS(Details!$BB:$BB,Details!$CY:$CY,'Buyer Metrics'!$AF120,Details!$C:$C,'Buyer Metrics'!AU$4)</f>
        <v>0</v>
      </c>
      <c r="AV120" s="3">
        <f>SUMIFS(Details!$BB:$BB,Details!$CY:$CY,'Buyer Metrics'!$AF120,Details!$C:$C,'Buyer Metrics'!AV$4)</f>
        <v>0</v>
      </c>
      <c r="AW120" s="3">
        <f>SUMIFS(Details!$BB:$BB,Details!$CY:$CY,'Buyer Metrics'!$AF120,Details!$C:$C,'Buyer Metrics'!AW$4)</f>
        <v>0</v>
      </c>
      <c r="AX120" s="3">
        <f>SUMIFS(Details!$BB:$BB,Details!$CY:$CY,'Buyer Metrics'!$AF120,Details!$C:$C,'Buyer Metrics'!AX$4)</f>
        <v>0</v>
      </c>
      <c r="AY120" s="3">
        <f>SUMIFS(Details!$BB:$BB,Details!$CY:$CY,'Buyer Metrics'!$AF120,Details!$C:$C,'Buyer Metrics'!AY$4)</f>
        <v>0</v>
      </c>
      <c r="AZ120" s="3">
        <f>SUMIFS(Details!$BB:$BB,Details!$CY:$CY,'Buyer Metrics'!$AF120,Details!$C:$C,'Buyer Metrics'!AZ$4)</f>
        <v>0</v>
      </c>
      <c r="BA120" s="3">
        <f>SUMIFS(Details!$BB:$BB,Details!$CY:$CY,'Buyer Metrics'!$AF120,Details!$C:$C,'Buyer Metrics'!BA$4)</f>
        <v>0</v>
      </c>
      <c r="BB120" s="3">
        <f>SUMIFS(Details!$BB:$BB,Details!$CY:$CY,'Buyer Metrics'!$AF120,Details!$C:$C,'Buyer Metrics'!BB$4)</f>
        <v>0</v>
      </c>
      <c r="BC120" s="3">
        <f>SUMIFS(Details!$BB:$BB,Details!$CY:$CY,'Buyer Metrics'!$AF120,Details!$C:$C,'Buyer Metrics'!BC$4)</f>
        <v>0</v>
      </c>
    </row>
    <row r="121" spans="32:55" x14ac:dyDescent="0.35">
      <c r="AF121" s="64"/>
      <c r="AG121" s="64"/>
      <c r="AU121" s="3">
        <f>SUMIFS(Details!$BB:$BB,Details!$CY:$CY,'Buyer Metrics'!$AF121,Details!$C:$C,'Buyer Metrics'!AU$4)</f>
        <v>0</v>
      </c>
      <c r="AV121" s="3">
        <f>SUMIFS(Details!$BB:$BB,Details!$CY:$CY,'Buyer Metrics'!$AF121,Details!$C:$C,'Buyer Metrics'!AV$4)</f>
        <v>0</v>
      </c>
      <c r="AW121" s="3">
        <f>SUMIFS(Details!$BB:$BB,Details!$CY:$CY,'Buyer Metrics'!$AF121,Details!$C:$C,'Buyer Metrics'!AW$4)</f>
        <v>0</v>
      </c>
      <c r="AX121" s="3">
        <f>SUMIFS(Details!$BB:$BB,Details!$CY:$CY,'Buyer Metrics'!$AF121,Details!$C:$C,'Buyer Metrics'!AX$4)</f>
        <v>0</v>
      </c>
      <c r="AY121" s="3">
        <f>SUMIFS(Details!$BB:$BB,Details!$CY:$CY,'Buyer Metrics'!$AF121,Details!$C:$C,'Buyer Metrics'!AY$4)</f>
        <v>0</v>
      </c>
      <c r="AZ121" s="3">
        <f>SUMIFS(Details!$BB:$BB,Details!$CY:$CY,'Buyer Metrics'!$AF121,Details!$C:$C,'Buyer Metrics'!AZ$4)</f>
        <v>0</v>
      </c>
      <c r="BA121" s="3">
        <f>SUMIFS(Details!$BB:$BB,Details!$CY:$CY,'Buyer Metrics'!$AF121,Details!$C:$C,'Buyer Metrics'!BA$4)</f>
        <v>0</v>
      </c>
      <c r="BB121" s="3">
        <f>SUMIFS(Details!$BB:$BB,Details!$CY:$CY,'Buyer Metrics'!$AF121,Details!$C:$C,'Buyer Metrics'!BB$4)</f>
        <v>0</v>
      </c>
      <c r="BC121" s="3">
        <f>SUMIFS(Details!$BB:$BB,Details!$CY:$CY,'Buyer Metrics'!$AF121,Details!$C:$C,'Buyer Metrics'!BC$4)</f>
        <v>0</v>
      </c>
    </row>
    <row r="122" spans="32:55" x14ac:dyDescent="0.35">
      <c r="AF122" s="64"/>
      <c r="AG122" s="64"/>
      <c r="AU122" s="3">
        <f>SUMIFS(Details!$BB:$BB,Details!$CY:$CY,'Buyer Metrics'!$AF122,Details!$C:$C,'Buyer Metrics'!AU$4)</f>
        <v>0</v>
      </c>
      <c r="AV122" s="3">
        <f>SUMIFS(Details!$BB:$BB,Details!$CY:$CY,'Buyer Metrics'!$AF122,Details!$C:$C,'Buyer Metrics'!AV$4)</f>
        <v>0</v>
      </c>
      <c r="AW122" s="3">
        <f>SUMIFS(Details!$BB:$BB,Details!$CY:$CY,'Buyer Metrics'!$AF122,Details!$C:$C,'Buyer Metrics'!AW$4)</f>
        <v>0</v>
      </c>
      <c r="AX122" s="3">
        <f>SUMIFS(Details!$BB:$BB,Details!$CY:$CY,'Buyer Metrics'!$AF122,Details!$C:$C,'Buyer Metrics'!AX$4)</f>
        <v>0</v>
      </c>
      <c r="AY122" s="3">
        <f>SUMIFS(Details!$BB:$BB,Details!$CY:$CY,'Buyer Metrics'!$AF122,Details!$C:$C,'Buyer Metrics'!AY$4)</f>
        <v>0</v>
      </c>
      <c r="AZ122" s="3">
        <f>SUMIFS(Details!$BB:$BB,Details!$CY:$CY,'Buyer Metrics'!$AF122,Details!$C:$C,'Buyer Metrics'!AZ$4)</f>
        <v>0</v>
      </c>
      <c r="BA122" s="3">
        <f>SUMIFS(Details!$BB:$BB,Details!$CY:$CY,'Buyer Metrics'!$AF122,Details!$C:$C,'Buyer Metrics'!BA$4)</f>
        <v>0</v>
      </c>
      <c r="BB122" s="3">
        <f>SUMIFS(Details!$BB:$BB,Details!$CY:$CY,'Buyer Metrics'!$AF122,Details!$C:$C,'Buyer Metrics'!BB$4)</f>
        <v>0</v>
      </c>
      <c r="BC122" s="3">
        <f>SUMIFS(Details!$BB:$BB,Details!$CY:$CY,'Buyer Metrics'!$AF122,Details!$C:$C,'Buyer Metrics'!BC$4)</f>
        <v>0</v>
      </c>
    </row>
    <row r="123" spans="32:55" x14ac:dyDescent="0.35">
      <c r="AF123" s="64"/>
      <c r="AG123" s="64"/>
      <c r="AU123" s="3">
        <f>SUMIFS(Details!$BB:$BB,Details!$CY:$CY,'Buyer Metrics'!$AF123,Details!$C:$C,'Buyer Metrics'!AU$4)</f>
        <v>0</v>
      </c>
      <c r="AV123" s="3">
        <f>SUMIFS(Details!$BB:$BB,Details!$CY:$CY,'Buyer Metrics'!$AF123,Details!$C:$C,'Buyer Metrics'!AV$4)</f>
        <v>0</v>
      </c>
      <c r="AW123" s="3">
        <f>SUMIFS(Details!$BB:$BB,Details!$CY:$CY,'Buyer Metrics'!$AF123,Details!$C:$C,'Buyer Metrics'!AW$4)</f>
        <v>0</v>
      </c>
      <c r="AX123" s="3">
        <f>SUMIFS(Details!$BB:$BB,Details!$CY:$CY,'Buyer Metrics'!$AF123,Details!$C:$C,'Buyer Metrics'!AX$4)</f>
        <v>0</v>
      </c>
      <c r="AY123" s="3">
        <f>SUMIFS(Details!$BB:$BB,Details!$CY:$CY,'Buyer Metrics'!$AF123,Details!$C:$C,'Buyer Metrics'!AY$4)</f>
        <v>0</v>
      </c>
      <c r="AZ123" s="3">
        <f>SUMIFS(Details!$BB:$BB,Details!$CY:$CY,'Buyer Metrics'!$AF123,Details!$C:$C,'Buyer Metrics'!AZ$4)</f>
        <v>0</v>
      </c>
      <c r="BA123" s="3">
        <f>SUMIFS(Details!$BB:$BB,Details!$CY:$CY,'Buyer Metrics'!$AF123,Details!$C:$C,'Buyer Metrics'!BA$4)</f>
        <v>0</v>
      </c>
      <c r="BB123" s="3">
        <f>SUMIFS(Details!$BB:$BB,Details!$CY:$CY,'Buyer Metrics'!$AF123,Details!$C:$C,'Buyer Metrics'!BB$4)</f>
        <v>0</v>
      </c>
      <c r="BC123" s="3">
        <f>SUMIFS(Details!$BB:$BB,Details!$CY:$CY,'Buyer Metrics'!$AF123,Details!$C:$C,'Buyer Metrics'!BC$4)</f>
        <v>0</v>
      </c>
    </row>
    <row r="124" spans="32:55" x14ac:dyDescent="0.35">
      <c r="AF124" s="64"/>
      <c r="AG124" s="64"/>
      <c r="AU124" s="3">
        <f>SUMIFS(Details!$BB:$BB,Details!$CY:$CY,'Buyer Metrics'!$AF124,Details!$C:$C,'Buyer Metrics'!AU$4)</f>
        <v>0</v>
      </c>
      <c r="AV124" s="3">
        <f>SUMIFS(Details!$BB:$BB,Details!$CY:$CY,'Buyer Metrics'!$AF124,Details!$C:$C,'Buyer Metrics'!AV$4)</f>
        <v>0</v>
      </c>
      <c r="AW124" s="3">
        <f>SUMIFS(Details!$BB:$BB,Details!$CY:$CY,'Buyer Metrics'!$AF124,Details!$C:$C,'Buyer Metrics'!AW$4)</f>
        <v>0</v>
      </c>
      <c r="AX124" s="3">
        <f>SUMIFS(Details!$BB:$BB,Details!$CY:$CY,'Buyer Metrics'!$AF124,Details!$C:$C,'Buyer Metrics'!AX$4)</f>
        <v>0</v>
      </c>
      <c r="AY124" s="3">
        <f>SUMIFS(Details!$BB:$BB,Details!$CY:$CY,'Buyer Metrics'!$AF124,Details!$C:$C,'Buyer Metrics'!AY$4)</f>
        <v>0</v>
      </c>
      <c r="AZ124" s="3">
        <f>SUMIFS(Details!$BB:$BB,Details!$CY:$CY,'Buyer Metrics'!$AF124,Details!$C:$C,'Buyer Metrics'!AZ$4)</f>
        <v>0</v>
      </c>
      <c r="BA124" s="3">
        <f>SUMIFS(Details!$BB:$BB,Details!$CY:$CY,'Buyer Metrics'!$AF124,Details!$C:$C,'Buyer Metrics'!BA$4)</f>
        <v>0</v>
      </c>
      <c r="BB124" s="3">
        <f>SUMIFS(Details!$BB:$BB,Details!$CY:$CY,'Buyer Metrics'!$AF124,Details!$C:$C,'Buyer Metrics'!BB$4)</f>
        <v>0</v>
      </c>
      <c r="BC124" s="3">
        <f>SUMIFS(Details!$BB:$BB,Details!$CY:$CY,'Buyer Metrics'!$AF124,Details!$C:$C,'Buyer Metrics'!BC$4)</f>
        <v>0</v>
      </c>
    </row>
  </sheetData>
  <mergeCells count="2">
    <mergeCell ref="AH2:AS2"/>
    <mergeCell ref="AU2:BF2"/>
  </mergeCells>
  <conditionalFormatting sqref="B5:B8">
    <cfRule type="duplicateValues" dxfId="3" priority="25164"/>
  </conditionalFormatting>
  <dataValidations disablePrompts="1" count="1">
    <dataValidation type="list" allowBlank="1" showInputMessage="1" showErrorMessage="1" sqref="Z3" xr:uid="{46C8C4DA-B0F4-4E44-BF7D-3DA4BC524FAF}">
      <formula1>$B$5:$B$5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AE10"/>
  <sheetViews>
    <sheetView showGridLines="0" workbookViewId="0">
      <selection activeCell="G11" sqref="G11"/>
    </sheetView>
  </sheetViews>
  <sheetFormatPr defaultRowHeight="14.5" x14ac:dyDescent="0.35"/>
  <cols>
    <col min="2" max="2" width="10.08984375" bestFit="1" customWidth="1"/>
    <col min="3" max="3" width="7.7265625" bestFit="1" customWidth="1"/>
    <col min="4" max="4" width="6.6328125" bestFit="1" customWidth="1"/>
    <col min="5" max="5" width="3.81640625" bestFit="1" customWidth="1"/>
    <col min="6" max="6" width="10.08984375" bestFit="1" customWidth="1"/>
    <col min="7" max="7" width="18.1796875" bestFit="1" customWidth="1"/>
    <col min="8" max="8" width="39.90625" bestFit="1" customWidth="1"/>
    <col min="9" max="9" width="8.1796875" bestFit="1" customWidth="1"/>
    <col min="10" max="10" width="8.36328125" bestFit="1" customWidth="1"/>
    <col min="11" max="11" width="16.1796875" bestFit="1" customWidth="1"/>
    <col min="12" max="12" width="17.36328125" bestFit="1" customWidth="1"/>
    <col min="13" max="13" width="10.36328125" bestFit="1" customWidth="1"/>
    <col min="14" max="14" width="31.1796875" style="3" bestFit="1" customWidth="1"/>
    <col min="15" max="15" width="24.90625" style="3" bestFit="1" customWidth="1"/>
    <col min="16" max="16" width="20.453125" style="3" bestFit="1" customWidth="1"/>
    <col min="17" max="17" width="18.1796875" bestFit="1" customWidth="1"/>
    <col min="18" max="18" width="14.90625" bestFit="1" customWidth="1"/>
    <col min="19" max="19" width="35.7265625" bestFit="1" customWidth="1"/>
    <col min="20" max="20" width="26.7265625" bestFit="1" customWidth="1"/>
    <col min="21" max="21" width="26.7265625" customWidth="1"/>
    <col min="22" max="22" width="12.81640625" bestFit="1" customWidth="1"/>
    <col min="24" max="24" width="28.08984375" bestFit="1" customWidth="1"/>
    <col min="25" max="25" width="13.6328125" style="3" bestFit="1" customWidth="1"/>
    <col min="26" max="26" width="12.08984375" bestFit="1" customWidth="1"/>
    <col min="27" max="27" width="13.6328125" bestFit="1" customWidth="1"/>
    <col min="29" max="29" width="52.90625" bestFit="1" customWidth="1"/>
    <col min="30" max="30" width="11.26953125" bestFit="1" customWidth="1"/>
    <col min="31" max="31" width="14.453125" style="3" bestFit="1" customWidth="1"/>
  </cols>
  <sheetData>
    <row r="1" spans="2:16" x14ac:dyDescent="0.35">
      <c r="I1">
        <f>SUBTOTAL(9,I3:I20)</f>
        <v>198939.52000000002</v>
      </c>
      <c r="J1">
        <f>SUBTOTAL(9,J3:J20)</f>
        <v>231362.02</v>
      </c>
    </row>
    <row r="2" spans="2:16" x14ac:dyDescent="0.35">
      <c r="B2" s="459" t="s">
        <v>325</v>
      </c>
      <c r="C2" s="459" t="s">
        <v>326</v>
      </c>
      <c r="D2" s="459" t="s">
        <v>327</v>
      </c>
      <c r="E2" s="459" t="s">
        <v>328</v>
      </c>
      <c r="F2" s="459" t="s">
        <v>329</v>
      </c>
      <c r="G2" s="459" t="s">
        <v>330</v>
      </c>
      <c r="H2" s="459" t="s">
        <v>231</v>
      </c>
      <c r="I2" s="458" t="s">
        <v>331</v>
      </c>
      <c r="J2" s="458" t="s">
        <v>332</v>
      </c>
      <c r="K2" s="459" t="s">
        <v>335</v>
      </c>
      <c r="L2" s="459" t="s">
        <v>232</v>
      </c>
      <c r="M2" s="459" t="s">
        <v>233</v>
      </c>
      <c r="N2" s="459" t="s">
        <v>3169</v>
      </c>
      <c r="O2" s="459" t="s">
        <v>234</v>
      </c>
      <c r="P2" s="459" t="s">
        <v>62</v>
      </c>
    </row>
    <row r="3" spans="2:16" x14ac:dyDescent="0.35">
      <c r="B3" s="460">
        <v>45980</v>
      </c>
      <c r="C3" s="461" t="s">
        <v>333</v>
      </c>
      <c r="D3" s="461" t="s">
        <v>334</v>
      </c>
      <c r="E3" s="461" t="s">
        <v>3192</v>
      </c>
      <c r="F3" s="461" t="s">
        <v>3170</v>
      </c>
      <c r="G3" s="461" t="s">
        <v>3171</v>
      </c>
      <c r="H3" s="461" t="s">
        <v>3172</v>
      </c>
      <c r="I3" s="462">
        <v>27.5</v>
      </c>
      <c r="J3" s="462">
        <v>32450</v>
      </c>
      <c r="K3" s="461" t="s">
        <v>337</v>
      </c>
      <c r="L3" s="461"/>
      <c r="M3" s="461">
        <v>100000</v>
      </c>
      <c r="N3" s="461">
        <v>0</v>
      </c>
      <c r="O3" s="461" t="s">
        <v>3154</v>
      </c>
      <c r="P3" s="461" t="s">
        <v>3173</v>
      </c>
    </row>
    <row r="4" spans="2:16" x14ac:dyDescent="0.35">
      <c r="B4" s="460">
        <v>46070</v>
      </c>
      <c r="C4" s="461" t="s">
        <v>333</v>
      </c>
      <c r="D4" s="461" t="s">
        <v>334</v>
      </c>
      <c r="E4" s="461" t="s">
        <v>3193</v>
      </c>
      <c r="F4" s="461" t="s">
        <v>3174</v>
      </c>
      <c r="G4" s="461" t="s">
        <v>3175</v>
      </c>
      <c r="H4" s="461" t="s">
        <v>3176</v>
      </c>
      <c r="I4" s="462">
        <v>7500.16</v>
      </c>
      <c r="J4" s="462">
        <v>7500.16</v>
      </c>
      <c r="K4" s="461" t="s">
        <v>337</v>
      </c>
      <c r="L4" s="461" t="s">
        <v>2945</v>
      </c>
      <c r="M4" s="461">
        <v>45000000</v>
      </c>
      <c r="N4" s="461">
        <v>0</v>
      </c>
      <c r="O4" s="461" t="s">
        <v>3177</v>
      </c>
      <c r="P4" s="461" t="s">
        <v>3173</v>
      </c>
    </row>
    <row r="5" spans="2:16" x14ac:dyDescent="0.35">
      <c r="B5" s="460">
        <v>46101</v>
      </c>
      <c r="C5" s="461" t="s">
        <v>333</v>
      </c>
      <c r="D5" s="461" t="s">
        <v>334</v>
      </c>
      <c r="E5" s="461" t="s">
        <v>3194</v>
      </c>
      <c r="F5" s="461" t="s">
        <v>338</v>
      </c>
      <c r="G5" s="461" t="s">
        <v>3178</v>
      </c>
      <c r="H5" s="461" t="s">
        <v>3176</v>
      </c>
      <c r="I5" s="462">
        <v>35000.699999999997</v>
      </c>
      <c r="J5" s="462">
        <v>35000.699999999997</v>
      </c>
      <c r="K5" s="461" t="s">
        <v>337</v>
      </c>
      <c r="L5" s="461" t="s">
        <v>2945</v>
      </c>
      <c r="M5" s="461">
        <v>45000000</v>
      </c>
      <c r="N5" s="461">
        <v>0</v>
      </c>
      <c r="O5" s="461" t="s">
        <v>3177</v>
      </c>
      <c r="P5" s="461" t="s">
        <v>3173</v>
      </c>
    </row>
    <row r="6" spans="2:16" x14ac:dyDescent="0.35">
      <c r="B6" s="460">
        <v>46106</v>
      </c>
      <c r="C6" s="461" t="s">
        <v>333</v>
      </c>
      <c r="D6" s="461" t="s">
        <v>334</v>
      </c>
      <c r="E6" s="461" t="s">
        <v>3195</v>
      </c>
      <c r="F6" s="461" t="s">
        <v>339</v>
      </c>
      <c r="G6" s="461" t="s">
        <v>3179</v>
      </c>
      <c r="H6" s="461" t="s">
        <v>3164</v>
      </c>
      <c r="I6" s="462">
        <v>56731.5</v>
      </c>
      <c r="J6" s="462">
        <v>56731.5</v>
      </c>
      <c r="K6" s="461" t="s">
        <v>336</v>
      </c>
      <c r="L6" s="461" t="s">
        <v>3165</v>
      </c>
      <c r="M6" s="461">
        <v>500000</v>
      </c>
      <c r="N6" s="461">
        <v>0</v>
      </c>
      <c r="O6" s="461" t="s">
        <v>3154</v>
      </c>
      <c r="P6" s="461" t="s">
        <v>3173</v>
      </c>
    </row>
    <row r="7" spans="2:16" x14ac:dyDescent="0.35">
      <c r="B7" s="460">
        <v>46112</v>
      </c>
      <c r="C7" s="461" t="s">
        <v>333</v>
      </c>
      <c r="D7" s="461" t="s">
        <v>334</v>
      </c>
      <c r="E7" s="461" t="s">
        <v>3196</v>
      </c>
      <c r="F7" s="461" t="s">
        <v>347</v>
      </c>
      <c r="G7" s="461" t="s">
        <v>3180</v>
      </c>
      <c r="H7" s="461" t="s">
        <v>3176</v>
      </c>
      <c r="I7" s="462">
        <v>7500.16</v>
      </c>
      <c r="J7" s="462">
        <v>7500.16</v>
      </c>
      <c r="K7" s="461" t="s">
        <v>337</v>
      </c>
      <c r="L7" s="461" t="s">
        <v>2945</v>
      </c>
      <c r="M7" s="461">
        <v>45000000</v>
      </c>
      <c r="N7" s="461">
        <v>0</v>
      </c>
      <c r="O7" s="461" t="s">
        <v>3177</v>
      </c>
      <c r="P7" s="461" t="s">
        <v>3173</v>
      </c>
    </row>
    <row r="8" spans="2:16" x14ac:dyDescent="0.35">
      <c r="B8" s="460">
        <v>46140</v>
      </c>
      <c r="C8" s="461" t="s">
        <v>333</v>
      </c>
      <c r="D8" s="461" t="s">
        <v>334</v>
      </c>
      <c r="E8" s="461" t="s">
        <v>3197</v>
      </c>
      <c r="F8" s="461" t="s">
        <v>3181</v>
      </c>
      <c r="G8" s="461" t="s">
        <v>3162</v>
      </c>
      <c r="H8" s="461" t="s">
        <v>3164</v>
      </c>
      <c r="I8" s="462">
        <v>34503</v>
      </c>
      <c r="J8" s="462">
        <v>34503</v>
      </c>
      <c r="K8" s="461" t="s">
        <v>336</v>
      </c>
      <c r="L8" s="461" t="s">
        <v>3165</v>
      </c>
      <c r="M8" s="461">
        <v>500000</v>
      </c>
      <c r="N8" s="461">
        <v>0</v>
      </c>
      <c r="O8" s="461" t="s">
        <v>3154</v>
      </c>
      <c r="P8" s="461" t="s">
        <v>3173</v>
      </c>
    </row>
    <row r="9" spans="2:16" x14ac:dyDescent="0.35">
      <c r="B9" s="460">
        <v>46161</v>
      </c>
      <c r="C9" s="461" t="s">
        <v>333</v>
      </c>
      <c r="D9" s="461" t="s">
        <v>334</v>
      </c>
      <c r="E9" s="461" t="s">
        <v>3198</v>
      </c>
      <c r="F9" s="461" t="s">
        <v>3186</v>
      </c>
      <c r="G9" s="461" t="s">
        <v>3185</v>
      </c>
      <c r="H9" s="461" t="s">
        <v>3164</v>
      </c>
      <c r="I9" s="462">
        <v>36729</v>
      </c>
      <c r="J9" s="462">
        <v>36729</v>
      </c>
      <c r="K9" s="461" t="s">
        <v>336</v>
      </c>
      <c r="L9" s="461" t="s">
        <v>3165</v>
      </c>
      <c r="M9" s="461">
        <v>500000</v>
      </c>
      <c r="N9" s="461">
        <v>0</v>
      </c>
      <c r="O9" s="461" t="s">
        <v>3154</v>
      </c>
      <c r="P9" s="461" t="s">
        <v>3173</v>
      </c>
    </row>
    <row r="10" spans="2:16" x14ac:dyDescent="0.35">
      <c r="B10" s="364">
        <v>46183</v>
      </c>
      <c r="C10" t="s">
        <v>3199</v>
      </c>
      <c r="D10" t="s">
        <v>334</v>
      </c>
      <c r="E10" t="s">
        <v>245</v>
      </c>
      <c r="F10" t="s">
        <v>3200</v>
      </c>
      <c r="G10" t="s">
        <v>3191</v>
      </c>
      <c r="H10" t="s">
        <v>3164</v>
      </c>
      <c r="I10">
        <v>20947.5</v>
      </c>
      <c r="J10">
        <v>20947.5</v>
      </c>
      <c r="K10" t="s">
        <v>336</v>
      </c>
      <c r="L10" t="s">
        <v>3165</v>
      </c>
      <c r="M10">
        <v>500000</v>
      </c>
      <c r="N10" s="3">
        <v>0</v>
      </c>
      <c r="O10" s="3" t="s">
        <v>3154</v>
      </c>
      <c r="P10" s="461" t="s">
        <v>3173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B43E-BA03-45E1-B33B-DF57A3BB6466}">
  <sheetPr codeName="Sheet14"/>
  <dimension ref="B1:Q55"/>
  <sheetViews>
    <sheetView showGridLines="0" workbookViewId="0">
      <selection activeCell="D1" sqref="D1"/>
    </sheetView>
  </sheetViews>
  <sheetFormatPr defaultRowHeight="14.5" x14ac:dyDescent="0.35"/>
  <cols>
    <col min="4" max="4" width="30.453125" bestFit="1" customWidth="1"/>
    <col min="5" max="6" width="13.6328125" bestFit="1" customWidth="1"/>
    <col min="7" max="16" width="8.453125" hidden="1" customWidth="1"/>
    <col min="17" max="17" width="13.6328125" bestFit="1" customWidth="1"/>
  </cols>
  <sheetData>
    <row r="1" spans="2:17" x14ac:dyDescent="0.35">
      <c r="D1" t="s">
        <v>267</v>
      </c>
    </row>
    <row r="2" spans="2:17" ht="16" thickBot="1" x14ac:dyDescent="0.4">
      <c r="D2" s="263"/>
      <c r="E2" s="264">
        <v>30</v>
      </c>
      <c r="F2" s="264">
        <v>15</v>
      </c>
      <c r="G2" s="264">
        <v>0</v>
      </c>
      <c r="H2" s="264">
        <v>0</v>
      </c>
      <c r="I2" s="264">
        <v>0</v>
      </c>
      <c r="J2" s="264">
        <v>0</v>
      </c>
      <c r="K2" s="264">
        <v>0</v>
      </c>
      <c r="L2" s="264">
        <v>0</v>
      </c>
      <c r="M2" s="264">
        <v>0</v>
      </c>
      <c r="N2" s="264">
        <v>0</v>
      </c>
      <c r="O2" s="264">
        <v>0</v>
      </c>
      <c r="P2" s="264">
        <v>0</v>
      </c>
      <c r="Q2" s="264">
        <v>45</v>
      </c>
    </row>
    <row r="3" spans="2:17" ht="15.5" x14ac:dyDescent="0.35">
      <c r="B3" t="str" cm="1">
        <f t="array" ref="B3:B5">_xlfn.UNIQUE(Details!CM4:CM11)</f>
        <v>Customer POC Name</v>
      </c>
      <c r="D3" s="340" t="str">
        <f>D1</f>
        <v>Rohan Gupta</v>
      </c>
      <c r="E3" s="267">
        <v>45748</v>
      </c>
      <c r="F3" s="267" t="s">
        <v>269</v>
      </c>
      <c r="G3" s="267" t="s">
        <v>270</v>
      </c>
      <c r="H3" s="267" t="s">
        <v>271</v>
      </c>
      <c r="I3" s="267" t="s">
        <v>272</v>
      </c>
      <c r="J3" s="267" t="s">
        <v>273</v>
      </c>
      <c r="K3" s="267" t="s">
        <v>274</v>
      </c>
      <c r="L3" s="267" t="s">
        <v>275</v>
      </c>
      <c r="M3" s="267" t="s">
        <v>276</v>
      </c>
      <c r="N3" s="267" t="s">
        <v>277</v>
      </c>
      <c r="O3" s="267" t="s">
        <v>278</v>
      </c>
      <c r="P3" s="267" t="s">
        <v>279</v>
      </c>
      <c r="Q3" s="267" t="s">
        <v>211</v>
      </c>
    </row>
    <row r="4" spans="2:17" ht="15.5" x14ac:dyDescent="0.35">
      <c r="B4" t="e">
        <v>#N/A</v>
      </c>
      <c r="D4" s="270" t="s">
        <v>0</v>
      </c>
      <c r="E4" s="271">
        <f>SUMIFS(Details!BA:BA,Details!CL:CL,POC!$D$3,Details!CF:CF,POC!E$3)/1000</f>
        <v>0</v>
      </c>
      <c r="F4" s="271">
        <v>450.14189999999996</v>
      </c>
      <c r="G4" s="271">
        <v>0</v>
      </c>
      <c r="H4" s="271">
        <v>0</v>
      </c>
      <c r="I4" s="271">
        <v>0</v>
      </c>
      <c r="J4" s="271">
        <v>0</v>
      </c>
      <c r="K4" s="271">
        <v>0</v>
      </c>
      <c r="L4" s="271">
        <v>0</v>
      </c>
      <c r="M4" s="271">
        <v>0</v>
      </c>
      <c r="N4" s="271">
        <v>0</v>
      </c>
      <c r="O4" s="271">
        <v>0</v>
      </c>
      <c r="P4" s="271">
        <v>0</v>
      </c>
      <c r="Q4" s="271">
        <v>1434.22525</v>
      </c>
    </row>
    <row r="5" spans="2:17" ht="15.5" x14ac:dyDescent="0.35">
      <c r="B5">
        <v>0</v>
      </c>
      <c r="D5" s="270" t="s">
        <v>1</v>
      </c>
      <c r="E5" s="271">
        <f>SUMIFS(Details!BA:BA,Details!CL:CL,POC!$D$3,Details!CF:CF,POC!E$3)/1000</f>
        <v>0</v>
      </c>
      <c r="F5" s="271">
        <v>219171963.73984998</v>
      </c>
      <c r="G5" s="271">
        <v>0</v>
      </c>
      <c r="H5" s="271">
        <v>0</v>
      </c>
      <c r="I5" s="271">
        <v>0</v>
      </c>
      <c r="J5" s="271">
        <v>0</v>
      </c>
      <c r="K5" s="271">
        <v>0</v>
      </c>
      <c r="L5" s="271">
        <v>0</v>
      </c>
      <c r="M5" s="271">
        <v>0</v>
      </c>
      <c r="N5" s="271">
        <v>0</v>
      </c>
      <c r="O5" s="271">
        <v>0</v>
      </c>
      <c r="P5" s="271">
        <v>0</v>
      </c>
      <c r="Q5" s="271">
        <v>561697028.91593003</v>
      </c>
    </row>
    <row r="6" spans="2:17" ht="15.5" x14ac:dyDescent="0.35">
      <c r="D6" s="270" t="s">
        <v>2</v>
      </c>
      <c r="E6" s="271">
        <v>338940346.44390613</v>
      </c>
      <c r="F6" s="271">
        <v>217005340.77893814</v>
      </c>
      <c r="G6" s="271">
        <v>0</v>
      </c>
      <c r="H6" s="271">
        <v>0</v>
      </c>
      <c r="I6" s="271">
        <v>0</v>
      </c>
      <c r="J6" s="271">
        <v>0</v>
      </c>
      <c r="K6" s="271">
        <v>0</v>
      </c>
      <c r="L6" s="271">
        <v>0</v>
      </c>
      <c r="M6" s="271">
        <v>0</v>
      </c>
      <c r="N6" s="271">
        <v>0</v>
      </c>
      <c r="O6" s="271">
        <v>0</v>
      </c>
      <c r="P6" s="271">
        <v>0</v>
      </c>
      <c r="Q6" s="271">
        <v>555945687.22284424</v>
      </c>
    </row>
    <row r="7" spans="2:17" ht="15.5" x14ac:dyDescent="0.35">
      <c r="D7" s="270" t="s">
        <v>3</v>
      </c>
      <c r="E7" s="271">
        <v>0</v>
      </c>
      <c r="F7" s="271">
        <v>147155</v>
      </c>
      <c r="G7" s="271">
        <v>0</v>
      </c>
      <c r="H7" s="271">
        <v>0</v>
      </c>
      <c r="I7" s="271">
        <v>0</v>
      </c>
      <c r="J7" s="271">
        <v>0</v>
      </c>
      <c r="K7" s="271">
        <v>0</v>
      </c>
      <c r="L7" s="271">
        <v>0</v>
      </c>
      <c r="M7" s="271">
        <v>0</v>
      </c>
      <c r="N7" s="271">
        <v>0</v>
      </c>
      <c r="O7" s="271">
        <v>0</v>
      </c>
      <c r="P7" s="271">
        <v>0</v>
      </c>
      <c r="Q7" s="271">
        <v>147155</v>
      </c>
    </row>
    <row r="8" spans="2:17" ht="15.5" x14ac:dyDescent="0.35">
      <c r="D8" s="277" t="s">
        <v>4</v>
      </c>
      <c r="E8" s="278">
        <v>3584718.7321739197</v>
      </c>
      <c r="F8" s="278">
        <v>2166622.9609118402</v>
      </c>
      <c r="G8" s="278">
        <v>0</v>
      </c>
      <c r="H8" s="278">
        <v>0</v>
      </c>
      <c r="I8" s="278">
        <v>0</v>
      </c>
      <c r="J8" s="278">
        <v>0</v>
      </c>
      <c r="K8" s="278">
        <v>0</v>
      </c>
      <c r="L8" s="278">
        <v>0</v>
      </c>
      <c r="M8" s="278">
        <v>0</v>
      </c>
      <c r="N8" s="278">
        <v>0</v>
      </c>
      <c r="O8" s="278">
        <v>0</v>
      </c>
      <c r="P8" s="278">
        <v>0</v>
      </c>
      <c r="Q8" s="278">
        <v>5751341.6930857897</v>
      </c>
    </row>
    <row r="9" spans="2:17" ht="15.5" x14ac:dyDescent="0.35">
      <c r="D9" s="277" t="s">
        <v>5</v>
      </c>
      <c r="E9" s="278">
        <v>3584718.7321739197</v>
      </c>
      <c r="F9" s="278">
        <v>2019467.9609118402</v>
      </c>
      <c r="G9" s="278">
        <v>0</v>
      </c>
      <c r="H9" s="278">
        <v>0</v>
      </c>
      <c r="I9" s="278">
        <v>0</v>
      </c>
      <c r="J9" s="278">
        <v>0</v>
      </c>
      <c r="K9" s="278">
        <v>0</v>
      </c>
      <c r="L9" s="278">
        <v>0</v>
      </c>
      <c r="M9" s="278">
        <v>0</v>
      </c>
      <c r="N9" s="278">
        <v>0</v>
      </c>
      <c r="O9" s="278">
        <v>0</v>
      </c>
      <c r="P9" s="278">
        <v>0</v>
      </c>
      <c r="Q9" s="278">
        <v>5604186.6930857897</v>
      </c>
    </row>
    <row r="10" spans="2:17" ht="15.5" x14ac:dyDescent="0.35">
      <c r="D10" s="280" t="s">
        <v>6</v>
      </c>
      <c r="E10" s="281">
        <v>1.0465566163256234E-2</v>
      </c>
      <c r="F10" s="281">
        <v>9.885493217022737E-3</v>
      </c>
      <c r="G10" s="281">
        <v>0</v>
      </c>
      <c r="H10" s="281">
        <v>0</v>
      </c>
      <c r="I10" s="281">
        <v>0</v>
      </c>
      <c r="J10" s="281">
        <v>0</v>
      </c>
      <c r="K10" s="281">
        <v>0</v>
      </c>
      <c r="L10" s="281">
        <v>0</v>
      </c>
      <c r="M10" s="281">
        <v>0</v>
      </c>
      <c r="N10" s="281">
        <v>0</v>
      </c>
      <c r="O10" s="281">
        <v>0</v>
      </c>
      <c r="P10" s="281">
        <v>0</v>
      </c>
      <c r="Q10" s="281">
        <v>1.0239223989106414E-2</v>
      </c>
    </row>
    <row r="11" spans="2:17" ht="15.5" x14ac:dyDescent="0.35">
      <c r="D11" s="280" t="s">
        <v>7</v>
      </c>
      <c r="E11" s="281">
        <v>0</v>
      </c>
      <c r="F11" s="281">
        <v>6.7141343029927044E-4</v>
      </c>
      <c r="G11" s="281">
        <v>0</v>
      </c>
      <c r="H11" s="281">
        <v>0</v>
      </c>
      <c r="I11" s="281">
        <v>0</v>
      </c>
      <c r="J11" s="281">
        <v>0</v>
      </c>
      <c r="K11" s="281">
        <v>0</v>
      </c>
      <c r="L11" s="281">
        <v>0</v>
      </c>
      <c r="M11" s="281">
        <v>0</v>
      </c>
      <c r="N11" s="281">
        <v>0</v>
      </c>
      <c r="O11" s="281">
        <v>0</v>
      </c>
      <c r="P11" s="281">
        <v>0</v>
      </c>
      <c r="Q11" s="281">
        <v>2.6198287052364824E-4</v>
      </c>
    </row>
    <row r="12" spans="2:17" ht="15.5" x14ac:dyDescent="0.35">
      <c r="D12" s="280" t="s">
        <v>8</v>
      </c>
      <c r="E12" s="281">
        <v>1.0465566163256234E-2</v>
      </c>
      <c r="F12" s="281">
        <v>9.2140797867234659E-3</v>
      </c>
      <c r="G12" s="281">
        <v>0</v>
      </c>
      <c r="H12" s="281">
        <v>0</v>
      </c>
      <c r="I12" s="281">
        <v>0</v>
      </c>
      <c r="J12" s="281">
        <v>0</v>
      </c>
      <c r="K12" s="281">
        <v>0</v>
      </c>
      <c r="L12" s="281">
        <v>0</v>
      </c>
      <c r="M12" s="281">
        <v>0</v>
      </c>
      <c r="N12" s="281">
        <v>0</v>
      </c>
      <c r="O12" s="281">
        <v>0</v>
      </c>
      <c r="P12" s="281">
        <v>0</v>
      </c>
      <c r="Q12" s="281">
        <v>9.9772411185827647E-3</v>
      </c>
    </row>
    <row r="13" spans="2:17" ht="15.5" x14ac:dyDescent="0.35">
      <c r="D13" s="277" t="s">
        <v>10</v>
      </c>
      <c r="E13" s="283">
        <v>348.06509547802028</v>
      </c>
      <c r="F13" s="283">
        <v>486.89527400104276</v>
      </c>
      <c r="G13" s="283" t="e">
        <v>#DIV/0!</v>
      </c>
      <c r="H13" s="283" t="e">
        <v>#DIV/0!</v>
      </c>
      <c r="I13" s="283" t="e">
        <v>#DIV/0!</v>
      </c>
      <c r="J13" s="283" t="e">
        <v>#DIV/0!</v>
      </c>
      <c r="K13" s="283" t="e">
        <v>#DIV/0!</v>
      </c>
      <c r="L13" s="283" t="e">
        <v>#DIV/0!</v>
      </c>
      <c r="M13" s="283" t="e">
        <v>#DIV/0!</v>
      </c>
      <c r="N13" s="283" t="e">
        <v>#DIV/0!</v>
      </c>
      <c r="O13" s="283" t="e">
        <v>#DIV/0!</v>
      </c>
      <c r="P13" s="283" t="e">
        <v>#DIV/0!</v>
      </c>
      <c r="Q13" s="283">
        <v>391.63794453899766</v>
      </c>
    </row>
    <row r="14" spans="2:17" ht="15.5" x14ac:dyDescent="0.35">
      <c r="D14" s="277" t="s">
        <v>11</v>
      </c>
      <c r="E14" s="283">
        <v>344.42239719217497</v>
      </c>
      <c r="F14" s="283">
        <v>482.08207407250507</v>
      </c>
      <c r="G14" s="283" t="e">
        <v>#DIV/0!</v>
      </c>
      <c r="H14" s="283" t="e">
        <v>#DIV/0!</v>
      </c>
      <c r="I14" s="283" t="e">
        <v>#DIV/0!</v>
      </c>
      <c r="J14" s="283" t="e">
        <v>#DIV/0!</v>
      </c>
      <c r="K14" s="283" t="e">
        <v>#DIV/0!</v>
      </c>
      <c r="L14" s="283" t="e">
        <v>#DIV/0!</v>
      </c>
      <c r="M14" s="283" t="e">
        <v>#DIV/0!</v>
      </c>
      <c r="N14" s="283" t="e">
        <v>#DIV/0!</v>
      </c>
      <c r="O14" s="283" t="e">
        <v>#DIV/0!</v>
      </c>
      <c r="P14" s="283" t="e">
        <v>#DIV/0!</v>
      </c>
      <c r="Q14" s="283">
        <v>387.62787590222962</v>
      </c>
    </row>
    <row r="15" spans="2:17" ht="15.5" x14ac:dyDescent="0.35">
      <c r="D15" s="277" t="s">
        <v>12</v>
      </c>
      <c r="E15" s="283">
        <v>0</v>
      </c>
      <c r="F15" s="283">
        <v>0.32690802611354336</v>
      </c>
      <c r="G15" s="283" t="e">
        <v>#DIV/0!</v>
      </c>
      <c r="H15" s="283" t="e">
        <v>#DIV/0!</v>
      </c>
      <c r="I15" s="283" t="e">
        <v>#DIV/0!</v>
      </c>
      <c r="J15" s="283" t="e">
        <v>#DIV/0!</v>
      </c>
      <c r="K15" s="283" t="e">
        <v>#DIV/0!</v>
      </c>
      <c r="L15" s="283" t="e">
        <v>#DIV/0!</v>
      </c>
      <c r="M15" s="283" t="e">
        <v>#DIV/0!</v>
      </c>
      <c r="N15" s="283" t="e">
        <v>#DIV/0!</v>
      </c>
      <c r="O15" s="283" t="e">
        <v>#DIV/0!</v>
      </c>
      <c r="P15" s="283" t="e">
        <v>#DIV/0!</v>
      </c>
      <c r="Q15" s="283">
        <v>0.10260243291630795</v>
      </c>
    </row>
    <row r="16" spans="2:17" ht="15.5" x14ac:dyDescent="0.35">
      <c r="D16" s="270" t="s">
        <v>13</v>
      </c>
      <c r="E16" s="305">
        <v>61</v>
      </c>
      <c r="F16" s="305">
        <v>37</v>
      </c>
      <c r="G16" s="305">
        <v>0</v>
      </c>
      <c r="H16" s="305">
        <v>0</v>
      </c>
      <c r="I16" s="305">
        <v>0</v>
      </c>
      <c r="J16" s="305">
        <v>0</v>
      </c>
      <c r="K16" s="305">
        <v>0</v>
      </c>
      <c r="L16" s="305">
        <v>0</v>
      </c>
      <c r="M16" s="305">
        <v>0</v>
      </c>
      <c r="N16" s="305">
        <v>0</v>
      </c>
      <c r="O16" s="305">
        <v>0</v>
      </c>
      <c r="P16" s="305">
        <v>0</v>
      </c>
      <c r="Q16" s="273">
        <v>98</v>
      </c>
    </row>
    <row r="17" spans="4:17" ht="15.5" x14ac:dyDescent="0.35">
      <c r="D17" s="270" t="s">
        <v>14</v>
      </c>
      <c r="E17" s="305">
        <v>10</v>
      </c>
      <c r="F17" s="305">
        <v>7</v>
      </c>
      <c r="G17" s="305">
        <v>0</v>
      </c>
      <c r="H17" s="305">
        <v>0</v>
      </c>
      <c r="I17" s="305">
        <v>0</v>
      </c>
      <c r="J17" s="305">
        <v>0</v>
      </c>
      <c r="K17" s="305">
        <v>0</v>
      </c>
      <c r="L17" s="305">
        <v>0</v>
      </c>
      <c r="M17" s="305">
        <v>0</v>
      </c>
      <c r="N17" s="305">
        <v>0</v>
      </c>
      <c r="O17" s="305">
        <v>0</v>
      </c>
      <c r="P17" s="305">
        <v>0</v>
      </c>
      <c r="Q17" s="273">
        <v>12</v>
      </c>
    </row>
    <row r="18" spans="4:17" ht="15.5" x14ac:dyDescent="0.35">
      <c r="D18" s="270" t="s">
        <v>15</v>
      </c>
      <c r="E18" s="305">
        <v>7</v>
      </c>
      <c r="F18" s="305">
        <v>11</v>
      </c>
      <c r="G18" s="305">
        <v>0</v>
      </c>
      <c r="H18" s="305">
        <v>0</v>
      </c>
      <c r="I18" s="305">
        <v>0</v>
      </c>
      <c r="J18" s="305">
        <v>0</v>
      </c>
      <c r="K18" s="305">
        <v>0</v>
      </c>
      <c r="L18" s="305">
        <v>0</v>
      </c>
      <c r="M18" s="305">
        <v>0</v>
      </c>
      <c r="N18" s="305">
        <v>0</v>
      </c>
      <c r="O18" s="305">
        <v>0</v>
      </c>
      <c r="P18" s="305">
        <v>0</v>
      </c>
      <c r="Q18" s="273">
        <v>13</v>
      </c>
    </row>
    <row r="19" spans="4:17" ht="15.5" x14ac:dyDescent="0.35">
      <c r="D19" s="270" t="s">
        <v>240</v>
      </c>
      <c r="E19" s="305">
        <v>0</v>
      </c>
      <c r="F19" s="305">
        <v>0</v>
      </c>
      <c r="G19" s="305">
        <v>0</v>
      </c>
      <c r="H19" s="305">
        <v>0</v>
      </c>
      <c r="I19" s="305">
        <v>0</v>
      </c>
      <c r="J19" s="305">
        <v>0</v>
      </c>
      <c r="K19" s="305">
        <v>0</v>
      </c>
      <c r="L19" s="305">
        <v>0</v>
      </c>
      <c r="M19" s="305">
        <v>0</v>
      </c>
      <c r="N19" s="305">
        <v>0</v>
      </c>
      <c r="O19" s="305">
        <v>0</v>
      </c>
      <c r="P19" s="305">
        <v>0</v>
      </c>
      <c r="Q19" s="273">
        <v>0</v>
      </c>
    </row>
    <row r="20" spans="4:17" ht="15.5" x14ac:dyDescent="0.35">
      <c r="D20" s="270" t="s">
        <v>254</v>
      </c>
      <c r="E20" s="284">
        <v>0</v>
      </c>
      <c r="F20" s="285">
        <v>181537059.71000004</v>
      </c>
      <c r="G20" s="284">
        <v>0</v>
      </c>
      <c r="H20" s="285">
        <v>0</v>
      </c>
      <c r="I20" s="284">
        <v>0</v>
      </c>
      <c r="J20" s="285">
        <v>0</v>
      </c>
      <c r="K20" s="284">
        <v>0</v>
      </c>
      <c r="L20" s="285">
        <v>0</v>
      </c>
      <c r="M20" s="284">
        <v>0</v>
      </c>
      <c r="N20" s="285">
        <v>0</v>
      </c>
      <c r="O20" s="284">
        <v>0</v>
      </c>
      <c r="P20" s="285">
        <v>0</v>
      </c>
      <c r="Q20" s="284">
        <v>181537059.71000004</v>
      </c>
    </row>
    <row r="21" spans="4:17" ht="15.5" x14ac:dyDescent="0.35">
      <c r="D21" s="277" t="s">
        <v>9</v>
      </c>
      <c r="E21" s="286">
        <v>0</v>
      </c>
      <c r="F21" s="286">
        <v>10.529058774041548</v>
      </c>
      <c r="G21" s="286">
        <v>0</v>
      </c>
      <c r="H21" s="287">
        <v>0</v>
      </c>
      <c r="I21" s="286">
        <v>0</v>
      </c>
      <c r="J21" s="287">
        <v>0</v>
      </c>
      <c r="K21" s="286">
        <v>0</v>
      </c>
      <c r="L21" s="287">
        <v>0</v>
      </c>
      <c r="M21" s="286">
        <v>0</v>
      </c>
      <c r="N21" s="287">
        <v>0</v>
      </c>
      <c r="O21" s="286">
        <v>0</v>
      </c>
      <c r="P21" s="287">
        <v>0</v>
      </c>
      <c r="Q21" s="286">
        <v>12.325191530527269</v>
      </c>
    </row>
    <row r="22" spans="4:17" ht="15.5" x14ac:dyDescent="0.35">
      <c r="D22" s="270" t="s">
        <v>16</v>
      </c>
      <c r="E22" s="271">
        <v>8128770.9139200049</v>
      </c>
      <c r="F22" s="271">
        <v>5575918.2101499997</v>
      </c>
      <c r="G22" s="271">
        <v>0</v>
      </c>
      <c r="H22" s="271">
        <v>0</v>
      </c>
      <c r="I22" s="271">
        <v>0</v>
      </c>
      <c r="J22" s="271">
        <v>0</v>
      </c>
      <c r="K22" s="271">
        <v>0</v>
      </c>
      <c r="L22" s="271">
        <v>0</v>
      </c>
      <c r="M22" s="271">
        <v>0</v>
      </c>
      <c r="N22" s="271">
        <v>0</v>
      </c>
      <c r="O22" s="271">
        <v>0</v>
      </c>
      <c r="P22" s="271">
        <v>0</v>
      </c>
      <c r="Q22" s="271">
        <v>13704689.124070004</v>
      </c>
    </row>
    <row r="23" spans="4:17" ht="15.5" x14ac:dyDescent="0.35">
      <c r="D23" s="277" t="s">
        <v>17</v>
      </c>
      <c r="E23" s="281">
        <v>2.3731900933268317E-2</v>
      </c>
      <c r="F23" s="281">
        <v>2.5440837025890929E-2</v>
      </c>
      <c r="G23" s="281" t="e">
        <v>#DIV/0!</v>
      </c>
      <c r="H23" s="281" t="e">
        <v>#DIV/0!</v>
      </c>
      <c r="I23" s="281" t="e">
        <v>#DIV/0!</v>
      </c>
      <c r="J23" s="281" t="e">
        <v>#DIV/0!</v>
      </c>
      <c r="K23" s="281" t="e">
        <v>#DIV/0!</v>
      </c>
      <c r="L23" s="281" t="e">
        <v>#DIV/0!</v>
      </c>
      <c r="M23" s="281" t="e">
        <v>#DIV/0!</v>
      </c>
      <c r="N23" s="281" t="e">
        <v>#DIV/0!</v>
      </c>
      <c r="O23" s="281" t="e">
        <v>#DIV/0!</v>
      </c>
      <c r="P23" s="281" t="e">
        <v>#DIV/0!</v>
      </c>
      <c r="Q23" s="281">
        <v>2.4398721051667169E-2</v>
      </c>
    </row>
    <row r="24" spans="4:17" ht="15.5" x14ac:dyDescent="0.35">
      <c r="D24" s="270" t="s">
        <v>18</v>
      </c>
      <c r="E24" s="271">
        <v>8049284.2840939127</v>
      </c>
      <c r="F24" s="271">
        <v>5522976.0210618638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71">
        <v>0</v>
      </c>
      <c r="M24" s="271">
        <v>0</v>
      </c>
      <c r="N24" s="271">
        <v>0</v>
      </c>
      <c r="O24" s="271">
        <v>0</v>
      </c>
      <c r="P24" s="271">
        <v>0</v>
      </c>
      <c r="Q24" s="271">
        <v>13572260.305155776</v>
      </c>
    </row>
    <row r="25" spans="4:17" ht="16" thickBot="1" x14ac:dyDescent="0.4">
      <c r="D25" s="288" t="s">
        <v>19</v>
      </c>
      <c r="E25" s="289">
        <v>2.3748380411318343E-2</v>
      </c>
      <c r="F25" s="289">
        <v>2.5450876007185839E-2</v>
      </c>
      <c r="G25" s="289" t="e">
        <v>#DIV/0!</v>
      </c>
      <c r="H25" s="289" t="e">
        <v>#DIV/0!</v>
      </c>
      <c r="I25" s="289" t="e">
        <v>#DIV/0!</v>
      </c>
      <c r="J25" s="289" t="e">
        <v>#DIV/0!</v>
      </c>
      <c r="K25" s="289" t="e">
        <v>#DIV/0!</v>
      </c>
      <c r="L25" s="289" t="e">
        <v>#DIV/0!</v>
      </c>
      <c r="M25" s="289" t="e">
        <v>#DIV/0!</v>
      </c>
      <c r="N25" s="289" t="e">
        <v>#DIV/0!</v>
      </c>
      <c r="O25" s="289" t="e">
        <v>#DIV/0!</v>
      </c>
      <c r="P25" s="289" t="e">
        <v>#DIV/0!</v>
      </c>
      <c r="Q25" s="289">
        <v>2.4412924890117003E-2</v>
      </c>
    </row>
    <row r="26" spans="4:17" ht="16" thickBot="1" x14ac:dyDescent="0.4">
      <c r="D26" s="263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</row>
    <row r="27" spans="4:17" ht="15.5" x14ac:dyDescent="0.35">
      <c r="D27" s="290" t="s">
        <v>140</v>
      </c>
      <c r="E27" s="267" t="s">
        <v>242</v>
      </c>
      <c r="F27" s="267">
        <v>45778</v>
      </c>
      <c r="G27" s="267">
        <v>45809</v>
      </c>
      <c r="H27" s="267">
        <v>45839</v>
      </c>
      <c r="I27" s="267">
        <v>45870</v>
      </c>
      <c r="J27" s="267">
        <v>45901</v>
      </c>
      <c r="K27" s="267">
        <v>45931</v>
      </c>
      <c r="L27" s="267">
        <v>45962</v>
      </c>
      <c r="M27" s="267">
        <v>45992</v>
      </c>
      <c r="N27" s="267">
        <v>46023</v>
      </c>
      <c r="O27" s="267">
        <v>46054</v>
      </c>
      <c r="P27" s="267">
        <v>46082</v>
      </c>
      <c r="Q27" s="267" t="s">
        <v>211</v>
      </c>
    </row>
    <row r="28" spans="4:17" ht="15.5" x14ac:dyDescent="0.35">
      <c r="D28" s="291" t="s">
        <v>111</v>
      </c>
      <c r="E28" s="292">
        <v>335124303.34216005</v>
      </c>
      <c r="F28" s="292">
        <v>214064155.42969999</v>
      </c>
      <c r="G28" s="292">
        <v>0</v>
      </c>
      <c r="H28" s="292">
        <v>0</v>
      </c>
      <c r="I28" s="292">
        <v>0</v>
      </c>
      <c r="J28" s="292">
        <v>0</v>
      </c>
      <c r="K28" s="292">
        <v>0</v>
      </c>
      <c r="L28" s="292">
        <v>0</v>
      </c>
      <c r="M28" s="292">
        <v>0</v>
      </c>
      <c r="N28" s="292">
        <v>0</v>
      </c>
      <c r="O28" s="292">
        <v>0</v>
      </c>
      <c r="P28" s="292">
        <v>0</v>
      </c>
      <c r="Q28" s="292">
        <v>549188458.77186</v>
      </c>
    </row>
    <row r="29" spans="4:17" ht="15.5" x14ac:dyDescent="0.35">
      <c r="D29" s="291" t="s">
        <v>112</v>
      </c>
      <c r="E29" s="292">
        <v>331611741.76150715</v>
      </c>
      <c r="F29" s="292">
        <v>211946742.52058816</v>
      </c>
      <c r="G29" s="292">
        <v>0</v>
      </c>
      <c r="H29" s="292">
        <v>0</v>
      </c>
      <c r="I29" s="292">
        <v>0</v>
      </c>
      <c r="J29" s="292">
        <v>0</v>
      </c>
      <c r="K29" s="292">
        <v>0</v>
      </c>
      <c r="L29" s="292">
        <v>0</v>
      </c>
      <c r="M29" s="292">
        <v>0</v>
      </c>
      <c r="N29" s="292">
        <v>0</v>
      </c>
      <c r="O29" s="292">
        <v>0</v>
      </c>
      <c r="P29" s="292">
        <v>0</v>
      </c>
      <c r="Q29" s="292">
        <v>543558484.28209531</v>
      </c>
    </row>
    <row r="30" spans="4:17" ht="15.5" x14ac:dyDescent="0.35">
      <c r="D30" s="291" t="s">
        <v>113</v>
      </c>
      <c r="E30" s="293">
        <v>3512561.5806528926</v>
      </c>
      <c r="F30" s="293">
        <v>2117412.9091118276</v>
      </c>
      <c r="G30" s="293">
        <v>0</v>
      </c>
      <c r="H30" s="293">
        <v>0</v>
      </c>
      <c r="I30" s="293">
        <v>0</v>
      </c>
      <c r="J30" s="293">
        <v>0</v>
      </c>
      <c r="K30" s="293">
        <v>0</v>
      </c>
      <c r="L30" s="293">
        <v>0</v>
      </c>
      <c r="M30" s="293">
        <v>0</v>
      </c>
      <c r="N30" s="293">
        <v>0</v>
      </c>
      <c r="O30" s="293">
        <v>0</v>
      </c>
      <c r="P30" s="293">
        <v>0</v>
      </c>
      <c r="Q30" s="293">
        <v>5629974.4897646904</v>
      </c>
    </row>
    <row r="31" spans="4:17" ht="16" thickBot="1" x14ac:dyDescent="0.4">
      <c r="D31" s="294" t="s">
        <v>8</v>
      </c>
      <c r="E31" s="295">
        <v>1.0481369287820903E-2</v>
      </c>
      <c r="F31" s="295">
        <v>9.8914874602030207E-3</v>
      </c>
      <c r="G31" s="295" t="e">
        <v>#DIV/0!</v>
      </c>
      <c r="H31" s="295" t="e">
        <v>#DIV/0!</v>
      </c>
      <c r="I31" s="295" t="e">
        <v>#DIV/0!</v>
      </c>
      <c r="J31" s="295" t="e">
        <v>#DIV/0!</v>
      </c>
      <c r="K31" s="295" t="e">
        <v>#DIV/0!</v>
      </c>
      <c r="L31" s="295" t="e">
        <v>#DIV/0!</v>
      </c>
      <c r="M31" s="295" t="e">
        <v>#DIV/0!</v>
      </c>
      <c r="N31" s="295" t="e">
        <v>#DIV/0!</v>
      </c>
      <c r="O31" s="295" t="e">
        <v>#DIV/0!</v>
      </c>
      <c r="P31" s="295" t="e">
        <v>#DIV/0!</v>
      </c>
      <c r="Q31" s="295">
        <v>1.0251443561568825E-2</v>
      </c>
    </row>
    <row r="32" spans="4:17" ht="16" thickBot="1" x14ac:dyDescent="0.4">
      <c r="D32" s="263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</row>
    <row r="33" spans="4:17" ht="15.5" x14ac:dyDescent="0.35">
      <c r="D33" s="266" t="s">
        <v>141</v>
      </c>
      <c r="E33" s="267" t="s">
        <v>242</v>
      </c>
      <c r="F33" s="267">
        <v>45778</v>
      </c>
      <c r="G33" s="267">
        <v>45809</v>
      </c>
      <c r="H33" s="267">
        <v>45839</v>
      </c>
      <c r="I33" s="267">
        <v>45870</v>
      </c>
      <c r="J33" s="267">
        <v>45901</v>
      </c>
      <c r="K33" s="267">
        <v>45931</v>
      </c>
      <c r="L33" s="267">
        <v>45962</v>
      </c>
      <c r="M33" s="267">
        <v>45992</v>
      </c>
      <c r="N33" s="267">
        <v>46023</v>
      </c>
      <c r="O33" s="267">
        <v>46054</v>
      </c>
      <c r="P33" s="267">
        <v>46082</v>
      </c>
      <c r="Q33" s="267" t="s">
        <v>211</v>
      </c>
    </row>
    <row r="34" spans="4:17" ht="15.5" x14ac:dyDescent="0.35">
      <c r="D34" s="270" t="s">
        <v>259</v>
      </c>
      <c r="E34" s="296">
        <v>0</v>
      </c>
      <c r="F34" s="296">
        <v>-0.36012868539363274</v>
      </c>
      <c r="G34" s="296">
        <v>-1</v>
      </c>
      <c r="H34" s="296">
        <v>0</v>
      </c>
      <c r="I34" s="296">
        <v>0</v>
      </c>
      <c r="J34" s="296">
        <v>0</v>
      </c>
      <c r="K34" s="296">
        <v>0</v>
      </c>
      <c r="L34" s="296">
        <v>0</v>
      </c>
      <c r="M34" s="296">
        <v>0</v>
      </c>
      <c r="N34" s="296">
        <v>0</v>
      </c>
      <c r="O34" s="296">
        <v>0</v>
      </c>
      <c r="P34" s="296">
        <v>0</v>
      </c>
      <c r="Q34" s="284">
        <v>0</v>
      </c>
    </row>
    <row r="35" spans="4:17" ht="15.5" x14ac:dyDescent="0.35">
      <c r="D35" s="270" t="s">
        <v>260</v>
      </c>
      <c r="E35" s="296">
        <v>0</v>
      </c>
      <c r="F35" s="296">
        <v>-0.54257746561813081</v>
      </c>
      <c r="G35" s="296">
        <v>-1</v>
      </c>
      <c r="H35" s="296">
        <v>0</v>
      </c>
      <c r="I35" s="296">
        <v>0</v>
      </c>
      <c r="J35" s="296">
        <v>0</v>
      </c>
      <c r="K35" s="296">
        <v>0</v>
      </c>
      <c r="L35" s="296">
        <v>0</v>
      </c>
      <c r="M35" s="296">
        <v>0</v>
      </c>
      <c r="N35" s="296">
        <v>0</v>
      </c>
      <c r="O35" s="296">
        <v>0</v>
      </c>
      <c r="P35" s="296">
        <v>0</v>
      </c>
      <c r="Q35" s="284">
        <v>0</v>
      </c>
    </row>
    <row r="36" spans="4:17" ht="16" thickBot="1" x14ac:dyDescent="0.4">
      <c r="D36" s="297" t="s">
        <v>261</v>
      </c>
      <c r="E36" s="298">
        <v>0</v>
      </c>
      <c r="F36" s="298">
        <v>-0.39344262295081966</v>
      </c>
      <c r="G36" s="298">
        <v>-1</v>
      </c>
      <c r="H36" s="298">
        <v>0</v>
      </c>
      <c r="I36" s="298">
        <v>0</v>
      </c>
      <c r="J36" s="298">
        <v>0</v>
      </c>
      <c r="K36" s="298">
        <v>0</v>
      </c>
      <c r="L36" s="298">
        <v>0</v>
      </c>
      <c r="M36" s="298">
        <v>0</v>
      </c>
      <c r="N36" s="298">
        <v>0</v>
      </c>
      <c r="O36" s="298">
        <v>0</v>
      </c>
      <c r="P36" s="298">
        <v>0</v>
      </c>
      <c r="Q36" s="299">
        <v>0</v>
      </c>
    </row>
    <row r="37" spans="4:17" ht="16" thickBot="1" x14ac:dyDescent="0.4"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</row>
    <row r="38" spans="4:17" ht="15.5" x14ac:dyDescent="0.35">
      <c r="D38" s="266" t="s">
        <v>142</v>
      </c>
      <c r="E38" s="267" t="s">
        <v>242</v>
      </c>
      <c r="F38" s="267">
        <v>45778</v>
      </c>
      <c r="G38" s="267">
        <v>45809</v>
      </c>
      <c r="H38" s="267">
        <v>45839</v>
      </c>
      <c r="I38" s="267">
        <v>45870</v>
      </c>
      <c r="J38" s="267">
        <v>45901</v>
      </c>
      <c r="K38" s="267">
        <v>45931</v>
      </c>
      <c r="L38" s="267">
        <v>45962</v>
      </c>
      <c r="M38" s="267">
        <v>45992</v>
      </c>
      <c r="N38" s="267">
        <v>46023</v>
      </c>
      <c r="O38" s="267">
        <v>46054</v>
      </c>
      <c r="P38" s="267">
        <v>46082</v>
      </c>
      <c r="Q38" s="267" t="s">
        <v>211</v>
      </c>
    </row>
    <row r="39" spans="4:17" ht="15.5" x14ac:dyDescent="0.35">
      <c r="D39" s="270" t="s">
        <v>262</v>
      </c>
      <c r="E39" s="284">
        <v>2</v>
      </c>
      <c r="F39" s="285">
        <v>0</v>
      </c>
      <c r="G39" s="284">
        <v>0</v>
      </c>
      <c r="H39" s="284">
        <v>0</v>
      </c>
      <c r="I39" s="285">
        <v>0</v>
      </c>
      <c r="J39" s="284">
        <v>0</v>
      </c>
      <c r="K39" s="284">
        <v>0</v>
      </c>
      <c r="L39" s="285">
        <v>0</v>
      </c>
      <c r="M39" s="284">
        <v>0</v>
      </c>
      <c r="N39" s="284">
        <v>0</v>
      </c>
      <c r="O39" s="285">
        <v>0</v>
      </c>
      <c r="P39" s="284">
        <v>0</v>
      </c>
      <c r="Q39" s="300">
        <v>0</v>
      </c>
    </row>
    <row r="40" spans="4:17" ht="15.5" x14ac:dyDescent="0.35">
      <c r="D40" s="270" t="s">
        <v>263</v>
      </c>
      <c r="E40" s="284">
        <v>57062</v>
      </c>
      <c r="F40" s="285">
        <v>0</v>
      </c>
      <c r="G40" s="284">
        <v>0</v>
      </c>
      <c r="H40" s="284">
        <v>0</v>
      </c>
      <c r="I40" s="285">
        <v>0</v>
      </c>
      <c r="J40" s="284">
        <v>0</v>
      </c>
      <c r="K40" s="284">
        <v>0</v>
      </c>
      <c r="L40" s="285">
        <v>0</v>
      </c>
      <c r="M40" s="284">
        <v>0</v>
      </c>
      <c r="N40" s="284">
        <v>0</v>
      </c>
      <c r="O40" s="285">
        <v>0</v>
      </c>
      <c r="P40" s="284">
        <v>0</v>
      </c>
      <c r="Q40" s="284">
        <v>0</v>
      </c>
    </row>
    <row r="41" spans="4:17" ht="15.5" x14ac:dyDescent="0.35">
      <c r="D41" s="270" t="s">
        <v>264</v>
      </c>
      <c r="E41" s="284">
        <v>1</v>
      </c>
      <c r="F41" s="285">
        <v>0</v>
      </c>
      <c r="G41" s="284">
        <v>0</v>
      </c>
      <c r="H41" s="284">
        <v>0</v>
      </c>
      <c r="I41" s="285">
        <v>0</v>
      </c>
      <c r="J41" s="284">
        <v>0</v>
      </c>
      <c r="K41" s="284">
        <v>0</v>
      </c>
      <c r="L41" s="285">
        <v>0</v>
      </c>
      <c r="M41" s="284">
        <v>0</v>
      </c>
      <c r="N41" s="284">
        <v>0</v>
      </c>
      <c r="O41" s="285">
        <v>0</v>
      </c>
      <c r="P41" s="284">
        <v>0</v>
      </c>
      <c r="Q41" s="284">
        <v>0</v>
      </c>
    </row>
    <row r="42" spans="4:17" ht="15.5" x14ac:dyDescent="0.35">
      <c r="D42" s="270" t="s">
        <v>265</v>
      </c>
      <c r="E42" s="301">
        <v>1.6393442622950821E-2</v>
      </c>
      <c r="F42" s="301">
        <v>0</v>
      </c>
      <c r="G42" s="301">
        <v>0</v>
      </c>
      <c r="H42" s="301">
        <v>0</v>
      </c>
      <c r="I42" s="301">
        <v>0</v>
      </c>
      <c r="J42" s="301">
        <v>0</v>
      </c>
      <c r="K42" s="301">
        <v>0</v>
      </c>
      <c r="L42" s="301">
        <v>0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</row>
    <row r="43" spans="4:17" ht="16" thickBot="1" x14ac:dyDescent="0.4">
      <c r="D43" s="297" t="s">
        <v>266</v>
      </c>
      <c r="E43" s="299">
        <v>15787</v>
      </c>
      <c r="F43" s="302">
        <v>0</v>
      </c>
      <c r="G43" s="299">
        <v>0</v>
      </c>
      <c r="H43" s="299">
        <v>0</v>
      </c>
      <c r="I43" s="302">
        <v>0</v>
      </c>
      <c r="J43" s="299">
        <v>0</v>
      </c>
      <c r="K43" s="299">
        <v>0</v>
      </c>
      <c r="L43" s="302">
        <v>0</v>
      </c>
      <c r="M43" s="299">
        <v>0</v>
      </c>
      <c r="N43" s="299">
        <v>0</v>
      </c>
      <c r="O43" s="302">
        <v>0</v>
      </c>
      <c r="P43" s="299">
        <v>0</v>
      </c>
      <c r="Q43" s="299">
        <v>0</v>
      </c>
    </row>
    <row r="44" spans="4:17" ht="16" thickBot="1" x14ac:dyDescent="0.4"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</row>
    <row r="45" spans="4:17" ht="15.5" x14ac:dyDescent="0.35">
      <c r="D45" s="290" t="s">
        <v>137</v>
      </c>
      <c r="E45" s="267" t="s">
        <v>242</v>
      </c>
      <c r="F45" s="267">
        <v>45778</v>
      </c>
      <c r="G45" s="267">
        <v>45809</v>
      </c>
      <c r="H45" s="267">
        <v>45839</v>
      </c>
      <c r="I45" s="267">
        <v>45870</v>
      </c>
      <c r="J45" s="267">
        <v>45901</v>
      </c>
      <c r="K45" s="267">
        <v>45931</v>
      </c>
      <c r="L45" s="267">
        <v>45962</v>
      </c>
      <c r="M45" s="267">
        <v>45992</v>
      </c>
      <c r="N45" s="267">
        <v>46023</v>
      </c>
      <c r="O45" s="267">
        <v>46054</v>
      </c>
      <c r="P45" s="267">
        <v>46082</v>
      </c>
      <c r="Q45" s="267" t="s">
        <v>211</v>
      </c>
    </row>
    <row r="46" spans="4:17" ht="15.5" x14ac:dyDescent="0.35">
      <c r="D46" s="291" t="s">
        <v>108</v>
      </c>
      <c r="E46" s="271">
        <v>7328604.6823989991</v>
      </c>
      <c r="F46" s="271">
        <v>5058598.2583499998</v>
      </c>
      <c r="G46" s="271">
        <v>0</v>
      </c>
      <c r="H46" s="271">
        <v>0</v>
      </c>
      <c r="I46" s="271">
        <v>0</v>
      </c>
      <c r="J46" s="271">
        <v>0</v>
      </c>
      <c r="K46" s="271">
        <v>0</v>
      </c>
      <c r="L46" s="271">
        <v>0</v>
      </c>
      <c r="M46" s="271">
        <v>0</v>
      </c>
      <c r="N46" s="271">
        <v>0</v>
      </c>
      <c r="O46" s="271">
        <v>0</v>
      </c>
      <c r="P46" s="271">
        <v>0</v>
      </c>
      <c r="Q46" s="271">
        <v>12387202.940748999</v>
      </c>
    </row>
    <row r="47" spans="4:17" ht="16" thickBot="1" x14ac:dyDescent="0.4">
      <c r="D47" s="294" t="s">
        <v>109</v>
      </c>
      <c r="E47" s="316">
        <v>7400761.8339200038</v>
      </c>
      <c r="F47" s="316">
        <v>5107808.3101499993</v>
      </c>
      <c r="G47" s="316">
        <v>0</v>
      </c>
      <c r="H47" s="316">
        <v>0</v>
      </c>
      <c r="I47" s="316">
        <v>0</v>
      </c>
      <c r="J47" s="316">
        <v>0</v>
      </c>
      <c r="K47" s="316">
        <v>0</v>
      </c>
      <c r="L47" s="316">
        <v>0</v>
      </c>
      <c r="M47" s="316">
        <v>0</v>
      </c>
      <c r="N47" s="316">
        <v>0</v>
      </c>
      <c r="O47" s="316">
        <v>0</v>
      </c>
      <c r="P47" s="316">
        <v>0</v>
      </c>
      <c r="Q47" s="316">
        <v>12508570.144070003</v>
      </c>
    </row>
    <row r="48" spans="4:17" ht="16" thickBot="1" x14ac:dyDescent="0.4">
      <c r="D48" s="263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</row>
    <row r="49" spans="4:17" ht="15.5" x14ac:dyDescent="0.35">
      <c r="D49" s="269" t="s">
        <v>182</v>
      </c>
      <c r="E49" s="268" t="s">
        <v>242</v>
      </c>
      <c r="F49" s="268">
        <v>45778</v>
      </c>
      <c r="G49" s="268">
        <v>45809</v>
      </c>
      <c r="H49" s="268">
        <v>45839</v>
      </c>
      <c r="I49" s="268">
        <v>45870</v>
      </c>
      <c r="J49" s="268">
        <v>45901</v>
      </c>
      <c r="K49" s="268">
        <v>45931</v>
      </c>
      <c r="L49" s="268">
        <v>45962</v>
      </c>
      <c r="M49" s="268">
        <v>45992</v>
      </c>
      <c r="N49" s="268">
        <v>46023</v>
      </c>
      <c r="O49" s="268">
        <v>46054</v>
      </c>
      <c r="P49" s="268">
        <v>46082</v>
      </c>
      <c r="Q49" s="319" t="s">
        <v>211</v>
      </c>
    </row>
    <row r="50" spans="4:17" ht="16" thickBot="1" x14ac:dyDescent="0.4">
      <c r="D50" s="307"/>
      <c r="E50" s="316">
        <v>0</v>
      </c>
      <c r="F50" s="316">
        <v>0</v>
      </c>
      <c r="G50" s="316">
        <v>0</v>
      </c>
      <c r="H50" s="316">
        <v>0</v>
      </c>
      <c r="I50" s="316">
        <v>0</v>
      </c>
      <c r="J50" s="316">
        <v>0</v>
      </c>
      <c r="K50" s="316">
        <v>0</v>
      </c>
      <c r="L50" s="316">
        <v>0</v>
      </c>
      <c r="M50" s="316">
        <v>0</v>
      </c>
      <c r="N50" s="316">
        <v>0</v>
      </c>
      <c r="O50" s="316">
        <v>0</v>
      </c>
      <c r="P50" s="316">
        <v>0</v>
      </c>
      <c r="Q50" s="308">
        <v>0</v>
      </c>
    </row>
    <row r="51" spans="4:17" ht="16" thickBot="1" x14ac:dyDescent="0.4">
      <c r="D51" s="263"/>
      <c r="E51" s="303"/>
      <c r="F51" s="303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</row>
    <row r="52" spans="4:17" ht="16" thickBot="1" x14ac:dyDescent="0.4">
      <c r="D52" s="269" t="s">
        <v>258</v>
      </c>
      <c r="E52" s="267" t="s">
        <v>242</v>
      </c>
      <c r="F52" s="267">
        <v>45778</v>
      </c>
      <c r="G52" s="267">
        <v>45809</v>
      </c>
      <c r="H52" s="267">
        <v>45839</v>
      </c>
      <c r="I52" s="267">
        <v>45870</v>
      </c>
      <c r="J52" s="267">
        <v>45901</v>
      </c>
      <c r="K52" s="267">
        <v>45931</v>
      </c>
      <c r="L52" s="267">
        <v>45962</v>
      </c>
      <c r="M52" s="267">
        <v>45992</v>
      </c>
      <c r="N52" s="267">
        <v>46023</v>
      </c>
      <c r="O52" s="267">
        <v>46054</v>
      </c>
      <c r="P52" s="267">
        <v>46082</v>
      </c>
      <c r="Q52" s="267" t="s">
        <v>211</v>
      </c>
    </row>
    <row r="53" spans="4:17" ht="15.5" x14ac:dyDescent="0.35">
      <c r="D53" s="327" t="s">
        <v>216</v>
      </c>
      <c r="E53" s="271">
        <v>3664205.3620000002</v>
      </c>
      <c r="F53" s="271">
        <v>2219565.1500000004</v>
      </c>
      <c r="G53" s="271">
        <v>0</v>
      </c>
      <c r="H53" s="271">
        <v>0</v>
      </c>
      <c r="I53" s="271">
        <v>0</v>
      </c>
      <c r="J53" s="271">
        <v>0</v>
      </c>
      <c r="K53" s="271">
        <v>0</v>
      </c>
      <c r="L53" s="271">
        <v>0</v>
      </c>
      <c r="M53" s="271">
        <v>0</v>
      </c>
      <c r="N53" s="271">
        <v>0</v>
      </c>
      <c r="O53" s="271">
        <v>0</v>
      </c>
      <c r="P53" s="271">
        <v>0</v>
      </c>
      <c r="Q53" s="328">
        <v>5883770.5120000001</v>
      </c>
    </row>
    <row r="54" spans="4:17" ht="15.5" x14ac:dyDescent="0.35">
      <c r="D54" s="309" t="s">
        <v>217</v>
      </c>
      <c r="E54" s="271">
        <v>3664205.3620000002</v>
      </c>
      <c r="F54" s="271">
        <v>2072410.1500000001</v>
      </c>
      <c r="G54" s="271">
        <v>0</v>
      </c>
      <c r="H54" s="271">
        <v>0</v>
      </c>
      <c r="I54" s="271">
        <v>0</v>
      </c>
      <c r="J54" s="271">
        <v>0</v>
      </c>
      <c r="K54" s="271">
        <v>0</v>
      </c>
      <c r="L54" s="271">
        <v>0</v>
      </c>
      <c r="M54" s="271">
        <v>0</v>
      </c>
      <c r="N54" s="271">
        <v>0</v>
      </c>
      <c r="O54" s="271">
        <v>0</v>
      </c>
      <c r="P54" s="271">
        <v>0</v>
      </c>
      <c r="Q54" s="271">
        <v>5736615.5120000001</v>
      </c>
    </row>
    <row r="55" spans="4:17" ht="16" thickBot="1" x14ac:dyDescent="0.4">
      <c r="D55" s="320" t="s">
        <v>218</v>
      </c>
      <c r="E55" s="316">
        <v>3584718.7321739141</v>
      </c>
      <c r="F55" s="316">
        <v>2019467.96091186</v>
      </c>
      <c r="G55" s="316">
        <v>0</v>
      </c>
      <c r="H55" s="316">
        <v>0</v>
      </c>
      <c r="I55" s="316">
        <v>0</v>
      </c>
      <c r="J55" s="316">
        <v>0</v>
      </c>
      <c r="K55" s="316">
        <v>0</v>
      </c>
      <c r="L55" s="316">
        <v>0</v>
      </c>
      <c r="M55" s="316">
        <v>0</v>
      </c>
      <c r="N55" s="316">
        <v>0</v>
      </c>
      <c r="O55" s="316">
        <v>0</v>
      </c>
      <c r="P55" s="316">
        <v>0</v>
      </c>
      <c r="Q55" s="316">
        <v>5604186.6930857738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7EF24-EDF7-4C93-8271-E8276CF1DCDC}">
          <x14:formula1>
            <xm:f>Details!$CM$5:$CM$11</xm:f>
          </x14:formula1>
          <xm:sqref>D1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88D3-42BE-408F-8ED7-9760D346C4B5}">
  <sheetPr codeName="Sheet15"/>
  <dimension ref="A1:R1988"/>
  <sheetViews>
    <sheetView showGridLines="0" topLeftCell="B1" workbookViewId="0">
      <selection activeCell="D3" sqref="D3"/>
    </sheetView>
  </sheetViews>
  <sheetFormatPr defaultRowHeight="14.5" x14ac:dyDescent="0.35"/>
  <cols>
    <col min="1" max="1" width="18.36328125" bestFit="1" customWidth="1"/>
    <col min="2" max="2" width="46.453125" bestFit="1" customWidth="1"/>
    <col min="3" max="3" width="8" bestFit="1" customWidth="1"/>
    <col min="4" max="4" width="48.54296875" bestFit="1" customWidth="1"/>
    <col min="5" max="5" width="19" bestFit="1" customWidth="1"/>
    <col min="6" max="6" width="13.6328125" bestFit="1" customWidth="1"/>
    <col min="7" max="7" width="13.7265625" bestFit="1" customWidth="1"/>
    <col min="10" max="10" width="47.6328125" bestFit="1" customWidth="1"/>
    <col min="11" max="11" width="18.08984375" bestFit="1" customWidth="1"/>
    <col min="12" max="12" width="13.08984375" bestFit="1" customWidth="1"/>
    <col min="13" max="13" width="12.1796875" style="3" bestFit="1" customWidth="1"/>
    <col min="14" max="14" width="14.7265625" style="3" bestFit="1" customWidth="1"/>
    <col min="15" max="18" width="13.7265625" style="3" bestFit="1" customWidth="1"/>
  </cols>
  <sheetData>
    <row r="1" spans="1:18" x14ac:dyDescent="0.35">
      <c r="A1" t="s">
        <v>293</v>
      </c>
    </row>
    <row r="2" spans="1:18" ht="15" thickBot="1" x14ac:dyDescent="0.4">
      <c r="B2" s="347" t="s">
        <v>289</v>
      </c>
      <c r="M2" s="3">
        <f>SUBTOTAL(9,M4:M100)</f>
        <v>0</v>
      </c>
      <c r="N2" s="3">
        <f t="shared" ref="N2:R2" si="0">SUBTOTAL(9,N4:N100)</f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</row>
    <row r="3" spans="1:18" ht="15" thickBot="1" x14ac:dyDescent="0.4">
      <c r="B3" s="112" t="s">
        <v>83</v>
      </c>
      <c r="C3" s="353" t="s">
        <v>21</v>
      </c>
      <c r="D3" s="353" t="s">
        <v>78</v>
      </c>
      <c r="E3" s="353" t="s">
        <v>313</v>
      </c>
      <c r="F3" s="353" t="s">
        <v>287</v>
      </c>
      <c r="G3" s="114" t="s">
        <v>288</v>
      </c>
      <c r="J3" s="354" t="str" cm="1">
        <f t="array" ref="J3:J5">_xlfn.UNIQUE(_xlfn._TRO_TRAILING(D3:D999))</f>
        <v>Customer Name</v>
      </c>
      <c r="K3" s="114" t="s">
        <v>290</v>
      </c>
      <c r="L3" s="114" t="s">
        <v>292</v>
      </c>
      <c r="M3" s="262" t="e" cm="1" vm="1">
        <f t="array" ref="M3:O3">_xlfn.TOROW(_xlfn.UNIQUE(C4:C2000))</f>
        <v>#VALUE!</v>
      </c>
      <c r="N3" s="262">
        <v>0</v>
      </c>
      <c r="O3" s="262">
        <v>0</v>
      </c>
      <c r="P3" s="262"/>
      <c r="Q3" s="262"/>
      <c r="R3" s="262"/>
    </row>
    <row r="4" spans="1:18" x14ac:dyDescent="0.35">
      <c r="B4" t="e" cm="1" vm="2">
        <f t="array" ref="B4">_xlfn.UNIQUE(_xlfn._xlws.FILTER(Details!E:E,Details!CZ:CZ='GST TDS'!A1))</f>
        <v>#VALUE!</v>
      </c>
      <c r="C4" s="3" t="e" vm="1">
        <f>_xlfn.XLOOKUP(B4,Details!E:E,Details!CG:CG)</f>
        <v>#VALUE!</v>
      </c>
      <c r="D4" s="3" t="e" vm="1">
        <f>_xlfn.XLOOKUP(B4,Details!E:E,Details!AQ:AQ)</f>
        <v>#VALUE!</v>
      </c>
      <c r="E4" s="3" t="e" vm="1">
        <f>_xlfn.XLOOKUP(B4,Details!E:E,Details!AR:AR)</f>
        <v>#VALUE!</v>
      </c>
      <c r="F4" s="3">
        <f>SUMIFS(Details!AY:AY,Details!E:E,'GST TDS'!B4)</f>
        <v>0</v>
      </c>
      <c r="G4" s="352">
        <f>F4*2%</f>
        <v>0</v>
      </c>
      <c r="J4" t="e" vm="1">
        <v>#VALUE!</v>
      </c>
      <c r="K4" t="e" vm="1">
        <f>_xlfn.XLOOKUP(J4,Details!AQ:AQ,Details!AR:AR)</f>
        <v>#VALUE!</v>
      </c>
      <c r="L4" t="e" vm="1">
        <f>MID(K4,3,10)</f>
        <v>#VALUE!</v>
      </c>
      <c r="M4" s="3">
        <f t="shared" ref="M4:R13" si="1">SUMIFS($G:$G,$D:$D,$J4,$C:$C,M$3)</f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</row>
    <row r="5" spans="1:18" x14ac:dyDescent="0.35">
      <c r="C5" s="3">
        <f>_xlfn.XLOOKUP(B5,Details!E:E,Details!CG:CG)</f>
        <v>0</v>
      </c>
      <c r="D5" s="3">
        <f>_xlfn.XLOOKUP(B5,Details!E:E,Details!AQ:AQ)</f>
        <v>0</v>
      </c>
      <c r="E5" s="3">
        <f>_xlfn.XLOOKUP(B5,Details!E:E,Details!AR:AR)</f>
        <v>0</v>
      </c>
      <c r="F5" s="3">
        <f>SUMIFS(Details!AY:AY,Details!E:E,'GST TDS'!B5)</f>
        <v>0</v>
      </c>
      <c r="G5" s="352">
        <f t="shared" ref="G5:G68" si="2">F5*2%</f>
        <v>0</v>
      </c>
      <c r="J5">
        <v>0</v>
      </c>
      <c r="K5" t="e">
        <f>_xlfn.XLOOKUP(J5,Details!AQ:AQ,Details!AR:AR)</f>
        <v>#N/A</v>
      </c>
      <c r="L5" t="e">
        <f t="shared" ref="L5:L33" si="3">MID(K5,3,10)</f>
        <v>#N/A</v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</row>
    <row r="6" spans="1:18" x14ac:dyDescent="0.35">
      <c r="C6" s="3">
        <f>_xlfn.XLOOKUP(B6,Details!E:E,Details!CG:CG)</f>
        <v>0</v>
      </c>
      <c r="D6" s="3">
        <f>_xlfn.XLOOKUP(B6,Details!E:E,Details!AQ:AQ)</f>
        <v>0</v>
      </c>
      <c r="E6" s="3">
        <f>_xlfn.XLOOKUP(B6,Details!E:E,Details!AR:AR)</f>
        <v>0</v>
      </c>
      <c r="F6" s="3">
        <f>SUMIFS(Details!AY:AY,Details!E:E,'GST TDS'!B6)</f>
        <v>0</v>
      </c>
      <c r="G6" s="352">
        <f t="shared" si="2"/>
        <v>0</v>
      </c>
      <c r="K6">
        <f>_xlfn.XLOOKUP(J6,Details!AQ:AQ,Details!AR:AR)</f>
        <v>0</v>
      </c>
      <c r="L6" t="str">
        <f t="shared" si="3"/>
        <v/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</row>
    <row r="7" spans="1:18" x14ac:dyDescent="0.35">
      <c r="C7" s="3">
        <f>_xlfn.XLOOKUP(B7,Details!E:E,Details!CG:CG)</f>
        <v>0</v>
      </c>
      <c r="D7" s="3">
        <f>_xlfn.XLOOKUP(B7,Details!E:E,Details!AQ:AQ)</f>
        <v>0</v>
      </c>
      <c r="E7" s="3">
        <f>_xlfn.XLOOKUP(B7,Details!E:E,Details!AR:AR)</f>
        <v>0</v>
      </c>
      <c r="F7" s="3">
        <f>SUMIFS(Details!AY:AY,Details!E:E,'GST TDS'!B7)</f>
        <v>0</v>
      </c>
      <c r="G7" s="352">
        <f t="shared" si="2"/>
        <v>0</v>
      </c>
      <c r="K7">
        <f>_xlfn.XLOOKUP(J7,Details!AQ:AQ,Details!AR:AR)</f>
        <v>0</v>
      </c>
      <c r="L7" t="str">
        <f t="shared" si="3"/>
        <v/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3">
        <f t="shared" si="1"/>
        <v>0</v>
      </c>
      <c r="R7" s="3">
        <f t="shared" si="1"/>
        <v>0</v>
      </c>
    </row>
    <row r="8" spans="1:18" x14ac:dyDescent="0.35">
      <c r="C8" s="3">
        <f>_xlfn.XLOOKUP(B8,Details!E:E,Details!CG:CG)</f>
        <v>0</v>
      </c>
      <c r="D8" s="3">
        <f>_xlfn.XLOOKUP(B8,Details!E:E,Details!AQ:AQ)</f>
        <v>0</v>
      </c>
      <c r="E8" s="3">
        <f>_xlfn.XLOOKUP(B8,Details!E:E,Details!AR:AR)</f>
        <v>0</v>
      </c>
      <c r="F8" s="3">
        <f>SUMIFS(Details!AY:AY,Details!E:E,'GST TDS'!B8)</f>
        <v>0</v>
      </c>
      <c r="G8" s="352">
        <f t="shared" si="2"/>
        <v>0</v>
      </c>
      <c r="K8">
        <f>_xlfn.XLOOKUP(J8,Details!AQ:AQ,Details!AR:AR)</f>
        <v>0</v>
      </c>
      <c r="L8" t="str">
        <f t="shared" si="3"/>
        <v/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</row>
    <row r="9" spans="1:18" x14ac:dyDescent="0.35">
      <c r="C9" s="3">
        <f>_xlfn.XLOOKUP(B9,Details!E:E,Details!CG:CG)</f>
        <v>0</v>
      </c>
      <c r="D9" s="3">
        <f>_xlfn.XLOOKUP(B9,Details!E:E,Details!AQ:AQ)</f>
        <v>0</v>
      </c>
      <c r="E9" s="3">
        <f>_xlfn.XLOOKUP(B9,Details!E:E,Details!AR:AR)</f>
        <v>0</v>
      </c>
      <c r="F9" s="3">
        <f>SUMIFS(Details!AY:AY,Details!E:E,'GST TDS'!B9)</f>
        <v>0</v>
      </c>
      <c r="G9" s="352">
        <f t="shared" si="2"/>
        <v>0</v>
      </c>
      <c r="K9">
        <f>_xlfn.XLOOKUP(J9,Details!AQ:AQ,Details!AR:AR)</f>
        <v>0</v>
      </c>
      <c r="L9" t="str">
        <f t="shared" si="3"/>
        <v/>
      </c>
      <c r="M9" s="3">
        <f t="shared" si="1"/>
        <v>0</v>
      </c>
      <c r="N9" s="3">
        <f t="shared" si="1"/>
        <v>0</v>
      </c>
      <c r="O9" s="3">
        <f t="shared" si="1"/>
        <v>0</v>
      </c>
      <c r="P9" s="3">
        <f t="shared" si="1"/>
        <v>0</v>
      </c>
      <c r="Q9" s="3">
        <f t="shared" si="1"/>
        <v>0</v>
      </c>
      <c r="R9" s="3">
        <f t="shared" si="1"/>
        <v>0</v>
      </c>
    </row>
    <row r="10" spans="1:18" x14ac:dyDescent="0.35">
      <c r="C10" s="3">
        <f>_xlfn.XLOOKUP(B10,Details!E:E,Details!CG:CG)</f>
        <v>0</v>
      </c>
      <c r="D10" s="3">
        <f>_xlfn.XLOOKUP(B10,Details!E:E,Details!AQ:AQ)</f>
        <v>0</v>
      </c>
      <c r="E10" s="3">
        <f>_xlfn.XLOOKUP(B10,Details!E:E,Details!AR:AR)</f>
        <v>0</v>
      </c>
      <c r="F10" s="3">
        <f>SUMIFS(Details!AY:AY,Details!E:E,'GST TDS'!B10)</f>
        <v>0</v>
      </c>
      <c r="G10" s="352">
        <f t="shared" si="2"/>
        <v>0</v>
      </c>
      <c r="K10">
        <f>_xlfn.XLOOKUP(J10,Details!AQ:AQ,Details!AR:AR)</f>
        <v>0</v>
      </c>
      <c r="L10" t="str">
        <f t="shared" si="3"/>
        <v/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0</v>
      </c>
      <c r="Q10" s="3">
        <f t="shared" si="1"/>
        <v>0</v>
      </c>
      <c r="R10" s="3">
        <f t="shared" si="1"/>
        <v>0</v>
      </c>
    </row>
    <row r="11" spans="1:18" x14ac:dyDescent="0.35">
      <c r="C11" s="3">
        <f>_xlfn.XLOOKUP(B11,Details!E:E,Details!CG:CG)</f>
        <v>0</v>
      </c>
      <c r="D11" s="3">
        <f>_xlfn.XLOOKUP(B11,Details!E:E,Details!AQ:AQ)</f>
        <v>0</v>
      </c>
      <c r="E11" s="3">
        <f>_xlfn.XLOOKUP(B11,Details!E:E,Details!AR:AR)</f>
        <v>0</v>
      </c>
      <c r="F11" s="3">
        <f>SUMIFS(Details!AY:AY,Details!E:E,'GST TDS'!B11)</f>
        <v>0</v>
      </c>
      <c r="G11" s="352">
        <f t="shared" si="2"/>
        <v>0</v>
      </c>
      <c r="K11">
        <f>_xlfn.XLOOKUP(J11,Details!AQ:AQ,Details!AR:AR)</f>
        <v>0</v>
      </c>
      <c r="L11" t="str">
        <f t="shared" si="3"/>
        <v/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3">
        <f t="shared" si="1"/>
        <v>0</v>
      </c>
      <c r="R11" s="3">
        <f t="shared" si="1"/>
        <v>0</v>
      </c>
    </row>
    <row r="12" spans="1:18" x14ac:dyDescent="0.35">
      <c r="C12" s="3">
        <f>_xlfn.XLOOKUP(B12,Details!E:E,Details!CG:CG)</f>
        <v>0</v>
      </c>
      <c r="D12" s="3">
        <f>_xlfn.XLOOKUP(B12,Details!E:E,Details!AQ:AQ)</f>
        <v>0</v>
      </c>
      <c r="E12" s="3">
        <f>_xlfn.XLOOKUP(B12,Details!E:E,Details!AR:AR)</f>
        <v>0</v>
      </c>
      <c r="F12" s="3">
        <f>SUMIFS(Details!AY:AY,Details!E:E,'GST TDS'!B12)</f>
        <v>0</v>
      </c>
      <c r="G12" s="352">
        <f t="shared" si="2"/>
        <v>0</v>
      </c>
      <c r="K12">
        <f>_xlfn.XLOOKUP(J12,Details!AQ:AQ,Details!AR:AR)</f>
        <v>0</v>
      </c>
      <c r="L12" t="str">
        <f t="shared" si="3"/>
        <v/>
      </c>
      <c r="M12" s="3">
        <f t="shared" si="1"/>
        <v>0</v>
      </c>
      <c r="N12" s="3">
        <f t="shared" si="1"/>
        <v>0</v>
      </c>
      <c r="O12" s="3">
        <f t="shared" si="1"/>
        <v>0</v>
      </c>
      <c r="P12" s="3">
        <f t="shared" si="1"/>
        <v>0</v>
      </c>
      <c r="Q12" s="3">
        <f t="shared" si="1"/>
        <v>0</v>
      </c>
      <c r="R12" s="3">
        <f t="shared" si="1"/>
        <v>0</v>
      </c>
    </row>
    <row r="13" spans="1:18" x14ac:dyDescent="0.35">
      <c r="C13" s="3">
        <f>_xlfn.XLOOKUP(B13,Details!E:E,Details!CG:CG)</f>
        <v>0</v>
      </c>
      <c r="D13" s="3">
        <f>_xlfn.XLOOKUP(B13,Details!E:E,Details!AQ:AQ)</f>
        <v>0</v>
      </c>
      <c r="E13" s="3">
        <f>_xlfn.XLOOKUP(B13,Details!E:E,Details!AR:AR)</f>
        <v>0</v>
      </c>
      <c r="F13" s="3">
        <f>SUMIFS(Details!AY:AY,Details!E:E,'GST TDS'!B13)</f>
        <v>0</v>
      </c>
      <c r="G13" s="352">
        <f t="shared" si="2"/>
        <v>0</v>
      </c>
      <c r="K13">
        <f>_xlfn.XLOOKUP(J13,Details!AQ:AQ,Details!AR:AR)</f>
        <v>0</v>
      </c>
      <c r="L13" t="str">
        <f t="shared" si="3"/>
        <v/>
      </c>
      <c r="M13" s="3">
        <f t="shared" si="1"/>
        <v>0</v>
      </c>
      <c r="N13" s="3">
        <f t="shared" si="1"/>
        <v>0</v>
      </c>
      <c r="O13" s="3">
        <f t="shared" si="1"/>
        <v>0</v>
      </c>
      <c r="P13" s="3">
        <f t="shared" si="1"/>
        <v>0</v>
      </c>
      <c r="Q13" s="3">
        <f t="shared" si="1"/>
        <v>0</v>
      </c>
      <c r="R13" s="3">
        <f t="shared" si="1"/>
        <v>0</v>
      </c>
    </row>
    <row r="14" spans="1:18" x14ac:dyDescent="0.35">
      <c r="C14" s="3">
        <f>_xlfn.XLOOKUP(B14,Details!E:E,Details!CG:CG)</f>
        <v>0</v>
      </c>
      <c r="D14" s="3">
        <f>_xlfn.XLOOKUP(B14,Details!E:E,Details!AQ:AQ)</f>
        <v>0</v>
      </c>
      <c r="E14" s="3">
        <f>_xlfn.XLOOKUP(B14,Details!E:E,Details!AR:AR)</f>
        <v>0</v>
      </c>
      <c r="F14" s="3">
        <f>SUMIFS(Details!AY:AY,Details!E:E,'GST TDS'!B14)</f>
        <v>0</v>
      </c>
      <c r="G14" s="352">
        <f t="shared" si="2"/>
        <v>0</v>
      </c>
      <c r="K14">
        <f>_xlfn.XLOOKUP(J14,Details!AQ:AQ,Details!AR:AR)</f>
        <v>0</v>
      </c>
      <c r="L14" t="str">
        <f t="shared" si="3"/>
        <v/>
      </c>
      <c r="M14" s="3">
        <f t="shared" ref="M14:R23" si="4">SUMIFS($G:$G,$D:$D,$J14,$C:$C,M$3)</f>
        <v>0</v>
      </c>
      <c r="N14" s="3">
        <f t="shared" si="4"/>
        <v>0</v>
      </c>
      <c r="O14" s="3">
        <f t="shared" si="4"/>
        <v>0</v>
      </c>
      <c r="P14" s="3">
        <f t="shared" si="4"/>
        <v>0</v>
      </c>
      <c r="Q14" s="3">
        <f t="shared" si="4"/>
        <v>0</v>
      </c>
      <c r="R14" s="3">
        <f t="shared" si="4"/>
        <v>0</v>
      </c>
    </row>
    <row r="15" spans="1:18" x14ac:dyDescent="0.35">
      <c r="C15" s="3">
        <f>_xlfn.XLOOKUP(B15,Details!E:E,Details!CG:CG)</f>
        <v>0</v>
      </c>
      <c r="D15" s="3">
        <f>_xlfn.XLOOKUP(B15,Details!E:E,Details!AQ:AQ)</f>
        <v>0</v>
      </c>
      <c r="E15" s="3">
        <f>_xlfn.XLOOKUP(B15,Details!E:E,Details!AR:AR)</f>
        <v>0</v>
      </c>
      <c r="F15" s="3">
        <f>SUMIFS(Details!AY:AY,Details!E:E,'GST TDS'!B15)</f>
        <v>0</v>
      </c>
      <c r="G15" s="352">
        <f t="shared" si="2"/>
        <v>0</v>
      </c>
      <c r="K15">
        <f>_xlfn.XLOOKUP(J15,Details!AQ:AQ,Details!AR:AR)</f>
        <v>0</v>
      </c>
      <c r="L15" t="str">
        <f t="shared" si="3"/>
        <v/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</row>
    <row r="16" spans="1:18" x14ac:dyDescent="0.35">
      <c r="C16" s="3">
        <f>_xlfn.XLOOKUP(B16,Details!E:E,Details!CG:CG)</f>
        <v>0</v>
      </c>
      <c r="D16" s="3">
        <f>_xlfn.XLOOKUP(B16,Details!E:E,Details!AQ:AQ)</f>
        <v>0</v>
      </c>
      <c r="E16" s="3">
        <f>_xlfn.XLOOKUP(B16,Details!E:E,Details!AR:AR)</f>
        <v>0</v>
      </c>
      <c r="F16" s="3">
        <f>SUMIFS(Details!AY:AY,Details!E:E,'GST TDS'!B16)</f>
        <v>0</v>
      </c>
      <c r="G16" s="352">
        <f t="shared" si="2"/>
        <v>0</v>
      </c>
      <c r="K16">
        <f>_xlfn.XLOOKUP(J16,Details!AQ:AQ,Details!AR:AR)</f>
        <v>0</v>
      </c>
      <c r="L16" t="str">
        <f t="shared" si="3"/>
        <v/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</row>
    <row r="17" spans="3:18" x14ac:dyDescent="0.35">
      <c r="C17" s="3">
        <f>_xlfn.XLOOKUP(B17,Details!E:E,Details!CG:CG)</f>
        <v>0</v>
      </c>
      <c r="D17" s="3">
        <f>_xlfn.XLOOKUP(B17,Details!E:E,Details!AQ:AQ)</f>
        <v>0</v>
      </c>
      <c r="E17" s="3">
        <f>_xlfn.XLOOKUP(B17,Details!E:E,Details!AR:AR)</f>
        <v>0</v>
      </c>
      <c r="F17" s="3">
        <f>SUMIFS(Details!AY:AY,Details!E:E,'GST TDS'!B17)</f>
        <v>0</v>
      </c>
      <c r="G17" s="352">
        <f t="shared" si="2"/>
        <v>0</v>
      </c>
      <c r="K17">
        <f>_xlfn.XLOOKUP(J17,Details!AQ:AQ,Details!AR:AR)</f>
        <v>0</v>
      </c>
      <c r="L17" t="str">
        <f t="shared" si="3"/>
        <v/>
      </c>
      <c r="M17" s="3">
        <f t="shared" si="4"/>
        <v>0</v>
      </c>
      <c r="N17" s="3">
        <f t="shared" si="4"/>
        <v>0</v>
      </c>
      <c r="O17" s="3">
        <f t="shared" si="4"/>
        <v>0</v>
      </c>
      <c r="P17" s="3">
        <f t="shared" si="4"/>
        <v>0</v>
      </c>
      <c r="Q17" s="3">
        <f t="shared" si="4"/>
        <v>0</v>
      </c>
      <c r="R17" s="3">
        <f t="shared" si="4"/>
        <v>0</v>
      </c>
    </row>
    <row r="18" spans="3:18" x14ac:dyDescent="0.35">
      <c r="C18" s="3">
        <f>_xlfn.XLOOKUP(B18,Details!E:E,Details!CG:CG)</f>
        <v>0</v>
      </c>
      <c r="D18" s="3">
        <f>_xlfn.XLOOKUP(B18,Details!E:E,Details!AQ:AQ)</f>
        <v>0</v>
      </c>
      <c r="E18" s="3">
        <f>_xlfn.XLOOKUP(B18,Details!E:E,Details!AR:AR)</f>
        <v>0</v>
      </c>
      <c r="F18" s="3">
        <f>SUMIFS(Details!AY:AY,Details!E:E,'GST TDS'!B18)</f>
        <v>0</v>
      </c>
      <c r="G18" s="352">
        <f t="shared" si="2"/>
        <v>0</v>
      </c>
      <c r="K18">
        <f>_xlfn.XLOOKUP(J18,Details!AQ:AQ,Details!AR:AR)</f>
        <v>0</v>
      </c>
      <c r="L18" t="str">
        <f t="shared" si="3"/>
        <v/>
      </c>
      <c r="M18" s="3">
        <f t="shared" si="4"/>
        <v>0</v>
      </c>
      <c r="N18" s="3">
        <f t="shared" si="4"/>
        <v>0</v>
      </c>
      <c r="O18" s="3">
        <f t="shared" si="4"/>
        <v>0</v>
      </c>
      <c r="P18" s="3">
        <f t="shared" si="4"/>
        <v>0</v>
      </c>
      <c r="Q18" s="3">
        <f t="shared" si="4"/>
        <v>0</v>
      </c>
      <c r="R18" s="3">
        <f t="shared" si="4"/>
        <v>0</v>
      </c>
    </row>
    <row r="19" spans="3:18" x14ac:dyDescent="0.35">
      <c r="C19" s="3">
        <f>_xlfn.XLOOKUP(B19,Details!E:E,Details!CG:CG)</f>
        <v>0</v>
      </c>
      <c r="D19" s="3">
        <f>_xlfn.XLOOKUP(B19,Details!E:E,Details!AQ:AQ)</f>
        <v>0</v>
      </c>
      <c r="E19" s="3">
        <f>_xlfn.XLOOKUP(B19,Details!E:E,Details!AR:AR)</f>
        <v>0</v>
      </c>
      <c r="F19" s="3">
        <f>SUMIFS(Details!AY:AY,Details!E:E,'GST TDS'!B19)</f>
        <v>0</v>
      </c>
      <c r="G19" s="352">
        <f t="shared" si="2"/>
        <v>0</v>
      </c>
      <c r="K19">
        <f>_xlfn.XLOOKUP(J19,Details!AQ:AQ,Details!AR:AR)</f>
        <v>0</v>
      </c>
      <c r="L19" t="str">
        <f t="shared" si="3"/>
        <v/>
      </c>
      <c r="M19" s="3">
        <f t="shared" si="4"/>
        <v>0</v>
      </c>
      <c r="N19" s="3">
        <f t="shared" si="4"/>
        <v>0</v>
      </c>
      <c r="O19" s="3">
        <f t="shared" si="4"/>
        <v>0</v>
      </c>
      <c r="P19" s="3">
        <f t="shared" si="4"/>
        <v>0</v>
      </c>
      <c r="Q19" s="3">
        <f t="shared" si="4"/>
        <v>0</v>
      </c>
      <c r="R19" s="3">
        <f t="shared" si="4"/>
        <v>0</v>
      </c>
    </row>
    <row r="20" spans="3:18" x14ac:dyDescent="0.35">
      <c r="C20" s="3">
        <f>_xlfn.XLOOKUP(B20,Details!E:E,Details!CG:CG)</f>
        <v>0</v>
      </c>
      <c r="D20" s="3">
        <f>_xlfn.XLOOKUP(B20,Details!E:E,Details!AQ:AQ)</f>
        <v>0</v>
      </c>
      <c r="E20" s="3">
        <f>_xlfn.XLOOKUP(B20,Details!E:E,Details!AR:AR)</f>
        <v>0</v>
      </c>
      <c r="F20" s="3">
        <f>SUMIFS(Details!AY:AY,Details!E:E,'GST TDS'!B20)</f>
        <v>0</v>
      </c>
      <c r="G20" s="352">
        <f t="shared" si="2"/>
        <v>0</v>
      </c>
      <c r="K20">
        <f>_xlfn.XLOOKUP(J20,Details!AQ:AQ,Details!AR:AR)</f>
        <v>0</v>
      </c>
      <c r="L20" t="str">
        <f t="shared" si="3"/>
        <v/>
      </c>
      <c r="M20" s="3">
        <f t="shared" si="4"/>
        <v>0</v>
      </c>
      <c r="N20" s="3">
        <f t="shared" si="4"/>
        <v>0</v>
      </c>
      <c r="O20" s="3">
        <f t="shared" si="4"/>
        <v>0</v>
      </c>
      <c r="P20" s="3">
        <f t="shared" si="4"/>
        <v>0</v>
      </c>
      <c r="Q20" s="3">
        <f t="shared" si="4"/>
        <v>0</v>
      </c>
      <c r="R20" s="3">
        <f t="shared" si="4"/>
        <v>0</v>
      </c>
    </row>
    <row r="21" spans="3:18" x14ac:dyDescent="0.35">
      <c r="C21" s="3">
        <f>_xlfn.XLOOKUP(B21,Details!E:E,Details!CG:CG)</f>
        <v>0</v>
      </c>
      <c r="D21" s="3">
        <f>_xlfn.XLOOKUP(B21,Details!E:E,Details!AQ:AQ)</f>
        <v>0</v>
      </c>
      <c r="E21" s="3">
        <f>_xlfn.XLOOKUP(B21,Details!E:E,Details!AR:AR)</f>
        <v>0</v>
      </c>
      <c r="F21" s="3">
        <f>SUMIFS(Details!AY:AY,Details!E:E,'GST TDS'!B21)</f>
        <v>0</v>
      </c>
      <c r="G21" s="352">
        <f t="shared" si="2"/>
        <v>0</v>
      </c>
      <c r="K21">
        <f>_xlfn.XLOOKUP(J21,Details!AQ:AQ,Details!AR:AR)</f>
        <v>0</v>
      </c>
      <c r="L21" t="str">
        <f t="shared" si="3"/>
        <v/>
      </c>
      <c r="M21" s="3">
        <f t="shared" si="4"/>
        <v>0</v>
      </c>
      <c r="N21" s="3">
        <f t="shared" si="4"/>
        <v>0</v>
      </c>
      <c r="O21" s="3">
        <f t="shared" si="4"/>
        <v>0</v>
      </c>
      <c r="P21" s="3">
        <f t="shared" si="4"/>
        <v>0</v>
      </c>
      <c r="Q21" s="3">
        <f t="shared" si="4"/>
        <v>0</v>
      </c>
      <c r="R21" s="3">
        <f t="shared" si="4"/>
        <v>0</v>
      </c>
    </row>
    <row r="22" spans="3:18" x14ac:dyDescent="0.35">
      <c r="C22" s="3">
        <f>_xlfn.XLOOKUP(B22,Details!E:E,Details!CG:CG)</f>
        <v>0</v>
      </c>
      <c r="D22" s="3">
        <f>_xlfn.XLOOKUP(B22,Details!E:E,Details!AQ:AQ)</f>
        <v>0</v>
      </c>
      <c r="E22" s="3">
        <f>_xlfn.XLOOKUP(B22,Details!E:E,Details!AR:AR)</f>
        <v>0</v>
      </c>
      <c r="F22" s="3">
        <f>SUMIFS(Details!AY:AY,Details!E:E,'GST TDS'!B22)</f>
        <v>0</v>
      </c>
      <c r="G22" s="352">
        <f t="shared" si="2"/>
        <v>0</v>
      </c>
      <c r="K22">
        <f>_xlfn.XLOOKUP(J22,Details!AQ:AQ,Details!AR:AR)</f>
        <v>0</v>
      </c>
      <c r="L22" t="str">
        <f t="shared" si="3"/>
        <v/>
      </c>
      <c r="M22" s="3">
        <f t="shared" si="4"/>
        <v>0</v>
      </c>
      <c r="N22" s="3">
        <f t="shared" si="4"/>
        <v>0</v>
      </c>
      <c r="O22" s="3">
        <f t="shared" si="4"/>
        <v>0</v>
      </c>
      <c r="P22" s="3">
        <f t="shared" si="4"/>
        <v>0</v>
      </c>
      <c r="Q22" s="3">
        <f t="shared" si="4"/>
        <v>0</v>
      </c>
      <c r="R22" s="3">
        <f t="shared" si="4"/>
        <v>0</v>
      </c>
    </row>
    <row r="23" spans="3:18" x14ac:dyDescent="0.35">
      <c r="C23" s="3">
        <f>_xlfn.XLOOKUP(B23,Details!E:E,Details!CG:CG)</f>
        <v>0</v>
      </c>
      <c r="D23" s="3">
        <f>_xlfn.XLOOKUP(B23,Details!E:E,Details!AQ:AQ)</f>
        <v>0</v>
      </c>
      <c r="E23" s="3">
        <f>_xlfn.XLOOKUP(B23,Details!E:E,Details!AR:AR)</f>
        <v>0</v>
      </c>
      <c r="F23" s="3">
        <f>SUMIFS(Details!AY:AY,Details!E:E,'GST TDS'!B23)</f>
        <v>0</v>
      </c>
      <c r="G23" s="352">
        <f t="shared" si="2"/>
        <v>0</v>
      </c>
      <c r="K23">
        <f>_xlfn.XLOOKUP(J23,Details!AQ:AQ,Details!AR:AR)</f>
        <v>0</v>
      </c>
      <c r="L23" t="str">
        <f t="shared" si="3"/>
        <v/>
      </c>
      <c r="M23" s="3">
        <f t="shared" si="4"/>
        <v>0</v>
      </c>
      <c r="N23" s="3">
        <f t="shared" si="4"/>
        <v>0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</row>
    <row r="24" spans="3:18" x14ac:dyDescent="0.35">
      <c r="C24" s="3">
        <f>_xlfn.XLOOKUP(B24,Details!E:E,Details!CG:CG)</f>
        <v>0</v>
      </c>
      <c r="D24" s="3">
        <f>_xlfn.XLOOKUP(B24,Details!E:E,Details!AQ:AQ)</f>
        <v>0</v>
      </c>
      <c r="E24" s="3">
        <f>_xlfn.XLOOKUP(B24,Details!E:E,Details!AR:AR)</f>
        <v>0</v>
      </c>
      <c r="F24" s="3">
        <f>SUMIFS(Details!AY:AY,Details!E:E,'GST TDS'!B24)</f>
        <v>0</v>
      </c>
      <c r="G24" s="352">
        <f t="shared" si="2"/>
        <v>0</v>
      </c>
      <c r="K24">
        <f>_xlfn.XLOOKUP(J24,Details!AQ:AQ,Details!AR:AR)</f>
        <v>0</v>
      </c>
      <c r="L24" t="str">
        <f t="shared" si="3"/>
        <v/>
      </c>
      <c r="M24" s="3">
        <f t="shared" ref="M24:R33" si="5">SUMIFS($G:$G,$D:$D,$J24,$C:$C,M$3)</f>
        <v>0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5"/>
        <v>0</v>
      </c>
    </row>
    <row r="25" spans="3:18" x14ac:dyDescent="0.35">
      <c r="C25" s="3">
        <f>_xlfn.XLOOKUP(B25,Details!E:E,Details!CG:CG)</f>
        <v>0</v>
      </c>
      <c r="D25" s="3">
        <f>_xlfn.XLOOKUP(B25,Details!E:E,Details!AQ:AQ)</f>
        <v>0</v>
      </c>
      <c r="E25" s="3">
        <f>_xlfn.XLOOKUP(B25,Details!E:E,Details!AR:AR)</f>
        <v>0</v>
      </c>
      <c r="F25" s="3">
        <f>SUMIFS(Details!AY:AY,Details!E:E,'GST TDS'!B25)</f>
        <v>0</v>
      </c>
      <c r="G25" s="352">
        <f t="shared" si="2"/>
        <v>0</v>
      </c>
      <c r="K25">
        <f>_xlfn.XLOOKUP(J25,Details!AQ:AQ,Details!AR:AR)</f>
        <v>0</v>
      </c>
      <c r="L25" t="str">
        <f t="shared" si="3"/>
        <v/>
      </c>
      <c r="M25" s="3">
        <f t="shared" si="5"/>
        <v>0</v>
      </c>
      <c r="N25" s="3">
        <f t="shared" si="5"/>
        <v>0</v>
      </c>
      <c r="O25" s="3">
        <f t="shared" si="5"/>
        <v>0</v>
      </c>
      <c r="P25" s="3">
        <f t="shared" si="5"/>
        <v>0</v>
      </c>
      <c r="Q25" s="3">
        <f t="shared" si="5"/>
        <v>0</v>
      </c>
      <c r="R25" s="3">
        <f t="shared" si="5"/>
        <v>0</v>
      </c>
    </row>
    <row r="26" spans="3:18" x14ac:dyDescent="0.35">
      <c r="C26" s="3">
        <f>_xlfn.XLOOKUP(B26,Details!E:E,Details!CG:CG)</f>
        <v>0</v>
      </c>
      <c r="D26" s="3">
        <f>_xlfn.XLOOKUP(B26,Details!E:E,Details!AQ:AQ)</f>
        <v>0</v>
      </c>
      <c r="E26" s="3">
        <f>_xlfn.XLOOKUP(B26,Details!E:E,Details!AR:AR)</f>
        <v>0</v>
      </c>
      <c r="F26" s="3">
        <f>SUMIFS(Details!AY:AY,Details!E:E,'GST TDS'!B26)</f>
        <v>0</v>
      </c>
      <c r="G26" s="352">
        <f t="shared" si="2"/>
        <v>0</v>
      </c>
      <c r="K26">
        <f>_xlfn.XLOOKUP(J26,Details!AQ:AQ,Details!AR:AR)</f>
        <v>0</v>
      </c>
      <c r="L26" t="str">
        <f t="shared" si="3"/>
        <v/>
      </c>
      <c r="M26" s="3">
        <f t="shared" si="5"/>
        <v>0</v>
      </c>
      <c r="N26" s="3">
        <f t="shared" si="5"/>
        <v>0</v>
      </c>
      <c r="O26" s="3">
        <f t="shared" si="5"/>
        <v>0</v>
      </c>
      <c r="P26" s="3">
        <f t="shared" si="5"/>
        <v>0</v>
      </c>
      <c r="Q26" s="3">
        <f t="shared" si="5"/>
        <v>0</v>
      </c>
      <c r="R26" s="3">
        <f t="shared" si="5"/>
        <v>0</v>
      </c>
    </row>
    <row r="27" spans="3:18" x14ac:dyDescent="0.35">
      <c r="C27" s="3">
        <f>_xlfn.XLOOKUP(B27,Details!E:E,Details!CG:CG)</f>
        <v>0</v>
      </c>
      <c r="D27" s="3">
        <f>_xlfn.XLOOKUP(B27,Details!E:E,Details!AQ:AQ)</f>
        <v>0</v>
      </c>
      <c r="E27" s="3">
        <f>_xlfn.XLOOKUP(B27,Details!E:E,Details!AR:AR)</f>
        <v>0</v>
      </c>
      <c r="F27" s="3">
        <f>SUMIFS(Details!AY:AY,Details!E:E,'GST TDS'!B27)</f>
        <v>0</v>
      </c>
      <c r="G27" s="352">
        <f t="shared" si="2"/>
        <v>0</v>
      </c>
      <c r="K27">
        <f>_xlfn.XLOOKUP(J27,Details!AQ:AQ,Details!AR:AR)</f>
        <v>0</v>
      </c>
      <c r="L27" t="str">
        <f t="shared" si="3"/>
        <v/>
      </c>
      <c r="M27" s="3">
        <f t="shared" si="5"/>
        <v>0</v>
      </c>
      <c r="N27" s="3">
        <f t="shared" si="5"/>
        <v>0</v>
      </c>
      <c r="O27" s="3">
        <f t="shared" si="5"/>
        <v>0</v>
      </c>
      <c r="P27" s="3">
        <f t="shared" si="5"/>
        <v>0</v>
      </c>
      <c r="Q27" s="3">
        <f t="shared" si="5"/>
        <v>0</v>
      </c>
      <c r="R27" s="3">
        <f t="shared" si="5"/>
        <v>0</v>
      </c>
    </row>
    <row r="28" spans="3:18" x14ac:dyDescent="0.35">
      <c r="C28" s="3">
        <f>_xlfn.XLOOKUP(B28,Details!E:E,Details!CG:CG)</f>
        <v>0</v>
      </c>
      <c r="D28" s="3">
        <f>_xlfn.XLOOKUP(B28,Details!E:E,Details!AQ:AQ)</f>
        <v>0</v>
      </c>
      <c r="E28" s="3">
        <f>_xlfn.XLOOKUP(B28,Details!E:E,Details!AR:AR)</f>
        <v>0</v>
      </c>
      <c r="F28" s="3">
        <f>SUMIFS(Details!AY:AY,Details!E:E,'GST TDS'!B28)</f>
        <v>0</v>
      </c>
      <c r="G28" s="352">
        <f t="shared" si="2"/>
        <v>0</v>
      </c>
      <c r="K28">
        <f>_xlfn.XLOOKUP(J28,Details!AQ:AQ,Details!AR:AR)</f>
        <v>0</v>
      </c>
      <c r="L28" t="str">
        <f t="shared" si="3"/>
        <v/>
      </c>
      <c r="M28" s="3">
        <f t="shared" si="5"/>
        <v>0</v>
      </c>
      <c r="N28" s="3">
        <f t="shared" si="5"/>
        <v>0</v>
      </c>
      <c r="O28" s="3">
        <f t="shared" si="5"/>
        <v>0</v>
      </c>
      <c r="P28" s="3">
        <f t="shared" si="5"/>
        <v>0</v>
      </c>
      <c r="Q28" s="3">
        <f t="shared" si="5"/>
        <v>0</v>
      </c>
      <c r="R28" s="3">
        <f t="shared" si="5"/>
        <v>0</v>
      </c>
    </row>
    <row r="29" spans="3:18" x14ac:dyDescent="0.35">
      <c r="C29" s="3">
        <f>_xlfn.XLOOKUP(B29,Details!E:E,Details!CG:CG)</f>
        <v>0</v>
      </c>
      <c r="D29" s="3">
        <f>_xlfn.XLOOKUP(B29,Details!E:E,Details!AQ:AQ)</f>
        <v>0</v>
      </c>
      <c r="E29" s="3">
        <f>_xlfn.XLOOKUP(B29,Details!E:E,Details!AR:AR)</f>
        <v>0</v>
      </c>
      <c r="F29" s="3">
        <f>SUMIFS(Details!AY:AY,Details!E:E,'GST TDS'!B29)</f>
        <v>0</v>
      </c>
      <c r="G29" s="352">
        <f t="shared" si="2"/>
        <v>0</v>
      </c>
      <c r="K29">
        <f>_xlfn.XLOOKUP(J29,Details!AQ:AQ,Details!AR:AR)</f>
        <v>0</v>
      </c>
      <c r="L29" t="str">
        <f t="shared" si="3"/>
        <v/>
      </c>
      <c r="M29" s="3">
        <f t="shared" si="5"/>
        <v>0</v>
      </c>
      <c r="N29" s="3">
        <f t="shared" si="5"/>
        <v>0</v>
      </c>
      <c r="O29" s="3">
        <f t="shared" si="5"/>
        <v>0</v>
      </c>
      <c r="P29" s="3">
        <f t="shared" si="5"/>
        <v>0</v>
      </c>
      <c r="Q29" s="3">
        <f t="shared" si="5"/>
        <v>0</v>
      </c>
      <c r="R29" s="3">
        <f t="shared" si="5"/>
        <v>0</v>
      </c>
    </row>
    <row r="30" spans="3:18" x14ac:dyDescent="0.35">
      <c r="C30" s="3">
        <f>_xlfn.XLOOKUP(B30,Details!E:E,Details!CG:CG)</f>
        <v>0</v>
      </c>
      <c r="D30" s="3">
        <f>_xlfn.XLOOKUP(B30,Details!E:E,Details!AQ:AQ)</f>
        <v>0</v>
      </c>
      <c r="E30" s="3">
        <f>_xlfn.XLOOKUP(B30,Details!E:E,Details!AR:AR)</f>
        <v>0</v>
      </c>
      <c r="F30" s="3">
        <f>SUMIFS(Details!AY:AY,Details!E:E,'GST TDS'!B30)</f>
        <v>0</v>
      </c>
      <c r="G30" s="352">
        <f t="shared" si="2"/>
        <v>0</v>
      </c>
      <c r="K30">
        <f>_xlfn.XLOOKUP(J30,Details!AQ:AQ,Details!AR:AR)</f>
        <v>0</v>
      </c>
      <c r="L30" t="str">
        <f t="shared" si="3"/>
        <v/>
      </c>
      <c r="M30" s="3">
        <f t="shared" si="5"/>
        <v>0</v>
      </c>
      <c r="N30" s="3">
        <f t="shared" si="5"/>
        <v>0</v>
      </c>
      <c r="O30" s="3">
        <f t="shared" si="5"/>
        <v>0</v>
      </c>
      <c r="P30" s="3">
        <f t="shared" si="5"/>
        <v>0</v>
      </c>
      <c r="Q30" s="3">
        <f t="shared" si="5"/>
        <v>0</v>
      </c>
      <c r="R30" s="3">
        <f t="shared" si="5"/>
        <v>0</v>
      </c>
    </row>
    <row r="31" spans="3:18" x14ac:dyDescent="0.35">
      <c r="C31" s="3">
        <f>_xlfn.XLOOKUP(B31,Details!E:E,Details!CG:CG)</f>
        <v>0</v>
      </c>
      <c r="D31" s="3">
        <f>_xlfn.XLOOKUP(B31,Details!E:E,Details!AQ:AQ)</f>
        <v>0</v>
      </c>
      <c r="E31" s="3">
        <f>_xlfn.XLOOKUP(B31,Details!E:E,Details!AR:AR)</f>
        <v>0</v>
      </c>
      <c r="F31" s="3">
        <f>SUMIFS(Details!AY:AY,Details!E:E,'GST TDS'!B31)</f>
        <v>0</v>
      </c>
      <c r="G31" s="352">
        <f t="shared" si="2"/>
        <v>0</v>
      </c>
      <c r="K31">
        <f>_xlfn.XLOOKUP(J31,Details!AQ:AQ,Details!AR:AR)</f>
        <v>0</v>
      </c>
      <c r="L31" t="str">
        <f t="shared" si="3"/>
        <v/>
      </c>
      <c r="M31" s="3">
        <f t="shared" si="5"/>
        <v>0</v>
      </c>
      <c r="N31" s="3">
        <f t="shared" si="5"/>
        <v>0</v>
      </c>
      <c r="O31" s="3">
        <f t="shared" si="5"/>
        <v>0</v>
      </c>
      <c r="P31" s="3">
        <f t="shared" si="5"/>
        <v>0</v>
      </c>
      <c r="Q31" s="3">
        <f t="shared" si="5"/>
        <v>0</v>
      </c>
      <c r="R31" s="3">
        <f t="shared" si="5"/>
        <v>0</v>
      </c>
    </row>
    <row r="32" spans="3:18" x14ac:dyDescent="0.35">
      <c r="C32" s="3">
        <f>_xlfn.XLOOKUP(B32,Details!E:E,Details!CG:CG)</f>
        <v>0</v>
      </c>
      <c r="D32" s="3">
        <f>_xlfn.XLOOKUP(B32,Details!E:E,Details!AQ:AQ)</f>
        <v>0</v>
      </c>
      <c r="E32" s="3">
        <f>_xlfn.XLOOKUP(B32,Details!E:E,Details!AR:AR)</f>
        <v>0</v>
      </c>
      <c r="F32" s="3">
        <f>SUMIFS(Details!AY:AY,Details!E:E,'GST TDS'!B32)</f>
        <v>0</v>
      </c>
      <c r="G32" s="352">
        <f t="shared" si="2"/>
        <v>0</v>
      </c>
      <c r="K32">
        <f>_xlfn.XLOOKUP(J32,Details!AQ:AQ,Details!AR:AR)</f>
        <v>0</v>
      </c>
      <c r="L32" t="str">
        <f t="shared" si="3"/>
        <v/>
      </c>
      <c r="M32" s="3">
        <f t="shared" si="5"/>
        <v>0</v>
      </c>
      <c r="N32" s="3">
        <f t="shared" si="5"/>
        <v>0</v>
      </c>
      <c r="O32" s="3">
        <f t="shared" si="5"/>
        <v>0</v>
      </c>
      <c r="P32" s="3">
        <f t="shared" si="5"/>
        <v>0</v>
      </c>
      <c r="Q32" s="3">
        <f t="shared" si="5"/>
        <v>0</v>
      </c>
      <c r="R32" s="3">
        <f t="shared" si="5"/>
        <v>0</v>
      </c>
    </row>
    <row r="33" spans="3:18" x14ac:dyDescent="0.35">
      <c r="C33" s="3">
        <f>_xlfn.XLOOKUP(B33,Details!E:E,Details!CG:CG)</f>
        <v>0</v>
      </c>
      <c r="D33" s="3">
        <f>_xlfn.XLOOKUP(B33,Details!E:E,Details!AQ:AQ)</f>
        <v>0</v>
      </c>
      <c r="E33" s="3">
        <f>_xlfn.XLOOKUP(B33,Details!E:E,Details!AR:AR)</f>
        <v>0</v>
      </c>
      <c r="F33" s="3">
        <f>SUMIFS(Details!AY:AY,Details!E:E,'GST TDS'!B33)</f>
        <v>0</v>
      </c>
      <c r="G33" s="352">
        <f t="shared" si="2"/>
        <v>0</v>
      </c>
      <c r="K33">
        <f>_xlfn.XLOOKUP(J33,Details!AQ:AQ,Details!AR:AR)</f>
        <v>0</v>
      </c>
      <c r="L33" t="str">
        <f t="shared" si="3"/>
        <v/>
      </c>
      <c r="M33" s="3">
        <f t="shared" si="5"/>
        <v>0</v>
      </c>
      <c r="N33" s="3">
        <f t="shared" si="5"/>
        <v>0</v>
      </c>
      <c r="O33" s="3">
        <f t="shared" si="5"/>
        <v>0</v>
      </c>
      <c r="P33" s="3">
        <f t="shared" si="5"/>
        <v>0</v>
      </c>
      <c r="Q33" s="3">
        <f t="shared" si="5"/>
        <v>0</v>
      </c>
      <c r="R33" s="3">
        <f t="shared" si="5"/>
        <v>0</v>
      </c>
    </row>
    <row r="34" spans="3:18" x14ac:dyDescent="0.35">
      <c r="C34" s="3">
        <f>_xlfn.XLOOKUP(B34,Details!E:E,Details!CG:CG)</f>
        <v>0</v>
      </c>
      <c r="D34" s="3">
        <f>_xlfn.XLOOKUP(B34,Details!E:E,Details!AQ:AQ)</f>
        <v>0</v>
      </c>
      <c r="E34" s="3">
        <f>_xlfn.XLOOKUP(B34,Details!E:E,Details!AR:AR)</f>
        <v>0</v>
      </c>
      <c r="F34" s="3">
        <f>SUMIFS(Details!AY:AY,Details!E:E,'GST TDS'!B34)</f>
        <v>0</v>
      </c>
      <c r="G34" s="352">
        <f t="shared" si="2"/>
        <v>0</v>
      </c>
      <c r="K34">
        <f>_xlfn.XLOOKUP(J34,Details!AQ:AQ,Details!AR:AR)</f>
        <v>0</v>
      </c>
      <c r="L34" t="str">
        <f t="shared" ref="L34:L39" si="6">MID(K34,3,10)</f>
        <v/>
      </c>
      <c r="M34" s="3">
        <f t="shared" ref="M34:R39" si="7">SUMIFS($G:$G,$D:$D,$J34,$C:$C,M$3)</f>
        <v>0</v>
      </c>
      <c r="N34" s="3">
        <f t="shared" si="7"/>
        <v>0</v>
      </c>
      <c r="O34" s="3">
        <f t="shared" si="7"/>
        <v>0</v>
      </c>
      <c r="P34" s="3">
        <f t="shared" si="7"/>
        <v>0</v>
      </c>
      <c r="Q34" s="3">
        <f t="shared" si="7"/>
        <v>0</v>
      </c>
      <c r="R34" s="3">
        <f t="shared" si="7"/>
        <v>0</v>
      </c>
    </row>
    <row r="35" spans="3:18" x14ac:dyDescent="0.35">
      <c r="C35" s="3">
        <f>_xlfn.XLOOKUP(B35,Details!E:E,Details!CG:CG)</f>
        <v>0</v>
      </c>
      <c r="D35" s="3">
        <f>_xlfn.XLOOKUP(B35,Details!E:E,Details!AQ:AQ)</f>
        <v>0</v>
      </c>
      <c r="E35" s="3">
        <f>_xlfn.XLOOKUP(B35,Details!E:E,Details!AR:AR)</f>
        <v>0</v>
      </c>
      <c r="F35" s="3">
        <f>SUMIFS(Details!AY:AY,Details!E:E,'GST TDS'!B35)</f>
        <v>0</v>
      </c>
      <c r="G35" s="352">
        <f t="shared" si="2"/>
        <v>0</v>
      </c>
      <c r="K35">
        <f>_xlfn.XLOOKUP(J35,Details!AQ:AQ,Details!AR:AR)</f>
        <v>0</v>
      </c>
      <c r="L35" t="str">
        <f t="shared" si="6"/>
        <v/>
      </c>
      <c r="M35" s="3">
        <f t="shared" si="7"/>
        <v>0</v>
      </c>
      <c r="N35" s="3">
        <f t="shared" si="7"/>
        <v>0</v>
      </c>
      <c r="O35" s="3">
        <f t="shared" si="7"/>
        <v>0</v>
      </c>
      <c r="P35" s="3">
        <f t="shared" si="7"/>
        <v>0</v>
      </c>
      <c r="Q35" s="3">
        <f t="shared" si="7"/>
        <v>0</v>
      </c>
      <c r="R35" s="3">
        <f t="shared" si="7"/>
        <v>0</v>
      </c>
    </row>
    <row r="36" spans="3:18" x14ac:dyDescent="0.35">
      <c r="C36" s="3">
        <f>_xlfn.XLOOKUP(B36,Details!E:E,Details!CG:CG)</f>
        <v>0</v>
      </c>
      <c r="D36" s="3">
        <f>_xlfn.XLOOKUP(B36,Details!E:E,Details!AQ:AQ)</f>
        <v>0</v>
      </c>
      <c r="E36" s="3">
        <f>_xlfn.XLOOKUP(B36,Details!E:E,Details!AR:AR)</f>
        <v>0</v>
      </c>
      <c r="F36" s="3">
        <f>SUMIFS(Details!AY:AY,Details!E:E,'GST TDS'!B36)</f>
        <v>0</v>
      </c>
      <c r="G36" s="352">
        <f t="shared" si="2"/>
        <v>0</v>
      </c>
      <c r="K36">
        <f>_xlfn.XLOOKUP(J36,Details!AQ:AQ,Details!AR:AR)</f>
        <v>0</v>
      </c>
      <c r="L36" t="str">
        <f t="shared" si="6"/>
        <v/>
      </c>
      <c r="M36" s="3">
        <f t="shared" si="7"/>
        <v>0</v>
      </c>
      <c r="N36" s="3">
        <f t="shared" si="7"/>
        <v>0</v>
      </c>
      <c r="O36" s="3">
        <f t="shared" si="7"/>
        <v>0</v>
      </c>
      <c r="P36" s="3">
        <f t="shared" si="7"/>
        <v>0</v>
      </c>
      <c r="Q36" s="3">
        <f t="shared" si="7"/>
        <v>0</v>
      </c>
      <c r="R36" s="3">
        <f t="shared" si="7"/>
        <v>0</v>
      </c>
    </row>
    <row r="37" spans="3:18" x14ac:dyDescent="0.35">
      <c r="C37" s="3">
        <f>_xlfn.XLOOKUP(B37,Details!E:E,Details!CG:CG)</f>
        <v>0</v>
      </c>
      <c r="D37" s="3">
        <f>_xlfn.XLOOKUP(B37,Details!E:E,Details!AQ:AQ)</f>
        <v>0</v>
      </c>
      <c r="E37" s="3">
        <f>_xlfn.XLOOKUP(B37,Details!E:E,Details!AR:AR)</f>
        <v>0</v>
      </c>
      <c r="F37" s="3">
        <f>SUMIFS(Details!AY:AY,Details!E:E,'GST TDS'!B37)</f>
        <v>0</v>
      </c>
      <c r="G37" s="352">
        <f t="shared" si="2"/>
        <v>0</v>
      </c>
      <c r="K37">
        <f>_xlfn.XLOOKUP(J37,Details!AQ:AQ,Details!AR:AR)</f>
        <v>0</v>
      </c>
      <c r="L37" t="str">
        <f t="shared" si="6"/>
        <v/>
      </c>
      <c r="M37" s="3">
        <f t="shared" si="7"/>
        <v>0</v>
      </c>
      <c r="N37" s="3">
        <f t="shared" si="7"/>
        <v>0</v>
      </c>
      <c r="O37" s="3">
        <f t="shared" si="7"/>
        <v>0</v>
      </c>
      <c r="P37" s="3">
        <f t="shared" si="7"/>
        <v>0</v>
      </c>
      <c r="Q37" s="3">
        <f t="shared" si="7"/>
        <v>0</v>
      </c>
      <c r="R37" s="3">
        <f t="shared" si="7"/>
        <v>0</v>
      </c>
    </row>
    <row r="38" spans="3:18" x14ac:dyDescent="0.35">
      <c r="C38" s="3">
        <f>_xlfn.XLOOKUP(B38,Details!E:E,Details!CG:CG)</f>
        <v>0</v>
      </c>
      <c r="D38" s="3">
        <f>_xlfn.XLOOKUP(B38,Details!E:E,Details!AQ:AQ)</f>
        <v>0</v>
      </c>
      <c r="E38" s="3">
        <f>_xlfn.XLOOKUP(B38,Details!E:E,Details!AR:AR)</f>
        <v>0</v>
      </c>
      <c r="F38" s="3">
        <f>SUMIFS(Details!AY:AY,Details!E:E,'GST TDS'!B38)</f>
        <v>0</v>
      </c>
      <c r="G38" s="352">
        <f t="shared" si="2"/>
        <v>0</v>
      </c>
      <c r="K38">
        <f>_xlfn.XLOOKUP(J38,Details!AQ:AQ,Details!AR:AR)</f>
        <v>0</v>
      </c>
      <c r="L38" t="str">
        <f t="shared" si="6"/>
        <v/>
      </c>
      <c r="M38" s="3">
        <f t="shared" si="7"/>
        <v>0</v>
      </c>
      <c r="N38" s="3">
        <f t="shared" si="7"/>
        <v>0</v>
      </c>
      <c r="O38" s="3">
        <f t="shared" si="7"/>
        <v>0</v>
      </c>
      <c r="P38" s="3">
        <f t="shared" si="7"/>
        <v>0</v>
      </c>
      <c r="Q38" s="3">
        <f t="shared" si="7"/>
        <v>0</v>
      </c>
      <c r="R38" s="3">
        <f t="shared" si="7"/>
        <v>0</v>
      </c>
    </row>
    <row r="39" spans="3:18" x14ac:dyDescent="0.35">
      <c r="C39" s="3">
        <f>_xlfn.XLOOKUP(B39,Details!E:E,Details!CG:CG)</f>
        <v>0</v>
      </c>
      <c r="D39" s="3">
        <f>_xlfn.XLOOKUP(B39,Details!E:E,Details!AQ:AQ)</f>
        <v>0</v>
      </c>
      <c r="E39" s="3">
        <f>_xlfn.XLOOKUP(B39,Details!E:E,Details!AR:AR)</f>
        <v>0</v>
      </c>
      <c r="F39" s="3">
        <f>SUMIFS(Details!AY:AY,Details!E:E,'GST TDS'!B39)</f>
        <v>0</v>
      </c>
      <c r="G39" s="352">
        <f t="shared" si="2"/>
        <v>0</v>
      </c>
      <c r="K39">
        <f>_xlfn.XLOOKUP(J39,Details!AQ:AQ,Details!AR:AR)</f>
        <v>0</v>
      </c>
      <c r="L39" t="str">
        <f t="shared" si="6"/>
        <v/>
      </c>
      <c r="M39" s="3">
        <f t="shared" si="7"/>
        <v>0</v>
      </c>
      <c r="N39" s="3">
        <f t="shared" si="7"/>
        <v>0</v>
      </c>
      <c r="O39" s="3">
        <f t="shared" si="7"/>
        <v>0</v>
      </c>
      <c r="P39" s="3">
        <f t="shared" si="7"/>
        <v>0</v>
      </c>
      <c r="Q39" s="3">
        <f t="shared" si="7"/>
        <v>0</v>
      </c>
      <c r="R39" s="3">
        <f t="shared" si="7"/>
        <v>0</v>
      </c>
    </row>
    <row r="40" spans="3:18" x14ac:dyDescent="0.35">
      <c r="C40" s="3">
        <f>_xlfn.XLOOKUP(B40,Details!E:E,Details!CG:CG)</f>
        <v>0</v>
      </c>
      <c r="D40" s="3">
        <f>_xlfn.XLOOKUP(B40,Details!E:E,Details!AQ:AQ)</f>
        <v>0</v>
      </c>
      <c r="E40" s="3">
        <f>_xlfn.XLOOKUP(B40,Details!E:E,Details!AR:AR)</f>
        <v>0</v>
      </c>
      <c r="F40" s="3">
        <f>SUMIFS(Details!AY:AY,Details!E:E,'GST TDS'!B40)</f>
        <v>0</v>
      </c>
      <c r="G40" s="352">
        <f t="shared" si="2"/>
        <v>0</v>
      </c>
    </row>
    <row r="41" spans="3:18" x14ac:dyDescent="0.35">
      <c r="C41" s="3">
        <f>_xlfn.XLOOKUP(B41,Details!E:E,Details!CG:CG)</f>
        <v>0</v>
      </c>
      <c r="D41" s="3">
        <f>_xlfn.XLOOKUP(B41,Details!E:E,Details!AQ:AQ)</f>
        <v>0</v>
      </c>
      <c r="E41" s="3">
        <f>_xlfn.XLOOKUP(B41,Details!E:E,Details!AR:AR)</f>
        <v>0</v>
      </c>
      <c r="F41" s="3">
        <f>SUMIFS(Details!AY:AY,Details!E:E,'GST TDS'!B41)</f>
        <v>0</v>
      </c>
      <c r="G41" s="352">
        <f t="shared" si="2"/>
        <v>0</v>
      </c>
    </row>
    <row r="42" spans="3:18" x14ac:dyDescent="0.35">
      <c r="C42" s="3">
        <f>_xlfn.XLOOKUP(B42,Details!E:E,Details!CG:CG)</f>
        <v>0</v>
      </c>
      <c r="D42" s="3">
        <f>_xlfn.XLOOKUP(B42,Details!E:E,Details!AQ:AQ)</f>
        <v>0</v>
      </c>
      <c r="E42" s="3">
        <f>_xlfn.XLOOKUP(B42,Details!E:E,Details!AR:AR)</f>
        <v>0</v>
      </c>
      <c r="F42" s="3">
        <f>SUMIFS(Details!AY:AY,Details!E:E,'GST TDS'!B42)</f>
        <v>0</v>
      </c>
      <c r="G42" s="352">
        <f t="shared" si="2"/>
        <v>0</v>
      </c>
    </row>
    <row r="43" spans="3:18" x14ac:dyDescent="0.35">
      <c r="C43" s="3">
        <f>_xlfn.XLOOKUP(B43,Details!E:E,Details!CG:CG)</f>
        <v>0</v>
      </c>
      <c r="D43" s="3">
        <f>_xlfn.XLOOKUP(B43,Details!E:E,Details!AQ:AQ)</f>
        <v>0</v>
      </c>
      <c r="E43" s="3">
        <f>_xlfn.XLOOKUP(B43,Details!E:E,Details!AR:AR)</f>
        <v>0</v>
      </c>
      <c r="F43" s="3">
        <f>SUMIFS(Details!AY:AY,Details!E:E,'GST TDS'!B43)</f>
        <v>0</v>
      </c>
      <c r="G43" s="352">
        <f t="shared" si="2"/>
        <v>0</v>
      </c>
    </row>
    <row r="44" spans="3:18" x14ac:dyDescent="0.35">
      <c r="C44" s="3">
        <f>_xlfn.XLOOKUP(B44,Details!E:E,Details!CG:CG)</f>
        <v>0</v>
      </c>
      <c r="D44" s="3">
        <f>_xlfn.XLOOKUP(B44,Details!E:E,Details!AQ:AQ)</f>
        <v>0</v>
      </c>
      <c r="E44" s="3">
        <f>_xlfn.XLOOKUP(B44,Details!E:E,Details!AR:AR)</f>
        <v>0</v>
      </c>
      <c r="F44" s="3">
        <f>SUMIFS(Details!AY:AY,Details!E:E,'GST TDS'!B44)</f>
        <v>0</v>
      </c>
      <c r="G44" s="352">
        <f t="shared" si="2"/>
        <v>0</v>
      </c>
    </row>
    <row r="45" spans="3:18" x14ac:dyDescent="0.35">
      <c r="C45" s="3">
        <f>_xlfn.XLOOKUP(B45,Details!E:E,Details!CG:CG)</f>
        <v>0</v>
      </c>
      <c r="D45" s="3">
        <f>_xlfn.XLOOKUP(B45,Details!E:E,Details!AQ:AQ)</f>
        <v>0</v>
      </c>
      <c r="E45" s="3">
        <f>_xlfn.XLOOKUP(B45,Details!E:E,Details!AR:AR)</f>
        <v>0</v>
      </c>
      <c r="F45" s="3">
        <f>SUMIFS(Details!AY:AY,Details!E:E,'GST TDS'!B45)</f>
        <v>0</v>
      </c>
      <c r="G45" s="352">
        <f t="shared" si="2"/>
        <v>0</v>
      </c>
    </row>
    <row r="46" spans="3:18" x14ac:dyDescent="0.35">
      <c r="C46" s="3">
        <f>_xlfn.XLOOKUP(B46,Details!E:E,Details!CG:CG)</f>
        <v>0</v>
      </c>
      <c r="D46" s="3">
        <f>_xlfn.XLOOKUP(B46,Details!E:E,Details!AQ:AQ)</f>
        <v>0</v>
      </c>
      <c r="E46" s="3">
        <f>_xlfn.XLOOKUP(B46,Details!E:E,Details!AR:AR)</f>
        <v>0</v>
      </c>
      <c r="F46" s="3">
        <f>SUMIFS(Details!AY:AY,Details!E:E,'GST TDS'!B46)</f>
        <v>0</v>
      </c>
      <c r="G46" s="352">
        <f t="shared" si="2"/>
        <v>0</v>
      </c>
    </row>
    <row r="47" spans="3:18" x14ac:dyDescent="0.35">
      <c r="C47" s="3">
        <f>_xlfn.XLOOKUP(B47,Details!E:E,Details!CG:CG)</f>
        <v>0</v>
      </c>
      <c r="D47" s="3">
        <f>_xlfn.XLOOKUP(B47,Details!E:E,Details!AQ:AQ)</f>
        <v>0</v>
      </c>
      <c r="E47" s="3">
        <f>_xlfn.XLOOKUP(B47,Details!E:E,Details!AR:AR)</f>
        <v>0</v>
      </c>
      <c r="F47" s="3">
        <f>SUMIFS(Details!AY:AY,Details!E:E,'GST TDS'!B47)</f>
        <v>0</v>
      </c>
      <c r="G47" s="352">
        <f t="shared" si="2"/>
        <v>0</v>
      </c>
    </row>
    <row r="48" spans="3:18" x14ac:dyDescent="0.35">
      <c r="C48" s="3">
        <f>_xlfn.XLOOKUP(B48,Details!E:E,Details!CG:CG)</f>
        <v>0</v>
      </c>
      <c r="D48" s="3">
        <f>_xlfn.XLOOKUP(B48,Details!E:E,Details!AQ:AQ)</f>
        <v>0</v>
      </c>
      <c r="E48" s="3">
        <f>_xlfn.XLOOKUP(B48,Details!E:E,Details!AR:AR)</f>
        <v>0</v>
      </c>
      <c r="F48" s="3">
        <f>SUMIFS(Details!AY:AY,Details!E:E,'GST TDS'!B48)</f>
        <v>0</v>
      </c>
      <c r="G48" s="352">
        <f t="shared" si="2"/>
        <v>0</v>
      </c>
    </row>
    <row r="49" spans="3:7" x14ac:dyDescent="0.35">
      <c r="C49" s="3">
        <f>_xlfn.XLOOKUP(B49,Details!E:E,Details!CG:CG)</f>
        <v>0</v>
      </c>
      <c r="D49" s="3">
        <f>_xlfn.XLOOKUP(B49,Details!E:E,Details!AQ:AQ)</f>
        <v>0</v>
      </c>
      <c r="E49" s="3">
        <f>_xlfn.XLOOKUP(B49,Details!E:E,Details!AR:AR)</f>
        <v>0</v>
      </c>
      <c r="F49" s="3">
        <f>SUMIFS(Details!AY:AY,Details!E:E,'GST TDS'!B49)</f>
        <v>0</v>
      </c>
      <c r="G49" s="352">
        <f t="shared" si="2"/>
        <v>0</v>
      </c>
    </row>
    <row r="50" spans="3:7" x14ac:dyDescent="0.35">
      <c r="C50" s="3">
        <f>_xlfn.XLOOKUP(B50,Details!E:E,Details!CG:CG)</f>
        <v>0</v>
      </c>
      <c r="D50" s="3">
        <f>_xlfn.XLOOKUP(B50,Details!E:E,Details!AQ:AQ)</f>
        <v>0</v>
      </c>
      <c r="E50" s="3">
        <f>_xlfn.XLOOKUP(B50,Details!E:E,Details!AR:AR)</f>
        <v>0</v>
      </c>
      <c r="F50" s="3">
        <f>SUMIFS(Details!AY:AY,Details!E:E,'GST TDS'!B50)</f>
        <v>0</v>
      </c>
      <c r="G50" s="352">
        <f t="shared" si="2"/>
        <v>0</v>
      </c>
    </row>
    <row r="51" spans="3:7" x14ac:dyDescent="0.35">
      <c r="C51" s="3">
        <f>_xlfn.XLOOKUP(B51,Details!E:E,Details!CG:CG)</f>
        <v>0</v>
      </c>
      <c r="D51" s="3">
        <f>_xlfn.XLOOKUP(B51,Details!E:E,Details!AQ:AQ)</f>
        <v>0</v>
      </c>
      <c r="E51" s="3">
        <f>_xlfn.XLOOKUP(B51,Details!E:E,Details!AR:AR)</f>
        <v>0</v>
      </c>
      <c r="F51" s="3">
        <f>SUMIFS(Details!AY:AY,Details!E:E,'GST TDS'!B51)</f>
        <v>0</v>
      </c>
      <c r="G51" s="352">
        <f t="shared" si="2"/>
        <v>0</v>
      </c>
    </row>
    <row r="52" spans="3:7" x14ac:dyDescent="0.35">
      <c r="C52" s="3">
        <f>_xlfn.XLOOKUP(B52,Details!E:E,Details!CG:CG)</f>
        <v>0</v>
      </c>
      <c r="D52" s="3">
        <f>_xlfn.XLOOKUP(B52,Details!E:E,Details!AQ:AQ)</f>
        <v>0</v>
      </c>
      <c r="E52" s="3">
        <f>_xlfn.XLOOKUP(B52,Details!E:E,Details!AR:AR)</f>
        <v>0</v>
      </c>
      <c r="F52" s="3">
        <f>SUMIFS(Details!AY:AY,Details!E:E,'GST TDS'!B52)</f>
        <v>0</v>
      </c>
      <c r="G52" s="352">
        <f t="shared" si="2"/>
        <v>0</v>
      </c>
    </row>
    <row r="53" spans="3:7" x14ac:dyDescent="0.35">
      <c r="C53" s="3">
        <f>_xlfn.XLOOKUP(B53,Details!E:E,Details!CG:CG)</f>
        <v>0</v>
      </c>
      <c r="D53" s="3">
        <f>_xlfn.XLOOKUP(B53,Details!E:E,Details!AQ:AQ)</f>
        <v>0</v>
      </c>
      <c r="E53" s="3">
        <f>_xlfn.XLOOKUP(B53,Details!E:E,Details!AR:AR)</f>
        <v>0</v>
      </c>
      <c r="F53" s="3">
        <f>SUMIFS(Details!AY:AY,Details!E:E,'GST TDS'!B53)</f>
        <v>0</v>
      </c>
      <c r="G53" s="352">
        <f t="shared" si="2"/>
        <v>0</v>
      </c>
    </row>
    <row r="54" spans="3:7" x14ac:dyDescent="0.35">
      <c r="C54" s="3">
        <f>_xlfn.XLOOKUP(B54,Details!E:E,Details!CG:CG)</f>
        <v>0</v>
      </c>
      <c r="D54" s="3">
        <f>_xlfn.XLOOKUP(B54,Details!E:E,Details!AQ:AQ)</f>
        <v>0</v>
      </c>
      <c r="E54" s="3">
        <f>_xlfn.XLOOKUP(B54,Details!E:E,Details!AR:AR)</f>
        <v>0</v>
      </c>
      <c r="F54" s="3">
        <f>SUMIFS(Details!AY:AY,Details!E:E,'GST TDS'!B54)</f>
        <v>0</v>
      </c>
      <c r="G54" s="352">
        <f t="shared" si="2"/>
        <v>0</v>
      </c>
    </row>
    <row r="55" spans="3:7" x14ac:dyDescent="0.35">
      <c r="C55" s="3">
        <f>_xlfn.XLOOKUP(B55,Details!E:E,Details!CG:CG)</f>
        <v>0</v>
      </c>
      <c r="D55" s="3">
        <f>_xlfn.XLOOKUP(B55,Details!E:E,Details!AQ:AQ)</f>
        <v>0</v>
      </c>
      <c r="E55" s="3">
        <f>_xlfn.XLOOKUP(B55,Details!E:E,Details!AR:AR)</f>
        <v>0</v>
      </c>
      <c r="F55" s="3">
        <f>SUMIFS(Details!AY:AY,Details!E:E,'GST TDS'!B55)</f>
        <v>0</v>
      </c>
      <c r="G55" s="352">
        <f t="shared" si="2"/>
        <v>0</v>
      </c>
    </row>
    <row r="56" spans="3:7" x14ac:dyDescent="0.35">
      <c r="C56" s="3">
        <f>_xlfn.XLOOKUP(B56,Details!E:E,Details!CG:CG)</f>
        <v>0</v>
      </c>
      <c r="D56" s="3">
        <f>_xlfn.XLOOKUP(B56,Details!E:E,Details!AQ:AQ)</f>
        <v>0</v>
      </c>
      <c r="E56" s="3">
        <f>_xlfn.XLOOKUP(B56,Details!E:E,Details!AR:AR)</f>
        <v>0</v>
      </c>
      <c r="F56" s="3">
        <f>SUMIFS(Details!AY:AY,Details!E:E,'GST TDS'!B56)</f>
        <v>0</v>
      </c>
      <c r="G56" s="352">
        <f t="shared" si="2"/>
        <v>0</v>
      </c>
    </row>
    <row r="57" spans="3:7" x14ac:dyDescent="0.35">
      <c r="C57" s="3">
        <f>_xlfn.XLOOKUP(B57,Details!E:E,Details!CG:CG)</f>
        <v>0</v>
      </c>
      <c r="D57" s="3">
        <f>_xlfn.XLOOKUP(B57,Details!E:E,Details!AQ:AQ)</f>
        <v>0</v>
      </c>
      <c r="E57" s="3">
        <f>_xlfn.XLOOKUP(B57,Details!E:E,Details!AR:AR)</f>
        <v>0</v>
      </c>
      <c r="F57" s="3">
        <f>SUMIFS(Details!AY:AY,Details!E:E,'GST TDS'!B57)</f>
        <v>0</v>
      </c>
      <c r="G57" s="352">
        <f t="shared" si="2"/>
        <v>0</v>
      </c>
    </row>
    <row r="58" spans="3:7" x14ac:dyDescent="0.35">
      <c r="C58" s="3">
        <f>_xlfn.XLOOKUP(B58,Details!E:E,Details!CG:CG)</f>
        <v>0</v>
      </c>
      <c r="D58" s="3">
        <f>_xlfn.XLOOKUP(B58,Details!E:E,Details!AQ:AQ)</f>
        <v>0</v>
      </c>
      <c r="E58" s="3">
        <f>_xlfn.XLOOKUP(B58,Details!E:E,Details!AR:AR)</f>
        <v>0</v>
      </c>
      <c r="F58" s="3">
        <f>SUMIFS(Details!AY:AY,Details!E:E,'GST TDS'!B58)</f>
        <v>0</v>
      </c>
      <c r="G58" s="352">
        <f t="shared" si="2"/>
        <v>0</v>
      </c>
    </row>
    <row r="59" spans="3:7" x14ac:dyDescent="0.35">
      <c r="C59" s="3">
        <f>_xlfn.XLOOKUP(B59,Details!E:E,Details!CG:CG)</f>
        <v>0</v>
      </c>
      <c r="D59" s="3">
        <f>_xlfn.XLOOKUP(B59,Details!E:E,Details!AQ:AQ)</f>
        <v>0</v>
      </c>
      <c r="E59" s="3">
        <f>_xlfn.XLOOKUP(B59,Details!E:E,Details!AR:AR)</f>
        <v>0</v>
      </c>
      <c r="F59" s="3">
        <f>SUMIFS(Details!AY:AY,Details!E:E,'GST TDS'!B59)</f>
        <v>0</v>
      </c>
      <c r="G59" s="352">
        <f t="shared" si="2"/>
        <v>0</v>
      </c>
    </row>
    <row r="60" spans="3:7" x14ac:dyDescent="0.35">
      <c r="C60" s="3">
        <f>_xlfn.XLOOKUP(B60,Details!E:E,Details!CG:CG)</f>
        <v>0</v>
      </c>
      <c r="D60" s="3">
        <f>_xlfn.XLOOKUP(B60,Details!E:E,Details!AQ:AQ)</f>
        <v>0</v>
      </c>
      <c r="E60" s="3">
        <f>_xlfn.XLOOKUP(B60,Details!E:E,Details!AR:AR)</f>
        <v>0</v>
      </c>
      <c r="F60" s="3">
        <f>SUMIFS(Details!AY:AY,Details!E:E,'GST TDS'!B60)</f>
        <v>0</v>
      </c>
      <c r="G60" s="352">
        <f t="shared" si="2"/>
        <v>0</v>
      </c>
    </row>
    <row r="61" spans="3:7" x14ac:dyDescent="0.35">
      <c r="C61" s="3">
        <f>_xlfn.XLOOKUP(B61,Details!E:E,Details!CG:CG)</f>
        <v>0</v>
      </c>
      <c r="D61" s="3">
        <f>_xlfn.XLOOKUP(B61,Details!E:E,Details!AQ:AQ)</f>
        <v>0</v>
      </c>
      <c r="E61" s="3">
        <f>_xlfn.XLOOKUP(B61,Details!E:E,Details!AR:AR)</f>
        <v>0</v>
      </c>
      <c r="F61" s="3">
        <f>SUMIFS(Details!AY:AY,Details!E:E,'GST TDS'!B61)</f>
        <v>0</v>
      </c>
      <c r="G61" s="352">
        <f t="shared" si="2"/>
        <v>0</v>
      </c>
    </row>
    <row r="62" spans="3:7" x14ac:dyDescent="0.35">
      <c r="C62" s="3">
        <f>_xlfn.XLOOKUP(B62,Details!E:E,Details!CG:CG)</f>
        <v>0</v>
      </c>
      <c r="D62" s="3">
        <f>_xlfn.XLOOKUP(B62,Details!E:E,Details!AQ:AQ)</f>
        <v>0</v>
      </c>
      <c r="E62" s="3">
        <f>_xlfn.XLOOKUP(B62,Details!E:E,Details!AR:AR)</f>
        <v>0</v>
      </c>
      <c r="F62" s="3">
        <f>SUMIFS(Details!AY:AY,Details!E:E,'GST TDS'!B62)</f>
        <v>0</v>
      </c>
      <c r="G62" s="352">
        <f t="shared" si="2"/>
        <v>0</v>
      </c>
    </row>
    <row r="63" spans="3:7" x14ac:dyDescent="0.35">
      <c r="C63" s="3">
        <f>_xlfn.XLOOKUP(B63,Details!E:E,Details!CG:CG)</f>
        <v>0</v>
      </c>
      <c r="D63" s="3">
        <f>_xlfn.XLOOKUP(B63,Details!E:E,Details!AQ:AQ)</f>
        <v>0</v>
      </c>
      <c r="E63" s="3">
        <f>_xlfn.XLOOKUP(B63,Details!E:E,Details!AR:AR)</f>
        <v>0</v>
      </c>
      <c r="F63" s="3">
        <f>SUMIFS(Details!AY:AY,Details!E:E,'GST TDS'!B63)</f>
        <v>0</v>
      </c>
      <c r="G63" s="352">
        <f t="shared" si="2"/>
        <v>0</v>
      </c>
    </row>
    <row r="64" spans="3:7" x14ac:dyDescent="0.35">
      <c r="C64" s="3">
        <f>_xlfn.XLOOKUP(B64,Details!E:E,Details!CG:CG)</f>
        <v>0</v>
      </c>
      <c r="D64" s="3">
        <f>_xlfn.XLOOKUP(B64,Details!E:E,Details!AQ:AQ)</f>
        <v>0</v>
      </c>
      <c r="E64" s="3">
        <f>_xlfn.XLOOKUP(B64,Details!E:E,Details!AR:AR)</f>
        <v>0</v>
      </c>
      <c r="F64" s="3">
        <f>SUMIFS(Details!AY:AY,Details!E:E,'GST TDS'!B64)</f>
        <v>0</v>
      </c>
      <c r="G64" s="352">
        <f t="shared" si="2"/>
        <v>0</v>
      </c>
    </row>
    <row r="65" spans="3:7" x14ac:dyDescent="0.35">
      <c r="C65" s="3">
        <f>_xlfn.XLOOKUP(B65,Details!E:E,Details!CG:CG)</f>
        <v>0</v>
      </c>
      <c r="D65" s="3">
        <f>_xlfn.XLOOKUP(B65,Details!E:E,Details!AQ:AQ)</f>
        <v>0</v>
      </c>
      <c r="E65" s="3">
        <f>_xlfn.XLOOKUP(B65,Details!E:E,Details!AR:AR)</f>
        <v>0</v>
      </c>
      <c r="F65" s="3">
        <f>SUMIFS(Details!AY:AY,Details!E:E,'GST TDS'!B65)</f>
        <v>0</v>
      </c>
      <c r="G65" s="352">
        <f t="shared" si="2"/>
        <v>0</v>
      </c>
    </row>
    <row r="66" spans="3:7" x14ac:dyDescent="0.35">
      <c r="C66" s="3">
        <f>_xlfn.XLOOKUP(B66,Details!E:E,Details!CG:CG)</f>
        <v>0</v>
      </c>
      <c r="D66" s="3">
        <f>_xlfn.XLOOKUP(B66,Details!E:E,Details!AQ:AQ)</f>
        <v>0</v>
      </c>
      <c r="E66" s="3">
        <f>_xlfn.XLOOKUP(B66,Details!E:E,Details!AR:AR)</f>
        <v>0</v>
      </c>
      <c r="F66" s="3">
        <f>SUMIFS(Details!AY:AY,Details!E:E,'GST TDS'!B66)</f>
        <v>0</v>
      </c>
      <c r="G66" s="352">
        <f t="shared" si="2"/>
        <v>0</v>
      </c>
    </row>
    <row r="67" spans="3:7" x14ac:dyDescent="0.35">
      <c r="C67" s="3">
        <f>_xlfn.XLOOKUP(B67,Details!E:E,Details!CG:CG)</f>
        <v>0</v>
      </c>
      <c r="D67" s="3">
        <f>_xlfn.XLOOKUP(B67,Details!E:E,Details!AQ:AQ)</f>
        <v>0</v>
      </c>
      <c r="E67" s="3">
        <f>_xlfn.XLOOKUP(B67,Details!E:E,Details!AR:AR)</f>
        <v>0</v>
      </c>
      <c r="F67" s="3">
        <f>SUMIFS(Details!AY:AY,Details!E:E,'GST TDS'!B67)</f>
        <v>0</v>
      </c>
      <c r="G67" s="352">
        <f t="shared" si="2"/>
        <v>0</v>
      </c>
    </row>
    <row r="68" spans="3:7" x14ac:dyDescent="0.35">
      <c r="C68" s="3">
        <f>_xlfn.XLOOKUP(B68,Details!E:E,Details!CG:CG)</f>
        <v>0</v>
      </c>
      <c r="D68" s="3">
        <f>_xlfn.XLOOKUP(B68,Details!E:E,Details!AQ:AQ)</f>
        <v>0</v>
      </c>
      <c r="E68" s="3">
        <f>_xlfn.XLOOKUP(B68,Details!E:E,Details!AR:AR)</f>
        <v>0</v>
      </c>
      <c r="F68" s="3">
        <f>SUMIFS(Details!AY:AY,Details!E:E,'GST TDS'!B68)</f>
        <v>0</v>
      </c>
      <c r="G68" s="352">
        <f t="shared" si="2"/>
        <v>0</v>
      </c>
    </row>
    <row r="69" spans="3:7" x14ac:dyDescent="0.35">
      <c r="C69" s="3">
        <f>_xlfn.XLOOKUP(B69,Details!E:E,Details!CG:CG)</f>
        <v>0</v>
      </c>
      <c r="D69" s="3">
        <f>_xlfn.XLOOKUP(B69,Details!E:E,Details!AQ:AQ)</f>
        <v>0</v>
      </c>
      <c r="E69" s="3">
        <f>_xlfn.XLOOKUP(B69,Details!E:E,Details!AR:AR)</f>
        <v>0</v>
      </c>
      <c r="F69" s="3">
        <f>SUMIFS(Details!AY:AY,Details!E:E,'GST TDS'!B69)</f>
        <v>0</v>
      </c>
      <c r="G69" s="352">
        <f t="shared" ref="G69:G132" si="8">F69*2%</f>
        <v>0</v>
      </c>
    </row>
    <row r="70" spans="3:7" x14ac:dyDescent="0.35">
      <c r="C70" s="3">
        <f>_xlfn.XLOOKUP(B70,Details!E:E,Details!CG:CG)</f>
        <v>0</v>
      </c>
      <c r="D70" s="3">
        <f>_xlfn.XLOOKUP(B70,Details!E:E,Details!AQ:AQ)</f>
        <v>0</v>
      </c>
      <c r="E70" s="3">
        <f>_xlfn.XLOOKUP(B70,Details!E:E,Details!AR:AR)</f>
        <v>0</v>
      </c>
      <c r="F70" s="3">
        <f>SUMIFS(Details!AY:AY,Details!E:E,'GST TDS'!B70)</f>
        <v>0</v>
      </c>
      <c r="G70" s="352">
        <f t="shared" si="8"/>
        <v>0</v>
      </c>
    </row>
    <row r="71" spans="3:7" x14ac:dyDescent="0.35">
      <c r="C71" s="3">
        <f>_xlfn.XLOOKUP(B71,Details!E:E,Details!CG:CG)</f>
        <v>0</v>
      </c>
      <c r="D71" s="3">
        <f>_xlfn.XLOOKUP(B71,Details!E:E,Details!AQ:AQ)</f>
        <v>0</v>
      </c>
      <c r="E71" s="3">
        <f>_xlfn.XLOOKUP(B71,Details!E:E,Details!AR:AR)</f>
        <v>0</v>
      </c>
      <c r="F71" s="3">
        <f>SUMIFS(Details!AY:AY,Details!E:E,'GST TDS'!B71)</f>
        <v>0</v>
      </c>
      <c r="G71" s="352">
        <f t="shared" si="8"/>
        <v>0</v>
      </c>
    </row>
    <row r="72" spans="3:7" x14ac:dyDescent="0.35">
      <c r="C72" s="3">
        <f>_xlfn.XLOOKUP(B72,Details!E:E,Details!CG:CG)</f>
        <v>0</v>
      </c>
      <c r="D72" s="3">
        <f>_xlfn.XLOOKUP(B72,Details!E:E,Details!AQ:AQ)</f>
        <v>0</v>
      </c>
      <c r="E72" s="3">
        <f>_xlfn.XLOOKUP(B72,Details!E:E,Details!AR:AR)</f>
        <v>0</v>
      </c>
      <c r="F72" s="3">
        <f>SUMIFS(Details!AY:AY,Details!E:E,'GST TDS'!B72)</f>
        <v>0</v>
      </c>
      <c r="G72" s="352">
        <f t="shared" si="8"/>
        <v>0</v>
      </c>
    </row>
    <row r="73" spans="3:7" x14ac:dyDescent="0.35">
      <c r="C73" s="3">
        <f>_xlfn.XLOOKUP(B73,Details!E:E,Details!CG:CG)</f>
        <v>0</v>
      </c>
      <c r="D73" s="3">
        <f>_xlfn.XLOOKUP(B73,Details!E:E,Details!AQ:AQ)</f>
        <v>0</v>
      </c>
      <c r="E73" s="3">
        <f>_xlfn.XLOOKUP(B73,Details!E:E,Details!AR:AR)</f>
        <v>0</v>
      </c>
      <c r="F73" s="3">
        <f>SUMIFS(Details!AY:AY,Details!E:E,'GST TDS'!B73)</f>
        <v>0</v>
      </c>
      <c r="G73" s="352">
        <f t="shared" si="8"/>
        <v>0</v>
      </c>
    </row>
    <row r="74" spans="3:7" x14ac:dyDescent="0.35">
      <c r="C74" s="3">
        <f>_xlfn.XLOOKUP(B74,Details!E:E,Details!CG:CG)</f>
        <v>0</v>
      </c>
      <c r="D74" s="3">
        <f>_xlfn.XLOOKUP(B74,Details!E:E,Details!AQ:AQ)</f>
        <v>0</v>
      </c>
      <c r="E74" s="3">
        <f>_xlfn.XLOOKUP(B74,Details!E:E,Details!AR:AR)</f>
        <v>0</v>
      </c>
      <c r="F74" s="3">
        <f>SUMIFS(Details!AY:AY,Details!E:E,'GST TDS'!B74)</f>
        <v>0</v>
      </c>
      <c r="G74" s="352">
        <f t="shared" si="8"/>
        <v>0</v>
      </c>
    </row>
    <row r="75" spans="3:7" x14ac:dyDescent="0.35">
      <c r="C75" s="3">
        <f>_xlfn.XLOOKUP(B75,Details!E:E,Details!CG:CG)</f>
        <v>0</v>
      </c>
      <c r="D75" s="3">
        <f>_xlfn.XLOOKUP(B75,Details!E:E,Details!AQ:AQ)</f>
        <v>0</v>
      </c>
      <c r="E75" s="3">
        <f>_xlfn.XLOOKUP(B75,Details!E:E,Details!AR:AR)</f>
        <v>0</v>
      </c>
      <c r="F75" s="3">
        <f>SUMIFS(Details!AY:AY,Details!E:E,'GST TDS'!B75)</f>
        <v>0</v>
      </c>
      <c r="G75" s="352">
        <f t="shared" si="8"/>
        <v>0</v>
      </c>
    </row>
    <row r="76" spans="3:7" x14ac:dyDescent="0.35">
      <c r="C76" s="3">
        <f>_xlfn.XLOOKUP(B76,Details!E:E,Details!CG:CG)</f>
        <v>0</v>
      </c>
      <c r="D76" s="3">
        <f>_xlfn.XLOOKUP(B76,Details!E:E,Details!AQ:AQ)</f>
        <v>0</v>
      </c>
      <c r="E76" s="3">
        <f>_xlfn.XLOOKUP(B76,Details!E:E,Details!AR:AR)</f>
        <v>0</v>
      </c>
      <c r="F76" s="3">
        <f>SUMIFS(Details!AY:AY,Details!E:E,'GST TDS'!B76)</f>
        <v>0</v>
      </c>
      <c r="G76" s="352">
        <f t="shared" si="8"/>
        <v>0</v>
      </c>
    </row>
    <row r="77" spans="3:7" x14ac:dyDescent="0.35">
      <c r="C77" s="3">
        <f>_xlfn.XLOOKUP(B77,Details!E:E,Details!CG:CG)</f>
        <v>0</v>
      </c>
      <c r="D77" s="3">
        <f>_xlfn.XLOOKUP(B77,Details!E:E,Details!AQ:AQ)</f>
        <v>0</v>
      </c>
      <c r="E77" s="3">
        <f>_xlfn.XLOOKUP(B77,Details!E:E,Details!AR:AR)</f>
        <v>0</v>
      </c>
      <c r="F77" s="3">
        <f>SUMIFS(Details!AY:AY,Details!E:E,'GST TDS'!B77)</f>
        <v>0</v>
      </c>
      <c r="G77" s="352">
        <f t="shared" si="8"/>
        <v>0</v>
      </c>
    </row>
    <row r="78" spans="3:7" x14ac:dyDescent="0.35">
      <c r="C78" s="3">
        <f>_xlfn.XLOOKUP(B78,Details!E:E,Details!CG:CG)</f>
        <v>0</v>
      </c>
      <c r="D78" s="3">
        <f>_xlfn.XLOOKUP(B78,Details!E:E,Details!AQ:AQ)</f>
        <v>0</v>
      </c>
      <c r="E78" s="3">
        <f>_xlfn.XLOOKUP(B78,Details!E:E,Details!AR:AR)</f>
        <v>0</v>
      </c>
      <c r="F78" s="3">
        <f>SUMIFS(Details!AY:AY,Details!E:E,'GST TDS'!B78)</f>
        <v>0</v>
      </c>
      <c r="G78" s="352">
        <f t="shared" si="8"/>
        <v>0</v>
      </c>
    </row>
    <row r="79" spans="3:7" x14ac:dyDescent="0.35">
      <c r="C79" s="3">
        <f>_xlfn.XLOOKUP(B79,Details!E:E,Details!CG:CG)</f>
        <v>0</v>
      </c>
      <c r="D79" s="3">
        <f>_xlfn.XLOOKUP(B79,Details!E:E,Details!AQ:AQ)</f>
        <v>0</v>
      </c>
      <c r="E79" s="3">
        <f>_xlfn.XLOOKUP(B79,Details!E:E,Details!AR:AR)</f>
        <v>0</v>
      </c>
      <c r="F79" s="3">
        <f>SUMIFS(Details!AY:AY,Details!E:E,'GST TDS'!B79)</f>
        <v>0</v>
      </c>
      <c r="G79" s="352">
        <f t="shared" si="8"/>
        <v>0</v>
      </c>
    </row>
    <row r="80" spans="3:7" x14ac:dyDescent="0.35">
      <c r="C80" s="3">
        <f>_xlfn.XLOOKUP(B80,Details!E:E,Details!CG:CG)</f>
        <v>0</v>
      </c>
      <c r="D80" s="3">
        <f>_xlfn.XLOOKUP(B80,Details!E:E,Details!AQ:AQ)</f>
        <v>0</v>
      </c>
      <c r="E80" s="3">
        <f>_xlfn.XLOOKUP(B80,Details!E:E,Details!AR:AR)</f>
        <v>0</v>
      </c>
      <c r="F80" s="3">
        <f>SUMIFS(Details!AY:AY,Details!E:E,'GST TDS'!B80)</f>
        <v>0</v>
      </c>
      <c r="G80" s="352">
        <f t="shared" si="8"/>
        <v>0</v>
      </c>
    </row>
    <row r="81" spans="3:7" x14ac:dyDescent="0.35">
      <c r="C81" s="3">
        <f>_xlfn.XLOOKUP(B81,Details!E:E,Details!CG:CG)</f>
        <v>0</v>
      </c>
      <c r="D81" s="3">
        <f>_xlfn.XLOOKUP(B81,Details!E:E,Details!AQ:AQ)</f>
        <v>0</v>
      </c>
      <c r="E81" s="3">
        <f>_xlfn.XLOOKUP(B81,Details!E:E,Details!AR:AR)</f>
        <v>0</v>
      </c>
      <c r="F81" s="3">
        <f>SUMIFS(Details!AY:AY,Details!E:E,'GST TDS'!B81)</f>
        <v>0</v>
      </c>
      <c r="G81" s="352">
        <f t="shared" si="8"/>
        <v>0</v>
      </c>
    </row>
    <row r="82" spans="3:7" x14ac:dyDescent="0.35">
      <c r="C82" s="3">
        <f>_xlfn.XLOOKUP(B82,Details!E:E,Details!CG:CG)</f>
        <v>0</v>
      </c>
      <c r="D82" s="3">
        <f>_xlfn.XLOOKUP(B82,Details!E:E,Details!AQ:AQ)</f>
        <v>0</v>
      </c>
      <c r="E82" s="3">
        <f>_xlfn.XLOOKUP(B82,Details!E:E,Details!AR:AR)</f>
        <v>0</v>
      </c>
      <c r="F82" s="3">
        <f>SUMIFS(Details!AY:AY,Details!E:E,'GST TDS'!B82)</f>
        <v>0</v>
      </c>
      <c r="G82" s="352">
        <f t="shared" si="8"/>
        <v>0</v>
      </c>
    </row>
    <row r="83" spans="3:7" x14ac:dyDescent="0.35">
      <c r="C83" s="3">
        <f>_xlfn.XLOOKUP(B83,Details!E:E,Details!CG:CG)</f>
        <v>0</v>
      </c>
      <c r="D83" s="3">
        <f>_xlfn.XLOOKUP(B83,Details!E:E,Details!AQ:AQ)</f>
        <v>0</v>
      </c>
      <c r="E83" s="3">
        <f>_xlfn.XLOOKUP(B83,Details!E:E,Details!AR:AR)</f>
        <v>0</v>
      </c>
      <c r="F83" s="3">
        <f>SUMIFS(Details!AY:AY,Details!E:E,'GST TDS'!B83)</f>
        <v>0</v>
      </c>
      <c r="G83" s="352">
        <f t="shared" si="8"/>
        <v>0</v>
      </c>
    </row>
    <row r="84" spans="3:7" x14ac:dyDescent="0.35">
      <c r="C84" s="3">
        <f>_xlfn.XLOOKUP(B84,Details!E:E,Details!CG:CG)</f>
        <v>0</v>
      </c>
      <c r="D84" s="3">
        <f>_xlfn.XLOOKUP(B84,Details!E:E,Details!AQ:AQ)</f>
        <v>0</v>
      </c>
      <c r="E84" s="3">
        <f>_xlfn.XLOOKUP(B84,Details!E:E,Details!AR:AR)</f>
        <v>0</v>
      </c>
      <c r="F84" s="3">
        <f>SUMIFS(Details!AY:AY,Details!E:E,'GST TDS'!B84)</f>
        <v>0</v>
      </c>
      <c r="G84" s="352">
        <f t="shared" si="8"/>
        <v>0</v>
      </c>
    </row>
    <row r="85" spans="3:7" x14ac:dyDescent="0.35">
      <c r="C85" s="3">
        <f>_xlfn.XLOOKUP(B85,Details!E:E,Details!CG:CG)</f>
        <v>0</v>
      </c>
      <c r="D85" s="3">
        <f>_xlfn.XLOOKUP(B85,Details!E:E,Details!AQ:AQ)</f>
        <v>0</v>
      </c>
      <c r="E85" s="3">
        <f>_xlfn.XLOOKUP(B85,Details!E:E,Details!AR:AR)</f>
        <v>0</v>
      </c>
      <c r="F85" s="3">
        <f>SUMIFS(Details!AY:AY,Details!E:E,'GST TDS'!B85)</f>
        <v>0</v>
      </c>
      <c r="G85" s="352">
        <f t="shared" si="8"/>
        <v>0</v>
      </c>
    </row>
    <row r="86" spans="3:7" x14ac:dyDescent="0.35">
      <c r="C86" s="3">
        <f>_xlfn.XLOOKUP(B86,Details!E:E,Details!CG:CG)</f>
        <v>0</v>
      </c>
      <c r="D86" s="3">
        <f>_xlfn.XLOOKUP(B86,Details!E:E,Details!AQ:AQ)</f>
        <v>0</v>
      </c>
      <c r="E86" s="3">
        <f>_xlfn.XLOOKUP(B86,Details!E:E,Details!AR:AR)</f>
        <v>0</v>
      </c>
      <c r="F86" s="3">
        <f>SUMIFS(Details!AY:AY,Details!E:E,'GST TDS'!B86)</f>
        <v>0</v>
      </c>
      <c r="G86" s="352">
        <f t="shared" si="8"/>
        <v>0</v>
      </c>
    </row>
    <row r="87" spans="3:7" x14ac:dyDescent="0.35">
      <c r="C87" s="3">
        <f>_xlfn.XLOOKUP(B87,Details!E:E,Details!CG:CG)</f>
        <v>0</v>
      </c>
      <c r="D87" s="3">
        <f>_xlfn.XLOOKUP(B87,Details!E:E,Details!AQ:AQ)</f>
        <v>0</v>
      </c>
      <c r="E87" s="3">
        <f>_xlfn.XLOOKUP(B87,Details!E:E,Details!AR:AR)</f>
        <v>0</v>
      </c>
      <c r="F87" s="3">
        <f>SUMIFS(Details!AY:AY,Details!E:E,'GST TDS'!B87)</f>
        <v>0</v>
      </c>
      <c r="G87" s="352">
        <f t="shared" si="8"/>
        <v>0</v>
      </c>
    </row>
    <row r="88" spans="3:7" x14ac:dyDescent="0.35">
      <c r="C88" s="3">
        <f>_xlfn.XLOOKUP(B88,Details!E:E,Details!CG:CG)</f>
        <v>0</v>
      </c>
      <c r="D88" s="3">
        <f>_xlfn.XLOOKUP(B88,Details!E:E,Details!AQ:AQ)</f>
        <v>0</v>
      </c>
      <c r="E88" s="3">
        <f>_xlfn.XLOOKUP(B88,Details!E:E,Details!AR:AR)</f>
        <v>0</v>
      </c>
      <c r="F88" s="3">
        <f>SUMIFS(Details!AY:AY,Details!E:E,'GST TDS'!B88)</f>
        <v>0</v>
      </c>
      <c r="G88" s="352">
        <f t="shared" si="8"/>
        <v>0</v>
      </c>
    </row>
    <row r="89" spans="3:7" x14ac:dyDescent="0.35">
      <c r="C89" s="3">
        <f>_xlfn.XLOOKUP(B89,Details!E:E,Details!CG:CG)</f>
        <v>0</v>
      </c>
      <c r="D89" s="3">
        <f>_xlfn.XLOOKUP(B89,Details!E:E,Details!AQ:AQ)</f>
        <v>0</v>
      </c>
      <c r="E89" s="3">
        <f>_xlfn.XLOOKUP(B89,Details!E:E,Details!AR:AR)</f>
        <v>0</v>
      </c>
      <c r="F89" s="3">
        <f>SUMIFS(Details!AY:AY,Details!E:E,'GST TDS'!B89)</f>
        <v>0</v>
      </c>
      <c r="G89" s="352">
        <f t="shared" si="8"/>
        <v>0</v>
      </c>
    </row>
    <row r="90" spans="3:7" x14ac:dyDescent="0.35">
      <c r="C90" s="3">
        <f>_xlfn.XLOOKUP(B90,Details!E:E,Details!CG:CG)</f>
        <v>0</v>
      </c>
      <c r="D90" s="3">
        <f>_xlfn.XLOOKUP(B90,Details!E:E,Details!AQ:AQ)</f>
        <v>0</v>
      </c>
      <c r="E90" s="3">
        <f>_xlfn.XLOOKUP(B90,Details!E:E,Details!AR:AR)</f>
        <v>0</v>
      </c>
      <c r="F90" s="3">
        <f>SUMIFS(Details!AY:AY,Details!E:E,'GST TDS'!B90)</f>
        <v>0</v>
      </c>
      <c r="G90" s="352">
        <f t="shared" si="8"/>
        <v>0</v>
      </c>
    </row>
    <row r="91" spans="3:7" x14ac:dyDescent="0.35">
      <c r="C91" s="3">
        <f>_xlfn.XLOOKUP(B91,Details!E:E,Details!CG:CG)</f>
        <v>0</v>
      </c>
      <c r="D91" s="3">
        <f>_xlfn.XLOOKUP(B91,Details!E:E,Details!AQ:AQ)</f>
        <v>0</v>
      </c>
      <c r="E91" s="3">
        <f>_xlfn.XLOOKUP(B91,Details!E:E,Details!AR:AR)</f>
        <v>0</v>
      </c>
      <c r="F91" s="3">
        <f>SUMIFS(Details!AY:AY,Details!E:E,'GST TDS'!B91)</f>
        <v>0</v>
      </c>
      <c r="G91" s="352">
        <f t="shared" si="8"/>
        <v>0</v>
      </c>
    </row>
    <row r="92" spans="3:7" x14ac:dyDescent="0.35">
      <c r="C92" s="3">
        <f>_xlfn.XLOOKUP(B92,Details!E:E,Details!CG:CG)</f>
        <v>0</v>
      </c>
      <c r="D92" s="3">
        <f>_xlfn.XLOOKUP(B92,Details!E:E,Details!AQ:AQ)</f>
        <v>0</v>
      </c>
      <c r="E92" s="3">
        <f>_xlfn.XLOOKUP(B92,Details!E:E,Details!AR:AR)</f>
        <v>0</v>
      </c>
      <c r="F92" s="3">
        <f>SUMIFS(Details!AY:AY,Details!E:E,'GST TDS'!B92)</f>
        <v>0</v>
      </c>
      <c r="G92" s="352">
        <f t="shared" si="8"/>
        <v>0</v>
      </c>
    </row>
    <row r="93" spans="3:7" x14ac:dyDescent="0.35">
      <c r="C93" s="3">
        <f>_xlfn.XLOOKUP(B93,Details!E:E,Details!CG:CG)</f>
        <v>0</v>
      </c>
      <c r="D93" s="3">
        <f>_xlfn.XLOOKUP(B93,Details!E:E,Details!AQ:AQ)</f>
        <v>0</v>
      </c>
      <c r="E93" s="3">
        <f>_xlfn.XLOOKUP(B93,Details!E:E,Details!AR:AR)</f>
        <v>0</v>
      </c>
      <c r="F93" s="3">
        <f>SUMIFS(Details!AY:AY,Details!E:E,'GST TDS'!B93)</f>
        <v>0</v>
      </c>
      <c r="G93" s="352">
        <f t="shared" si="8"/>
        <v>0</v>
      </c>
    </row>
    <row r="94" spans="3:7" x14ac:dyDescent="0.35">
      <c r="C94" s="3">
        <f>_xlfn.XLOOKUP(B94,Details!E:E,Details!CG:CG)</f>
        <v>0</v>
      </c>
      <c r="D94" s="3">
        <f>_xlfn.XLOOKUP(B94,Details!E:E,Details!AQ:AQ)</f>
        <v>0</v>
      </c>
      <c r="E94" s="3">
        <f>_xlfn.XLOOKUP(B94,Details!E:E,Details!AR:AR)</f>
        <v>0</v>
      </c>
      <c r="F94" s="3">
        <f>SUMIFS(Details!AY:AY,Details!E:E,'GST TDS'!B94)</f>
        <v>0</v>
      </c>
      <c r="G94" s="352">
        <f t="shared" si="8"/>
        <v>0</v>
      </c>
    </row>
    <row r="95" spans="3:7" x14ac:dyDescent="0.35">
      <c r="C95" s="3">
        <f>_xlfn.XLOOKUP(B95,Details!E:E,Details!CG:CG)</f>
        <v>0</v>
      </c>
      <c r="D95" s="3">
        <f>_xlfn.XLOOKUP(B95,Details!E:E,Details!AQ:AQ)</f>
        <v>0</v>
      </c>
      <c r="E95" s="3">
        <f>_xlfn.XLOOKUP(B95,Details!E:E,Details!AR:AR)</f>
        <v>0</v>
      </c>
      <c r="F95" s="3">
        <f>SUMIFS(Details!AY:AY,Details!E:E,'GST TDS'!B95)</f>
        <v>0</v>
      </c>
      <c r="G95" s="352">
        <f t="shared" si="8"/>
        <v>0</v>
      </c>
    </row>
    <row r="96" spans="3:7" x14ac:dyDescent="0.35">
      <c r="C96" s="3">
        <f>_xlfn.XLOOKUP(B96,Details!E:E,Details!CG:CG)</f>
        <v>0</v>
      </c>
      <c r="D96" s="3">
        <f>_xlfn.XLOOKUP(B96,Details!E:E,Details!AQ:AQ)</f>
        <v>0</v>
      </c>
      <c r="E96" s="3">
        <f>_xlfn.XLOOKUP(B96,Details!E:E,Details!AR:AR)</f>
        <v>0</v>
      </c>
      <c r="F96" s="3">
        <f>SUMIFS(Details!AY:AY,Details!E:E,'GST TDS'!B96)</f>
        <v>0</v>
      </c>
      <c r="G96" s="352">
        <f t="shared" si="8"/>
        <v>0</v>
      </c>
    </row>
    <row r="97" spans="3:7" x14ac:dyDescent="0.35">
      <c r="C97" s="3">
        <f>_xlfn.XLOOKUP(B97,Details!E:E,Details!CG:CG)</f>
        <v>0</v>
      </c>
      <c r="D97" s="3">
        <f>_xlfn.XLOOKUP(B97,Details!E:E,Details!AQ:AQ)</f>
        <v>0</v>
      </c>
      <c r="E97" s="3">
        <f>_xlfn.XLOOKUP(B97,Details!E:E,Details!AR:AR)</f>
        <v>0</v>
      </c>
      <c r="F97" s="3">
        <f>SUMIFS(Details!AY:AY,Details!E:E,'GST TDS'!B97)</f>
        <v>0</v>
      </c>
      <c r="G97" s="352">
        <f t="shared" si="8"/>
        <v>0</v>
      </c>
    </row>
    <row r="98" spans="3:7" x14ac:dyDescent="0.35">
      <c r="C98" s="3">
        <f>_xlfn.XLOOKUP(B98,Details!E:E,Details!CG:CG)</f>
        <v>0</v>
      </c>
      <c r="D98" s="3">
        <f>_xlfn.XLOOKUP(B98,Details!E:E,Details!AQ:AQ)</f>
        <v>0</v>
      </c>
      <c r="E98" s="3">
        <f>_xlfn.XLOOKUP(B98,Details!E:E,Details!AR:AR)</f>
        <v>0</v>
      </c>
      <c r="F98" s="3">
        <f>SUMIFS(Details!AY:AY,Details!E:E,'GST TDS'!B98)</f>
        <v>0</v>
      </c>
      <c r="G98" s="352">
        <f t="shared" si="8"/>
        <v>0</v>
      </c>
    </row>
    <row r="99" spans="3:7" x14ac:dyDescent="0.35">
      <c r="C99" s="3">
        <f>_xlfn.XLOOKUP(B99,Details!E:E,Details!CG:CG)</f>
        <v>0</v>
      </c>
      <c r="D99" s="3">
        <f>_xlfn.XLOOKUP(B99,Details!E:E,Details!AQ:AQ)</f>
        <v>0</v>
      </c>
      <c r="E99" s="3">
        <f>_xlfn.XLOOKUP(B99,Details!E:E,Details!AR:AR)</f>
        <v>0</v>
      </c>
      <c r="F99" s="3">
        <f>SUMIFS(Details!AY:AY,Details!E:E,'GST TDS'!B99)</f>
        <v>0</v>
      </c>
      <c r="G99" s="352">
        <f t="shared" si="8"/>
        <v>0</v>
      </c>
    </row>
    <row r="100" spans="3:7" x14ac:dyDescent="0.35">
      <c r="C100" s="3">
        <f>_xlfn.XLOOKUP(B100,Details!E:E,Details!CG:CG)</f>
        <v>0</v>
      </c>
      <c r="D100" s="3">
        <f>_xlfn.XLOOKUP(B100,Details!E:E,Details!AQ:AQ)</f>
        <v>0</v>
      </c>
      <c r="E100" s="3">
        <f>_xlfn.XLOOKUP(B100,Details!E:E,Details!AR:AR)</f>
        <v>0</v>
      </c>
      <c r="F100" s="3">
        <f>SUMIFS(Details!AY:AY,Details!E:E,'GST TDS'!B100)</f>
        <v>0</v>
      </c>
      <c r="G100" s="352">
        <f t="shared" si="8"/>
        <v>0</v>
      </c>
    </row>
    <row r="101" spans="3:7" x14ac:dyDescent="0.35">
      <c r="C101" s="3">
        <f>_xlfn.XLOOKUP(B101,Details!E:E,Details!CG:CG)</f>
        <v>0</v>
      </c>
      <c r="D101" s="3">
        <f>_xlfn.XLOOKUP(B101,Details!E:E,Details!AQ:AQ)</f>
        <v>0</v>
      </c>
      <c r="E101" s="3">
        <f>_xlfn.XLOOKUP(B101,Details!E:E,Details!AR:AR)</f>
        <v>0</v>
      </c>
      <c r="F101" s="3">
        <f>SUMIFS(Details!AY:AY,Details!E:E,'GST TDS'!B101)</f>
        <v>0</v>
      </c>
      <c r="G101" s="352">
        <f t="shared" si="8"/>
        <v>0</v>
      </c>
    </row>
    <row r="102" spans="3:7" x14ac:dyDescent="0.35">
      <c r="C102" s="3">
        <f>_xlfn.XLOOKUP(B102,Details!E:E,Details!CG:CG)</f>
        <v>0</v>
      </c>
      <c r="D102" s="3">
        <f>_xlfn.XLOOKUP(B102,Details!E:E,Details!AQ:AQ)</f>
        <v>0</v>
      </c>
      <c r="E102" s="3">
        <f>_xlfn.XLOOKUP(B102,Details!E:E,Details!AR:AR)</f>
        <v>0</v>
      </c>
      <c r="F102" s="3">
        <f>SUMIFS(Details!AY:AY,Details!E:E,'GST TDS'!B102)</f>
        <v>0</v>
      </c>
      <c r="G102" s="352">
        <f t="shared" si="8"/>
        <v>0</v>
      </c>
    </row>
    <row r="103" spans="3:7" x14ac:dyDescent="0.35">
      <c r="C103" s="3">
        <f>_xlfn.XLOOKUP(B103,Details!E:E,Details!CG:CG)</f>
        <v>0</v>
      </c>
      <c r="D103" s="3">
        <f>_xlfn.XLOOKUP(B103,Details!E:E,Details!AQ:AQ)</f>
        <v>0</v>
      </c>
      <c r="E103" s="3">
        <f>_xlfn.XLOOKUP(B103,Details!E:E,Details!AR:AR)</f>
        <v>0</v>
      </c>
      <c r="F103" s="3">
        <f>SUMIFS(Details!AY:AY,Details!E:E,'GST TDS'!B103)</f>
        <v>0</v>
      </c>
      <c r="G103" s="352">
        <f t="shared" si="8"/>
        <v>0</v>
      </c>
    </row>
    <row r="104" spans="3:7" x14ac:dyDescent="0.35">
      <c r="C104" s="3">
        <f>_xlfn.XLOOKUP(B104,Details!E:E,Details!CG:CG)</f>
        <v>0</v>
      </c>
      <c r="D104" s="3">
        <f>_xlfn.XLOOKUP(B104,Details!E:E,Details!AQ:AQ)</f>
        <v>0</v>
      </c>
      <c r="E104" s="3">
        <f>_xlfn.XLOOKUP(B104,Details!E:E,Details!AR:AR)</f>
        <v>0</v>
      </c>
      <c r="F104" s="3">
        <f>SUMIFS(Details!AY:AY,Details!E:E,'GST TDS'!B104)</f>
        <v>0</v>
      </c>
      <c r="G104" s="352">
        <f t="shared" si="8"/>
        <v>0</v>
      </c>
    </row>
    <row r="105" spans="3:7" x14ac:dyDescent="0.35">
      <c r="C105" s="3">
        <f>_xlfn.XLOOKUP(B105,Details!E:E,Details!CG:CG)</f>
        <v>0</v>
      </c>
      <c r="D105" s="3">
        <f>_xlfn.XLOOKUP(B105,Details!E:E,Details!AQ:AQ)</f>
        <v>0</v>
      </c>
      <c r="E105" s="3">
        <f>_xlfn.XLOOKUP(B105,Details!E:E,Details!AR:AR)</f>
        <v>0</v>
      </c>
      <c r="F105" s="3">
        <f>SUMIFS(Details!AY:AY,Details!E:E,'GST TDS'!B105)</f>
        <v>0</v>
      </c>
      <c r="G105" s="352">
        <f t="shared" si="8"/>
        <v>0</v>
      </c>
    </row>
    <row r="106" spans="3:7" x14ac:dyDescent="0.35">
      <c r="C106" s="3">
        <f>_xlfn.XLOOKUP(B106,Details!E:E,Details!CG:CG)</f>
        <v>0</v>
      </c>
      <c r="D106" s="3">
        <f>_xlfn.XLOOKUP(B106,Details!E:E,Details!AQ:AQ)</f>
        <v>0</v>
      </c>
      <c r="E106" s="3">
        <f>_xlfn.XLOOKUP(B106,Details!E:E,Details!AR:AR)</f>
        <v>0</v>
      </c>
      <c r="F106" s="3">
        <f>SUMIFS(Details!AY:AY,Details!E:E,'GST TDS'!B106)</f>
        <v>0</v>
      </c>
      <c r="G106" s="352">
        <f t="shared" si="8"/>
        <v>0</v>
      </c>
    </row>
    <row r="107" spans="3:7" x14ac:dyDescent="0.35">
      <c r="C107" s="3">
        <f>_xlfn.XLOOKUP(B107,Details!E:E,Details!CG:CG)</f>
        <v>0</v>
      </c>
      <c r="D107" s="3">
        <f>_xlfn.XLOOKUP(B107,Details!E:E,Details!AQ:AQ)</f>
        <v>0</v>
      </c>
      <c r="E107" s="3">
        <f>_xlfn.XLOOKUP(B107,Details!E:E,Details!AR:AR)</f>
        <v>0</v>
      </c>
      <c r="F107" s="3">
        <f>SUMIFS(Details!AY:AY,Details!E:E,'GST TDS'!B107)</f>
        <v>0</v>
      </c>
      <c r="G107" s="352">
        <f t="shared" si="8"/>
        <v>0</v>
      </c>
    </row>
    <row r="108" spans="3:7" x14ac:dyDescent="0.35">
      <c r="C108" s="3">
        <f>_xlfn.XLOOKUP(B108,Details!E:E,Details!CG:CG)</f>
        <v>0</v>
      </c>
      <c r="D108" s="3">
        <f>_xlfn.XLOOKUP(B108,Details!E:E,Details!AQ:AQ)</f>
        <v>0</v>
      </c>
      <c r="E108" s="3">
        <f>_xlfn.XLOOKUP(B108,Details!E:E,Details!AR:AR)</f>
        <v>0</v>
      </c>
      <c r="F108" s="3">
        <f>SUMIFS(Details!AY:AY,Details!E:E,'GST TDS'!B108)</f>
        <v>0</v>
      </c>
      <c r="G108" s="352">
        <f t="shared" si="8"/>
        <v>0</v>
      </c>
    </row>
    <row r="109" spans="3:7" x14ac:dyDescent="0.35">
      <c r="C109" s="3">
        <f>_xlfn.XLOOKUP(B109,Details!E:E,Details!CG:CG)</f>
        <v>0</v>
      </c>
      <c r="D109" s="3">
        <f>_xlfn.XLOOKUP(B109,Details!E:E,Details!AQ:AQ)</f>
        <v>0</v>
      </c>
      <c r="E109" s="3">
        <f>_xlfn.XLOOKUP(B109,Details!E:E,Details!AR:AR)</f>
        <v>0</v>
      </c>
      <c r="F109" s="3">
        <f>SUMIFS(Details!AY:AY,Details!E:E,'GST TDS'!B109)</f>
        <v>0</v>
      </c>
      <c r="G109" s="352">
        <f t="shared" si="8"/>
        <v>0</v>
      </c>
    </row>
    <row r="110" spans="3:7" x14ac:dyDescent="0.35">
      <c r="C110" s="3">
        <f>_xlfn.XLOOKUP(B110,Details!E:E,Details!CG:CG)</f>
        <v>0</v>
      </c>
      <c r="D110" s="3">
        <f>_xlfn.XLOOKUP(B110,Details!E:E,Details!AQ:AQ)</f>
        <v>0</v>
      </c>
      <c r="E110" s="3">
        <f>_xlfn.XLOOKUP(B110,Details!E:E,Details!AR:AR)</f>
        <v>0</v>
      </c>
      <c r="F110" s="3">
        <f>SUMIFS(Details!AY:AY,Details!E:E,'GST TDS'!B110)</f>
        <v>0</v>
      </c>
      <c r="G110" s="352">
        <f t="shared" si="8"/>
        <v>0</v>
      </c>
    </row>
    <row r="111" spans="3:7" x14ac:dyDescent="0.35">
      <c r="C111" s="3">
        <f>_xlfn.XLOOKUP(B111,Details!E:E,Details!CG:CG)</f>
        <v>0</v>
      </c>
      <c r="D111" s="3">
        <f>_xlfn.XLOOKUP(B111,Details!E:E,Details!AQ:AQ)</f>
        <v>0</v>
      </c>
      <c r="E111" s="3">
        <f>_xlfn.XLOOKUP(B111,Details!E:E,Details!AR:AR)</f>
        <v>0</v>
      </c>
      <c r="F111" s="3">
        <f>SUMIFS(Details!AY:AY,Details!E:E,'GST TDS'!B111)</f>
        <v>0</v>
      </c>
      <c r="G111" s="352">
        <f t="shared" si="8"/>
        <v>0</v>
      </c>
    </row>
    <row r="112" spans="3:7" x14ac:dyDescent="0.35">
      <c r="C112" s="3">
        <f>_xlfn.XLOOKUP(B112,Details!E:E,Details!CG:CG)</f>
        <v>0</v>
      </c>
      <c r="D112" s="3">
        <f>_xlfn.XLOOKUP(B112,Details!E:E,Details!AQ:AQ)</f>
        <v>0</v>
      </c>
      <c r="E112" s="3">
        <f>_xlfn.XLOOKUP(B112,Details!E:E,Details!AR:AR)</f>
        <v>0</v>
      </c>
      <c r="F112" s="3">
        <f>SUMIFS(Details!AY:AY,Details!E:E,'GST TDS'!B112)</f>
        <v>0</v>
      </c>
      <c r="G112" s="352">
        <f t="shared" si="8"/>
        <v>0</v>
      </c>
    </row>
    <row r="113" spans="3:7" x14ac:dyDescent="0.35">
      <c r="C113" s="3">
        <f>_xlfn.XLOOKUP(B113,Details!E:E,Details!CG:CG)</f>
        <v>0</v>
      </c>
      <c r="D113" s="3">
        <f>_xlfn.XLOOKUP(B113,Details!E:E,Details!AQ:AQ)</f>
        <v>0</v>
      </c>
      <c r="E113" s="3">
        <f>_xlfn.XLOOKUP(B113,Details!E:E,Details!AR:AR)</f>
        <v>0</v>
      </c>
      <c r="F113" s="3">
        <f>SUMIFS(Details!AY:AY,Details!E:E,'GST TDS'!B113)</f>
        <v>0</v>
      </c>
      <c r="G113" s="352">
        <f t="shared" si="8"/>
        <v>0</v>
      </c>
    </row>
    <row r="114" spans="3:7" x14ac:dyDescent="0.35">
      <c r="C114" s="3">
        <f>_xlfn.XLOOKUP(B114,Details!E:E,Details!CG:CG)</f>
        <v>0</v>
      </c>
      <c r="D114" s="3">
        <f>_xlfn.XLOOKUP(B114,Details!E:E,Details!AQ:AQ)</f>
        <v>0</v>
      </c>
      <c r="E114" s="3">
        <f>_xlfn.XLOOKUP(B114,Details!E:E,Details!AR:AR)</f>
        <v>0</v>
      </c>
      <c r="F114" s="3">
        <f>SUMIFS(Details!AY:AY,Details!E:E,'GST TDS'!B114)</f>
        <v>0</v>
      </c>
      <c r="G114" s="352">
        <f t="shared" si="8"/>
        <v>0</v>
      </c>
    </row>
    <row r="115" spans="3:7" x14ac:dyDescent="0.35">
      <c r="C115" s="3">
        <f>_xlfn.XLOOKUP(B115,Details!E:E,Details!CG:CG)</f>
        <v>0</v>
      </c>
      <c r="D115" s="3">
        <f>_xlfn.XLOOKUP(B115,Details!E:E,Details!AQ:AQ)</f>
        <v>0</v>
      </c>
      <c r="E115" s="3">
        <f>_xlfn.XLOOKUP(B115,Details!E:E,Details!AR:AR)</f>
        <v>0</v>
      </c>
      <c r="F115" s="3">
        <f>SUMIFS(Details!AY:AY,Details!E:E,'GST TDS'!B115)</f>
        <v>0</v>
      </c>
      <c r="G115" s="352">
        <f t="shared" si="8"/>
        <v>0</v>
      </c>
    </row>
    <row r="116" spans="3:7" x14ac:dyDescent="0.35">
      <c r="C116" s="3">
        <f>_xlfn.XLOOKUP(B116,Details!E:E,Details!CG:CG)</f>
        <v>0</v>
      </c>
      <c r="D116" s="3">
        <f>_xlfn.XLOOKUP(B116,Details!E:E,Details!AQ:AQ)</f>
        <v>0</v>
      </c>
      <c r="E116" s="3">
        <f>_xlfn.XLOOKUP(B116,Details!E:E,Details!AR:AR)</f>
        <v>0</v>
      </c>
      <c r="F116" s="3">
        <f>SUMIFS(Details!AY:AY,Details!E:E,'GST TDS'!B116)</f>
        <v>0</v>
      </c>
      <c r="G116" s="352">
        <f t="shared" si="8"/>
        <v>0</v>
      </c>
    </row>
    <row r="117" spans="3:7" x14ac:dyDescent="0.35">
      <c r="C117" s="3">
        <f>_xlfn.XLOOKUP(B117,Details!E:E,Details!CG:CG)</f>
        <v>0</v>
      </c>
      <c r="D117" s="3">
        <f>_xlfn.XLOOKUP(B117,Details!E:E,Details!AQ:AQ)</f>
        <v>0</v>
      </c>
      <c r="E117" s="3">
        <f>_xlfn.XLOOKUP(B117,Details!E:E,Details!AR:AR)</f>
        <v>0</v>
      </c>
      <c r="F117" s="3">
        <f>SUMIFS(Details!AY:AY,Details!E:E,'GST TDS'!B117)</f>
        <v>0</v>
      </c>
      <c r="G117" s="352">
        <f t="shared" si="8"/>
        <v>0</v>
      </c>
    </row>
    <row r="118" spans="3:7" x14ac:dyDescent="0.35">
      <c r="C118" s="3">
        <f>_xlfn.XLOOKUP(B118,Details!E:E,Details!CG:CG)</f>
        <v>0</v>
      </c>
      <c r="D118" s="3">
        <f>_xlfn.XLOOKUP(B118,Details!E:E,Details!AQ:AQ)</f>
        <v>0</v>
      </c>
      <c r="E118" s="3">
        <f>_xlfn.XLOOKUP(B118,Details!E:E,Details!AR:AR)</f>
        <v>0</v>
      </c>
      <c r="F118" s="3">
        <f>SUMIFS(Details!AY:AY,Details!E:E,'GST TDS'!B118)</f>
        <v>0</v>
      </c>
      <c r="G118" s="352">
        <f t="shared" si="8"/>
        <v>0</v>
      </c>
    </row>
    <row r="119" spans="3:7" x14ac:dyDescent="0.35">
      <c r="C119" s="3">
        <f>_xlfn.XLOOKUP(B119,Details!E:E,Details!CG:CG)</f>
        <v>0</v>
      </c>
      <c r="D119" s="3">
        <f>_xlfn.XLOOKUP(B119,Details!E:E,Details!AQ:AQ)</f>
        <v>0</v>
      </c>
      <c r="E119" s="3">
        <f>_xlfn.XLOOKUP(B119,Details!E:E,Details!AR:AR)</f>
        <v>0</v>
      </c>
      <c r="F119" s="3">
        <f>SUMIFS(Details!AY:AY,Details!E:E,'GST TDS'!B119)</f>
        <v>0</v>
      </c>
      <c r="G119" s="352">
        <f t="shared" si="8"/>
        <v>0</v>
      </c>
    </row>
    <row r="120" spans="3:7" x14ac:dyDescent="0.35">
      <c r="C120" s="3">
        <f>_xlfn.XLOOKUP(B120,Details!E:E,Details!CG:CG)</f>
        <v>0</v>
      </c>
      <c r="D120" s="3">
        <f>_xlfn.XLOOKUP(B120,Details!E:E,Details!AQ:AQ)</f>
        <v>0</v>
      </c>
      <c r="E120" s="3">
        <f>_xlfn.XLOOKUP(B120,Details!E:E,Details!AR:AR)</f>
        <v>0</v>
      </c>
      <c r="F120" s="3">
        <f>SUMIFS(Details!AY:AY,Details!E:E,'GST TDS'!B120)</f>
        <v>0</v>
      </c>
      <c r="G120" s="352">
        <f t="shared" si="8"/>
        <v>0</v>
      </c>
    </row>
    <row r="121" spans="3:7" x14ac:dyDescent="0.35">
      <c r="C121" s="3">
        <f>_xlfn.XLOOKUP(B121,Details!E:E,Details!CG:CG)</f>
        <v>0</v>
      </c>
      <c r="D121" s="3">
        <f>_xlfn.XLOOKUP(B121,Details!E:E,Details!AQ:AQ)</f>
        <v>0</v>
      </c>
      <c r="E121" s="3">
        <f>_xlfn.XLOOKUP(B121,Details!E:E,Details!AR:AR)</f>
        <v>0</v>
      </c>
      <c r="F121" s="3">
        <f>SUMIFS(Details!AY:AY,Details!E:E,'GST TDS'!B121)</f>
        <v>0</v>
      </c>
      <c r="G121" s="352">
        <f t="shared" si="8"/>
        <v>0</v>
      </c>
    </row>
    <row r="122" spans="3:7" x14ac:dyDescent="0.35">
      <c r="C122" s="3">
        <f>_xlfn.XLOOKUP(B122,Details!E:E,Details!CG:CG)</f>
        <v>0</v>
      </c>
      <c r="D122" s="3">
        <f>_xlfn.XLOOKUP(B122,Details!E:E,Details!AQ:AQ)</f>
        <v>0</v>
      </c>
      <c r="E122" s="3">
        <f>_xlfn.XLOOKUP(B122,Details!E:E,Details!AR:AR)</f>
        <v>0</v>
      </c>
      <c r="F122" s="3">
        <f>SUMIFS(Details!AY:AY,Details!E:E,'GST TDS'!B122)</f>
        <v>0</v>
      </c>
      <c r="G122" s="352">
        <f t="shared" si="8"/>
        <v>0</v>
      </c>
    </row>
    <row r="123" spans="3:7" x14ac:dyDescent="0.35">
      <c r="C123" s="3">
        <f>_xlfn.XLOOKUP(B123,Details!E:E,Details!CG:CG)</f>
        <v>0</v>
      </c>
      <c r="D123" s="3">
        <f>_xlfn.XLOOKUP(B123,Details!E:E,Details!AQ:AQ)</f>
        <v>0</v>
      </c>
      <c r="E123" s="3">
        <f>_xlfn.XLOOKUP(B123,Details!E:E,Details!AR:AR)</f>
        <v>0</v>
      </c>
      <c r="F123" s="3">
        <f>SUMIFS(Details!AY:AY,Details!E:E,'GST TDS'!B123)</f>
        <v>0</v>
      </c>
      <c r="G123" s="352">
        <f t="shared" si="8"/>
        <v>0</v>
      </c>
    </row>
    <row r="124" spans="3:7" x14ac:dyDescent="0.35">
      <c r="C124" s="3">
        <f>_xlfn.XLOOKUP(B124,Details!E:E,Details!CG:CG)</f>
        <v>0</v>
      </c>
      <c r="D124" s="3">
        <f>_xlfn.XLOOKUP(B124,Details!E:E,Details!AQ:AQ)</f>
        <v>0</v>
      </c>
      <c r="E124" s="3">
        <f>_xlfn.XLOOKUP(B124,Details!E:E,Details!AR:AR)</f>
        <v>0</v>
      </c>
      <c r="F124" s="3">
        <f>SUMIFS(Details!AY:AY,Details!E:E,'GST TDS'!B124)</f>
        <v>0</v>
      </c>
      <c r="G124" s="352">
        <f t="shared" si="8"/>
        <v>0</v>
      </c>
    </row>
    <row r="125" spans="3:7" x14ac:dyDescent="0.35">
      <c r="C125" s="3">
        <f>_xlfn.XLOOKUP(B125,Details!E:E,Details!CG:CG)</f>
        <v>0</v>
      </c>
      <c r="D125" s="3">
        <f>_xlfn.XLOOKUP(B125,Details!E:E,Details!AQ:AQ)</f>
        <v>0</v>
      </c>
      <c r="E125" s="3">
        <f>_xlfn.XLOOKUP(B125,Details!E:E,Details!AR:AR)</f>
        <v>0</v>
      </c>
      <c r="F125" s="3">
        <f>SUMIFS(Details!AY:AY,Details!E:E,'GST TDS'!B125)</f>
        <v>0</v>
      </c>
      <c r="G125" s="352">
        <f t="shared" si="8"/>
        <v>0</v>
      </c>
    </row>
    <row r="126" spans="3:7" x14ac:dyDescent="0.35">
      <c r="C126" s="3">
        <f>_xlfn.XLOOKUP(B126,Details!E:E,Details!CG:CG)</f>
        <v>0</v>
      </c>
      <c r="D126" s="3">
        <f>_xlfn.XLOOKUP(B126,Details!E:E,Details!AQ:AQ)</f>
        <v>0</v>
      </c>
      <c r="E126" s="3">
        <f>_xlfn.XLOOKUP(B126,Details!E:E,Details!AR:AR)</f>
        <v>0</v>
      </c>
      <c r="F126" s="3">
        <f>SUMIFS(Details!AY:AY,Details!E:E,'GST TDS'!B126)</f>
        <v>0</v>
      </c>
      <c r="G126" s="352">
        <f t="shared" si="8"/>
        <v>0</v>
      </c>
    </row>
    <row r="127" spans="3:7" x14ac:dyDescent="0.35">
      <c r="C127" s="3">
        <f>_xlfn.XLOOKUP(B127,Details!E:E,Details!CG:CG)</f>
        <v>0</v>
      </c>
      <c r="D127" s="3">
        <f>_xlfn.XLOOKUP(B127,Details!E:E,Details!AQ:AQ)</f>
        <v>0</v>
      </c>
      <c r="E127" s="3">
        <f>_xlfn.XLOOKUP(B127,Details!E:E,Details!AR:AR)</f>
        <v>0</v>
      </c>
      <c r="F127" s="3">
        <f>SUMIFS(Details!AY:AY,Details!E:E,'GST TDS'!B127)</f>
        <v>0</v>
      </c>
      <c r="G127" s="352">
        <f t="shared" si="8"/>
        <v>0</v>
      </c>
    </row>
    <row r="128" spans="3:7" x14ac:dyDescent="0.35">
      <c r="C128" s="3">
        <f>_xlfn.XLOOKUP(B128,Details!E:E,Details!CG:CG)</f>
        <v>0</v>
      </c>
      <c r="D128" s="3">
        <f>_xlfn.XLOOKUP(B128,Details!E:E,Details!AQ:AQ)</f>
        <v>0</v>
      </c>
      <c r="E128" s="3">
        <f>_xlfn.XLOOKUP(B128,Details!E:E,Details!AR:AR)</f>
        <v>0</v>
      </c>
      <c r="F128" s="3">
        <f>SUMIFS(Details!AY:AY,Details!E:E,'GST TDS'!B128)</f>
        <v>0</v>
      </c>
      <c r="G128" s="352">
        <f t="shared" si="8"/>
        <v>0</v>
      </c>
    </row>
    <row r="129" spans="3:7" x14ac:dyDescent="0.35">
      <c r="C129" s="3">
        <f>_xlfn.XLOOKUP(B129,Details!E:E,Details!CG:CG)</f>
        <v>0</v>
      </c>
      <c r="D129" s="3">
        <f>_xlfn.XLOOKUP(B129,Details!E:E,Details!AQ:AQ)</f>
        <v>0</v>
      </c>
      <c r="E129" s="3">
        <f>_xlfn.XLOOKUP(B129,Details!E:E,Details!AR:AR)</f>
        <v>0</v>
      </c>
      <c r="F129" s="3">
        <f>SUMIFS(Details!AY:AY,Details!E:E,'GST TDS'!B129)</f>
        <v>0</v>
      </c>
      <c r="G129" s="352">
        <f t="shared" si="8"/>
        <v>0</v>
      </c>
    </row>
    <row r="130" spans="3:7" x14ac:dyDescent="0.35">
      <c r="C130" s="3">
        <f>_xlfn.XLOOKUP(B130,Details!E:E,Details!CG:CG)</f>
        <v>0</v>
      </c>
      <c r="D130" s="3">
        <f>_xlfn.XLOOKUP(B130,Details!E:E,Details!AQ:AQ)</f>
        <v>0</v>
      </c>
      <c r="E130" s="3">
        <f>_xlfn.XLOOKUP(B130,Details!E:E,Details!AR:AR)</f>
        <v>0</v>
      </c>
      <c r="F130" s="3">
        <f>SUMIFS(Details!AY:AY,Details!E:E,'GST TDS'!B130)</f>
        <v>0</v>
      </c>
      <c r="G130" s="352">
        <f t="shared" si="8"/>
        <v>0</v>
      </c>
    </row>
    <row r="131" spans="3:7" x14ac:dyDescent="0.35">
      <c r="C131" s="3">
        <f>_xlfn.XLOOKUP(B131,Details!E:E,Details!CG:CG)</f>
        <v>0</v>
      </c>
      <c r="D131" s="3">
        <f>_xlfn.XLOOKUP(B131,Details!E:E,Details!AQ:AQ)</f>
        <v>0</v>
      </c>
      <c r="E131" s="3">
        <f>_xlfn.XLOOKUP(B131,Details!E:E,Details!AR:AR)</f>
        <v>0</v>
      </c>
      <c r="F131" s="3">
        <f>SUMIFS(Details!AY:AY,Details!E:E,'GST TDS'!B131)</f>
        <v>0</v>
      </c>
      <c r="G131" s="352">
        <f t="shared" si="8"/>
        <v>0</v>
      </c>
    </row>
    <row r="132" spans="3:7" x14ac:dyDescent="0.35">
      <c r="C132" s="3">
        <f>_xlfn.XLOOKUP(B132,Details!E:E,Details!CG:CG)</f>
        <v>0</v>
      </c>
      <c r="D132" s="3">
        <f>_xlfn.XLOOKUP(B132,Details!E:E,Details!AQ:AQ)</f>
        <v>0</v>
      </c>
      <c r="E132" s="3">
        <f>_xlfn.XLOOKUP(B132,Details!E:E,Details!AR:AR)</f>
        <v>0</v>
      </c>
      <c r="F132" s="3">
        <f>SUMIFS(Details!AY:AY,Details!E:E,'GST TDS'!B132)</f>
        <v>0</v>
      </c>
      <c r="G132" s="352">
        <f t="shared" si="8"/>
        <v>0</v>
      </c>
    </row>
    <row r="133" spans="3:7" x14ac:dyDescent="0.35">
      <c r="C133" s="3">
        <f>_xlfn.XLOOKUP(B133,Details!E:E,Details!CG:CG)</f>
        <v>0</v>
      </c>
      <c r="D133" s="3">
        <f>_xlfn.XLOOKUP(B133,Details!E:E,Details!AQ:AQ)</f>
        <v>0</v>
      </c>
      <c r="E133" s="3">
        <f>_xlfn.XLOOKUP(B133,Details!E:E,Details!AR:AR)</f>
        <v>0</v>
      </c>
      <c r="F133" s="3">
        <f>SUMIFS(Details!AY:AY,Details!E:E,'GST TDS'!B133)</f>
        <v>0</v>
      </c>
      <c r="G133" s="352">
        <f t="shared" ref="G133:G196" si="9">F133*2%</f>
        <v>0</v>
      </c>
    </row>
    <row r="134" spans="3:7" x14ac:dyDescent="0.35">
      <c r="C134" s="3">
        <f>_xlfn.XLOOKUP(B134,Details!E:E,Details!CG:CG)</f>
        <v>0</v>
      </c>
      <c r="D134" s="3">
        <f>_xlfn.XLOOKUP(B134,Details!E:E,Details!AQ:AQ)</f>
        <v>0</v>
      </c>
      <c r="E134" s="3">
        <f>_xlfn.XLOOKUP(B134,Details!E:E,Details!AR:AR)</f>
        <v>0</v>
      </c>
      <c r="F134" s="3">
        <f>SUMIFS(Details!AY:AY,Details!E:E,'GST TDS'!B134)</f>
        <v>0</v>
      </c>
      <c r="G134" s="352">
        <f t="shared" si="9"/>
        <v>0</v>
      </c>
    </row>
    <row r="135" spans="3:7" x14ac:dyDescent="0.35">
      <c r="C135" s="3">
        <f>_xlfn.XLOOKUP(B135,Details!E:E,Details!CG:CG)</f>
        <v>0</v>
      </c>
      <c r="D135" s="3">
        <f>_xlfn.XLOOKUP(B135,Details!E:E,Details!AQ:AQ)</f>
        <v>0</v>
      </c>
      <c r="E135" s="3">
        <f>_xlfn.XLOOKUP(B135,Details!E:E,Details!AR:AR)</f>
        <v>0</v>
      </c>
      <c r="F135" s="3">
        <f>SUMIFS(Details!AY:AY,Details!E:E,'GST TDS'!B135)</f>
        <v>0</v>
      </c>
      <c r="G135" s="352">
        <f t="shared" si="9"/>
        <v>0</v>
      </c>
    </row>
    <row r="136" spans="3:7" x14ac:dyDescent="0.35">
      <c r="C136" s="3">
        <f>_xlfn.XLOOKUP(B136,Details!E:E,Details!CG:CG)</f>
        <v>0</v>
      </c>
      <c r="D136" s="3">
        <f>_xlfn.XLOOKUP(B136,Details!E:E,Details!AQ:AQ)</f>
        <v>0</v>
      </c>
      <c r="E136" s="3">
        <f>_xlfn.XLOOKUP(B136,Details!E:E,Details!AR:AR)</f>
        <v>0</v>
      </c>
      <c r="F136" s="3">
        <f>SUMIFS(Details!AY:AY,Details!E:E,'GST TDS'!B136)</f>
        <v>0</v>
      </c>
      <c r="G136" s="352">
        <f t="shared" si="9"/>
        <v>0</v>
      </c>
    </row>
    <row r="137" spans="3:7" x14ac:dyDescent="0.35">
      <c r="C137" s="3">
        <f>_xlfn.XLOOKUP(B137,Details!E:E,Details!CG:CG)</f>
        <v>0</v>
      </c>
      <c r="D137" s="3">
        <f>_xlfn.XLOOKUP(B137,Details!E:E,Details!AQ:AQ)</f>
        <v>0</v>
      </c>
      <c r="E137" s="3">
        <f>_xlfn.XLOOKUP(B137,Details!E:E,Details!AR:AR)</f>
        <v>0</v>
      </c>
      <c r="F137" s="3">
        <f>SUMIFS(Details!AY:AY,Details!E:E,'GST TDS'!B137)</f>
        <v>0</v>
      </c>
      <c r="G137" s="352">
        <f t="shared" si="9"/>
        <v>0</v>
      </c>
    </row>
    <row r="138" spans="3:7" x14ac:dyDescent="0.35">
      <c r="C138" s="3">
        <f>_xlfn.XLOOKUP(B138,Details!E:E,Details!CG:CG)</f>
        <v>0</v>
      </c>
      <c r="D138" s="3">
        <f>_xlfn.XLOOKUP(B138,Details!E:E,Details!AQ:AQ)</f>
        <v>0</v>
      </c>
      <c r="E138" s="3">
        <f>_xlfn.XLOOKUP(B138,Details!E:E,Details!AR:AR)</f>
        <v>0</v>
      </c>
      <c r="F138" s="3">
        <f>SUMIFS(Details!AY:AY,Details!E:E,'GST TDS'!B138)</f>
        <v>0</v>
      </c>
      <c r="G138" s="352">
        <f t="shared" si="9"/>
        <v>0</v>
      </c>
    </row>
    <row r="139" spans="3:7" x14ac:dyDescent="0.35">
      <c r="C139" s="3">
        <f>_xlfn.XLOOKUP(B139,Details!E:E,Details!CG:CG)</f>
        <v>0</v>
      </c>
      <c r="D139" s="3">
        <f>_xlfn.XLOOKUP(B139,Details!E:E,Details!AQ:AQ)</f>
        <v>0</v>
      </c>
      <c r="E139" s="3">
        <f>_xlfn.XLOOKUP(B139,Details!E:E,Details!AR:AR)</f>
        <v>0</v>
      </c>
      <c r="F139" s="3">
        <f>SUMIFS(Details!AY:AY,Details!E:E,'GST TDS'!B139)</f>
        <v>0</v>
      </c>
      <c r="G139" s="352">
        <f t="shared" si="9"/>
        <v>0</v>
      </c>
    </row>
    <row r="140" spans="3:7" x14ac:dyDescent="0.35">
      <c r="C140" s="3">
        <f>_xlfn.XLOOKUP(B140,Details!E:E,Details!CG:CG)</f>
        <v>0</v>
      </c>
      <c r="D140" s="3">
        <f>_xlfn.XLOOKUP(B140,Details!E:E,Details!AQ:AQ)</f>
        <v>0</v>
      </c>
      <c r="E140" s="3">
        <f>_xlfn.XLOOKUP(B140,Details!E:E,Details!AR:AR)</f>
        <v>0</v>
      </c>
      <c r="F140" s="3">
        <f>SUMIFS(Details!AY:AY,Details!E:E,'GST TDS'!B140)</f>
        <v>0</v>
      </c>
      <c r="G140" s="352">
        <f t="shared" si="9"/>
        <v>0</v>
      </c>
    </row>
    <row r="141" spans="3:7" x14ac:dyDescent="0.35">
      <c r="C141" s="3">
        <f>_xlfn.XLOOKUP(B141,Details!E:E,Details!CG:CG)</f>
        <v>0</v>
      </c>
      <c r="D141" s="3">
        <f>_xlfn.XLOOKUP(B141,Details!E:E,Details!AQ:AQ)</f>
        <v>0</v>
      </c>
      <c r="E141" s="3">
        <f>_xlfn.XLOOKUP(B141,Details!E:E,Details!AR:AR)</f>
        <v>0</v>
      </c>
      <c r="F141" s="3">
        <f>SUMIFS(Details!AY:AY,Details!E:E,'GST TDS'!B141)</f>
        <v>0</v>
      </c>
      <c r="G141" s="352">
        <f t="shared" si="9"/>
        <v>0</v>
      </c>
    </row>
    <row r="142" spans="3:7" x14ac:dyDescent="0.35">
      <c r="C142" s="3">
        <f>_xlfn.XLOOKUP(B142,Details!E:E,Details!CG:CG)</f>
        <v>0</v>
      </c>
      <c r="D142" s="3">
        <f>_xlfn.XLOOKUP(B142,Details!E:E,Details!AQ:AQ)</f>
        <v>0</v>
      </c>
      <c r="E142" s="3">
        <f>_xlfn.XLOOKUP(B142,Details!E:E,Details!AR:AR)</f>
        <v>0</v>
      </c>
      <c r="F142" s="3">
        <f>SUMIFS(Details!AY:AY,Details!E:E,'GST TDS'!B142)</f>
        <v>0</v>
      </c>
      <c r="G142" s="352">
        <f t="shared" si="9"/>
        <v>0</v>
      </c>
    </row>
    <row r="143" spans="3:7" x14ac:dyDescent="0.35">
      <c r="C143" s="3">
        <f>_xlfn.XLOOKUP(B143,Details!E:E,Details!CG:CG)</f>
        <v>0</v>
      </c>
      <c r="D143" s="3">
        <f>_xlfn.XLOOKUP(B143,Details!E:E,Details!AQ:AQ)</f>
        <v>0</v>
      </c>
      <c r="E143" s="3">
        <f>_xlfn.XLOOKUP(B143,Details!E:E,Details!AR:AR)</f>
        <v>0</v>
      </c>
      <c r="F143" s="3">
        <f>SUMIFS(Details!AY:AY,Details!E:E,'GST TDS'!B143)</f>
        <v>0</v>
      </c>
      <c r="G143" s="352">
        <f t="shared" si="9"/>
        <v>0</v>
      </c>
    </row>
    <row r="144" spans="3:7" x14ac:dyDescent="0.35">
      <c r="C144" s="3">
        <f>_xlfn.XLOOKUP(B144,Details!E:E,Details!CG:CG)</f>
        <v>0</v>
      </c>
      <c r="D144" s="3">
        <f>_xlfn.XLOOKUP(B144,Details!E:E,Details!AQ:AQ)</f>
        <v>0</v>
      </c>
      <c r="E144" s="3">
        <f>_xlfn.XLOOKUP(B144,Details!E:E,Details!AR:AR)</f>
        <v>0</v>
      </c>
      <c r="F144" s="3">
        <f>SUMIFS(Details!AY:AY,Details!E:E,'GST TDS'!B144)</f>
        <v>0</v>
      </c>
      <c r="G144" s="352">
        <f t="shared" si="9"/>
        <v>0</v>
      </c>
    </row>
    <row r="145" spans="3:7" x14ac:dyDescent="0.35">
      <c r="C145" s="3">
        <f>_xlfn.XLOOKUP(B145,Details!E:E,Details!CG:CG)</f>
        <v>0</v>
      </c>
      <c r="D145" s="3">
        <f>_xlfn.XLOOKUP(B145,Details!E:E,Details!AQ:AQ)</f>
        <v>0</v>
      </c>
      <c r="E145" s="3">
        <f>_xlfn.XLOOKUP(B145,Details!E:E,Details!AR:AR)</f>
        <v>0</v>
      </c>
      <c r="F145" s="3">
        <f>SUMIFS(Details!AY:AY,Details!E:E,'GST TDS'!B145)</f>
        <v>0</v>
      </c>
      <c r="G145" s="352">
        <f t="shared" si="9"/>
        <v>0</v>
      </c>
    </row>
    <row r="146" spans="3:7" x14ac:dyDescent="0.35">
      <c r="C146" s="3">
        <f>_xlfn.XLOOKUP(B146,Details!E:E,Details!CG:CG)</f>
        <v>0</v>
      </c>
      <c r="D146" s="3">
        <f>_xlfn.XLOOKUP(B146,Details!E:E,Details!AQ:AQ)</f>
        <v>0</v>
      </c>
      <c r="E146" s="3">
        <f>_xlfn.XLOOKUP(B146,Details!E:E,Details!AR:AR)</f>
        <v>0</v>
      </c>
      <c r="F146" s="3">
        <f>SUMIFS(Details!AY:AY,Details!E:E,'GST TDS'!B146)</f>
        <v>0</v>
      </c>
      <c r="G146" s="352">
        <f t="shared" si="9"/>
        <v>0</v>
      </c>
    </row>
    <row r="147" spans="3:7" x14ac:dyDescent="0.35">
      <c r="C147" s="3">
        <f>_xlfn.XLOOKUP(B147,Details!E:E,Details!CG:CG)</f>
        <v>0</v>
      </c>
      <c r="D147" s="3">
        <f>_xlfn.XLOOKUP(B147,Details!E:E,Details!AQ:AQ)</f>
        <v>0</v>
      </c>
      <c r="E147" s="3">
        <f>_xlfn.XLOOKUP(B147,Details!E:E,Details!AR:AR)</f>
        <v>0</v>
      </c>
      <c r="F147" s="3">
        <f>SUMIFS(Details!AY:AY,Details!E:E,'GST TDS'!B147)</f>
        <v>0</v>
      </c>
      <c r="G147" s="352">
        <f t="shared" si="9"/>
        <v>0</v>
      </c>
    </row>
    <row r="148" spans="3:7" x14ac:dyDescent="0.35">
      <c r="C148" s="3">
        <f>_xlfn.XLOOKUP(B148,Details!E:E,Details!CG:CG)</f>
        <v>0</v>
      </c>
      <c r="D148" s="3">
        <f>_xlfn.XLOOKUP(B148,Details!E:E,Details!AQ:AQ)</f>
        <v>0</v>
      </c>
      <c r="E148" s="3">
        <f>_xlfn.XLOOKUP(B148,Details!E:E,Details!AR:AR)</f>
        <v>0</v>
      </c>
      <c r="F148" s="3">
        <f>SUMIFS(Details!AY:AY,Details!E:E,'GST TDS'!B148)</f>
        <v>0</v>
      </c>
      <c r="G148" s="352">
        <f t="shared" si="9"/>
        <v>0</v>
      </c>
    </row>
    <row r="149" spans="3:7" x14ac:dyDescent="0.35">
      <c r="C149" s="3">
        <f>_xlfn.XLOOKUP(B149,Details!E:E,Details!CG:CG)</f>
        <v>0</v>
      </c>
      <c r="D149" s="3">
        <f>_xlfn.XLOOKUP(B149,Details!E:E,Details!AQ:AQ)</f>
        <v>0</v>
      </c>
      <c r="E149" s="3">
        <f>_xlfn.XLOOKUP(B149,Details!E:E,Details!AR:AR)</f>
        <v>0</v>
      </c>
      <c r="F149" s="3">
        <f>SUMIFS(Details!AY:AY,Details!E:E,'GST TDS'!B149)</f>
        <v>0</v>
      </c>
      <c r="G149" s="352">
        <f t="shared" si="9"/>
        <v>0</v>
      </c>
    </row>
    <row r="150" spans="3:7" x14ac:dyDescent="0.35">
      <c r="C150" s="3">
        <f>_xlfn.XLOOKUP(B150,Details!E:E,Details!CG:CG)</f>
        <v>0</v>
      </c>
      <c r="D150" s="3">
        <f>_xlfn.XLOOKUP(B150,Details!E:E,Details!AQ:AQ)</f>
        <v>0</v>
      </c>
      <c r="E150" s="3">
        <f>_xlfn.XLOOKUP(B150,Details!E:E,Details!AR:AR)</f>
        <v>0</v>
      </c>
      <c r="F150" s="3">
        <f>SUMIFS(Details!AY:AY,Details!E:E,'GST TDS'!B150)</f>
        <v>0</v>
      </c>
      <c r="G150" s="352">
        <f t="shared" si="9"/>
        <v>0</v>
      </c>
    </row>
    <row r="151" spans="3:7" x14ac:dyDescent="0.35">
      <c r="C151" s="3">
        <f>_xlfn.XLOOKUP(B151,Details!E:E,Details!CG:CG)</f>
        <v>0</v>
      </c>
      <c r="D151" s="3">
        <f>_xlfn.XLOOKUP(B151,Details!E:E,Details!AQ:AQ)</f>
        <v>0</v>
      </c>
      <c r="E151" s="3">
        <f>_xlfn.XLOOKUP(B151,Details!E:E,Details!AR:AR)</f>
        <v>0</v>
      </c>
      <c r="F151" s="3">
        <f>SUMIFS(Details!AY:AY,Details!E:E,'GST TDS'!B151)</f>
        <v>0</v>
      </c>
      <c r="G151" s="352">
        <f t="shared" si="9"/>
        <v>0</v>
      </c>
    </row>
    <row r="152" spans="3:7" x14ac:dyDescent="0.35">
      <c r="C152" s="3">
        <f>_xlfn.XLOOKUP(B152,Details!E:E,Details!CG:CG)</f>
        <v>0</v>
      </c>
      <c r="D152" s="3">
        <f>_xlfn.XLOOKUP(B152,Details!E:E,Details!AQ:AQ)</f>
        <v>0</v>
      </c>
      <c r="E152" s="3">
        <f>_xlfn.XLOOKUP(B152,Details!E:E,Details!AR:AR)</f>
        <v>0</v>
      </c>
      <c r="F152" s="3">
        <f>SUMIFS(Details!AY:AY,Details!E:E,'GST TDS'!B152)</f>
        <v>0</v>
      </c>
      <c r="G152" s="352">
        <f t="shared" si="9"/>
        <v>0</v>
      </c>
    </row>
    <row r="153" spans="3:7" x14ac:dyDescent="0.35">
      <c r="C153" s="3">
        <f>_xlfn.XLOOKUP(B153,Details!E:E,Details!CG:CG)</f>
        <v>0</v>
      </c>
      <c r="D153" s="3">
        <f>_xlfn.XLOOKUP(B153,Details!E:E,Details!AQ:AQ)</f>
        <v>0</v>
      </c>
      <c r="E153" s="3">
        <f>_xlfn.XLOOKUP(B153,Details!E:E,Details!AR:AR)</f>
        <v>0</v>
      </c>
      <c r="F153" s="3">
        <f>SUMIFS(Details!AY:AY,Details!E:E,'GST TDS'!B153)</f>
        <v>0</v>
      </c>
      <c r="G153" s="352">
        <f t="shared" si="9"/>
        <v>0</v>
      </c>
    </row>
    <row r="154" spans="3:7" x14ac:dyDescent="0.35">
      <c r="C154" s="3">
        <f>_xlfn.XLOOKUP(B154,Details!E:E,Details!CG:CG)</f>
        <v>0</v>
      </c>
      <c r="D154" s="3">
        <f>_xlfn.XLOOKUP(B154,Details!E:E,Details!AQ:AQ)</f>
        <v>0</v>
      </c>
      <c r="E154" s="3">
        <f>_xlfn.XLOOKUP(B154,Details!E:E,Details!AR:AR)</f>
        <v>0</v>
      </c>
      <c r="F154" s="3">
        <f>SUMIFS(Details!AY:AY,Details!E:E,'GST TDS'!B154)</f>
        <v>0</v>
      </c>
      <c r="G154" s="352">
        <f t="shared" si="9"/>
        <v>0</v>
      </c>
    </row>
    <row r="155" spans="3:7" x14ac:dyDescent="0.35">
      <c r="C155" s="3">
        <f>_xlfn.XLOOKUP(B155,Details!E:E,Details!CG:CG)</f>
        <v>0</v>
      </c>
      <c r="D155" s="3">
        <f>_xlfn.XLOOKUP(B155,Details!E:E,Details!AQ:AQ)</f>
        <v>0</v>
      </c>
      <c r="E155" s="3">
        <f>_xlfn.XLOOKUP(B155,Details!E:E,Details!AR:AR)</f>
        <v>0</v>
      </c>
      <c r="F155" s="3">
        <f>SUMIFS(Details!AY:AY,Details!E:E,'GST TDS'!B155)</f>
        <v>0</v>
      </c>
      <c r="G155" s="352">
        <f t="shared" si="9"/>
        <v>0</v>
      </c>
    </row>
    <row r="156" spans="3:7" x14ac:dyDescent="0.35">
      <c r="C156" s="3">
        <f>_xlfn.XLOOKUP(B156,Details!E:E,Details!CG:CG)</f>
        <v>0</v>
      </c>
      <c r="D156" s="3">
        <f>_xlfn.XLOOKUP(B156,Details!E:E,Details!AQ:AQ)</f>
        <v>0</v>
      </c>
      <c r="E156" s="3">
        <f>_xlfn.XLOOKUP(B156,Details!E:E,Details!AR:AR)</f>
        <v>0</v>
      </c>
      <c r="F156" s="3">
        <f>SUMIFS(Details!AY:AY,Details!E:E,'GST TDS'!B156)</f>
        <v>0</v>
      </c>
      <c r="G156" s="352">
        <f t="shared" si="9"/>
        <v>0</v>
      </c>
    </row>
    <row r="157" spans="3:7" x14ac:dyDescent="0.35">
      <c r="C157" s="3">
        <f>_xlfn.XLOOKUP(B157,Details!E:E,Details!CG:CG)</f>
        <v>0</v>
      </c>
      <c r="D157" s="3">
        <f>_xlfn.XLOOKUP(B157,Details!E:E,Details!AQ:AQ)</f>
        <v>0</v>
      </c>
      <c r="E157" s="3">
        <f>_xlfn.XLOOKUP(B157,Details!E:E,Details!AR:AR)</f>
        <v>0</v>
      </c>
      <c r="F157" s="3">
        <f>SUMIFS(Details!AY:AY,Details!E:E,'GST TDS'!B157)</f>
        <v>0</v>
      </c>
      <c r="G157" s="352">
        <f t="shared" si="9"/>
        <v>0</v>
      </c>
    </row>
    <row r="158" spans="3:7" x14ac:dyDescent="0.35">
      <c r="C158" s="3">
        <f>_xlfn.XLOOKUP(B158,Details!E:E,Details!CG:CG)</f>
        <v>0</v>
      </c>
      <c r="D158" s="3">
        <f>_xlfn.XLOOKUP(B158,Details!E:E,Details!AQ:AQ)</f>
        <v>0</v>
      </c>
      <c r="E158" s="3">
        <f>_xlfn.XLOOKUP(B158,Details!E:E,Details!AR:AR)</f>
        <v>0</v>
      </c>
      <c r="F158" s="3">
        <f>SUMIFS(Details!AY:AY,Details!E:E,'GST TDS'!B158)</f>
        <v>0</v>
      </c>
      <c r="G158" s="352">
        <f t="shared" si="9"/>
        <v>0</v>
      </c>
    </row>
    <row r="159" spans="3:7" x14ac:dyDescent="0.35">
      <c r="C159" s="3">
        <f>_xlfn.XLOOKUP(B159,Details!E:E,Details!CG:CG)</f>
        <v>0</v>
      </c>
      <c r="D159" s="3">
        <f>_xlfn.XLOOKUP(B159,Details!E:E,Details!AQ:AQ)</f>
        <v>0</v>
      </c>
      <c r="E159" s="3">
        <f>_xlfn.XLOOKUP(B159,Details!E:E,Details!AR:AR)</f>
        <v>0</v>
      </c>
      <c r="F159" s="3">
        <f>SUMIFS(Details!AY:AY,Details!E:E,'GST TDS'!B159)</f>
        <v>0</v>
      </c>
      <c r="G159" s="352">
        <f t="shared" si="9"/>
        <v>0</v>
      </c>
    </row>
    <row r="160" spans="3:7" x14ac:dyDescent="0.35">
      <c r="C160" s="3">
        <f>_xlfn.XLOOKUP(B160,Details!E:E,Details!CG:CG)</f>
        <v>0</v>
      </c>
      <c r="D160" s="3">
        <f>_xlfn.XLOOKUP(B160,Details!E:E,Details!AQ:AQ)</f>
        <v>0</v>
      </c>
      <c r="E160" s="3">
        <f>_xlfn.XLOOKUP(B160,Details!E:E,Details!AR:AR)</f>
        <v>0</v>
      </c>
      <c r="F160" s="3">
        <f>SUMIFS(Details!AY:AY,Details!E:E,'GST TDS'!B160)</f>
        <v>0</v>
      </c>
      <c r="G160" s="352">
        <f t="shared" si="9"/>
        <v>0</v>
      </c>
    </row>
    <row r="161" spans="3:7" x14ac:dyDescent="0.35">
      <c r="C161" s="3">
        <f>_xlfn.XLOOKUP(B161,Details!E:E,Details!CG:CG)</f>
        <v>0</v>
      </c>
      <c r="D161" s="3">
        <f>_xlfn.XLOOKUP(B161,Details!E:E,Details!AQ:AQ)</f>
        <v>0</v>
      </c>
      <c r="E161" s="3">
        <f>_xlfn.XLOOKUP(B161,Details!E:E,Details!AR:AR)</f>
        <v>0</v>
      </c>
      <c r="F161" s="3">
        <f>SUMIFS(Details!AY:AY,Details!E:E,'GST TDS'!B161)</f>
        <v>0</v>
      </c>
      <c r="G161" s="352">
        <f t="shared" si="9"/>
        <v>0</v>
      </c>
    </row>
    <row r="162" spans="3:7" x14ac:dyDescent="0.35">
      <c r="C162" s="3">
        <f>_xlfn.XLOOKUP(B162,Details!E:E,Details!CG:CG)</f>
        <v>0</v>
      </c>
      <c r="D162" s="3">
        <f>_xlfn.XLOOKUP(B162,Details!E:E,Details!AQ:AQ)</f>
        <v>0</v>
      </c>
      <c r="E162" s="3">
        <f>_xlfn.XLOOKUP(B162,Details!E:E,Details!AR:AR)</f>
        <v>0</v>
      </c>
      <c r="F162" s="3">
        <f>SUMIFS(Details!AY:AY,Details!E:E,'GST TDS'!B162)</f>
        <v>0</v>
      </c>
      <c r="G162" s="352">
        <f t="shared" si="9"/>
        <v>0</v>
      </c>
    </row>
    <row r="163" spans="3:7" x14ac:dyDescent="0.35">
      <c r="C163" s="3">
        <f>_xlfn.XLOOKUP(B163,Details!E:E,Details!CG:CG)</f>
        <v>0</v>
      </c>
      <c r="D163" s="3">
        <f>_xlfn.XLOOKUP(B163,Details!E:E,Details!AQ:AQ)</f>
        <v>0</v>
      </c>
      <c r="E163" s="3">
        <f>_xlfn.XLOOKUP(B163,Details!E:E,Details!AR:AR)</f>
        <v>0</v>
      </c>
      <c r="F163" s="3">
        <f>SUMIFS(Details!AY:AY,Details!E:E,'GST TDS'!B163)</f>
        <v>0</v>
      </c>
      <c r="G163" s="352">
        <f t="shared" si="9"/>
        <v>0</v>
      </c>
    </row>
    <row r="164" spans="3:7" x14ac:dyDescent="0.35">
      <c r="C164" s="3">
        <f>_xlfn.XLOOKUP(B164,Details!E:E,Details!CG:CG)</f>
        <v>0</v>
      </c>
      <c r="D164" s="3">
        <f>_xlfn.XLOOKUP(B164,Details!E:E,Details!AQ:AQ)</f>
        <v>0</v>
      </c>
      <c r="E164" s="3">
        <f>_xlfn.XLOOKUP(B164,Details!E:E,Details!AR:AR)</f>
        <v>0</v>
      </c>
      <c r="F164" s="3">
        <f>SUMIFS(Details!AY:AY,Details!E:E,'GST TDS'!B164)</f>
        <v>0</v>
      </c>
      <c r="G164" s="352">
        <f t="shared" si="9"/>
        <v>0</v>
      </c>
    </row>
    <row r="165" spans="3:7" x14ac:dyDescent="0.35">
      <c r="C165" s="3">
        <f>_xlfn.XLOOKUP(B165,Details!E:E,Details!CG:CG)</f>
        <v>0</v>
      </c>
      <c r="D165" s="3">
        <f>_xlfn.XLOOKUP(B165,Details!E:E,Details!AQ:AQ)</f>
        <v>0</v>
      </c>
      <c r="E165" s="3">
        <f>_xlfn.XLOOKUP(B165,Details!E:E,Details!AR:AR)</f>
        <v>0</v>
      </c>
      <c r="F165" s="3">
        <f>SUMIFS(Details!AY:AY,Details!E:E,'GST TDS'!B165)</f>
        <v>0</v>
      </c>
      <c r="G165" s="352">
        <f t="shared" si="9"/>
        <v>0</v>
      </c>
    </row>
    <row r="166" spans="3:7" x14ac:dyDescent="0.35">
      <c r="C166" s="3">
        <f>_xlfn.XLOOKUP(B166,Details!E:E,Details!CG:CG)</f>
        <v>0</v>
      </c>
      <c r="D166" s="3">
        <f>_xlfn.XLOOKUP(B166,Details!E:E,Details!AQ:AQ)</f>
        <v>0</v>
      </c>
      <c r="E166" s="3">
        <f>_xlfn.XLOOKUP(B166,Details!E:E,Details!AR:AR)</f>
        <v>0</v>
      </c>
      <c r="F166" s="3">
        <f>SUMIFS(Details!AY:AY,Details!E:E,'GST TDS'!B166)</f>
        <v>0</v>
      </c>
      <c r="G166" s="352">
        <f t="shared" si="9"/>
        <v>0</v>
      </c>
    </row>
    <row r="167" spans="3:7" x14ac:dyDescent="0.35">
      <c r="C167" s="3">
        <f>_xlfn.XLOOKUP(B167,Details!E:E,Details!CG:CG)</f>
        <v>0</v>
      </c>
      <c r="D167" s="3">
        <f>_xlfn.XLOOKUP(B167,Details!E:E,Details!AQ:AQ)</f>
        <v>0</v>
      </c>
      <c r="E167" s="3">
        <f>_xlfn.XLOOKUP(B167,Details!E:E,Details!AR:AR)</f>
        <v>0</v>
      </c>
      <c r="F167" s="3">
        <f>SUMIFS(Details!AY:AY,Details!E:E,'GST TDS'!B167)</f>
        <v>0</v>
      </c>
      <c r="G167" s="352">
        <f t="shared" si="9"/>
        <v>0</v>
      </c>
    </row>
    <row r="168" spans="3:7" x14ac:dyDescent="0.35">
      <c r="C168" s="3">
        <f>_xlfn.XLOOKUP(B168,Details!E:E,Details!CG:CG)</f>
        <v>0</v>
      </c>
      <c r="D168" s="3">
        <f>_xlfn.XLOOKUP(B168,Details!E:E,Details!AQ:AQ)</f>
        <v>0</v>
      </c>
      <c r="E168" s="3">
        <f>_xlfn.XLOOKUP(B168,Details!E:E,Details!AR:AR)</f>
        <v>0</v>
      </c>
      <c r="F168" s="3">
        <f>SUMIFS(Details!AY:AY,Details!E:E,'GST TDS'!B168)</f>
        <v>0</v>
      </c>
      <c r="G168" s="352">
        <f t="shared" si="9"/>
        <v>0</v>
      </c>
    </row>
    <row r="169" spans="3:7" x14ac:dyDescent="0.35">
      <c r="C169" s="3">
        <f>_xlfn.XLOOKUP(B169,Details!E:E,Details!CG:CG)</f>
        <v>0</v>
      </c>
      <c r="D169" s="3">
        <f>_xlfn.XLOOKUP(B169,Details!E:E,Details!AQ:AQ)</f>
        <v>0</v>
      </c>
      <c r="E169" s="3">
        <f>_xlfn.XLOOKUP(B169,Details!E:E,Details!AR:AR)</f>
        <v>0</v>
      </c>
      <c r="F169" s="3">
        <f>SUMIFS(Details!AY:AY,Details!E:E,'GST TDS'!B169)</f>
        <v>0</v>
      </c>
      <c r="G169" s="352">
        <f t="shared" si="9"/>
        <v>0</v>
      </c>
    </row>
    <row r="170" spans="3:7" x14ac:dyDescent="0.35">
      <c r="C170" s="3">
        <f>_xlfn.XLOOKUP(B170,Details!E:E,Details!CG:CG)</f>
        <v>0</v>
      </c>
      <c r="D170" s="3">
        <f>_xlfn.XLOOKUP(B170,Details!E:E,Details!AQ:AQ)</f>
        <v>0</v>
      </c>
      <c r="E170" s="3">
        <f>_xlfn.XLOOKUP(B170,Details!E:E,Details!AR:AR)</f>
        <v>0</v>
      </c>
      <c r="F170" s="3">
        <f>SUMIFS(Details!AY:AY,Details!E:E,'GST TDS'!B170)</f>
        <v>0</v>
      </c>
      <c r="G170" s="352">
        <f t="shared" si="9"/>
        <v>0</v>
      </c>
    </row>
    <row r="171" spans="3:7" x14ac:dyDescent="0.35">
      <c r="C171" s="3">
        <f>_xlfn.XLOOKUP(B171,Details!E:E,Details!CG:CG)</f>
        <v>0</v>
      </c>
      <c r="D171" s="3">
        <f>_xlfn.XLOOKUP(B171,Details!E:E,Details!AQ:AQ)</f>
        <v>0</v>
      </c>
      <c r="E171" s="3">
        <f>_xlfn.XLOOKUP(B171,Details!E:E,Details!AR:AR)</f>
        <v>0</v>
      </c>
      <c r="F171" s="3">
        <f>SUMIFS(Details!AY:AY,Details!E:E,'GST TDS'!B171)</f>
        <v>0</v>
      </c>
      <c r="G171" s="352">
        <f t="shared" si="9"/>
        <v>0</v>
      </c>
    </row>
    <row r="172" spans="3:7" x14ac:dyDescent="0.35">
      <c r="C172" s="3">
        <f>_xlfn.XLOOKUP(B172,Details!E:E,Details!CG:CG)</f>
        <v>0</v>
      </c>
      <c r="D172" s="3">
        <f>_xlfn.XLOOKUP(B172,Details!E:E,Details!AQ:AQ)</f>
        <v>0</v>
      </c>
      <c r="E172" s="3">
        <f>_xlfn.XLOOKUP(B172,Details!E:E,Details!AR:AR)</f>
        <v>0</v>
      </c>
      <c r="F172" s="3">
        <f>SUMIFS(Details!AY:AY,Details!E:E,'GST TDS'!B172)</f>
        <v>0</v>
      </c>
      <c r="G172" s="352">
        <f t="shared" si="9"/>
        <v>0</v>
      </c>
    </row>
    <row r="173" spans="3:7" x14ac:dyDescent="0.35">
      <c r="C173" s="3">
        <f>_xlfn.XLOOKUP(B173,Details!E:E,Details!CG:CG)</f>
        <v>0</v>
      </c>
      <c r="D173" s="3">
        <f>_xlfn.XLOOKUP(B173,Details!E:E,Details!AQ:AQ)</f>
        <v>0</v>
      </c>
      <c r="E173" s="3">
        <f>_xlfn.XLOOKUP(B173,Details!E:E,Details!AR:AR)</f>
        <v>0</v>
      </c>
      <c r="F173" s="3">
        <f>SUMIFS(Details!AY:AY,Details!E:E,'GST TDS'!B173)</f>
        <v>0</v>
      </c>
      <c r="G173" s="352">
        <f t="shared" si="9"/>
        <v>0</v>
      </c>
    </row>
    <row r="174" spans="3:7" x14ac:dyDescent="0.35">
      <c r="C174" s="3">
        <f>_xlfn.XLOOKUP(B174,Details!E:E,Details!CG:CG)</f>
        <v>0</v>
      </c>
      <c r="D174" s="3">
        <f>_xlfn.XLOOKUP(B174,Details!E:E,Details!AQ:AQ)</f>
        <v>0</v>
      </c>
      <c r="E174" s="3">
        <f>_xlfn.XLOOKUP(B174,Details!E:E,Details!AR:AR)</f>
        <v>0</v>
      </c>
      <c r="F174" s="3">
        <f>SUMIFS(Details!AY:AY,Details!E:E,'GST TDS'!B174)</f>
        <v>0</v>
      </c>
      <c r="G174" s="352">
        <f t="shared" si="9"/>
        <v>0</v>
      </c>
    </row>
    <row r="175" spans="3:7" x14ac:dyDescent="0.35">
      <c r="C175" s="3">
        <f>_xlfn.XLOOKUP(B175,Details!E:E,Details!CG:CG)</f>
        <v>0</v>
      </c>
      <c r="D175" s="3">
        <f>_xlfn.XLOOKUP(B175,Details!E:E,Details!AQ:AQ)</f>
        <v>0</v>
      </c>
      <c r="E175" s="3">
        <f>_xlfn.XLOOKUP(B175,Details!E:E,Details!AR:AR)</f>
        <v>0</v>
      </c>
      <c r="F175" s="3">
        <f>SUMIFS(Details!AY:AY,Details!E:E,'GST TDS'!B175)</f>
        <v>0</v>
      </c>
      <c r="G175" s="352">
        <f t="shared" si="9"/>
        <v>0</v>
      </c>
    </row>
    <row r="176" spans="3:7" x14ac:dyDescent="0.35">
      <c r="C176" s="3">
        <f>_xlfn.XLOOKUP(B176,Details!E:E,Details!CG:CG)</f>
        <v>0</v>
      </c>
      <c r="D176" s="3">
        <f>_xlfn.XLOOKUP(B176,Details!E:E,Details!AQ:AQ)</f>
        <v>0</v>
      </c>
      <c r="E176" s="3">
        <f>_xlfn.XLOOKUP(B176,Details!E:E,Details!AR:AR)</f>
        <v>0</v>
      </c>
      <c r="F176" s="3">
        <f>SUMIFS(Details!AY:AY,Details!E:E,'GST TDS'!B176)</f>
        <v>0</v>
      </c>
      <c r="G176" s="352">
        <f t="shared" si="9"/>
        <v>0</v>
      </c>
    </row>
    <row r="177" spans="3:7" x14ac:dyDescent="0.35">
      <c r="C177" s="3">
        <f>_xlfn.XLOOKUP(B177,Details!E:E,Details!CG:CG)</f>
        <v>0</v>
      </c>
      <c r="D177" s="3">
        <f>_xlfn.XLOOKUP(B177,Details!E:E,Details!AQ:AQ)</f>
        <v>0</v>
      </c>
      <c r="E177" s="3">
        <f>_xlfn.XLOOKUP(B177,Details!E:E,Details!AR:AR)</f>
        <v>0</v>
      </c>
      <c r="F177" s="3">
        <f>SUMIFS(Details!AY:AY,Details!E:E,'GST TDS'!B177)</f>
        <v>0</v>
      </c>
      <c r="G177" s="352">
        <f t="shared" si="9"/>
        <v>0</v>
      </c>
    </row>
    <row r="178" spans="3:7" x14ac:dyDescent="0.35">
      <c r="C178" s="3">
        <f>_xlfn.XLOOKUP(B178,Details!E:E,Details!CG:CG)</f>
        <v>0</v>
      </c>
      <c r="D178" s="3">
        <f>_xlfn.XLOOKUP(B178,Details!E:E,Details!AQ:AQ)</f>
        <v>0</v>
      </c>
      <c r="E178" s="3">
        <f>_xlfn.XLOOKUP(B178,Details!E:E,Details!AR:AR)</f>
        <v>0</v>
      </c>
      <c r="F178" s="3">
        <f>SUMIFS(Details!AY:AY,Details!E:E,'GST TDS'!B178)</f>
        <v>0</v>
      </c>
      <c r="G178" s="352">
        <f t="shared" si="9"/>
        <v>0</v>
      </c>
    </row>
    <row r="179" spans="3:7" x14ac:dyDescent="0.35">
      <c r="C179" s="3">
        <f>_xlfn.XLOOKUP(B179,Details!E:E,Details!CG:CG)</f>
        <v>0</v>
      </c>
      <c r="D179" s="3">
        <f>_xlfn.XLOOKUP(B179,Details!E:E,Details!AQ:AQ)</f>
        <v>0</v>
      </c>
      <c r="E179" s="3">
        <f>_xlfn.XLOOKUP(B179,Details!E:E,Details!AR:AR)</f>
        <v>0</v>
      </c>
      <c r="F179" s="3">
        <f>SUMIFS(Details!AY:AY,Details!E:E,'GST TDS'!B179)</f>
        <v>0</v>
      </c>
      <c r="G179" s="352">
        <f t="shared" si="9"/>
        <v>0</v>
      </c>
    </row>
    <row r="180" spans="3:7" x14ac:dyDescent="0.35">
      <c r="C180" s="3">
        <f>_xlfn.XLOOKUP(B180,Details!E:E,Details!CG:CG)</f>
        <v>0</v>
      </c>
      <c r="D180" s="3">
        <f>_xlfn.XLOOKUP(B180,Details!E:E,Details!AQ:AQ)</f>
        <v>0</v>
      </c>
      <c r="E180" s="3">
        <f>_xlfn.XLOOKUP(B180,Details!E:E,Details!AR:AR)</f>
        <v>0</v>
      </c>
      <c r="F180" s="3">
        <f>SUMIFS(Details!AY:AY,Details!E:E,'GST TDS'!B180)</f>
        <v>0</v>
      </c>
      <c r="G180" s="352">
        <f t="shared" si="9"/>
        <v>0</v>
      </c>
    </row>
    <row r="181" spans="3:7" x14ac:dyDescent="0.35">
      <c r="C181" s="3">
        <f>_xlfn.XLOOKUP(B181,Details!E:E,Details!CG:CG)</f>
        <v>0</v>
      </c>
      <c r="D181" s="3">
        <f>_xlfn.XLOOKUP(B181,Details!E:E,Details!AQ:AQ)</f>
        <v>0</v>
      </c>
      <c r="E181" s="3">
        <f>_xlfn.XLOOKUP(B181,Details!E:E,Details!AR:AR)</f>
        <v>0</v>
      </c>
      <c r="F181" s="3">
        <f>SUMIFS(Details!AY:AY,Details!E:E,'GST TDS'!B181)</f>
        <v>0</v>
      </c>
      <c r="G181" s="352">
        <f t="shared" si="9"/>
        <v>0</v>
      </c>
    </row>
    <row r="182" spans="3:7" x14ac:dyDescent="0.35">
      <c r="C182" s="3">
        <f>_xlfn.XLOOKUP(B182,Details!E:E,Details!CG:CG)</f>
        <v>0</v>
      </c>
      <c r="D182" s="3">
        <f>_xlfn.XLOOKUP(B182,Details!E:E,Details!AQ:AQ)</f>
        <v>0</v>
      </c>
      <c r="E182" s="3">
        <f>_xlfn.XLOOKUP(B182,Details!E:E,Details!AR:AR)</f>
        <v>0</v>
      </c>
      <c r="F182" s="3">
        <f>SUMIFS(Details!AY:AY,Details!E:E,'GST TDS'!B182)</f>
        <v>0</v>
      </c>
      <c r="G182" s="352">
        <f t="shared" si="9"/>
        <v>0</v>
      </c>
    </row>
    <row r="183" spans="3:7" x14ac:dyDescent="0.35">
      <c r="C183" s="3">
        <f>_xlfn.XLOOKUP(B183,Details!E:E,Details!CG:CG)</f>
        <v>0</v>
      </c>
      <c r="D183" s="3">
        <f>_xlfn.XLOOKUP(B183,Details!E:E,Details!AQ:AQ)</f>
        <v>0</v>
      </c>
      <c r="E183" s="3">
        <f>_xlfn.XLOOKUP(B183,Details!E:E,Details!AR:AR)</f>
        <v>0</v>
      </c>
      <c r="F183" s="3">
        <f>SUMIFS(Details!AY:AY,Details!E:E,'GST TDS'!B183)</f>
        <v>0</v>
      </c>
      <c r="G183" s="352">
        <f t="shared" si="9"/>
        <v>0</v>
      </c>
    </row>
    <row r="184" spans="3:7" x14ac:dyDescent="0.35">
      <c r="C184" s="3">
        <f>_xlfn.XLOOKUP(B184,Details!E:E,Details!CG:CG)</f>
        <v>0</v>
      </c>
      <c r="D184" s="3">
        <f>_xlfn.XLOOKUP(B184,Details!E:E,Details!AQ:AQ)</f>
        <v>0</v>
      </c>
      <c r="E184" s="3">
        <f>_xlfn.XLOOKUP(B184,Details!E:E,Details!AR:AR)</f>
        <v>0</v>
      </c>
      <c r="F184" s="3">
        <f>SUMIFS(Details!AY:AY,Details!E:E,'GST TDS'!B184)</f>
        <v>0</v>
      </c>
      <c r="G184" s="352">
        <f t="shared" si="9"/>
        <v>0</v>
      </c>
    </row>
    <row r="185" spans="3:7" x14ac:dyDescent="0.35">
      <c r="C185" s="3">
        <f>_xlfn.XLOOKUP(B185,Details!E:E,Details!CG:CG)</f>
        <v>0</v>
      </c>
      <c r="D185" s="3">
        <f>_xlfn.XLOOKUP(B185,Details!E:E,Details!AQ:AQ)</f>
        <v>0</v>
      </c>
      <c r="E185" s="3">
        <f>_xlfn.XLOOKUP(B185,Details!E:E,Details!AR:AR)</f>
        <v>0</v>
      </c>
      <c r="F185" s="3">
        <f>SUMIFS(Details!AY:AY,Details!E:E,'GST TDS'!B185)</f>
        <v>0</v>
      </c>
      <c r="G185" s="352">
        <f t="shared" si="9"/>
        <v>0</v>
      </c>
    </row>
    <row r="186" spans="3:7" x14ac:dyDescent="0.35">
      <c r="C186" s="3">
        <f>_xlfn.XLOOKUP(B186,Details!E:E,Details!CG:CG)</f>
        <v>0</v>
      </c>
      <c r="D186" s="3">
        <f>_xlfn.XLOOKUP(B186,Details!E:E,Details!AQ:AQ)</f>
        <v>0</v>
      </c>
      <c r="E186" s="3">
        <f>_xlfn.XLOOKUP(B186,Details!E:E,Details!AR:AR)</f>
        <v>0</v>
      </c>
      <c r="F186" s="3">
        <f>SUMIFS(Details!AY:AY,Details!E:E,'GST TDS'!B186)</f>
        <v>0</v>
      </c>
      <c r="G186" s="352">
        <f t="shared" si="9"/>
        <v>0</v>
      </c>
    </row>
    <row r="187" spans="3:7" x14ac:dyDescent="0.35">
      <c r="C187" s="3">
        <f>_xlfn.XLOOKUP(B187,Details!E:E,Details!CG:CG)</f>
        <v>0</v>
      </c>
      <c r="D187" s="3">
        <f>_xlfn.XLOOKUP(B187,Details!E:E,Details!AQ:AQ)</f>
        <v>0</v>
      </c>
      <c r="E187" s="3">
        <f>_xlfn.XLOOKUP(B187,Details!E:E,Details!AR:AR)</f>
        <v>0</v>
      </c>
      <c r="F187" s="3">
        <f>SUMIFS(Details!AY:AY,Details!E:E,'GST TDS'!B187)</f>
        <v>0</v>
      </c>
      <c r="G187" s="352">
        <f t="shared" si="9"/>
        <v>0</v>
      </c>
    </row>
    <row r="188" spans="3:7" x14ac:dyDescent="0.35">
      <c r="C188" s="3">
        <f>_xlfn.XLOOKUP(B188,Details!E:E,Details!CG:CG)</f>
        <v>0</v>
      </c>
      <c r="D188" s="3">
        <f>_xlfn.XLOOKUP(B188,Details!E:E,Details!AQ:AQ)</f>
        <v>0</v>
      </c>
      <c r="E188" s="3">
        <f>_xlfn.XLOOKUP(B188,Details!E:E,Details!AR:AR)</f>
        <v>0</v>
      </c>
      <c r="F188" s="3">
        <f>SUMIFS(Details!AY:AY,Details!E:E,'GST TDS'!B188)</f>
        <v>0</v>
      </c>
      <c r="G188" s="352">
        <f t="shared" si="9"/>
        <v>0</v>
      </c>
    </row>
    <row r="189" spans="3:7" x14ac:dyDescent="0.35">
      <c r="C189" s="3">
        <f>_xlfn.XLOOKUP(B189,Details!E:E,Details!CG:CG)</f>
        <v>0</v>
      </c>
      <c r="D189" s="3">
        <f>_xlfn.XLOOKUP(B189,Details!E:E,Details!AQ:AQ)</f>
        <v>0</v>
      </c>
      <c r="E189" s="3">
        <f>_xlfn.XLOOKUP(B189,Details!E:E,Details!AR:AR)</f>
        <v>0</v>
      </c>
      <c r="F189" s="3">
        <f>SUMIFS(Details!AY:AY,Details!E:E,'GST TDS'!B189)</f>
        <v>0</v>
      </c>
      <c r="G189" s="352">
        <f t="shared" si="9"/>
        <v>0</v>
      </c>
    </row>
    <row r="190" spans="3:7" x14ac:dyDescent="0.35">
      <c r="C190" s="3">
        <f>_xlfn.XLOOKUP(B190,Details!E:E,Details!CG:CG)</f>
        <v>0</v>
      </c>
      <c r="D190" s="3">
        <f>_xlfn.XLOOKUP(B190,Details!E:E,Details!AQ:AQ)</f>
        <v>0</v>
      </c>
      <c r="E190" s="3">
        <f>_xlfn.XLOOKUP(B190,Details!E:E,Details!AR:AR)</f>
        <v>0</v>
      </c>
      <c r="F190" s="3">
        <f>SUMIFS(Details!AY:AY,Details!E:E,'GST TDS'!B190)</f>
        <v>0</v>
      </c>
      <c r="G190" s="352">
        <f t="shared" si="9"/>
        <v>0</v>
      </c>
    </row>
    <row r="191" spans="3:7" x14ac:dyDescent="0.35">
      <c r="C191" s="3">
        <f>_xlfn.XLOOKUP(B191,Details!E:E,Details!CG:CG)</f>
        <v>0</v>
      </c>
      <c r="D191" s="3">
        <f>_xlfn.XLOOKUP(B191,Details!E:E,Details!AQ:AQ)</f>
        <v>0</v>
      </c>
      <c r="E191" s="3">
        <f>_xlfn.XLOOKUP(B191,Details!E:E,Details!AR:AR)</f>
        <v>0</v>
      </c>
      <c r="F191" s="3">
        <f>SUMIFS(Details!AY:AY,Details!E:E,'GST TDS'!B191)</f>
        <v>0</v>
      </c>
      <c r="G191" s="352">
        <f t="shared" si="9"/>
        <v>0</v>
      </c>
    </row>
    <row r="192" spans="3:7" x14ac:dyDescent="0.35">
      <c r="C192" s="3">
        <f>_xlfn.XLOOKUP(B192,Details!E:E,Details!CG:CG)</f>
        <v>0</v>
      </c>
      <c r="D192" s="3">
        <f>_xlfn.XLOOKUP(B192,Details!E:E,Details!AQ:AQ)</f>
        <v>0</v>
      </c>
      <c r="E192" s="3">
        <f>_xlfn.XLOOKUP(B192,Details!E:E,Details!AR:AR)</f>
        <v>0</v>
      </c>
      <c r="F192" s="3">
        <f>SUMIFS(Details!AY:AY,Details!E:E,'GST TDS'!B192)</f>
        <v>0</v>
      </c>
      <c r="G192" s="352">
        <f t="shared" si="9"/>
        <v>0</v>
      </c>
    </row>
    <row r="193" spans="3:7" x14ac:dyDescent="0.35">
      <c r="C193" s="3">
        <f>_xlfn.XLOOKUP(B193,Details!E:E,Details!CG:CG)</f>
        <v>0</v>
      </c>
      <c r="D193" s="3">
        <f>_xlfn.XLOOKUP(B193,Details!E:E,Details!AQ:AQ)</f>
        <v>0</v>
      </c>
      <c r="E193" s="3">
        <f>_xlfn.XLOOKUP(B193,Details!E:E,Details!AR:AR)</f>
        <v>0</v>
      </c>
      <c r="F193" s="3">
        <f>SUMIFS(Details!AY:AY,Details!E:E,'GST TDS'!B193)</f>
        <v>0</v>
      </c>
      <c r="G193" s="352">
        <f t="shared" si="9"/>
        <v>0</v>
      </c>
    </row>
    <row r="194" spans="3:7" x14ac:dyDescent="0.35">
      <c r="C194" s="3">
        <f>_xlfn.XLOOKUP(B194,Details!E:E,Details!CG:CG)</f>
        <v>0</v>
      </c>
      <c r="D194" s="3">
        <f>_xlfn.XLOOKUP(B194,Details!E:E,Details!AQ:AQ)</f>
        <v>0</v>
      </c>
      <c r="E194" s="3">
        <f>_xlfn.XLOOKUP(B194,Details!E:E,Details!AR:AR)</f>
        <v>0</v>
      </c>
      <c r="F194" s="3">
        <f>SUMIFS(Details!AY:AY,Details!E:E,'GST TDS'!B194)</f>
        <v>0</v>
      </c>
      <c r="G194" s="352">
        <f t="shared" si="9"/>
        <v>0</v>
      </c>
    </row>
    <row r="195" spans="3:7" x14ac:dyDescent="0.35">
      <c r="C195" s="3">
        <f>_xlfn.XLOOKUP(B195,Details!E:E,Details!CG:CG)</f>
        <v>0</v>
      </c>
      <c r="D195" s="3">
        <f>_xlfn.XLOOKUP(B195,Details!E:E,Details!AQ:AQ)</f>
        <v>0</v>
      </c>
      <c r="E195" s="3">
        <f>_xlfn.XLOOKUP(B195,Details!E:E,Details!AR:AR)</f>
        <v>0</v>
      </c>
      <c r="F195" s="3">
        <f>SUMIFS(Details!AY:AY,Details!E:E,'GST TDS'!B195)</f>
        <v>0</v>
      </c>
      <c r="G195" s="352">
        <f t="shared" si="9"/>
        <v>0</v>
      </c>
    </row>
    <row r="196" spans="3:7" x14ac:dyDescent="0.35">
      <c r="C196" s="3">
        <f>_xlfn.XLOOKUP(B196,Details!E:E,Details!CG:CG)</f>
        <v>0</v>
      </c>
      <c r="D196" s="3">
        <f>_xlfn.XLOOKUP(B196,Details!E:E,Details!AQ:AQ)</f>
        <v>0</v>
      </c>
      <c r="E196" s="3">
        <f>_xlfn.XLOOKUP(B196,Details!E:E,Details!AR:AR)</f>
        <v>0</v>
      </c>
      <c r="F196" s="3">
        <f>SUMIFS(Details!AY:AY,Details!E:E,'GST TDS'!B196)</f>
        <v>0</v>
      </c>
      <c r="G196" s="352">
        <f t="shared" si="9"/>
        <v>0</v>
      </c>
    </row>
    <row r="197" spans="3:7" x14ac:dyDescent="0.35">
      <c r="C197" s="3">
        <f>_xlfn.XLOOKUP(B197,Details!E:E,Details!CG:CG)</f>
        <v>0</v>
      </c>
      <c r="D197" s="3">
        <f>_xlfn.XLOOKUP(B197,Details!E:E,Details!AQ:AQ)</f>
        <v>0</v>
      </c>
      <c r="E197" s="3">
        <f>_xlfn.XLOOKUP(B197,Details!E:E,Details!AR:AR)</f>
        <v>0</v>
      </c>
      <c r="F197" s="3">
        <f>SUMIFS(Details!AY:AY,Details!E:E,'GST TDS'!B197)</f>
        <v>0</v>
      </c>
      <c r="G197" s="352">
        <f t="shared" ref="G197:G260" si="10">F197*2%</f>
        <v>0</v>
      </c>
    </row>
    <row r="198" spans="3:7" x14ac:dyDescent="0.35">
      <c r="C198" s="3">
        <f>_xlfn.XLOOKUP(B198,Details!E:E,Details!CG:CG)</f>
        <v>0</v>
      </c>
      <c r="D198" s="3">
        <f>_xlfn.XLOOKUP(B198,Details!E:E,Details!AQ:AQ)</f>
        <v>0</v>
      </c>
      <c r="E198" s="3">
        <f>_xlfn.XLOOKUP(B198,Details!E:E,Details!AR:AR)</f>
        <v>0</v>
      </c>
      <c r="F198" s="3">
        <f>SUMIFS(Details!AY:AY,Details!E:E,'GST TDS'!B198)</f>
        <v>0</v>
      </c>
      <c r="G198" s="352">
        <f t="shared" si="10"/>
        <v>0</v>
      </c>
    </row>
    <row r="199" spans="3:7" x14ac:dyDescent="0.35">
      <c r="C199" s="3">
        <f>_xlfn.XLOOKUP(B199,Details!E:E,Details!CG:CG)</f>
        <v>0</v>
      </c>
      <c r="D199" s="3">
        <f>_xlfn.XLOOKUP(B199,Details!E:E,Details!AQ:AQ)</f>
        <v>0</v>
      </c>
      <c r="E199" s="3">
        <f>_xlfn.XLOOKUP(B199,Details!E:E,Details!AR:AR)</f>
        <v>0</v>
      </c>
      <c r="F199" s="3">
        <f>SUMIFS(Details!AY:AY,Details!E:E,'GST TDS'!B199)</f>
        <v>0</v>
      </c>
      <c r="G199" s="352">
        <f t="shared" si="10"/>
        <v>0</v>
      </c>
    </row>
    <row r="200" spans="3:7" x14ac:dyDescent="0.35">
      <c r="C200" s="3">
        <f>_xlfn.XLOOKUP(B200,Details!E:E,Details!CG:CG)</f>
        <v>0</v>
      </c>
      <c r="D200" s="3">
        <f>_xlfn.XLOOKUP(B200,Details!E:E,Details!AQ:AQ)</f>
        <v>0</v>
      </c>
      <c r="E200" s="3">
        <f>_xlfn.XLOOKUP(B200,Details!E:E,Details!AR:AR)</f>
        <v>0</v>
      </c>
      <c r="F200" s="3">
        <f>SUMIFS(Details!AY:AY,Details!E:E,'GST TDS'!B200)</f>
        <v>0</v>
      </c>
      <c r="G200" s="352">
        <f t="shared" si="10"/>
        <v>0</v>
      </c>
    </row>
    <row r="201" spans="3:7" x14ac:dyDescent="0.35">
      <c r="C201" s="3">
        <f>_xlfn.XLOOKUP(B201,Details!E:E,Details!CG:CG)</f>
        <v>0</v>
      </c>
      <c r="D201" s="3">
        <f>_xlfn.XLOOKUP(B201,Details!E:E,Details!AQ:AQ)</f>
        <v>0</v>
      </c>
      <c r="E201" s="3">
        <f>_xlfn.XLOOKUP(B201,Details!E:E,Details!AR:AR)</f>
        <v>0</v>
      </c>
      <c r="F201" s="3">
        <f>SUMIFS(Details!AY:AY,Details!E:E,'GST TDS'!B201)</f>
        <v>0</v>
      </c>
      <c r="G201" s="352">
        <f t="shared" si="10"/>
        <v>0</v>
      </c>
    </row>
    <row r="202" spans="3:7" x14ac:dyDescent="0.35">
      <c r="C202" s="3">
        <f>_xlfn.XLOOKUP(B202,Details!E:E,Details!CG:CG)</f>
        <v>0</v>
      </c>
      <c r="D202" s="3">
        <f>_xlfn.XLOOKUP(B202,Details!E:E,Details!AQ:AQ)</f>
        <v>0</v>
      </c>
      <c r="E202" s="3">
        <f>_xlfn.XLOOKUP(B202,Details!E:E,Details!AR:AR)</f>
        <v>0</v>
      </c>
      <c r="F202" s="3">
        <f>SUMIFS(Details!AY:AY,Details!E:E,'GST TDS'!B202)</f>
        <v>0</v>
      </c>
      <c r="G202" s="352">
        <f t="shared" si="10"/>
        <v>0</v>
      </c>
    </row>
    <row r="203" spans="3:7" x14ac:dyDescent="0.35">
      <c r="C203" s="3">
        <f>_xlfn.XLOOKUP(B203,Details!E:E,Details!CG:CG)</f>
        <v>0</v>
      </c>
      <c r="D203" s="3">
        <f>_xlfn.XLOOKUP(B203,Details!E:E,Details!AQ:AQ)</f>
        <v>0</v>
      </c>
      <c r="E203" s="3">
        <f>_xlfn.XLOOKUP(B203,Details!E:E,Details!AR:AR)</f>
        <v>0</v>
      </c>
      <c r="F203" s="3">
        <f>SUMIFS(Details!AY:AY,Details!E:E,'GST TDS'!B203)</f>
        <v>0</v>
      </c>
      <c r="G203" s="352">
        <f t="shared" si="10"/>
        <v>0</v>
      </c>
    </row>
    <row r="204" spans="3:7" x14ac:dyDescent="0.35">
      <c r="C204" s="3">
        <f>_xlfn.XLOOKUP(B204,Details!E:E,Details!CG:CG)</f>
        <v>0</v>
      </c>
      <c r="D204" s="3">
        <f>_xlfn.XLOOKUP(B204,Details!E:E,Details!AQ:AQ)</f>
        <v>0</v>
      </c>
      <c r="E204" s="3">
        <f>_xlfn.XLOOKUP(B204,Details!E:E,Details!AR:AR)</f>
        <v>0</v>
      </c>
      <c r="F204" s="3">
        <f>SUMIFS(Details!AY:AY,Details!E:E,'GST TDS'!B204)</f>
        <v>0</v>
      </c>
      <c r="G204" s="352">
        <f t="shared" si="10"/>
        <v>0</v>
      </c>
    </row>
    <row r="205" spans="3:7" x14ac:dyDescent="0.35">
      <c r="C205" s="3">
        <f>_xlfn.XLOOKUP(B205,Details!E:E,Details!CG:CG)</f>
        <v>0</v>
      </c>
      <c r="D205" s="3">
        <f>_xlfn.XLOOKUP(B205,Details!E:E,Details!AQ:AQ)</f>
        <v>0</v>
      </c>
      <c r="E205" s="3">
        <f>_xlfn.XLOOKUP(B205,Details!E:E,Details!AR:AR)</f>
        <v>0</v>
      </c>
      <c r="F205" s="3">
        <f>SUMIFS(Details!AY:AY,Details!E:E,'GST TDS'!B205)</f>
        <v>0</v>
      </c>
      <c r="G205" s="352">
        <f t="shared" si="10"/>
        <v>0</v>
      </c>
    </row>
    <row r="206" spans="3:7" x14ac:dyDescent="0.35">
      <c r="C206" s="3">
        <f>_xlfn.XLOOKUP(B206,Details!E:E,Details!CG:CG)</f>
        <v>0</v>
      </c>
      <c r="D206" s="3">
        <f>_xlfn.XLOOKUP(B206,Details!E:E,Details!AQ:AQ)</f>
        <v>0</v>
      </c>
      <c r="E206" s="3">
        <f>_xlfn.XLOOKUP(B206,Details!E:E,Details!AR:AR)</f>
        <v>0</v>
      </c>
      <c r="F206" s="3">
        <f>SUMIFS(Details!AY:AY,Details!E:E,'GST TDS'!B206)</f>
        <v>0</v>
      </c>
      <c r="G206" s="352">
        <f t="shared" si="10"/>
        <v>0</v>
      </c>
    </row>
    <row r="207" spans="3:7" x14ac:dyDescent="0.35">
      <c r="C207" s="3">
        <f>_xlfn.XLOOKUP(B207,Details!E:E,Details!CG:CG)</f>
        <v>0</v>
      </c>
      <c r="D207" s="3">
        <f>_xlfn.XLOOKUP(B207,Details!E:E,Details!AQ:AQ)</f>
        <v>0</v>
      </c>
      <c r="E207" s="3">
        <f>_xlfn.XLOOKUP(B207,Details!E:E,Details!AR:AR)</f>
        <v>0</v>
      </c>
      <c r="F207" s="3">
        <f>SUMIFS(Details!AY:AY,Details!E:E,'GST TDS'!B207)</f>
        <v>0</v>
      </c>
      <c r="G207" s="352">
        <f t="shared" si="10"/>
        <v>0</v>
      </c>
    </row>
    <row r="208" spans="3:7" x14ac:dyDescent="0.35">
      <c r="C208" s="3">
        <f>_xlfn.XLOOKUP(B208,Details!E:E,Details!CG:CG)</f>
        <v>0</v>
      </c>
      <c r="D208" s="3">
        <f>_xlfn.XLOOKUP(B208,Details!E:E,Details!AQ:AQ)</f>
        <v>0</v>
      </c>
      <c r="E208" s="3">
        <f>_xlfn.XLOOKUP(B208,Details!E:E,Details!AR:AR)</f>
        <v>0</v>
      </c>
      <c r="F208" s="3">
        <f>SUMIFS(Details!AY:AY,Details!E:E,'GST TDS'!B208)</f>
        <v>0</v>
      </c>
      <c r="G208" s="352">
        <f t="shared" si="10"/>
        <v>0</v>
      </c>
    </row>
    <row r="209" spans="3:7" x14ac:dyDescent="0.35">
      <c r="C209" s="3">
        <f>_xlfn.XLOOKUP(B209,Details!E:E,Details!CG:CG)</f>
        <v>0</v>
      </c>
      <c r="D209" s="3">
        <f>_xlfn.XLOOKUP(B209,Details!E:E,Details!AQ:AQ)</f>
        <v>0</v>
      </c>
      <c r="E209" s="3">
        <f>_xlfn.XLOOKUP(B209,Details!E:E,Details!AR:AR)</f>
        <v>0</v>
      </c>
      <c r="F209" s="3">
        <f>SUMIFS(Details!AY:AY,Details!E:E,'GST TDS'!B209)</f>
        <v>0</v>
      </c>
      <c r="G209" s="352">
        <f t="shared" si="10"/>
        <v>0</v>
      </c>
    </row>
    <row r="210" spans="3:7" x14ac:dyDescent="0.35">
      <c r="C210" s="3">
        <f>_xlfn.XLOOKUP(B210,Details!E:E,Details!CG:CG)</f>
        <v>0</v>
      </c>
      <c r="D210" s="3">
        <f>_xlfn.XLOOKUP(B210,Details!E:E,Details!AQ:AQ)</f>
        <v>0</v>
      </c>
      <c r="E210" s="3">
        <f>_xlfn.XLOOKUP(B210,Details!E:E,Details!AR:AR)</f>
        <v>0</v>
      </c>
      <c r="F210" s="3">
        <f>SUMIFS(Details!AY:AY,Details!E:E,'GST TDS'!B210)</f>
        <v>0</v>
      </c>
      <c r="G210" s="352">
        <f t="shared" si="10"/>
        <v>0</v>
      </c>
    </row>
    <row r="211" spans="3:7" x14ac:dyDescent="0.35">
      <c r="C211" s="3">
        <f>_xlfn.XLOOKUP(B211,Details!E:E,Details!CG:CG)</f>
        <v>0</v>
      </c>
      <c r="D211" s="3">
        <f>_xlfn.XLOOKUP(B211,Details!E:E,Details!AQ:AQ)</f>
        <v>0</v>
      </c>
      <c r="E211" s="3">
        <f>_xlfn.XLOOKUP(B211,Details!E:E,Details!AR:AR)</f>
        <v>0</v>
      </c>
      <c r="F211" s="3">
        <f>SUMIFS(Details!AY:AY,Details!E:E,'GST TDS'!B211)</f>
        <v>0</v>
      </c>
      <c r="G211" s="352">
        <f t="shared" si="10"/>
        <v>0</v>
      </c>
    </row>
    <row r="212" spans="3:7" x14ac:dyDescent="0.35">
      <c r="C212" s="3">
        <f>_xlfn.XLOOKUP(B212,Details!E:E,Details!CG:CG)</f>
        <v>0</v>
      </c>
      <c r="D212" s="3">
        <f>_xlfn.XLOOKUP(B212,Details!E:E,Details!AQ:AQ)</f>
        <v>0</v>
      </c>
      <c r="E212" s="3">
        <f>_xlfn.XLOOKUP(B212,Details!E:E,Details!AR:AR)</f>
        <v>0</v>
      </c>
      <c r="F212" s="3">
        <f>SUMIFS(Details!AY:AY,Details!E:E,'GST TDS'!B212)</f>
        <v>0</v>
      </c>
      <c r="G212" s="352">
        <f t="shared" si="10"/>
        <v>0</v>
      </c>
    </row>
    <row r="213" spans="3:7" x14ac:dyDescent="0.35">
      <c r="C213" s="3">
        <f>_xlfn.XLOOKUP(B213,Details!E:E,Details!CG:CG)</f>
        <v>0</v>
      </c>
      <c r="D213" s="3">
        <f>_xlfn.XLOOKUP(B213,Details!E:E,Details!AQ:AQ)</f>
        <v>0</v>
      </c>
      <c r="E213" s="3">
        <f>_xlfn.XLOOKUP(B213,Details!E:E,Details!AR:AR)</f>
        <v>0</v>
      </c>
      <c r="F213" s="3">
        <f>SUMIFS(Details!AY:AY,Details!E:E,'GST TDS'!B213)</f>
        <v>0</v>
      </c>
      <c r="G213" s="352">
        <f t="shared" si="10"/>
        <v>0</v>
      </c>
    </row>
    <row r="214" spans="3:7" x14ac:dyDescent="0.35">
      <c r="C214" s="3">
        <f>_xlfn.XLOOKUP(B214,Details!E:E,Details!CG:CG)</f>
        <v>0</v>
      </c>
      <c r="D214" s="3">
        <f>_xlfn.XLOOKUP(B214,Details!E:E,Details!AQ:AQ)</f>
        <v>0</v>
      </c>
      <c r="E214" s="3">
        <f>_xlfn.XLOOKUP(B214,Details!E:E,Details!AR:AR)</f>
        <v>0</v>
      </c>
      <c r="F214" s="3">
        <f>SUMIFS(Details!AY:AY,Details!E:E,'GST TDS'!B214)</f>
        <v>0</v>
      </c>
      <c r="G214" s="352">
        <f t="shared" si="10"/>
        <v>0</v>
      </c>
    </row>
    <row r="215" spans="3:7" x14ac:dyDescent="0.35">
      <c r="C215" s="3">
        <f>_xlfn.XLOOKUP(B215,Details!E:E,Details!CG:CG)</f>
        <v>0</v>
      </c>
      <c r="D215" s="3">
        <f>_xlfn.XLOOKUP(B215,Details!E:E,Details!AQ:AQ)</f>
        <v>0</v>
      </c>
      <c r="E215" s="3">
        <f>_xlfn.XLOOKUP(B215,Details!E:E,Details!AR:AR)</f>
        <v>0</v>
      </c>
      <c r="F215" s="3">
        <f>SUMIFS(Details!AY:AY,Details!E:E,'GST TDS'!B215)</f>
        <v>0</v>
      </c>
      <c r="G215" s="352">
        <f t="shared" si="10"/>
        <v>0</v>
      </c>
    </row>
    <row r="216" spans="3:7" x14ac:dyDescent="0.35">
      <c r="C216" s="3">
        <f>_xlfn.XLOOKUP(B216,Details!E:E,Details!CG:CG)</f>
        <v>0</v>
      </c>
      <c r="D216" s="3">
        <f>_xlfn.XLOOKUP(B216,Details!E:E,Details!AQ:AQ)</f>
        <v>0</v>
      </c>
      <c r="E216" s="3">
        <f>_xlfn.XLOOKUP(B216,Details!E:E,Details!AR:AR)</f>
        <v>0</v>
      </c>
      <c r="F216" s="3">
        <f>SUMIFS(Details!AY:AY,Details!E:E,'GST TDS'!B216)</f>
        <v>0</v>
      </c>
      <c r="G216" s="352">
        <f t="shared" si="10"/>
        <v>0</v>
      </c>
    </row>
    <row r="217" spans="3:7" x14ac:dyDescent="0.35">
      <c r="C217" s="3">
        <f>_xlfn.XLOOKUP(B217,Details!E:E,Details!CG:CG)</f>
        <v>0</v>
      </c>
      <c r="D217" s="3">
        <f>_xlfn.XLOOKUP(B217,Details!E:E,Details!AQ:AQ)</f>
        <v>0</v>
      </c>
      <c r="E217" s="3">
        <f>_xlfn.XLOOKUP(B217,Details!E:E,Details!AR:AR)</f>
        <v>0</v>
      </c>
      <c r="F217" s="3">
        <f>SUMIFS(Details!AY:AY,Details!E:E,'GST TDS'!B217)</f>
        <v>0</v>
      </c>
      <c r="G217" s="352">
        <f t="shared" si="10"/>
        <v>0</v>
      </c>
    </row>
    <row r="218" spans="3:7" x14ac:dyDescent="0.35">
      <c r="C218" s="3">
        <f>_xlfn.XLOOKUP(B218,Details!E:E,Details!CG:CG)</f>
        <v>0</v>
      </c>
      <c r="D218" s="3">
        <f>_xlfn.XLOOKUP(B218,Details!E:E,Details!AQ:AQ)</f>
        <v>0</v>
      </c>
      <c r="E218" s="3">
        <f>_xlfn.XLOOKUP(B218,Details!E:E,Details!AR:AR)</f>
        <v>0</v>
      </c>
      <c r="F218" s="3">
        <f>SUMIFS(Details!AY:AY,Details!E:E,'GST TDS'!B218)</f>
        <v>0</v>
      </c>
      <c r="G218" s="352">
        <f t="shared" si="10"/>
        <v>0</v>
      </c>
    </row>
    <row r="219" spans="3:7" x14ac:dyDescent="0.35">
      <c r="C219" s="3">
        <f>_xlfn.XLOOKUP(B219,Details!E:E,Details!CG:CG)</f>
        <v>0</v>
      </c>
      <c r="D219" s="3">
        <f>_xlfn.XLOOKUP(B219,Details!E:E,Details!AQ:AQ)</f>
        <v>0</v>
      </c>
      <c r="E219" s="3">
        <f>_xlfn.XLOOKUP(B219,Details!E:E,Details!AR:AR)</f>
        <v>0</v>
      </c>
      <c r="F219" s="3">
        <f>SUMIFS(Details!AY:AY,Details!E:E,'GST TDS'!B219)</f>
        <v>0</v>
      </c>
      <c r="G219" s="352">
        <f t="shared" si="10"/>
        <v>0</v>
      </c>
    </row>
    <row r="220" spans="3:7" x14ac:dyDescent="0.35">
      <c r="C220" s="3">
        <f>_xlfn.XLOOKUP(B220,Details!E:E,Details!CG:CG)</f>
        <v>0</v>
      </c>
      <c r="D220" s="3">
        <f>_xlfn.XLOOKUP(B220,Details!E:E,Details!AQ:AQ)</f>
        <v>0</v>
      </c>
      <c r="E220" s="3">
        <f>_xlfn.XLOOKUP(B220,Details!E:E,Details!AR:AR)</f>
        <v>0</v>
      </c>
      <c r="F220" s="3">
        <f>SUMIFS(Details!AY:AY,Details!E:E,'GST TDS'!B220)</f>
        <v>0</v>
      </c>
      <c r="G220" s="352">
        <f t="shared" si="10"/>
        <v>0</v>
      </c>
    </row>
    <row r="221" spans="3:7" x14ac:dyDescent="0.35">
      <c r="C221" s="3">
        <f>_xlfn.XLOOKUP(B221,Details!E:E,Details!CG:CG)</f>
        <v>0</v>
      </c>
      <c r="D221" s="3">
        <f>_xlfn.XLOOKUP(B221,Details!E:E,Details!AQ:AQ)</f>
        <v>0</v>
      </c>
      <c r="E221" s="3">
        <f>_xlfn.XLOOKUP(B221,Details!E:E,Details!AR:AR)</f>
        <v>0</v>
      </c>
      <c r="F221" s="3">
        <f>SUMIFS(Details!AY:AY,Details!E:E,'GST TDS'!B221)</f>
        <v>0</v>
      </c>
      <c r="G221" s="352">
        <f t="shared" si="10"/>
        <v>0</v>
      </c>
    </row>
    <row r="222" spans="3:7" x14ac:dyDescent="0.35">
      <c r="C222" s="3">
        <f>_xlfn.XLOOKUP(B222,Details!E:E,Details!CG:CG)</f>
        <v>0</v>
      </c>
      <c r="D222" s="3">
        <f>_xlfn.XLOOKUP(B222,Details!E:E,Details!AQ:AQ)</f>
        <v>0</v>
      </c>
      <c r="E222" s="3">
        <f>_xlfn.XLOOKUP(B222,Details!E:E,Details!AR:AR)</f>
        <v>0</v>
      </c>
      <c r="F222" s="3">
        <f>SUMIFS(Details!AY:AY,Details!E:E,'GST TDS'!B222)</f>
        <v>0</v>
      </c>
      <c r="G222" s="352">
        <f t="shared" si="10"/>
        <v>0</v>
      </c>
    </row>
    <row r="223" spans="3:7" x14ac:dyDescent="0.35">
      <c r="C223" s="3">
        <f>_xlfn.XLOOKUP(B223,Details!E:E,Details!CG:CG)</f>
        <v>0</v>
      </c>
      <c r="D223" s="3">
        <f>_xlfn.XLOOKUP(B223,Details!E:E,Details!AQ:AQ)</f>
        <v>0</v>
      </c>
      <c r="E223" s="3">
        <f>_xlfn.XLOOKUP(B223,Details!E:E,Details!AR:AR)</f>
        <v>0</v>
      </c>
      <c r="F223" s="3">
        <f>SUMIFS(Details!AY:AY,Details!E:E,'GST TDS'!B223)</f>
        <v>0</v>
      </c>
      <c r="G223" s="352">
        <f t="shared" si="10"/>
        <v>0</v>
      </c>
    </row>
    <row r="224" spans="3:7" x14ac:dyDescent="0.35">
      <c r="C224" s="3">
        <f>_xlfn.XLOOKUP(B224,Details!E:E,Details!CG:CG)</f>
        <v>0</v>
      </c>
      <c r="D224" s="3">
        <f>_xlfn.XLOOKUP(B224,Details!E:E,Details!AQ:AQ)</f>
        <v>0</v>
      </c>
      <c r="E224" s="3">
        <f>_xlfn.XLOOKUP(B224,Details!E:E,Details!AR:AR)</f>
        <v>0</v>
      </c>
      <c r="F224" s="3">
        <f>SUMIFS(Details!AY:AY,Details!E:E,'GST TDS'!B224)</f>
        <v>0</v>
      </c>
      <c r="G224" s="352">
        <f t="shared" si="10"/>
        <v>0</v>
      </c>
    </row>
    <row r="225" spans="3:7" x14ac:dyDescent="0.35">
      <c r="C225" s="3">
        <f>_xlfn.XLOOKUP(B225,Details!E:E,Details!CG:CG)</f>
        <v>0</v>
      </c>
      <c r="D225" s="3">
        <f>_xlfn.XLOOKUP(B225,Details!E:E,Details!AQ:AQ)</f>
        <v>0</v>
      </c>
      <c r="E225" s="3">
        <f>_xlfn.XLOOKUP(B225,Details!E:E,Details!AR:AR)</f>
        <v>0</v>
      </c>
      <c r="F225" s="3">
        <f>SUMIFS(Details!AY:AY,Details!E:E,'GST TDS'!B225)</f>
        <v>0</v>
      </c>
      <c r="G225" s="352">
        <f t="shared" si="10"/>
        <v>0</v>
      </c>
    </row>
    <row r="226" spans="3:7" x14ac:dyDescent="0.35">
      <c r="C226" s="3">
        <f>_xlfn.XLOOKUP(B226,Details!E:E,Details!CG:CG)</f>
        <v>0</v>
      </c>
      <c r="D226" s="3">
        <f>_xlfn.XLOOKUP(B226,Details!E:E,Details!AQ:AQ)</f>
        <v>0</v>
      </c>
      <c r="E226" s="3">
        <f>_xlfn.XLOOKUP(B226,Details!E:E,Details!AR:AR)</f>
        <v>0</v>
      </c>
      <c r="F226" s="3">
        <f>SUMIFS(Details!AY:AY,Details!E:E,'GST TDS'!B226)</f>
        <v>0</v>
      </c>
      <c r="G226" s="352">
        <f t="shared" si="10"/>
        <v>0</v>
      </c>
    </row>
    <row r="227" spans="3:7" x14ac:dyDescent="0.35">
      <c r="C227" s="3">
        <f>_xlfn.XLOOKUP(B227,Details!E:E,Details!CG:CG)</f>
        <v>0</v>
      </c>
      <c r="D227" s="3">
        <f>_xlfn.XLOOKUP(B227,Details!E:E,Details!AQ:AQ)</f>
        <v>0</v>
      </c>
      <c r="E227" s="3">
        <f>_xlfn.XLOOKUP(B227,Details!E:E,Details!AR:AR)</f>
        <v>0</v>
      </c>
      <c r="F227" s="3">
        <f>SUMIFS(Details!AY:AY,Details!E:E,'GST TDS'!B227)</f>
        <v>0</v>
      </c>
      <c r="G227" s="352">
        <f t="shared" si="10"/>
        <v>0</v>
      </c>
    </row>
    <row r="228" spans="3:7" x14ac:dyDescent="0.35">
      <c r="C228" s="3">
        <f>_xlfn.XLOOKUP(B228,Details!E:E,Details!CG:CG)</f>
        <v>0</v>
      </c>
      <c r="D228" s="3">
        <f>_xlfn.XLOOKUP(B228,Details!E:E,Details!AQ:AQ)</f>
        <v>0</v>
      </c>
      <c r="E228" s="3">
        <f>_xlfn.XLOOKUP(B228,Details!E:E,Details!AR:AR)</f>
        <v>0</v>
      </c>
      <c r="F228" s="3">
        <f>SUMIFS(Details!AY:AY,Details!E:E,'GST TDS'!B228)</f>
        <v>0</v>
      </c>
      <c r="G228" s="352">
        <f t="shared" si="10"/>
        <v>0</v>
      </c>
    </row>
    <row r="229" spans="3:7" x14ac:dyDescent="0.35">
      <c r="C229" s="3">
        <f>_xlfn.XLOOKUP(B229,Details!E:E,Details!CG:CG)</f>
        <v>0</v>
      </c>
      <c r="D229" s="3">
        <f>_xlfn.XLOOKUP(B229,Details!E:E,Details!AQ:AQ)</f>
        <v>0</v>
      </c>
      <c r="E229" s="3">
        <f>_xlfn.XLOOKUP(B229,Details!E:E,Details!AR:AR)</f>
        <v>0</v>
      </c>
      <c r="F229" s="3">
        <f>SUMIFS(Details!AY:AY,Details!E:E,'GST TDS'!B229)</f>
        <v>0</v>
      </c>
      <c r="G229" s="352">
        <f t="shared" si="10"/>
        <v>0</v>
      </c>
    </row>
    <row r="230" spans="3:7" x14ac:dyDescent="0.35">
      <c r="C230" s="3">
        <f>_xlfn.XLOOKUP(B230,Details!E:E,Details!CG:CG)</f>
        <v>0</v>
      </c>
      <c r="D230" s="3">
        <f>_xlfn.XLOOKUP(B230,Details!E:E,Details!AQ:AQ)</f>
        <v>0</v>
      </c>
      <c r="E230" s="3">
        <f>_xlfn.XLOOKUP(B230,Details!E:E,Details!AR:AR)</f>
        <v>0</v>
      </c>
      <c r="F230" s="3">
        <f>SUMIFS(Details!AY:AY,Details!E:E,'GST TDS'!B230)</f>
        <v>0</v>
      </c>
      <c r="G230" s="352">
        <f t="shared" si="10"/>
        <v>0</v>
      </c>
    </row>
    <row r="231" spans="3:7" x14ac:dyDescent="0.35">
      <c r="C231" s="3">
        <f>_xlfn.XLOOKUP(B231,Details!E:E,Details!CG:CG)</f>
        <v>0</v>
      </c>
      <c r="D231" s="3">
        <f>_xlfn.XLOOKUP(B231,Details!E:E,Details!AQ:AQ)</f>
        <v>0</v>
      </c>
      <c r="E231" s="3">
        <f>_xlfn.XLOOKUP(B231,Details!E:E,Details!AR:AR)</f>
        <v>0</v>
      </c>
      <c r="F231" s="3">
        <f>SUMIFS(Details!AY:AY,Details!E:E,'GST TDS'!B231)</f>
        <v>0</v>
      </c>
      <c r="G231" s="352">
        <f t="shared" si="10"/>
        <v>0</v>
      </c>
    </row>
    <row r="232" spans="3:7" x14ac:dyDescent="0.35">
      <c r="C232" s="3">
        <f>_xlfn.XLOOKUP(B232,Details!E:E,Details!CG:CG)</f>
        <v>0</v>
      </c>
      <c r="D232" s="3">
        <f>_xlfn.XLOOKUP(B232,Details!E:E,Details!AQ:AQ)</f>
        <v>0</v>
      </c>
      <c r="E232" s="3">
        <f>_xlfn.XLOOKUP(B232,Details!E:E,Details!AR:AR)</f>
        <v>0</v>
      </c>
      <c r="F232" s="3">
        <f>SUMIFS(Details!AY:AY,Details!E:E,'GST TDS'!B232)</f>
        <v>0</v>
      </c>
      <c r="G232" s="352">
        <f t="shared" si="10"/>
        <v>0</v>
      </c>
    </row>
    <row r="233" spans="3:7" x14ac:dyDescent="0.35">
      <c r="C233" s="3">
        <f>_xlfn.XLOOKUP(B233,Details!E:E,Details!CG:CG)</f>
        <v>0</v>
      </c>
      <c r="D233" s="3">
        <f>_xlfn.XLOOKUP(B233,Details!E:E,Details!AQ:AQ)</f>
        <v>0</v>
      </c>
      <c r="E233" s="3">
        <f>_xlfn.XLOOKUP(B233,Details!E:E,Details!AR:AR)</f>
        <v>0</v>
      </c>
      <c r="F233" s="3">
        <f>SUMIFS(Details!AY:AY,Details!E:E,'GST TDS'!B233)</f>
        <v>0</v>
      </c>
      <c r="G233" s="352">
        <f t="shared" si="10"/>
        <v>0</v>
      </c>
    </row>
    <row r="234" spans="3:7" x14ac:dyDescent="0.35">
      <c r="C234" s="3">
        <f>_xlfn.XLOOKUP(B234,Details!E:E,Details!CG:CG)</f>
        <v>0</v>
      </c>
      <c r="D234" s="3">
        <f>_xlfn.XLOOKUP(B234,Details!E:E,Details!AQ:AQ)</f>
        <v>0</v>
      </c>
      <c r="E234" s="3">
        <f>_xlfn.XLOOKUP(B234,Details!E:E,Details!AR:AR)</f>
        <v>0</v>
      </c>
      <c r="F234" s="3">
        <f>SUMIFS(Details!AY:AY,Details!E:E,'GST TDS'!B234)</f>
        <v>0</v>
      </c>
      <c r="G234" s="352">
        <f t="shared" si="10"/>
        <v>0</v>
      </c>
    </row>
    <row r="235" spans="3:7" x14ac:dyDescent="0.35">
      <c r="C235" s="3">
        <f>_xlfn.XLOOKUP(B235,Details!E:E,Details!CG:CG)</f>
        <v>0</v>
      </c>
      <c r="D235" s="3">
        <f>_xlfn.XLOOKUP(B235,Details!E:E,Details!AQ:AQ)</f>
        <v>0</v>
      </c>
      <c r="E235" s="3">
        <f>_xlfn.XLOOKUP(B235,Details!E:E,Details!AR:AR)</f>
        <v>0</v>
      </c>
      <c r="F235" s="3">
        <f>SUMIFS(Details!AY:AY,Details!E:E,'GST TDS'!B235)</f>
        <v>0</v>
      </c>
      <c r="G235" s="352">
        <f t="shared" si="10"/>
        <v>0</v>
      </c>
    </row>
    <row r="236" spans="3:7" x14ac:dyDescent="0.35">
      <c r="C236" s="3">
        <f>_xlfn.XLOOKUP(B236,Details!E:E,Details!CG:CG)</f>
        <v>0</v>
      </c>
      <c r="D236" s="3">
        <f>_xlfn.XLOOKUP(B236,Details!E:E,Details!AQ:AQ)</f>
        <v>0</v>
      </c>
      <c r="E236" s="3">
        <f>_xlfn.XLOOKUP(B236,Details!E:E,Details!AR:AR)</f>
        <v>0</v>
      </c>
      <c r="F236" s="3">
        <f>SUMIFS(Details!AY:AY,Details!E:E,'GST TDS'!B236)</f>
        <v>0</v>
      </c>
      <c r="G236" s="352">
        <f t="shared" si="10"/>
        <v>0</v>
      </c>
    </row>
    <row r="237" spans="3:7" x14ac:dyDescent="0.35">
      <c r="C237" s="3">
        <f>_xlfn.XLOOKUP(B237,Details!E:E,Details!CG:CG)</f>
        <v>0</v>
      </c>
      <c r="D237" s="3">
        <f>_xlfn.XLOOKUP(B237,Details!E:E,Details!AQ:AQ)</f>
        <v>0</v>
      </c>
      <c r="E237" s="3">
        <f>_xlfn.XLOOKUP(B237,Details!E:E,Details!AR:AR)</f>
        <v>0</v>
      </c>
      <c r="F237" s="3">
        <f>SUMIFS(Details!AY:AY,Details!E:E,'GST TDS'!B237)</f>
        <v>0</v>
      </c>
      <c r="G237" s="352">
        <f t="shared" si="10"/>
        <v>0</v>
      </c>
    </row>
    <row r="238" spans="3:7" x14ac:dyDescent="0.35">
      <c r="C238" s="3">
        <f>_xlfn.XLOOKUP(B238,Details!E:E,Details!CG:CG)</f>
        <v>0</v>
      </c>
      <c r="D238" s="3">
        <f>_xlfn.XLOOKUP(B238,Details!E:E,Details!AQ:AQ)</f>
        <v>0</v>
      </c>
      <c r="E238" s="3">
        <f>_xlfn.XLOOKUP(B238,Details!E:E,Details!AR:AR)</f>
        <v>0</v>
      </c>
      <c r="F238" s="3">
        <f>SUMIFS(Details!AY:AY,Details!E:E,'GST TDS'!B238)</f>
        <v>0</v>
      </c>
      <c r="G238" s="352">
        <f t="shared" si="10"/>
        <v>0</v>
      </c>
    </row>
    <row r="239" spans="3:7" x14ac:dyDescent="0.35">
      <c r="C239" s="3">
        <f>_xlfn.XLOOKUP(B239,Details!E:E,Details!CG:CG)</f>
        <v>0</v>
      </c>
      <c r="D239" s="3">
        <f>_xlfn.XLOOKUP(B239,Details!E:E,Details!AQ:AQ)</f>
        <v>0</v>
      </c>
      <c r="E239" s="3">
        <f>_xlfn.XLOOKUP(B239,Details!E:E,Details!AR:AR)</f>
        <v>0</v>
      </c>
      <c r="F239" s="3">
        <f>SUMIFS(Details!AY:AY,Details!E:E,'GST TDS'!B239)</f>
        <v>0</v>
      </c>
      <c r="G239" s="352">
        <f t="shared" si="10"/>
        <v>0</v>
      </c>
    </row>
    <row r="240" spans="3:7" x14ac:dyDescent="0.35">
      <c r="C240" s="3">
        <f>_xlfn.XLOOKUP(B240,Details!E:E,Details!CG:CG)</f>
        <v>0</v>
      </c>
      <c r="D240" s="3">
        <f>_xlfn.XLOOKUP(B240,Details!E:E,Details!AQ:AQ)</f>
        <v>0</v>
      </c>
      <c r="E240" s="3">
        <f>_xlfn.XLOOKUP(B240,Details!E:E,Details!AR:AR)</f>
        <v>0</v>
      </c>
      <c r="F240" s="3">
        <f>SUMIFS(Details!AY:AY,Details!E:E,'GST TDS'!B240)</f>
        <v>0</v>
      </c>
      <c r="G240" s="352">
        <f t="shared" si="10"/>
        <v>0</v>
      </c>
    </row>
    <row r="241" spans="3:7" x14ac:dyDescent="0.35">
      <c r="C241" s="3">
        <f>_xlfn.XLOOKUP(B241,Details!E:E,Details!CG:CG)</f>
        <v>0</v>
      </c>
      <c r="D241" s="3">
        <f>_xlfn.XLOOKUP(B241,Details!E:E,Details!AQ:AQ)</f>
        <v>0</v>
      </c>
      <c r="E241" s="3">
        <f>_xlfn.XLOOKUP(B241,Details!E:E,Details!AR:AR)</f>
        <v>0</v>
      </c>
      <c r="F241" s="3">
        <f>SUMIFS(Details!AY:AY,Details!E:E,'GST TDS'!B241)</f>
        <v>0</v>
      </c>
      <c r="G241" s="352">
        <f t="shared" si="10"/>
        <v>0</v>
      </c>
    </row>
    <row r="242" spans="3:7" x14ac:dyDescent="0.35">
      <c r="C242" s="3">
        <f>_xlfn.XLOOKUP(B242,Details!E:E,Details!CG:CG)</f>
        <v>0</v>
      </c>
      <c r="D242" s="3">
        <f>_xlfn.XLOOKUP(B242,Details!E:E,Details!AQ:AQ)</f>
        <v>0</v>
      </c>
      <c r="E242" s="3">
        <f>_xlfn.XLOOKUP(B242,Details!E:E,Details!AR:AR)</f>
        <v>0</v>
      </c>
      <c r="F242" s="3">
        <f>SUMIFS(Details!AY:AY,Details!E:E,'GST TDS'!B242)</f>
        <v>0</v>
      </c>
      <c r="G242" s="352">
        <f t="shared" si="10"/>
        <v>0</v>
      </c>
    </row>
    <row r="243" spans="3:7" x14ac:dyDescent="0.35">
      <c r="C243" s="3">
        <f>_xlfn.XLOOKUP(B243,Details!E:E,Details!CG:CG)</f>
        <v>0</v>
      </c>
      <c r="D243" s="3">
        <f>_xlfn.XLOOKUP(B243,Details!E:E,Details!AQ:AQ)</f>
        <v>0</v>
      </c>
      <c r="E243" s="3">
        <f>_xlfn.XLOOKUP(B243,Details!E:E,Details!AR:AR)</f>
        <v>0</v>
      </c>
      <c r="F243" s="3">
        <f>SUMIFS(Details!AY:AY,Details!E:E,'GST TDS'!B243)</f>
        <v>0</v>
      </c>
      <c r="G243" s="352">
        <f t="shared" si="10"/>
        <v>0</v>
      </c>
    </row>
    <row r="244" spans="3:7" x14ac:dyDescent="0.35">
      <c r="C244" s="3">
        <f>_xlfn.XLOOKUP(B244,Details!E:E,Details!CG:CG)</f>
        <v>0</v>
      </c>
      <c r="D244" s="3">
        <f>_xlfn.XLOOKUP(B244,Details!E:E,Details!AQ:AQ)</f>
        <v>0</v>
      </c>
      <c r="E244" s="3">
        <f>_xlfn.XLOOKUP(B244,Details!E:E,Details!AR:AR)</f>
        <v>0</v>
      </c>
      <c r="F244" s="3">
        <f>SUMIFS(Details!AY:AY,Details!E:E,'GST TDS'!B244)</f>
        <v>0</v>
      </c>
      <c r="G244" s="352">
        <f t="shared" si="10"/>
        <v>0</v>
      </c>
    </row>
    <row r="245" spans="3:7" x14ac:dyDescent="0.35">
      <c r="C245" s="3">
        <f>_xlfn.XLOOKUP(B245,Details!E:E,Details!CG:CG)</f>
        <v>0</v>
      </c>
      <c r="D245" s="3">
        <f>_xlfn.XLOOKUP(B245,Details!E:E,Details!AQ:AQ)</f>
        <v>0</v>
      </c>
      <c r="E245" s="3">
        <f>_xlfn.XLOOKUP(B245,Details!E:E,Details!AR:AR)</f>
        <v>0</v>
      </c>
      <c r="F245" s="3">
        <f>SUMIFS(Details!AY:AY,Details!E:E,'GST TDS'!B245)</f>
        <v>0</v>
      </c>
      <c r="G245" s="352">
        <f t="shared" si="10"/>
        <v>0</v>
      </c>
    </row>
    <row r="246" spans="3:7" x14ac:dyDescent="0.35">
      <c r="C246" s="3">
        <f>_xlfn.XLOOKUP(B246,Details!E:E,Details!CG:CG)</f>
        <v>0</v>
      </c>
      <c r="D246" s="3">
        <f>_xlfn.XLOOKUP(B246,Details!E:E,Details!AQ:AQ)</f>
        <v>0</v>
      </c>
      <c r="E246" s="3">
        <f>_xlfn.XLOOKUP(B246,Details!E:E,Details!AR:AR)</f>
        <v>0</v>
      </c>
      <c r="F246" s="3">
        <f>SUMIFS(Details!AY:AY,Details!E:E,'GST TDS'!B246)</f>
        <v>0</v>
      </c>
      <c r="G246" s="352">
        <f t="shared" si="10"/>
        <v>0</v>
      </c>
    </row>
    <row r="247" spans="3:7" x14ac:dyDescent="0.35">
      <c r="C247" s="3">
        <f>_xlfn.XLOOKUP(B247,Details!E:E,Details!CG:CG)</f>
        <v>0</v>
      </c>
      <c r="D247" s="3">
        <f>_xlfn.XLOOKUP(B247,Details!E:E,Details!AQ:AQ)</f>
        <v>0</v>
      </c>
      <c r="E247" s="3">
        <f>_xlfn.XLOOKUP(B247,Details!E:E,Details!AR:AR)</f>
        <v>0</v>
      </c>
      <c r="F247" s="3">
        <f>SUMIFS(Details!AY:AY,Details!E:E,'GST TDS'!B247)</f>
        <v>0</v>
      </c>
      <c r="G247" s="352">
        <f t="shared" si="10"/>
        <v>0</v>
      </c>
    </row>
    <row r="248" spans="3:7" x14ac:dyDescent="0.35">
      <c r="C248" s="3">
        <f>_xlfn.XLOOKUP(B248,Details!E:E,Details!CG:CG)</f>
        <v>0</v>
      </c>
      <c r="D248" s="3">
        <f>_xlfn.XLOOKUP(B248,Details!E:E,Details!AQ:AQ)</f>
        <v>0</v>
      </c>
      <c r="E248" s="3">
        <f>_xlfn.XLOOKUP(B248,Details!E:E,Details!AR:AR)</f>
        <v>0</v>
      </c>
      <c r="F248" s="3">
        <f>SUMIFS(Details!AY:AY,Details!E:E,'GST TDS'!B248)</f>
        <v>0</v>
      </c>
      <c r="G248" s="352">
        <f t="shared" si="10"/>
        <v>0</v>
      </c>
    </row>
    <row r="249" spans="3:7" x14ac:dyDescent="0.35">
      <c r="C249" s="3">
        <f>_xlfn.XLOOKUP(B249,Details!E:E,Details!CG:CG)</f>
        <v>0</v>
      </c>
      <c r="D249" s="3">
        <f>_xlfn.XLOOKUP(B249,Details!E:E,Details!AQ:AQ)</f>
        <v>0</v>
      </c>
      <c r="E249" s="3">
        <f>_xlfn.XLOOKUP(B249,Details!E:E,Details!AR:AR)</f>
        <v>0</v>
      </c>
      <c r="F249" s="3">
        <f>SUMIFS(Details!AY:AY,Details!E:E,'GST TDS'!B249)</f>
        <v>0</v>
      </c>
      <c r="G249" s="352">
        <f t="shared" si="10"/>
        <v>0</v>
      </c>
    </row>
    <row r="250" spans="3:7" x14ac:dyDescent="0.35">
      <c r="C250" s="3">
        <f>_xlfn.XLOOKUP(B250,Details!E:E,Details!CG:CG)</f>
        <v>0</v>
      </c>
      <c r="D250" s="3">
        <f>_xlfn.XLOOKUP(B250,Details!E:E,Details!AQ:AQ)</f>
        <v>0</v>
      </c>
      <c r="E250" s="3">
        <f>_xlfn.XLOOKUP(B250,Details!E:E,Details!AR:AR)</f>
        <v>0</v>
      </c>
      <c r="F250" s="3">
        <f>SUMIFS(Details!AY:AY,Details!E:E,'GST TDS'!B250)</f>
        <v>0</v>
      </c>
      <c r="G250" s="352">
        <f t="shared" si="10"/>
        <v>0</v>
      </c>
    </row>
    <row r="251" spans="3:7" x14ac:dyDescent="0.35">
      <c r="C251" s="3">
        <f>_xlfn.XLOOKUP(B251,Details!E:E,Details!CG:CG)</f>
        <v>0</v>
      </c>
      <c r="D251" s="3">
        <f>_xlfn.XLOOKUP(B251,Details!E:E,Details!AQ:AQ)</f>
        <v>0</v>
      </c>
      <c r="E251" s="3">
        <f>_xlfn.XLOOKUP(B251,Details!E:E,Details!AR:AR)</f>
        <v>0</v>
      </c>
      <c r="F251" s="3">
        <f>SUMIFS(Details!AY:AY,Details!E:E,'GST TDS'!B251)</f>
        <v>0</v>
      </c>
      <c r="G251" s="352">
        <f t="shared" si="10"/>
        <v>0</v>
      </c>
    </row>
    <row r="252" spans="3:7" x14ac:dyDescent="0.35">
      <c r="C252" s="3">
        <f>_xlfn.XLOOKUP(B252,Details!E:E,Details!CG:CG)</f>
        <v>0</v>
      </c>
      <c r="D252" s="3">
        <f>_xlfn.XLOOKUP(B252,Details!E:E,Details!AQ:AQ)</f>
        <v>0</v>
      </c>
      <c r="E252" s="3">
        <f>_xlfn.XLOOKUP(B252,Details!E:E,Details!AR:AR)</f>
        <v>0</v>
      </c>
      <c r="F252" s="3">
        <f>SUMIFS(Details!AY:AY,Details!E:E,'GST TDS'!B252)</f>
        <v>0</v>
      </c>
      <c r="G252" s="352">
        <f t="shared" si="10"/>
        <v>0</v>
      </c>
    </row>
    <row r="253" spans="3:7" x14ac:dyDescent="0.35">
      <c r="C253" s="3">
        <f>_xlfn.XLOOKUP(B253,Details!E:E,Details!CG:CG)</f>
        <v>0</v>
      </c>
      <c r="D253" s="3">
        <f>_xlfn.XLOOKUP(B253,Details!E:E,Details!AQ:AQ)</f>
        <v>0</v>
      </c>
      <c r="E253" s="3">
        <f>_xlfn.XLOOKUP(B253,Details!E:E,Details!AR:AR)</f>
        <v>0</v>
      </c>
      <c r="F253" s="3">
        <f>SUMIFS(Details!AY:AY,Details!E:E,'GST TDS'!B253)</f>
        <v>0</v>
      </c>
      <c r="G253" s="352">
        <f t="shared" si="10"/>
        <v>0</v>
      </c>
    </row>
    <row r="254" spans="3:7" x14ac:dyDescent="0.35">
      <c r="C254" s="3">
        <f>_xlfn.XLOOKUP(B254,Details!E:E,Details!CG:CG)</f>
        <v>0</v>
      </c>
      <c r="D254" s="3">
        <f>_xlfn.XLOOKUP(B254,Details!E:E,Details!AQ:AQ)</f>
        <v>0</v>
      </c>
      <c r="E254" s="3">
        <f>_xlfn.XLOOKUP(B254,Details!E:E,Details!AR:AR)</f>
        <v>0</v>
      </c>
      <c r="F254" s="3">
        <f>SUMIFS(Details!AY:AY,Details!E:E,'GST TDS'!B254)</f>
        <v>0</v>
      </c>
      <c r="G254" s="352">
        <f t="shared" si="10"/>
        <v>0</v>
      </c>
    </row>
    <row r="255" spans="3:7" x14ac:dyDescent="0.35">
      <c r="C255" s="3">
        <f>_xlfn.XLOOKUP(B255,Details!E:E,Details!CG:CG)</f>
        <v>0</v>
      </c>
      <c r="D255" s="3">
        <f>_xlfn.XLOOKUP(B255,Details!E:E,Details!AQ:AQ)</f>
        <v>0</v>
      </c>
      <c r="E255" s="3">
        <f>_xlfn.XLOOKUP(B255,Details!E:E,Details!AR:AR)</f>
        <v>0</v>
      </c>
      <c r="F255" s="3">
        <f>SUMIFS(Details!AY:AY,Details!E:E,'GST TDS'!B255)</f>
        <v>0</v>
      </c>
      <c r="G255" s="352">
        <f t="shared" si="10"/>
        <v>0</v>
      </c>
    </row>
    <row r="256" spans="3:7" x14ac:dyDescent="0.35">
      <c r="C256" s="3">
        <f>_xlfn.XLOOKUP(B256,Details!E:E,Details!CG:CG)</f>
        <v>0</v>
      </c>
      <c r="D256" s="3">
        <f>_xlfn.XLOOKUP(B256,Details!E:E,Details!AQ:AQ)</f>
        <v>0</v>
      </c>
      <c r="E256" s="3">
        <f>_xlfn.XLOOKUP(B256,Details!E:E,Details!AR:AR)</f>
        <v>0</v>
      </c>
      <c r="F256" s="3">
        <f>SUMIFS(Details!AY:AY,Details!E:E,'GST TDS'!B256)</f>
        <v>0</v>
      </c>
      <c r="G256" s="352">
        <f t="shared" si="10"/>
        <v>0</v>
      </c>
    </row>
    <row r="257" spans="3:7" x14ac:dyDescent="0.35">
      <c r="C257" s="3">
        <f>_xlfn.XLOOKUP(B257,Details!E:E,Details!CG:CG)</f>
        <v>0</v>
      </c>
      <c r="D257" s="3">
        <f>_xlfn.XLOOKUP(B257,Details!E:E,Details!AQ:AQ)</f>
        <v>0</v>
      </c>
      <c r="E257" s="3">
        <f>_xlfn.XLOOKUP(B257,Details!E:E,Details!AR:AR)</f>
        <v>0</v>
      </c>
      <c r="F257" s="3">
        <f>SUMIFS(Details!AY:AY,Details!E:E,'GST TDS'!B257)</f>
        <v>0</v>
      </c>
      <c r="G257" s="352">
        <f t="shared" si="10"/>
        <v>0</v>
      </c>
    </row>
    <row r="258" spans="3:7" x14ac:dyDescent="0.35">
      <c r="C258" s="3">
        <f>_xlfn.XLOOKUP(B258,Details!E:E,Details!CG:CG)</f>
        <v>0</v>
      </c>
      <c r="D258" s="3">
        <f>_xlfn.XLOOKUP(B258,Details!E:E,Details!AQ:AQ)</f>
        <v>0</v>
      </c>
      <c r="E258" s="3">
        <f>_xlfn.XLOOKUP(B258,Details!E:E,Details!AR:AR)</f>
        <v>0</v>
      </c>
      <c r="F258" s="3">
        <f>SUMIFS(Details!AY:AY,Details!E:E,'GST TDS'!B258)</f>
        <v>0</v>
      </c>
      <c r="G258" s="352">
        <f t="shared" si="10"/>
        <v>0</v>
      </c>
    </row>
    <row r="259" spans="3:7" x14ac:dyDescent="0.35">
      <c r="C259" s="3">
        <f>_xlfn.XLOOKUP(B259,Details!E:E,Details!CG:CG)</f>
        <v>0</v>
      </c>
      <c r="D259" s="3">
        <f>_xlfn.XLOOKUP(B259,Details!E:E,Details!AQ:AQ)</f>
        <v>0</v>
      </c>
      <c r="E259" s="3">
        <f>_xlfn.XLOOKUP(B259,Details!E:E,Details!AR:AR)</f>
        <v>0</v>
      </c>
      <c r="F259" s="3">
        <f>SUMIFS(Details!AY:AY,Details!E:E,'GST TDS'!B259)</f>
        <v>0</v>
      </c>
      <c r="G259" s="352">
        <f t="shared" si="10"/>
        <v>0</v>
      </c>
    </row>
    <row r="260" spans="3:7" x14ac:dyDescent="0.35">
      <c r="C260" s="3">
        <f>_xlfn.XLOOKUP(B260,Details!E:E,Details!CG:CG)</f>
        <v>0</v>
      </c>
      <c r="D260" s="3">
        <f>_xlfn.XLOOKUP(B260,Details!E:E,Details!AQ:AQ)</f>
        <v>0</v>
      </c>
      <c r="E260" s="3">
        <f>_xlfn.XLOOKUP(B260,Details!E:E,Details!AR:AR)</f>
        <v>0</v>
      </c>
      <c r="F260" s="3">
        <f>SUMIFS(Details!AY:AY,Details!E:E,'GST TDS'!B260)</f>
        <v>0</v>
      </c>
      <c r="G260" s="352">
        <f t="shared" si="10"/>
        <v>0</v>
      </c>
    </row>
    <row r="261" spans="3:7" x14ac:dyDescent="0.35">
      <c r="C261" s="3">
        <f>_xlfn.XLOOKUP(B261,Details!E:E,Details!CG:CG)</f>
        <v>0</v>
      </c>
      <c r="D261" s="3">
        <f>_xlfn.XLOOKUP(B261,Details!E:E,Details!AQ:AQ)</f>
        <v>0</v>
      </c>
      <c r="E261" s="3">
        <f>_xlfn.XLOOKUP(B261,Details!E:E,Details!AR:AR)</f>
        <v>0</v>
      </c>
      <c r="F261" s="3">
        <f>SUMIFS(Details!AY:AY,Details!E:E,'GST TDS'!B261)</f>
        <v>0</v>
      </c>
      <c r="G261" s="352">
        <f t="shared" ref="G261:G324" si="11">F261*2%</f>
        <v>0</v>
      </c>
    </row>
    <row r="262" spans="3:7" x14ac:dyDescent="0.35">
      <c r="C262" s="3">
        <f>_xlfn.XLOOKUP(B262,Details!E:E,Details!CG:CG)</f>
        <v>0</v>
      </c>
      <c r="D262" s="3">
        <f>_xlfn.XLOOKUP(B262,Details!E:E,Details!AQ:AQ)</f>
        <v>0</v>
      </c>
      <c r="E262" s="3">
        <f>_xlfn.XLOOKUP(B262,Details!E:E,Details!AR:AR)</f>
        <v>0</v>
      </c>
      <c r="F262" s="3">
        <f>SUMIFS(Details!AY:AY,Details!E:E,'GST TDS'!B262)</f>
        <v>0</v>
      </c>
      <c r="G262" s="352">
        <f t="shared" si="11"/>
        <v>0</v>
      </c>
    </row>
    <row r="263" spans="3:7" x14ac:dyDescent="0.35">
      <c r="C263" s="3">
        <f>_xlfn.XLOOKUP(B263,Details!E:E,Details!CG:CG)</f>
        <v>0</v>
      </c>
      <c r="D263" s="3">
        <f>_xlfn.XLOOKUP(B263,Details!E:E,Details!AQ:AQ)</f>
        <v>0</v>
      </c>
      <c r="E263" s="3">
        <f>_xlfn.XLOOKUP(B263,Details!E:E,Details!AR:AR)</f>
        <v>0</v>
      </c>
      <c r="F263" s="3">
        <f>SUMIFS(Details!AY:AY,Details!E:E,'GST TDS'!B263)</f>
        <v>0</v>
      </c>
      <c r="G263" s="352">
        <f t="shared" si="11"/>
        <v>0</v>
      </c>
    </row>
    <row r="264" spans="3:7" x14ac:dyDescent="0.35">
      <c r="C264" s="3">
        <f>_xlfn.XLOOKUP(B264,Details!E:E,Details!CG:CG)</f>
        <v>0</v>
      </c>
      <c r="D264" s="3">
        <f>_xlfn.XLOOKUP(B264,Details!E:E,Details!AQ:AQ)</f>
        <v>0</v>
      </c>
      <c r="E264" s="3">
        <f>_xlfn.XLOOKUP(B264,Details!E:E,Details!AR:AR)</f>
        <v>0</v>
      </c>
      <c r="F264" s="3">
        <f>SUMIFS(Details!AY:AY,Details!E:E,'GST TDS'!B264)</f>
        <v>0</v>
      </c>
      <c r="G264" s="352">
        <f t="shared" si="11"/>
        <v>0</v>
      </c>
    </row>
    <row r="265" spans="3:7" x14ac:dyDescent="0.35">
      <c r="C265" s="3">
        <f>_xlfn.XLOOKUP(B265,Details!E:E,Details!CG:CG)</f>
        <v>0</v>
      </c>
      <c r="D265" s="3">
        <f>_xlfn.XLOOKUP(B265,Details!E:E,Details!AQ:AQ)</f>
        <v>0</v>
      </c>
      <c r="E265" s="3">
        <f>_xlfn.XLOOKUP(B265,Details!E:E,Details!AR:AR)</f>
        <v>0</v>
      </c>
      <c r="F265" s="3">
        <f>SUMIFS(Details!AY:AY,Details!E:E,'GST TDS'!B265)</f>
        <v>0</v>
      </c>
      <c r="G265" s="352">
        <f t="shared" si="11"/>
        <v>0</v>
      </c>
    </row>
    <row r="266" spans="3:7" x14ac:dyDescent="0.35">
      <c r="C266" s="3">
        <f>_xlfn.XLOOKUP(B266,Details!E:E,Details!CG:CG)</f>
        <v>0</v>
      </c>
      <c r="D266" s="3">
        <f>_xlfn.XLOOKUP(B266,Details!E:E,Details!AQ:AQ)</f>
        <v>0</v>
      </c>
      <c r="E266" s="3">
        <f>_xlfn.XLOOKUP(B266,Details!E:E,Details!AR:AR)</f>
        <v>0</v>
      </c>
      <c r="F266" s="3">
        <f>SUMIFS(Details!AY:AY,Details!E:E,'GST TDS'!B266)</f>
        <v>0</v>
      </c>
      <c r="G266" s="352">
        <f t="shared" si="11"/>
        <v>0</v>
      </c>
    </row>
    <row r="267" spans="3:7" x14ac:dyDescent="0.35">
      <c r="C267" s="3">
        <f>_xlfn.XLOOKUP(B267,Details!E:E,Details!CG:CG)</f>
        <v>0</v>
      </c>
      <c r="D267" s="3">
        <f>_xlfn.XLOOKUP(B267,Details!E:E,Details!AQ:AQ)</f>
        <v>0</v>
      </c>
      <c r="E267" s="3">
        <f>_xlfn.XLOOKUP(B267,Details!E:E,Details!AR:AR)</f>
        <v>0</v>
      </c>
      <c r="F267" s="3">
        <f>SUMIFS(Details!AY:AY,Details!E:E,'GST TDS'!B267)</f>
        <v>0</v>
      </c>
      <c r="G267" s="352">
        <f t="shared" si="11"/>
        <v>0</v>
      </c>
    </row>
    <row r="268" spans="3:7" x14ac:dyDescent="0.35">
      <c r="C268" s="3">
        <f>_xlfn.XLOOKUP(B268,Details!E:E,Details!CG:CG)</f>
        <v>0</v>
      </c>
      <c r="D268" s="3">
        <f>_xlfn.XLOOKUP(B268,Details!E:E,Details!AQ:AQ)</f>
        <v>0</v>
      </c>
      <c r="E268" s="3">
        <f>_xlfn.XLOOKUP(B268,Details!E:E,Details!AR:AR)</f>
        <v>0</v>
      </c>
      <c r="F268" s="3">
        <f>SUMIFS(Details!AY:AY,Details!E:E,'GST TDS'!B268)</f>
        <v>0</v>
      </c>
      <c r="G268" s="352">
        <f t="shared" si="11"/>
        <v>0</v>
      </c>
    </row>
    <row r="269" spans="3:7" x14ac:dyDescent="0.35">
      <c r="C269" s="3">
        <f>_xlfn.XLOOKUP(B269,Details!E:E,Details!CG:CG)</f>
        <v>0</v>
      </c>
      <c r="D269" s="3">
        <f>_xlfn.XLOOKUP(B269,Details!E:E,Details!AQ:AQ)</f>
        <v>0</v>
      </c>
      <c r="E269" s="3">
        <f>_xlfn.XLOOKUP(B269,Details!E:E,Details!AR:AR)</f>
        <v>0</v>
      </c>
      <c r="F269" s="3">
        <f>SUMIFS(Details!AY:AY,Details!E:E,'GST TDS'!B269)</f>
        <v>0</v>
      </c>
      <c r="G269" s="352">
        <f t="shared" si="11"/>
        <v>0</v>
      </c>
    </row>
    <row r="270" spans="3:7" x14ac:dyDescent="0.35">
      <c r="C270" s="3">
        <f>_xlfn.XLOOKUP(B270,Details!E:E,Details!CG:CG)</f>
        <v>0</v>
      </c>
      <c r="D270" s="3">
        <f>_xlfn.XLOOKUP(B270,Details!E:E,Details!AQ:AQ)</f>
        <v>0</v>
      </c>
      <c r="E270" s="3">
        <f>_xlfn.XLOOKUP(B270,Details!E:E,Details!AR:AR)</f>
        <v>0</v>
      </c>
      <c r="F270" s="3">
        <f>SUMIFS(Details!AY:AY,Details!E:E,'GST TDS'!B270)</f>
        <v>0</v>
      </c>
      <c r="G270" s="352">
        <f t="shared" si="11"/>
        <v>0</v>
      </c>
    </row>
    <row r="271" spans="3:7" x14ac:dyDescent="0.35">
      <c r="C271" s="3">
        <f>_xlfn.XLOOKUP(B271,Details!E:E,Details!CG:CG)</f>
        <v>0</v>
      </c>
      <c r="D271" s="3">
        <f>_xlfn.XLOOKUP(B271,Details!E:E,Details!AQ:AQ)</f>
        <v>0</v>
      </c>
      <c r="E271" s="3">
        <f>_xlfn.XLOOKUP(B271,Details!E:E,Details!AR:AR)</f>
        <v>0</v>
      </c>
      <c r="F271" s="3">
        <f>SUMIFS(Details!AY:AY,Details!E:E,'GST TDS'!B271)</f>
        <v>0</v>
      </c>
      <c r="G271" s="352">
        <f t="shared" si="11"/>
        <v>0</v>
      </c>
    </row>
    <row r="272" spans="3:7" x14ac:dyDescent="0.35">
      <c r="C272" s="3">
        <f>_xlfn.XLOOKUP(B272,Details!E:E,Details!CG:CG)</f>
        <v>0</v>
      </c>
      <c r="D272" s="3">
        <f>_xlfn.XLOOKUP(B272,Details!E:E,Details!AQ:AQ)</f>
        <v>0</v>
      </c>
      <c r="E272" s="3">
        <f>_xlfn.XLOOKUP(B272,Details!E:E,Details!AR:AR)</f>
        <v>0</v>
      </c>
      <c r="F272" s="3">
        <f>SUMIFS(Details!AY:AY,Details!E:E,'GST TDS'!B272)</f>
        <v>0</v>
      </c>
      <c r="G272" s="352">
        <f t="shared" si="11"/>
        <v>0</v>
      </c>
    </row>
    <row r="273" spans="3:7" x14ac:dyDescent="0.35">
      <c r="C273" s="3">
        <f>_xlfn.XLOOKUP(B273,Details!E:E,Details!CG:CG)</f>
        <v>0</v>
      </c>
      <c r="D273" s="3">
        <f>_xlfn.XLOOKUP(B273,Details!E:E,Details!AQ:AQ)</f>
        <v>0</v>
      </c>
      <c r="E273" s="3">
        <f>_xlfn.XLOOKUP(B273,Details!E:E,Details!AR:AR)</f>
        <v>0</v>
      </c>
      <c r="F273" s="3">
        <f>SUMIFS(Details!AY:AY,Details!E:E,'GST TDS'!B273)</f>
        <v>0</v>
      </c>
      <c r="G273" s="352">
        <f t="shared" si="11"/>
        <v>0</v>
      </c>
    </row>
    <row r="274" spans="3:7" x14ac:dyDescent="0.35">
      <c r="C274" s="3">
        <f>_xlfn.XLOOKUP(B274,Details!E:E,Details!CG:CG)</f>
        <v>0</v>
      </c>
      <c r="D274" s="3">
        <f>_xlfn.XLOOKUP(B274,Details!E:E,Details!AQ:AQ)</f>
        <v>0</v>
      </c>
      <c r="E274" s="3">
        <f>_xlfn.XLOOKUP(B274,Details!E:E,Details!AR:AR)</f>
        <v>0</v>
      </c>
      <c r="F274" s="3">
        <f>SUMIFS(Details!AY:AY,Details!E:E,'GST TDS'!B274)</f>
        <v>0</v>
      </c>
      <c r="G274" s="352">
        <f t="shared" si="11"/>
        <v>0</v>
      </c>
    </row>
    <row r="275" spans="3:7" x14ac:dyDescent="0.35">
      <c r="C275" s="3">
        <f>_xlfn.XLOOKUP(B275,Details!E:E,Details!CG:CG)</f>
        <v>0</v>
      </c>
      <c r="D275" s="3">
        <f>_xlfn.XLOOKUP(B275,Details!E:E,Details!AQ:AQ)</f>
        <v>0</v>
      </c>
      <c r="E275" s="3">
        <f>_xlfn.XLOOKUP(B275,Details!E:E,Details!AR:AR)</f>
        <v>0</v>
      </c>
      <c r="F275" s="3">
        <f>SUMIFS(Details!AY:AY,Details!E:E,'GST TDS'!B275)</f>
        <v>0</v>
      </c>
      <c r="G275" s="352">
        <f t="shared" si="11"/>
        <v>0</v>
      </c>
    </row>
    <row r="276" spans="3:7" x14ac:dyDescent="0.35">
      <c r="C276" s="3">
        <f>_xlfn.XLOOKUP(B276,Details!E:E,Details!CG:CG)</f>
        <v>0</v>
      </c>
      <c r="D276" s="3">
        <f>_xlfn.XLOOKUP(B276,Details!E:E,Details!AQ:AQ)</f>
        <v>0</v>
      </c>
      <c r="E276" s="3">
        <f>_xlfn.XLOOKUP(B276,Details!E:E,Details!AR:AR)</f>
        <v>0</v>
      </c>
      <c r="F276" s="3">
        <f>SUMIFS(Details!AY:AY,Details!E:E,'GST TDS'!B276)</f>
        <v>0</v>
      </c>
      <c r="G276" s="352">
        <f t="shared" si="11"/>
        <v>0</v>
      </c>
    </row>
    <row r="277" spans="3:7" x14ac:dyDescent="0.35">
      <c r="C277" s="3">
        <f>_xlfn.XLOOKUP(B277,Details!E:E,Details!CG:CG)</f>
        <v>0</v>
      </c>
      <c r="D277" s="3">
        <f>_xlfn.XLOOKUP(B277,Details!E:E,Details!AQ:AQ)</f>
        <v>0</v>
      </c>
      <c r="E277" s="3">
        <f>_xlfn.XLOOKUP(B277,Details!E:E,Details!AR:AR)</f>
        <v>0</v>
      </c>
      <c r="F277" s="3">
        <f>SUMIFS(Details!AY:AY,Details!E:E,'GST TDS'!B277)</f>
        <v>0</v>
      </c>
      <c r="G277" s="352">
        <f t="shared" si="11"/>
        <v>0</v>
      </c>
    </row>
    <row r="278" spans="3:7" x14ac:dyDescent="0.35">
      <c r="C278" s="3">
        <f>_xlfn.XLOOKUP(B278,Details!E:E,Details!CG:CG)</f>
        <v>0</v>
      </c>
      <c r="D278" s="3">
        <f>_xlfn.XLOOKUP(B278,Details!E:E,Details!AQ:AQ)</f>
        <v>0</v>
      </c>
      <c r="E278" s="3">
        <f>_xlfn.XLOOKUP(B278,Details!E:E,Details!AR:AR)</f>
        <v>0</v>
      </c>
      <c r="F278" s="3">
        <f>SUMIFS(Details!AY:AY,Details!E:E,'GST TDS'!B278)</f>
        <v>0</v>
      </c>
      <c r="G278" s="352">
        <f t="shared" si="11"/>
        <v>0</v>
      </c>
    </row>
    <row r="279" spans="3:7" x14ac:dyDescent="0.35">
      <c r="C279" s="3">
        <f>_xlfn.XLOOKUP(B279,Details!E:E,Details!CG:CG)</f>
        <v>0</v>
      </c>
      <c r="D279" s="3">
        <f>_xlfn.XLOOKUP(B279,Details!E:E,Details!AQ:AQ)</f>
        <v>0</v>
      </c>
      <c r="E279" s="3">
        <f>_xlfn.XLOOKUP(B279,Details!E:E,Details!AR:AR)</f>
        <v>0</v>
      </c>
      <c r="F279" s="3">
        <f>SUMIFS(Details!AY:AY,Details!E:E,'GST TDS'!B279)</f>
        <v>0</v>
      </c>
      <c r="G279" s="352">
        <f t="shared" si="11"/>
        <v>0</v>
      </c>
    </row>
    <row r="280" spans="3:7" x14ac:dyDescent="0.35">
      <c r="C280" s="3">
        <f>_xlfn.XLOOKUP(B280,Details!E:E,Details!CG:CG)</f>
        <v>0</v>
      </c>
      <c r="D280" s="3">
        <f>_xlfn.XLOOKUP(B280,Details!E:E,Details!AQ:AQ)</f>
        <v>0</v>
      </c>
      <c r="E280" s="3">
        <f>_xlfn.XLOOKUP(B280,Details!E:E,Details!AR:AR)</f>
        <v>0</v>
      </c>
      <c r="F280" s="3">
        <f>SUMIFS(Details!AY:AY,Details!E:E,'GST TDS'!B280)</f>
        <v>0</v>
      </c>
      <c r="G280" s="352">
        <f t="shared" si="11"/>
        <v>0</v>
      </c>
    </row>
    <row r="281" spans="3:7" x14ac:dyDescent="0.35">
      <c r="C281" s="3">
        <f>_xlfn.XLOOKUP(B281,Details!E:E,Details!CG:CG)</f>
        <v>0</v>
      </c>
      <c r="D281" s="3">
        <f>_xlfn.XLOOKUP(B281,Details!E:E,Details!AQ:AQ)</f>
        <v>0</v>
      </c>
      <c r="E281" s="3">
        <f>_xlfn.XLOOKUP(B281,Details!E:E,Details!AR:AR)</f>
        <v>0</v>
      </c>
      <c r="F281" s="3">
        <f>SUMIFS(Details!AY:AY,Details!E:E,'GST TDS'!B281)</f>
        <v>0</v>
      </c>
      <c r="G281" s="352">
        <f t="shared" si="11"/>
        <v>0</v>
      </c>
    </row>
    <row r="282" spans="3:7" x14ac:dyDescent="0.35">
      <c r="C282" s="3">
        <f>_xlfn.XLOOKUP(B282,Details!E:E,Details!CG:CG)</f>
        <v>0</v>
      </c>
      <c r="D282" s="3">
        <f>_xlfn.XLOOKUP(B282,Details!E:E,Details!AQ:AQ)</f>
        <v>0</v>
      </c>
      <c r="E282" s="3">
        <f>_xlfn.XLOOKUP(B282,Details!E:E,Details!AR:AR)</f>
        <v>0</v>
      </c>
      <c r="F282" s="3">
        <f>SUMIFS(Details!AY:AY,Details!E:E,'GST TDS'!B282)</f>
        <v>0</v>
      </c>
      <c r="G282" s="352">
        <f t="shared" si="11"/>
        <v>0</v>
      </c>
    </row>
    <row r="283" spans="3:7" x14ac:dyDescent="0.35">
      <c r="C283" s="3">
        <f>_xlfn.XLOOKUP(B283,Details!E:E,Details!CG:CG)</f>
        <v>0</v>
      </c>
      <c r="D283" s="3">
        <f>_xlfn.XLOOKUP(B283,Details!E:E,Details!AQ:AQ)</f>
        <v>0</v>
      </c>
      <c r="E283" s="3">
        <f>_xlfn.XLOOKUP(B283,Details!E:E,Details!AR:AR)</f>
        <v>0</v>
      </c>
      <c r="F283" s="3">
        <f>SUMIFS(Details!AY:AY,Details!E:E,'GST TDS'!B283)</f>
        <v>0</v>
      </c>
      <c r="G283" s="352">
        <f t="shared" si="11"/>
        <v>0</v>
      </c>
    </row>
    <row r="284" spans="3:7" x14ac:dyDescent="0.35">
      <c r="C284" s="3">
        <f>_xlfn.XLOOKUP(B284,Details!E:E,Details!CG:CG)</f>
        <v>0</v>
      </c>
      <c r="D284" s="3">
        <f>_xlfn.XLOOKUP(B284,Details!E:E,Details!AQ:AQ)</f>
        <v>0</v>
      </c>
      <c r="E284" s="3">
        <f>_xlfn.XLOOKUP(B284,Details!E:E,Details!AR:AR)</f>
        <v>0</v>
      </c>
      <c r="F284" s="3">
        <f>SUMIFS(Details!AY:AY,Details!E:E,'GST TDS'!B284)</f>
        <v>0</v>
      </c>
      <c r="G284" s="352">
        <f t="shared" si="11"/>
        <v>0</v>
      </c>
    </row>
    <row r="285" spans="3:7" x14ac:dyDescent="0.35">
      <c r="C285" s="3">
        <f>_xlfn.XLOOKUP(B285,Details!E:E,Details!CG:CG)</f>
        <v>0</v>
      </c>
      <c r="D285" s="3">
        <f>_xlfn.XLOOKUP(B285,Details!E:E,Details!AQ:AQ)</f>
        <v>0</v>
      </c>
      <c r="E285" s="3">
        <f>_xlfn.XLOOKUP(B285,Details!E:E,Details!AR:AR)</f>
        <v>0</v>
      </c>
      <c r="F285" s="3">
        <f>SUMIFS(Details!AY:AY,Details!E:E,'GST TDS'!B285)</f>
        <v>0</v>
      </c>
      <c r="G285" s="352">
        <f t="shared" si="11"/>
        <v>0</v>
      </c>
    </row>
    <row r="286" spans="3:7" x14ac:dyDescent="0.35">
      <c r="C286" s="3">
        <f>_xlfn.XLOOKUP(B286,Details!E:E,Details!CG:CG)</f>
        <v>0</v>
      </c>
      <c r="D286" s="3">
        <f>_xlfn.XLOOKUP(B286,Details!E:E,Details!AQ:AQ)</f>
        <v>0</v>
      </c>
      <c r="E286" s="3">
        <f>_xlfn.XLOOKUP(B286,Details!E:E,Details!AR:AR)</f>
        <v>0</v>
      </c>
      <c r="F286" s="3">
        <f>SUMIFS(Details!AY:AY,Details!E:E,'GST TDS'!B286)</f>
        <v>0</v>
      </c>
      <c r="G286" s="352">
        <f t="shared" si="11"/>
        <v>0</v>
      </c>
    </row>
    <row r="287" spans="3:7" x14ac:dyDescent="0.35">
      <c r="C287" s="3">
        <f>_xlfn.XLOOKUP(B287,Details!E:E,Details!CG:CG)</f>
        <v>0</v>
      </c>
      <c r="D287" s="3">
        <f>_xlfn.XLOOKUP(B287,Details!E:E,Details!AQ:AQ)</f>
        <v>0</v>
      </c>
      <c r="E287" s="3">
        <f>_xlfn.XLOOKUP(B287,Details!E:E,Details!AR:AR)</f>
        <v>0</v>
      </c>
      <c r="F287" s="3">
        <f>SUMIFS(Details!AY:AY,Details!E:E,'GST TDS'!B287)</f>
        <v>0</v>
      </c>
      <c r="G287" s="352">
        <f t="shared" si="11"/>
        <v>0</v>
      </c>
    </row>
    <row r="288" spans="3:7" x14ac:dyDescent="0.35">
      <c r="C288" s="3">
        <f>_xlfn.XLOOKUP(B288,Details!E:E,Details!CG:CG)</f>
        <v>0</v>
      </c>
      <c r="D288" s="3">
        <f>_xlfn.XLOOKUP(B288,Details!E:E,Details!AQ:AQ)</f>
        <v>0</v>
      </c>
      <c r="E288" s="3">
        <f>_xlfn.XLOOKUP(B288,Details!E:E,Details!AR:AR)</f>
        <v>0</v>
      </c>
      <c r="F288" s="3">
        <f>SUMIFS(Details!AY:AY,Details!E:E,'GST TDS'!B288)</f>
        <v>0</v>
      </c>
      <c r="G288" s="352">
        <f t="shared" si="11"/>
        <v>0</v>
      </c>
    </row>
    <row r="289" spans="3:7" x14ac:dyDescent="0.35">
      <c r="C289" s="3">
        <f>_xlfn.XLOOKUP(B289,Details!E:E,Details!CG:CG)</f>
        <v>0</v>
      </c>
      <c r="D289" s="3">
        <f>_xlfn.XLOOKUP(B289,Details!E:E,Details!AQ:AQ)</f>
        <v>0</v>
      </c>
      <c r="E289" s="3">
        <f>_xlfn.XLOOKUP(B289,Details!E:E,Details!AR:AR)</f>
        <v>0</v>
      </c>
      <c r="F289" s="3">
        <f>SUMIFS(Details!AY:AY,Details!E:E,'GST TDS'!B289)</f>
        <v>0</v>
      </c>
      <c r="G289" s="352">
        <f t="shared" si="11"/>
        <v>0</v>
      </c>
    </row>
    <row r="290" spans="3:7" x14ac:dyDescent="0.35">
      <c r="C290" s="3">
        <f>_xlfn.XLOOKUP(B290,Details!E:E,Details!CG:CG)</f>
        <v>0</v>
      </c>
      <c r="D290" s="3">
        <f>_xlfn.XLOOKUP(B290,Details!E:E,Details!AQ:AQ)</f>
        <v>0</v>
      </c>
      <c r="E290" s="3">
        <f>_xlfn.XLOOKUP(B290,Details!E:E,Details!AR:AR)</f>
        <v>0</v>
      </c>
      <c r="F290" s="3">
        <f>SUMIFS(Details!AY:AY,Details!E:E,'GST TDS'!B290)</f>
        <v>0</v>
      </c>
      <c r="G290" s="352">
        <f t="shared" si="11"/>
        <v>0</v>
      </c>
    </row>
    <row r="291" spans="3:7" x14ac:dyDescent="0.35">
      <c r="C291" s="3">
        <f>_xlfn.XLOOKUP(B291,Details!E:E,Details!CG:CG)</f>
        <v>0</v>
      </c>
      <c r="D291" s="3">
        <f>_xlfn.XLOOKUP(B291,Details!E:E,Details!AQ:AQ)</f>
        <v>0</v>
      </c>
      <c r="E291" s="3">
        <f>_xlfn.XLOOKUP(B291,Details!E:E,Details!AR:AR)</f>
        <v>0</v>
      </c>
      <c r="F291" s="3">
        <f>SUMIFS(Details!AY:AY,Details!E:E,'GST TDS'!B291)</f>
        <v>0</v>
      </c>
      <c r="G291" s="352">
        <f t="shared" si="11"/>
        <v>0</v>
      </c>
    </row>
    <row r="292" spans="3:7" x14ac:dyDescent="0.35">
      <c r="C292" s="3">
        <f>_xlfn.XLOOKUP(B292,Details!E:E,Details!CG:CG)</f>
        <v>0</v>
      </c>
      <c r="D292" s="3">
        <f>_xlfn.XLOOKUP(B292,Details!E:E,Details!AQ:AQ)</f>
        <v>0</v>
      </c>
      <c r="E292" s="3">
        <f>_xlfn.XLOOKUP(B292,Details!E:E,Details!AR:AR)</f>
        <v>0</v>
      </c>
      <c r="F292" s="3">
        <f>SUMIFS(Details!AY:AY,Details!E:E,'GST TDS'!B292)</f>
        <v>0</v>
      </c>
      <c r="G292" s="352">
        <f t="shared" si="11"/>
        <v>0</v>
      </c>
    </row>
    <row r="293" spans="3:7" x14ac:dyDescent="0.35">
      <c r="C293" s="3">
        <f>_xlfn.XLOOKUP(B293,Details!E:E,Details!CG:CG)</f>
        <v>0</v>
      </c>
      <c r="D293" s="3">
        <f>_xlfn.XLOOKUP(B293,Details!E:E,Details!AQ:AQ)</f>
        <v>0</v>
      </c>
      <c r="E293" s="3">
        <f>_xlfn.XLOOKUP(B293,Details!E:E,Details!AR:AR)</f>
        <v>0</v>
      </c>
      <c r="F293" s="3">
        <f>SUMIFS(Details!AY:AY,Details!E:E,'GST TDS'!B293)</f>
        <v>0</v>
      </c>
      <c r="G293" s="352">
        <f t="shared" si="11"/>
        <v>0</v>
      </c>
    </row>
    <row r="294" spans="3:7" x14ac:dyDescent="0.35">
      <c r="C294" s="3">
        <f>_xlfn.XLOOKUP(B294,Details!E:E,Details!CG:CG)</f>
        <v>0</v>
      </c>
      <c r="D294" s="3">
        <f>_xlfn.XLOOKUP(B294,Details!E:E,Details!AQ:AQ)</f>
        <v>0</v>
      </c>
      <c r="E294" s="3">
        <f>_xlfn.XLOOKUP(B294,Details!E:E,Details!AR:AR)</f>
        <v>0</v>
      </c>
      <c r="F294" s="3">
        <f>SUMIFS(Details!AY:AY,Details!E:E,'GST TDS'!B294)</f>
        <v>0</v>
      </c>
      <c r="G294" s="352">
        <f t="shared" si="11"/>
        <v>0</v>
      </c>
    </row>
    <row r="295" spans="3:7" x14ac:dyDescent="0.35">
      <c r="C295" s="3">
        <f>_xlfn.XLOOKUP(B295,Details!E:E,Details!CG:CG)</f>
        <v>0</v>
      </c>
      <c r="D295" s="3">
        <f>_xlfn.XLOOKUP(B295,Details!E:E,Details!AQ:AQ)</f>
        <v>0</v>
      </c>
      <c r="E295" s="3">
        <f>_xlfn.XLOOKUP(B295,Details!E:E,Details!AR:AR)</f>
        <v>0</v>
      </c>
      <c r="F295" s="3">
        <f>SUMIFS(Details!AY:AY,Details!E:E,'GST TDS'!B295)</f>
        <v>0</v>
      </c>
      <c r="G295" s="352">
        <f t="shared" si="11"/>
        <v>0</v>
      </c>
    </row>
    <row r="296" spans="3:7" x14ac:dyDescent="0.35">
      <c r="C296" s="3">
        <f>_xlfn.XLOOKUP(B296,Details!E:E,Details!CG:CG)</f>
        <v>0</v>
      </c>
      <c r="D296" s="3">
        <f>_xlfn.XLOOKUP(B296,Details!E:E,Details!AQ:AQ)</f>
        <v>0</v>
      </c>
      <c r="E296" s="3">
        <f>_xlfn.XLOOKUP(B296,Details!E:E,Details!AR:AR)</f>
        <v>0</v>
      </c>
      <c r="F296" s="3">
        <f>SUMIFS(Details!AY:AY,Details!E:E,'GST TDS'!B296)</f>
        <v>0</v>
      </c>
      <c r="G296" s="352">
        <f t="shared" si="11"/>
        <v>0</v>
      </c>
    </row>
    <row r="297" spans="3:7" x14ac:dyDescent="0.35">
      <c r="C297" s="3">
        <f>_xlfn.XLOOKUP(B297,Details!E:E,Details!CG:CG)</f>
        <v>0</v>
      </c>
      <c r="D297" s="3">
        <f>_xlfn.XLOOKUP(B297,Details!E:E,Details!AQ:AQ)</f>
        <v>0</v>
      </c>
      <c r="E297" s="3">
        <f>_xlfn.XLOOKUP(B297,Details!E:E,Details!AR:AR)</f>
        <v>0</v>
      </c>
      <c r="F297" s="3">
        <f>SUMIFS(Details!AY:AY,Details!E:E,'GST TDS'!B297)</f>
        <v>0</v>
      </c>
      <c r="G297" s="352">
        <f t="shared" si="11"/>
        <v>0</v>
      </c>
    </row>
    <row r="298" spans="3:7" x14ac:dyDescent="0.35">
      <c r="C298" s="3">
        <f>_xlfn.XLOOKUP(B298,Details!E:E,Details!CG:CG)</f>
        <v>0</v>
      </c>
      <c r="D298" s="3">
        <f>_xlfn.XLOOKUP(B298,Details!E:E,Details!AQ:AQ)</f>
        <v>0</v>
      </c>
      <c r="E298" s="3">
        <f>_xlfn.XLOOKUP(B298,Details!E:E,Details!AR:AR)</f>
        <v>0</v>
      </c>
      <c r="F298" s="3">
        <f>SUMIFS(Details!AY:AY,Details!E:E,'GST TDS'!B298)</f>
        <v>0</v>
      </c>
      <c r="G298" s="352">
        <f t="shared" si="11"/>
        <v>0</v>
      </c>
    </row>
    <row r="299" spans="3:7" x14ac:dyDescent="0.35">
      <c r="C299" s="3">
        <f>_xlfn.XLOOKUP(B299,Details!E:E,Details!CG:CG)</f>
        <v>0</v>
      </c>
      <c r="D299" s="3">
        <f>_xlfn.XLOOKUP(B299,Details!E:E,Details!AQ:AQ)</f>
        <v>0</v>
      </c>
      <c r="E299" s="3">
        <f>_xlfn.XLOOKUP(B299,Details!E:E,Details!AR:AR)</f>
        <v>0</v>
      </c>
      <c r="F299" s="3">
        <f>SUMIFS(Details!AY:AY,Details!E:E,'GST TDS'!B299)</f>
        <v>0</v>
      </c>
      <c r="G299" s="352">
        <f t="shared" si="11"/>
        <v>0</v>
      </c>
    </row>
    <row r="300" spans="3:7" x14ac:dyDescent="0.35">
      <c r="C300" s="3">
        <f>_xlfn.XLOOKUP(B300,Details!E:E,Details!CG:CG)</f>
        <v>0</v>
      </c>
      <c r="D300" s="3">
        <f>_xlfn.XLOOKUP(B300,Details!E:E,Details!AQ:AQ)</f>
        <v>0</v>
      </c>
      <c r="E300" s="3">
        <f>_xlfn.XLOOKUP(B300,Details!E:E,Details!AR:AR)</f>
        <v>0</v>
      </c>
      <c r="F300" s="3">
        <f>SUMIFS(Details!AY:AY,Details!E:E,'GST TDS'!B300)</f>
        <v>0</v>
      </c>
      <c r="G300" s="352">
        <f t="shared" si="11"/>
        <v>0</v>
      </c>
    </row>
    <row r="301" spans="3:7" x14ac:dyDescent="0.35">
      <c r="C301" s="3">
        <f>_xlfn.XLOOKUP(B301,Details!E:E,Details!CG:CG)</f>
        <v>0</v>
      </c>
      <c r="D301" s="3">
        <f>_xlfn.XLOOKUP(B301,Details!E:E,Details!AQ:AQ)</f>
        <v>0</v>
      </c>
      <c r="E301" s="3">
        <f>_xlfn.XLOOKUP(B301,Details!E:E,Details!AR:AR)</f>
        <v>0</v>
      </c>
      <c r="F301" s="3">
        <f>SUMIFS(Details!AY:AY,Details!E:E,'GST TDS'!B301)</f>
        <v>0</v>
      </c>
      <c r="G301" s="352">
        <f t="shared" si="11"/>
        <v>0</v>
      </c>
    </row>
    <row r="302" spans="3:7" x14ac:dyDescent="0.35">
      <c r="C302" s="3">
        <f>_xlfn.XLOOKUP(B302,Details!E:E,Details!CG:CG)</f>
        <v>0</v>
      </c>
      <c r="D302" s="3">
        <f>_xlfn.XLOOKUP(B302,Details!E:E,Details!AQ:AQ)</f>
        <v>0</v>
      </c>
      <c r="E302" s="3">
        <f>_xlfn.XLOOKUP(B302,Details!E:E,Details!AR:AR)</f>
        <v>0</v>
      </c>
      <c r="F302" s="3">
        <f>SUMIFS(Details!AY:AY,Details!E:E,'GST TDS'!B302)</f>
        <v>0</v>
      </c>
      <c r="G302" s="352">
        <f t="shared" si="11"/>
        <v>0</v>
      </c>
    </row>
    <row r="303" spans="3:7" x14ac:dyDescent="0.35">
      <c r="C303" s="3">
        <f>_xlfn.XLOOKUP(B303,Details!E:E,Details!CG:CG)</f>
        <v>0</v>
      </c>
      <c r="D303" s="3">
        <f>_xlfn.XLOOKUP(B303,Details!E:E,Details!AQ:AQ)</f>
        <v>0</v>
      </c>
      <c r="E303" s="3">
        <f>_xlfn.XLOOKUP(B303,Details!E:E,Details!AR:AR)</f>
        <v>0</v>
      </c>
      <c r="F303" s="3">
        <f>SUMIFS(Details!AY:AY,Details!E:E,'GST TDS'!B303)</f>
        <v>0</v>
      </c>
      <c r="G303" s="352">
        <f t="shared" si="11"/>
        <v>0</v>
      </c>
    </row>
    <row r="304" spans="3:7" x14ac:dyDescent="0.35">
      <c r="C304" s="3">
        <f>_xlfn.XLOOKUP(B304,Details!E:E,Details!CG:CG)</f>
        <v>0</v>
      </c>
      <c r="D304" s="3">
        <f>_xlfn.XLOOKUP(B304,Details!E:E,Details!AQ:AQ)</f>
        <v>0</v>
      </c>
      <c r="E304" s="3">
        <f>_xlfn.XLOOKUP(B304,Details!E:E,Details!AR:AR)</f>
        <v>0</v>
      </c>
      <c r="F304" s="3">
        <f>SUMIFS(Details!AY:AY,Details!E:E,'GST TDS'!B304)</f>
        <v>0</v>
      </c>
      <c r="G304" s="352">
        <f t="shared" si="11"/>
        <v>0</v>
      </c>
    </row>
    <row r="305" spans="3:7" x14ac:dyDescent="0.35">
      <c r="C305" s="3">
        <f>_xlfn.XLOOKUP(B305,Details!E:E,Details!CG:CG)</f>
        <v>0</v>
      </c>
      <c r="D305" s="3">
        <f>_xlfn.XLOOKUP(B305,Details!E:E,Details!AQ:AQ)</f>
        <v>0</v>
      </c>
      <c r="E305" s="3">
        <f>_xlfn.XLOOKUP(B305,Details!E:E,Details!AR:AR)</f>
        <v>0</v>
      </c>
      <c r="F305" s="3">
        <f>SUMIFS(Details!AY:AY,Details!E:E,'GST TDS'!B305)</f>
        <v>0</v>
      </c>
      <c r="G305" s="352">
        <f t="shared" si="11"/>
        <v>0</v>
      </c>
    </row>
    <row r="306" spans="3:7" x14ac:dyDescent="0.35">
      <c r="C306" s="3">
        <f>_xlfn.XLOOKUP(B306,Details!E:E,Details!CG:CG)</f>
        <v>0</v>
      </c>
      <c r="D306" s="3">
        <f>_xlfn.XLOOKUP(B306,Details!E:E,Details!AQ:AQ)</f>
        <v>0</v>
      </c>
      <c r="E306" s="3">
        <f>_xlfn.XLOOKUP(B306,Details!E:E,Details!AR:AR)</f>
        <v>0</v>
      </c>
      <c r="F306" s="3">
        <f>SUMIFS(Details!AY:AY,Details!E:E,'GST TDS'!B306)</f>
        <v>0</v>
      </c>
      <c r="G306" s="352">
        <f t="shared" si="11"/>
        <v>0</v>
      </c>
    </row>
    <row r="307" spans="3:7" x14ac:dyDescent="0.35">
      <c r="C307" s="3">
        <f>_xlfn.XLOOKUP(B307,Details!E:E,Details!CG:CG)</f>
        <v>0</v>
      </c>
      <c r="D307" s="3">
        <f>_xlfn.XLOOKUP(B307,Details!E:E,Details!AQ:AQ)</f>
        <v>0</v>
      </c>
      <c r="E307" s="3">
        <f>_xlfn.XLOOKUP(B307,Details!E:E,Details!AR:AR)</f>
        <v>0</v>
      </c>
      <c r="F307" s="3">
        <f>SUMIFS(Details!AY:AY,Details!E:E,'GST TDS'!B307)</f>
        <v>0</v>
      </c>
      <c r="G307" s="352">
        <f t="shared" si="11"/>
        <v>0</v>
      </c>
    </row>
    <row r="308" spans="3:7" x14ac:dyDescent="0.35">
      <c r="C308" s="3">
        <f>_xlfn.XLOOKUP(B308,Details!E:E,Details!CG:CG)</f>
        <v>0</v>
      </c>
      <c r="D308" s="3">
        <f>_xlfn.XLOOKUP(B308,Details!E:E,Details!AQ:AQ)</f>
        <v>0</v>
      </c>
      <c r="E308" s="3">
        <f>_xlfn.XLOOKUP(B308,Details!E:E,Details!AR:AR)</f>
        <v>0</v>
      </c>
      <c r="F308" s="3">
        <f>SUMIFS(Details!AY:AY,Details!E:E,'GST TDS'!B308)</f>
        <v>0</v>
      </c>
      <c r="G308" s="352">
        <f t="shared" si="11"/>
        <v>0</v>
      </c>
    </row>
    <row r="309" spans="3:7" x14ac:dyDescent="0.35">
      <c r="C309" s="3">
        <f>_xlfn.XLOOKUP(B309,Details!E:E,Details!CG:CG)</f>
        <v>0</v>
      </c>
      <c r="D309" s="3">
        <f>_xlfn.XLOOKUP(B309,Details!E:E,Details!AQ:AQ)</f>
        <v>0</v>
      </c>
      <c r="E309" s="3">
        <f>_xlfn.XLOOKUP(B309,Details!E:E,Details!AR:AR)</f>
        <v>0</v>
      </c>
      <c r="F309" s="3">
        <f>SUMIFS(Details!AY:AY,Details!E:E,'GST TDS'!B309)</f>
        <v>0</v>
      </c>
      <c r="G309" s="352">
        <f t="shared" si="11"/>
        <v>0</v>
      </c>
    </row>
    <row r="310" spans="3:7" x14ac:dyDescent="0.35">
      <c r="C310" s="3">
        <f>_xlfn.XLOOKUP(B310,Details!E:E,Details!CG:CG)</f>
        <v>0</v>
      </c>
      <c r="D310" s="3">
        <f>_xlfn.XLOOKUP(B310,Details!E:E,Details!AQ:AQ)</f>
        <v>0</v>
      </c>
      <c r="E310" s="3">
        <f>_xlfn.XLOOKUP(B310,Details!E:E,Details!AR:AR)</f>
        <v>0</v>
      </c>
      <c r="F310" s="3">
        <f>SUMIFS(Details!AY:AY,Details!E:E,'GST TDS'!B310)</f>
        <v>0</v>
      </c>
      <c r="G310" s="352">
        <f t="shared" si="11"/>
        <v>0</v>
      </c>
    </row>
    <row r="311" spans="3:7" x14ac:dyDescent="0.35">
      <c r="C311" s="3">
        <f>_xlfn.XLOOKUP(B311,Details!E:E,Details!CG:CG)</f>
        <v>0</v>
      </c>
      <c r="D311" s="3">
        <f>_xlfn.XLOOKUP(B311,Details!E:E,Details!AQ:AQ)</f>
        <v>0</v>
      </c>
      <c r="E311" s="3">
        <f>_xlfn.XLOOKUP(B311,Details!E:E,Details!AR:AR)</f>
        <v>0</v>
      </c>
      <c r="F311" s="3">
        <f>SUMIFS(Details!AY:AY,Details!E:E,'GST TDS'!B311)</f>
        <v>0</v>
      </c>
      <c r="G311" s="352">
        <f t="shared" si="11"/>
        <v>0</v>
      </c>
    </row>
    <row r="312" spans="3:7" x14ac:dyDescent="0.35">
      <c r="C312" s="3">
        <f>_xlfn.XLOOKUP(B312,Details!E:E,Details!CG:CG)</f>
        <v>0</v>
      </c>
      <c r="D312" s="3">
        <f>_xlfn.XLOOKUP(B312,Details!E:E,Details!AQ:AQ)</f>
        <v>0</v>
      </c>
      <c r="E312" s="3">
        <f>_xlfn.XLOOKUP(B312,Details!E:E,Details!AR:AR)</f>
        <v>0</v>
      </c>
      <c r="F312" s="3">
        <f>SUMIFS(Details!AY:AY,Details!E:E,'GST TDS'!B312)</f>
        <v>0</v>
      </c>
      <c r="G312" s="352">
        <f t="shared" si="11"/>
        <v>0</v>
      </c>
    </row>
    <row r="313" spans="3:7" x14ac:dyDescent="0.35">
      <c r="C313" s="3">
        <f>_xlfn.XLOOKUP(B313,Details!E:E,Details!CG:CG)</f>
        <v>0</v>
      </c>
      <c r="D313" s="3">
        <f>_xlfn.XLOOKUP(B313,Details!E:E,Details!AQ:AQ)</f>
        <v>0</v>
      </c>
      <c r="E313" s="3">
        <f>_xlfn.XLOOKUP(B313,Details!E:E,Details!AR:AR)</f>
        <v>0</v>
      </c>
      <c r="F313" s="3">
        <f>SUMIFS(Details!AY:AY,Details!E:E,'GST TDS'!B313)</f>
        <v>0</v>
      </c>
      <c r="G313" s="352">
        <f t="shared" si="11"/>
        <v>0</v>
      </c>
    </row>
    <row r="314" spans="3:7" x14ac:dyDescent="0.35">
      <c r="C314" s="3">
        <f>_xlfn.XLOOKUP(B314,Details!E:E,Details!CG:CG)</f>
        <v>0</v>
      </c>
      <c r="D314" s="3">
        <f>_xlfn.XLOOKUP(B314,Details!E:E,Details!AQ:AQ)</f>
        <v>0</v>
      </c>
      <c r="E314" s="3">
        <f>_xlfn.XLOOKUP(B314,Details!E:E,Details!AR:AR)</f>
        <v>0</v>
      </c>
      <c r="F314" s="3">
        <f>SUMIFS(Details!AY:AY,Details!E:E,'GST TDS'!B314)</f>
        <v>0</v>
      </c>
      <c r="G314" s="352">
        <f t="shared" si="11"/>
        <v>0</v>
      </c>
    </row>
    <row r="315" spans="3:7" x14ac:dyDescent="0.35">
      <c r="C315" s="3">
        <f>_xlfn.XLOOKUP(B315,Details!E:E,Details!CG:CG)</f>
        <v>0</v>
      </c>
      <c r="D315" s="3">
        <f>_xlfn.XLOOKUP(B315,Details!E:E,Details!AQ:AQ)</f>
        <v>0</v>
      </c>
      <c r="E315" s="3">
        <f>_xlfn.XLOOKUP(B315,Details!E:E,Details!AR:AR)</f>
        <v>0</v>
      </c>
      <c r="F315" s="3">
        <f>SUMIFS(Details!AY:AY,Details!E:E,'GST TDS'!B315)</f>
        <v>0</v>
      </c>
      <c r="G315" s="352">
        <f t="shared" si="11"/>
        <v>0</v>
      </c>
    </row>
    <row r="316" spans="3:7" x14ac:dyDescent="0.35">
      <c r="C316" s="3">
        <f>_xlfn.XLOOKUP(B316,Details!E:E,Details!CG:CG)</f>
        <v>0</v>
      </c>
      <c r="D316" s="3">
        <f>_xlfn.XLOOKUP(B316,Details!E:E,Details!AQ:AQ)</f>
        <v>0</v>
      </c>
      <c r="E316" s="3">
        <f>_xlfn.XLOOKUP(B316,Details!E:E,Details!AR:AR)</f>
        <v>0</v>
      </c>
      <c r="F316" s="3">
        <f>SUMIFS(Details!AY:AY,Details!E:E,'GST TDS'!B316)</f>
        <v>0</v>
      </c>
      <c r="G316" s="352">
        <f t="shared" si="11"/>
        <v>0</v>
      </c>
    </row>
    <row r="317" spans="3:7" x14ac:dyDescent="0.35">
      <c r="C317" s="3">
        <f>_xlfn.XLOOKUP(B317,Details!E:E,Details!CG:CG)</f>
        <v>0</v>
      </c>
      <c r="D317" s="3">
        <f>_xlfn.XLOOKUP(B317,Details!E:E,Details!AQ:AQ)</f>
        <v>0</v>
      </c>
      <c r="E317" s="3">
        <f>_xlfn.XLOOKUP(B317,Details!E:E,Details!AR:AR)</f>
        <v>0</v>
      </c>
      <c r="F317" s="3">
        <f>SUMIFS(Details!AY:AY,Details!E:E,'GST TDS'!B317)</f>
        <v>0</v>
      </c>
      <c r="G317" s="352">
        <f t="shared" si="11"/>
        <v>0</v>
      </c>
    </row>
    <row r="318" spans="3:7" x14ac:dyDescent="0.35">
      <c r="C318" s="3">
        <f>_xlfn.XLOOKUP(B318,Details!E:E,Details!CG:CG)</f>
        <v>0</v>
      </c>
      <c r="D318" s="3">
        <f>_xlfn.XLOOKUP(B318,Details!E:E,Details!AQ:AQ)</f>
        <v>0</v>
      </c>
      <c r="E318" s="3">
        <f>_xlfn.XLOOKUP(B318,Details!E:E,Details!AR:AR)</f>
        <v>0</v>
      </c>
      <c r="F318" s="3">
        <f>SUMIFS(Details!AY:AY,Details!E:E,'GST TDS'!B318)</f>
        <v>0</v>
      </c>
      <c r="G318" s="352">
        <f t="shared" si="11"/>
        <v>0</v>
      </c>
    </row>
    <row r="319" spans="3:7" x14ac:dyDescent="0.35">
      <c r="C319" s="3">
        <f>_xlfn.XLOOKUP(B319,Details!E:E,Details!CG:CG)</f>
        <v>0</v>
      </c>
      <c r="D319" s="3">
        <f>_xlfn.XLOOKUP(B319,Details!E:E,Details!AQ:AQ)</f>
        <v>0</v>
      </c>
      <c r="E319" s="3">
        <f>_xlfn.XLOOKUP(B319,Details!E:E,Details!AR:AR)</f>
        <v>0</v>
      </c>
      <c r="F319" s="3">
        <f>SUMIFS(Details!AY:AY,Details!E:E,'GST TDS'!B319)</f>
        <v>0</v>
      </c>
      <c r="G319" s="352">
        <f t="shared" si="11"/>
        <v>0</v>
      </c>
    </row>
    <row r="320" spans="3:7" x14ac:dyDescent="0.35">
      <c r="C320" s="3">
        <f>_xlfn.XLOOKUP(B320,Details!E:E,Details!CG:CG)</f>
        <v>0</v>
      </c>
      <c r="D320" s="3">
        <f>_xlfn.XLOOKUP(B320,Details!E:E,Details!AQ:AQ)</f>
        <v>0</v>
      </c>
      <c r="E320" s="3">
        <f>_xlfn.XLOOKUP(B320,Details!E:E,Details!AR:AR)</f>
        <v>0</v>
      </c>
      <c r="F320" s="3">
        <f>SUMIFS(Details!AY:AY,Details!E:E,'GST TDS'!B320)</f>
        <v>0</v>
      </c>
      <c r="G320" s="352">
        <f t="shared" si="11"/>
        <v>0</v>
      </c>
    </row>
    <row r="321" spans="3:7" x14ac:dyDescent="0.35">
      <c r="C321" s="3">
        <f>_xlfn.XLOOKUP(B321,Details!E:E,Details!CG:CG)</f>
        <v>0</v>
      </c>
      <c r="D321" s="3">
        <f>_xlfn.XLOOKUP(B321,Details!E:E,Details!AQ:AQ)</f>
        <v>0</v>
      </c>
      <c r="E321" s="3">
        <f>_xlfn.XLOOKUP(B321,Details!E:E,Details!AR:AR)</f>
        <v>0</v>
      </c>
      <c r="F321" s="3">
        <f>SUMIFS(Details!AY:AY,Details!E:E,'GST TDS'!B321)</f>
        <v>0</v>
      </c>
      <c r="G321" s="352">
        <f t="shared" si="11"/>
        <v>0</v>
      </c>
    </row>
    <row r="322" spans="3:7" x14ac:dyDescent="0.35">
      <c r="C322" s="3">
        <f>_xlfn.XLOOKUP(B322,Details!E:E,Details!CG:CG)</f>
        <v>0</v>
      </c>
      <c r="D322" s="3">
        <f>_xlfn.XLOOKUP(B322,Details!E:E,Details!AQ:AQ)</f>
        <v>0</v>
      </c>
      <c r="E322" s="3">
        <f>_xlfn.XLOOKUP(B322,Details!E:E,Details!AR:AR)</f>
        <v>0</v>
      </c>
      <c r="F322" s="3">
        <f>SUMIFS(Details!AY:AY,Details!E:E,'GST TDS'!B322)</f>
        <v>0</v>
      </c>
      <c r="G322" s="352">
        <f t="shared" si="11"/>
        <v>0</v>
      </c>
    </row>
    <row r="323" spans="3:7" x14ac:dyDescent="0.35">
      <c r="C323" s="3">
        <f>_xlfn.XLOOKUP(B323,Details!E:E,Details!CG:CG)</f>
        <v>0</v>
      </c>
      <c r="D323" s="3">
        <f>_xlfn.XLOOKUP(B323,Details!E:E,Details!AQ:AQ)</f>
        <v>0</v>
      </c>
      <c r="E323" s="3">
        <f>_xlfn.XLOOKUP(B323,Details!E:E,Details!AR:AR)</f>
        <v>0</v>
      </c>
      <c r="F323" s="3">
        <f>SUMIFS(Details!AY:AY,Details!E:E,'GST TDS'!B323)</f>
        <v>0</v>
      </c>
      <c r="G323" s="352">
        <f t="shared" si="11"/>
        <v>0</v>
      </c>
    </row>
    <row r="324" spans="3:7" x14ac:dyDescent="0.35">
      <c r="C324" s="3">
        <f>_xlfn.XLOOKUP(B324,Details!E:E,Details!CG:CG)</f>
        <v>0</v>
      </c>
      <c r="D324" s="3">
        <f>_xlfn.XLOOKUP(B324,Details!E:E,Details!AQ:AQ)</f>
        <v>0</v>
      </c>
      <c r="E324" s="3">
        <f>_xlfn.XLOOKUP(B324,Details!E:E,Details!AR:AR)</f>
        <v>0</v>
      </c>
      <c r="F324" s="3">
        <f>SUMIFS(Details!AY:AY,Details!E:E,'GST TDS'!B324)</f>
        <v>0</v>
      </c>
      <c r="G324" s="352">
        <f t="shared" si="11"/>
        <v>0</v>
      </c>
    </row>
    <row r="325" spans="3:7" x14ac:dyDescent="0.35">
      <c r="C325" s="3">
        <f>_xlfn.XLOOKUP(B325,Details!E:E,Details!CG:CG)</f>
        <v>0</v>
      </c>
      <c r="D325" s="3">
        <f>_xlfn.XLOOKUP(B325,Details!E:E,Details!AQ:AQ)</f>
        <v>0</v>
      </c>
      <c r="E325" s="3">
        <f>_xlfn.XLOOKUP(B325,Details!E:E,Details!AR:AR)</f>
        <v>0</v>
      </c>
      <c r="F325" s="3">
        <f>SUMIFS(Details!AY:AY,Details!E:E,'GST TDS'!B325)</f>
        <v>0</v>
      </c>
      <c r="G325" s="352">
        <f t="shared" ref="G325:G388" si="12">F325*2%</f>
        <v>0</v>
      </c>
    </row>
    <row r="326" spans="3:7" x14ac:dyDescent="0.35">
      <c r="C326" s="3">
        <f>_xlfn.XLOOKUP(B326,Details!E:E,Details!CG:CG)</f>
        <v>0</v>
      </c>
      <c r="D326" s="3">
        <f>_xlfn.XLOOKUP(B326,Details!E:E,Details!AQ:AQ)</f>
        <v>0</v>
      </c>
      <c r="E326" s="3">
        <f>_xlfn.XLOOKUP(B326,Details!E:E,Details!AR:AR)</f>
        <v>0</v>
      </c>
      <c r="F326" s="3">
        <f>SUMIFS(Details!AY:AY,Details!E:E,'GST TDS'!B326)</f>
        <v>0</v>
      </c>
      <c r="G326" s="352">
        <f t="shared" si="12"/>
        <v>0</v>
      </c>
    </row>
    <row r="327" spans="3:7" x14ac:dyDescent="0.35">
      <c r="C327" s="3">
        <f>_xlfn.XLOOKUP(B327,Details!E:E,Details!CG:CG)</f>
        <v>0</v>
      </c>
      <c r="D327" s="3">
        <f>_xlfn.XLOOKUP(B327,Details!E:E,Details!AQ:AQ)</f>
        <v>0</v>
      </c>
      <c r="E327" s="3">
        <f>_xlfn.XLOOKUP(B327,Details!E:E,Details!AR:AR)</f>
        <v>0</v>
      </c>
      <c r="F327" s="3">
        <f>SUMIFS(Details!AY:AY,Details!E:E,'GST TDS'!B327)</f>
        <v>0</v>
      </c>
      <c r="G327" s="352">
        <f t="shared" si="12"/>
        <v>0</v>
      </c>
    </row>
    <row r="328" spans="3:7" x14ac:dyDescent="0.35">
      <c r="C328" s="3">
        <f>_xlfn.XLOOKUP(B328,Details!E:E,Details!CG:CG)</f>
        <v>0</v>
      </c>
      <c r="D328" s="3">
        <f>_xlfn.XLOOKUP(B328,Details!E:E,Details!AQ:AQ)</f>
        <v>0</v>
      </c>
      <c r="E328" s="3">
        <f>_xlfn.XLOOKUP(B328,Details!E:E,Details!AR:AR)</f>
        <v>0</v>
      </c>
      <c r="F328" s="3">
        <f>SUMIFS(Details!AY:AY,Details!E:E,'GST TDS'!B328)</f>
        <v>0</v>
      </c>
      <c r="G328" s="352">
        <f t="shared" si="12"/>
        <v>0</v>
      </c>
    </row>
    <row r="329" spans="3:7" x14ac:dyDescent="0.35">
      <c r="C329" s="3">
        <f>_xlfn.XLOOKUP(B329,Details!E:E,Details!CG:CG)</f>
        <v>0</v>
      </c>
      <c r="D329" s="3">
        <f>_xlfn.XLOOKUP(B329,Details!E:E,Details!AQ:AQ)</f>
        <v>0</v>
      </c>
      <c r="E329" s="3">
        <f>_xlfn.XLOOKUP(B329,Details!E:E,Details!AR:AR)</f>
        <v>0</v>
      </c>
      <c r="F329" s="3">
        <f>SUMIFS(Details!AY:AY,Details!E:E,'GST TDS'!B329)</f>
        <v>0</v>
      </c>
      <c r="G329" s="352">
        <f t="shared" si="12"/>
        <v>0</v>
      </c>
    </row>
    <row r="330" spans="3:7" x14ac:dyDescent="0.35">
      <c r="C330" s="3">
        <f>_xlfn.XLOOKUP(B330,Details!E:E,Details!CG:CG)</f>
        <v>0</v>
      </c>
      <c r="D330" s="3">
        <f>_xlfn.XLOOKUP(B330,Details!E:E,Details!AQ:AQ)</f>
        <v>0</v>
      </c>
      <c r="E330" s="3">
        <f>_xlfn.XLOOKUP(B330,Details!E:E,Details!AR:AR)</f>
        <v>0</v>
      </c>
      <c r="F330" s="3">
        <f>SUMIFS(Details!AY:AY,Details!E:E,'GST TDS'!B330)</f>
        <v>0</v>
      </c>
      <c r="G330" s="352">
        <f t="shared" si="12"/>
        <v>0</v>
      </c>
    </row>
    <row r="331" spans="3:7" x14ac:dyDescent="0.35">
      <c r="C331" s="3">
        <f>_xlfn.XLOOKUP(B331,Details!E:E,Details!CG:CG)</f>
        <v>0</v>
      </c>
      <c r="D331" s="3">
        <f>_xlfn.XLOOKUP(B331,Details!E:E,Details!AQ:AQ)</f>
        <v>0</v>
      </c>
      <c r="E331" s="3">
        <f>_xlfn.XLOOKUP(B331,Details!E:E,Details!AR:AR)</f>
        <v>0</v>
      </c>
      <c r="F331" s="3">
        <f>SUMIFS(Details!AY:AY,Details!E:E,'GST TDS'!B331)</f>
        <v>0</v>
      </c>
      <c r="G331" s="352">
        <f t="shared" si="12"/>
        <v>0</v>
      </c>
    </row>
    <row r="332" spans="3:7" x14ac:dyDescent="0.35">
      <c r="C332" s="3">
        <f>_xlfn.XLOOKUP(B332,Details!E:E,Details!CG:CG)</f>
        <v>0</v>
      </c>
      <c r="D332" s="3">
        <f>_xlfn.XLOOKUP(B332,Details!E:E,Details!AQ:AQ)</f>
        <v>0</v>
      </c>
      <c r="E332" s="3">
        <f>_xlfn.XLOOKUP(B332,Details!E:E,Details!AR:AR)</f>
        <v>0</v>
      </c>
      <c r="F332" s="3">
        <f>SUMIFS(Details!AY:AY,Details!E:E,'GST TDS'!B332)</f>
        <v>0</v>
      </c>
      <c r="G332" s="352">
        <f t="shared" si="12"/>
        <v>0</v>
      </c>
    </row>
    <row r="333" spans="3:7" x14ac:dyDescent="0.35">
      <c r="C333" s="3">
        <f>_xlfn.XLOOKUP(B333,Details!E:E,Details!CG:CG)</f>
        <v>0</v>
      </c>
      <c r="D333" s="3">
        <f>_xlfn.XLOOKUP(B333,Details!E:E,Details!AQ:AQ)</f>
        <v>0</v>
      </c>
      <c r="E333" s="3">
        <f>_xlfn.XLOOKUP(B333,Details!E:E,Details!AR:AR)</f>
        <v>0</v>
      </c>
      <c r="F333" s="3">
        <f>SUMIFS(Details!AY:AY,Details!E:E,'GST TDS'!B333)</f>
        <v>0</v>
      </c>
      <c r="G333" s="352">
        <f t="shared" si="12"/>
        <v>0</v>
      </c>
    </row>
    <row r="334" spans="3:7" x14ac:dyDescent="0.35">
      <c r="C334" s="3">
        <f>_xlfn.XLOOKUP(B334,Details!E:E,Details!CG:CG)</f>
        <v>0</v>
      </c>
      <c r="D334" s="3">
        <f>_xlfn.XLOOKUP(B334,Details!E:E,Details!AQ:AQ)</f>
        <v>0</v>
      </c>
      <c r="E334" s="3">
        <f>_xlfn.XLOOKUP(B334,Details!E:E,Details!AR:AR)</f>
        <v>0</v>
      </c>
      <c r="F334" s="3">
        <f>SUMIFS(Details!AY:AY,Details!E:E,'GST TDS'!B334)</f>
        <v>0</v>
      </c>
      <c r="G334" s="352">
        <f t="shared" si="12"/>
        <v>0</v>
      </c>
    </row>
    <row r="335" spans="3:7" x14ac:dyDescent="0.35">
      <c r="C335" s="3">
        <f>_xlfn.XLOOKUP(B335,Details!E:E,Details!CG:CG)</f>
        <v>0</v>
      </c>
      <c r="D335" s="3">
        <f>_xlfn.XLOOKUP(B335,Details!E:E,Details!AQ:AQ)</f>
        <v>0</v>
      </c>
      <c r="E335" s="3">
        <f>_xlfn.XLOOKUP(B335,Details!E:E,Details!AR:AR)</f>
        <v>0</v>
      </c>
      <c r="F335" s="3">
        <f>SUMIFS(Details!AY:AY,Details!E:E,'GST TDS'!B335)</f>
        <v>0</v>
      </c>
      <c r="G335" s="352">
        <f t="shared" si="12"/>
        <v>0</v>
      </c>
    </row>
    <row r="336" spans="3:7" x14ac:dyDescent="0.35">
      <c r="C336" s="3">
        <f>_xlfn.XLOOKUP(B336,Details!E:E,Details!CG:CG)</f>
        <v>0</v>
      </c>
      <c r="D336" s="3">
        <f>_xlfn.XLOOKUP(B336,Details!E:E,Details!AQ:AQ)</f>
        <v>0</v>
      </c>
      <c r="E336" s="3">
        <f>_xlfn.XLOOKUP(B336,Details!E:E,Details!AR:AR)</f>
        <v>0</v>
      </c>
      <c r="F336" s="3">
        <f>SUMIFS(Details!AY:AY,Details!E:E,'GST TDS'!B336)</f>
        <v>0</v>
      </c>
      <c r="G336" s="352">
        <f t="shared" si="12"/>
        <v>0</v>
      </c>
    </row>
    <row r="337" spans="3:7" x14ac:dyDescent="0.35">
      <c r="C337" s="3">
        <f>_xlfn.XLOOKUP(B337,Details!E:E,Details!CG:CG)</f>
        <v>0</v>
      </c>
      <c r="D337" s="3">
        <f>_xlfn.XLOOKUP(B337,Details!E:E,Details!AQ:AQ)</f>
        <v>0</v>
      </c>
      <c r="E337" s="3">
        <f>_xlfn.XLOOKUP(B337,Details!E:E,Details!AR:AR)</f>
        <v>0</v>
      </c>
      <c r="F337" s="3">
        <f>SUMIFS(Details!AY:AY,Details!E:E,'GST TDS'!B337)</f>
        <v>0</v>
      </c>
      <c r="G337" s="352">
        <f t="shared" si="12"/>
        <v>0</v>
      </c>
    </row>
    <row r="338" spans="3:7" x14ac:dyDescent="0.35">
      <c r="C338" s="3">
        <f>_xlfn.XLOOKUP(B338,Details!E:E,Details!CG:CG)</f>
        <v>0</v>
      </c>
      <c r="D338" s="3">
        <f>_xlfn.XLOOKUP(B338,Details!E:E,Details!AQ:AQ)</f>
        <v>0</v>
      </c>
      <c r="E338" s="3">
        <f>_xlfn.XLOOKUP(B338,Details!E:E,Details!AR:AR)</f>
        <v>0</v>
      </c>
      <c r="F338" s="3">
        <f>SUMIFS(Details!AY:AY,Details!E:E,'GST TDS'!B338)</f>
        <v>0</v>
      </c>
      <c r="G338" s="352">
        <f t="shared" si="12"/>
        <v>0</v>
      </c>
    </row>
    <row r="339" spans="3:7" x14ac:dyDescent="0.35">
      <c r="C339" s="3">
        <f>_xlfn.XLOOKUP(B339,Details!E:E,Details!CG:CG)</f>
        <v>0</v>
      </c>
      <c r="D339" s="3">
        <f>_xlfn.XLOOKUP(B339,Details!E:E,Details!AQ:AQ)</f>
        <v>0</v>
      </c>
      <c r="E339" s="3">
        <f>_xlfn.XLOOKUP(B339,Details!E:E,Details!AR:AR)</f>
        <v>0</v>
      </c>
      <c r="F339" s="3">
        <f>SUMIFS(Details!AY:AY,Details!E:E,'GST TDS'!B339)</f>
        <v>0</v>
      </c>
      <c r="G339" s="352">
        <f t="shared" si="12"/>
        <v>0</v>
      </c>
    </row>
    <row r="340" spans="3:7" x14ac:dyDescent="0.35">
      <c r="C340" s="3">
        <f>_xlfn.XLOOKUP(B340,Details!E:E,Details!CG:CG)</f>
        <v>0</v>
      </c>
      <c r="D340" s="3">
        <f>_xlfn.XLOOKUP(B340,Details!E:E,Details!AQ:AQ)</f>
        <v>0</v>
      </c>
      <c r="E340" s="3">
        <f>_xlfn.XLOOKUP(B340,Details!E:E,Details!AR:AR)</f>
        <v>0</v>
      </c>
      <c r="F340" s="3">
        <f>SUMIFS(Details!AY:AY,Details!E:E,'GST TDS'!B340)</f>
        <v>0</v>
      </c>
      <c r="G340" s="352">
        <f t="shared" si="12"/>
        <v>0</v>
      </c>
    </row>
    <row r="341" spans="3:7" x14ac:dyDescent="0.35">
      <c r="C341" s="3">
        <f>_xlfn.XLOOKUP(B341,Details!E:E,Details!CG:CG)</f>
        <v>0</v>
      </c>
      <c r="D341" s="3">
        <f>_xlfn.XLOOKUP(B341,Details!E:E,Details!AQ:AQ)</f>
        <v>0</v>
      </c>
      <c r="E341" s="3">
        <f>_xlfn.XLOOKUP(B341,Details!E:E,Details!AR:AR)</f>
        <v>0</v>
      </c>
      <c r="F341" s="3">
        <f>SUMIFS(Details!AY:AY,Details!E:E,'GST TDS'!B341)</f>
        <v>0</v>
      </c>
      <c r="G341" s="352">
        <f t="shared" si="12"/>
        <v>0</v>
      </c>
    </row>
    <row r="342" spans="3:7" x14ac:dyDescent="0.35">
      <c r="C342" s="3">
        <f>_xlfn.XLOOKUP(B342,Details!E:E,Details!CG:CG)</f>
        <v>0</v>
      </c>
      <c r="D342" s="3">
        <f>_xlfn.XLOOKUP(B342,Details!E:E,Details!AQ:AQ)</f>
        <v>0</v>
      </c>
      <c r="E342" s="3">
        <f>_xlfn.XLOOKUP(B342,Details!E:E,Details!AR:AR)</f>
        <v>0</v>
      </c>
      <c r="F342" s="3">
        <f>SUMIFS(Details!AY:AY,Details!E:E,'GST TDS'!B342)</f>
        <v>0</v>
      </c>
      <c r="G342" s="352">
        <f t="shared" si="12"/>
        <v>0</v>
      </c>
    </row>
    <row r="343" spans="3:7" x14ac:dyDescent="0.35">
      <c r="C343" s="3">
        <f>_xlfn.XLOOKUP(B343,Details!E:E,Details!CG:CG)</f>
        <v>0</v>
      </c>
      <c r="D343" s="3">
        <f>_xlfn.XLOOKUP(B343,Details!E:E,Details!AQ:AQ)</f>
        <v>0</v>
      </c>
      <c r="E343" s="3">
        <f>_xlfn.XLOOKUP(B343,Details!E:E,Details!AR:AR)</f>
        <v>0</v>
      </c>
      <c r="F343" s="3">
        <f>SUMIFS(Details!AY:AY,Details!E:E,'GST TDS'!B343)</f>
        <v>0</v>
      </c>
      <c r="G343" s="352">
        <f t="shared" si="12"/>
        <v>0</v>
      </c>
    </row>
    <row r="344" spans="3:7" x14ac:dyDescent="0.35">
      <c r="C344" s="3">
        <f>_xlfn.XLOOKUP(B344,Details!E:E,Details!CG:CG)</f>
        <v>0</v>
      </c>
      <c r="D344" s="3">
        <f>_xlfn.XLOOKUP(B344,Details!E:E,Details!AQ:AQ)</f>
        <v>0</v>
      </c>
      <c r="E344" s="3">
        <f>_xlfn.XLOOKUP(B344,Details!E:E,Details!AR:AR)</f>
        <v>0</v>
      </c>
      <c r="F344" s="3">
        <f>SUMIFS(Details!AY:AY,Details!E:E,'GST TDS'!B344)</f>
        <v>0</v>
      </c>
      <c r="G344" s="352">
        <f t="shared" si="12"/>
        <v>0</v>
      </c>
    </row>
    <row r="345" spans="3:7" x14ac:dyDescent="0.35">
      <c r="C345" s="3">
        <f>_xlfn.XLOOKUP(B345,Details!E:E,Details!CG:CG)</f>
        <v>0</v>
      </c>
      <c r="D345" s="3">
        <f>_xlfn.XLOOKUP(B345,Details!E:E,Details!AQ:AQ)</f>
        <v>0</v>
      </c>
      <c r="E345" s="3">
        <f>_xlfn.XLOOKUP(B345,Details!E:E,Details!AR:AR)</f>
        <v>0</v>
      </c>
      <c r="F345" s="3">
        <f>SUMIFS(Details!AY:AY,Details!E:E,'GST TDS'!B345)</f>
        <v>0</v>
      </c>
      <c r="G345" s="352">
        <f t="shared" si="12"/>
        <v>0</v>
      </c>
    </row>
    <row r="346" spans="3:7" x14ac:dyDescent="0.35">
      <c r="C346" s="3">
        <f>_xlfn.XLOOKUP(B346,Details!E:E,Details!CG:CG)</f>
        <v>0</v>
      </c>
      <c r="D346" s="3">
        <f>_xlfn.XLOOKUP(B346,Details!E:E,Details!AQ:AQ)</f>
        <v>0</v>
      </c>
      <c r="E346" s="3">
        <f>_xlfn.XLOOKUP(B346,Details!E:E,Details!AR:AR)</f>
        <v>0</v>
      </c>
      <c r="F346" s="3">
        <f>SUMIFS(Details!AY:AY,Details!E:E,'GST TDS'!B346)</f>
        <v>0</v>
      </c>
      <c r="G346" s="352">
        <f t="shared" si="12"/>
        <v>0</v>
      </c>
    </row>
    <row r="347" spans="3:7" x14ac:dyDescent="0.35">
      <c r="C347" s="3">
        <f>_xlfn.XLOOKUP(B347,Details!E:E,Details!CG:CG)</f>
        <v>0</v>
      </c>
      <c r="D347" s="3">
        <f>_xlfn.XLOOKUP(B347,Details!E:E,Details!AQ:AQ)</f>
        <v>0</v>
      </c>
      <c r="E347" s="3">
        <f>_xlfn.XLOOKUP(B347,Details!E:E,Details!AR:AR)</f>
        <v>0</v>
      </c>
      <c r="F347" s="3">
        <f>SUMIFS(Details!AY:AY,Details!E:E,'GST TDS'!B347)</f>
        <v>0</v>
      </c>
      <c r="G347" s="352">
        <f t="shared" si="12"/>
        <v>0</v>
      </c>
    </row>
    <row r="348" spans="3:7" x14ac:dyDescent="0.35">
      <c r="C348" s="3">
        <f>_xlfn.XLOOKUP(B348,Details!E:E,Details!CG:CG)</f>
        <v>0</v>
      </c>
      <c r="D348" s="3">
        <f>_xlfn.XLOOKUP(B348,Details!E:E,Details!AQ:AQ)</f>
        <v>0</v>
      </c>
      <c r="E348" s="3">
        <f>_xlfn.XLOOKUP(B348,Details!E:E,Details!AR:AR)</f>
        <v>0</v>
      </c>
      <c r="F348" s="3">
        <f>SUMIFS(Details!AY:AY,Details!E:E,'GST TDS'!B348)</f>
        <v>0</v>
      </c>
      <c r="G348" s="352">
        <f t="shared" si="12"/>
        <v>0</v>
      </c>
    </row>
    <row r="349" spans="3:7" x14ac:dyDescent="0.35">
      <c r="C349" s="3">
        <f>_xlfn.XLOOKUP(B349,Details!E:E,Details!CG:CG)</f>
        <v>0</v>
      </c>
      <c r="D349" s="3">
        <f>_xlfn.XLOOKUP(B349,Details!E:E,Details!AQ:AQ)</f>
        <v>0</v>
      </c>
      <c r="E349" s="3">
        <f>_xlfn.XLOOKUP(B349,Details!E:E,Details!AR:AR)</f>
        <v>0</v>
      </c>
      <c r="F349" s="3">
        <f>SUMIFS(Details!AY:AY,Details!E:E,'GST TDS'!B349)</f>
        <v>0</v>
      </c>
      <c r="G349" s="352">
        <f t="shared" si="12"/>
        <v>0</v>
      </c>
    </row>
    <row r="350" spans="3:7" x14ac:dyDescent="0.35">
      <c r="C350" s="3">
        <f>_xlfn.XLOOKUP(B350,Details!E:E,Details!CG:CG)</f>
        <v>0</v>
      </c>
      <c r="D350" s="3">
        <f>_xlfn.XLOOKUP(B350,Details!E:E,Details!AQ:AQ)</f>
        <v>0</v>
      </c>
      <c r="E350" s="3">
        <f>_xlfn.XLOOKUP(B350,Details!E:E,Details!AR:AR)</f>
        <v>0</v>
      </c>
      <c r="F350" s="3">
        <f>SUMIFS(Details!AY:AY,Details!E:E,'GST TDS'!B350)</f>
        <v>0</v>
      </c>
      <c r="G350" s="352">
        <f t="shared" si="12"/>
        <v>0</v>
      </c>
    </row>
    <row r="351" spans="3:7" x14ac:dyDescent="0.35">
      <c r="C351" s="3">
        <f>_xlfn.XLOOKUP(B351,Details!E:E,Details!CG:CG)</f>
        <v>0</v>
      </c>
      <c r="D351" s="3">
        <f>_xlfn.XLOOKUP(B351,Details!E:E,Details!AQ:AQ)</f>
        <v>0</v>
      </c>
      <c r="E351" s="3">
        <f>_xlfn.XLOOKUP(B351,Details!E:E,Details!AR:AR)</f>
        <v>0</v>
      </c>
      <c r="F351" s="3">
        <f>SUMIFS(Details!AY:AY,Details!E:E,'GST TDS'!B351)</f>
        <v>0</v>
      </c>
      <c r="G351" s="352">
        <f t="shared" si="12"/>
        <v>0</v>
      </c>
    </row>
    <row r="352" spans="3:7" x14ac:dyDescent="0.35">
      <c r="C352" s="3">
        <f>_xlfn.XLOOKUP(B352,Details!E:E,Details!CG:CG)</f>
        <v>0</v>
      </c>
      <c r="D352" s="3">
        <f>_xlfn.XLOOKUP(B352,Details!E:E,Details!AQ:AQ)</f>
        <v>0</v>
      </c>
      <c r="E352" s="3">
        <f>_xlfn.XLOOKUP(B352,Details!E:E,Details!AR:AR)</f>
        <v>0</v>
      </c>
      <c r="F352" s="3">
        <f>SUMIFS(Details!AY:AY,Details!E:E,'GST TDS'!B352)</f>
        <v>0</v>
      </c>
      <c r="G352" s="352">
        <f t="shared" si="12"/>
        <v>0</v>
      </c>
    </row>
    <row r="353" spans="3:7" x14ac:dyDescent="0.35">
      <c r="C353" s="3">
        <f>_xlfn.XLOOKUP(B353,Details!E:E,Details!CG:CG)</f>
        <v>0</v>
      </c>
      <c r="D353" s="3">
        <f>_xlfn.XLOOKUP(B353,Details!E:E,Details!AQ:AQ)</f>
        <v>0</v>
      </c>
      <c r="E353" s="3">
        <f>_xlfn.XLOOKUP(B353,Details!E:E,Details!AR:AR)</f>
        <v>0</v>
      </c>
      <c r="F353" s="3">
        <f>SUMIFS(Details!AY:AY,Details!E:E,'GST TDS'!B353)</f>
        <v>0</v>
      </c>
      <c r="G353" s="352">
        <f t="shared" si="12"/>
        <v>0</v>
      </c>
    </row>
    <row r="354" spans="3:7" x14ac:dyDescent="0.35">
      <c r="C354" s="3">
        <f>_xlfn.XLOOKUP(B354,Details!E:E,Details!CG:CG)</f>
        <v>0</v>
      </c>
      <c r="D354" s="3">
        <f>_xlfn.XLOOKUP(B354,Details!E:E,Details!AQ:AQ)</f>
        <v>0</v>
      </c>
      <c r="E354" s="3">
        <f>_xlfn.XLOOKUP(B354,Details!E:E,Details!AR:AR)</f>
        <v>0</v>
      </c>
      <c r="F354" s="3">
        <f>SUMIFS(Details!AY:AY,Details!E:E,'GST TDS'!B354)</f>
        <v>0</v>
      </c>
      <c r="G354" s="352">
        <f t="shared" si="12"/>
        <v>0</v>
      </c>
    </row>
    <row r="355" spans="3:7" x14ac:dyDescent="0.35">
      <c r="C355" s="3">
        <f>_xlfn.XLOOKUP(B355,Details!E:E,Details!CG:CG)</f>
        <v>0</v>
      </c>
      <c r="D355" s="3">
        <f>_xlfn.XLOOKUP(B355,Details!E:E,Details!AQ:AQ)</f>
        <v>0</v>
      </c>
      <c r="E355" s="3">
        <f>_xlfn.XLOOKUP(B355,Details!E:E,Details!AR:AR)</f>
        <v>0</v>
      </c>
      <c r="F355" s="3">
        <f>SUMIFS(Details!AY:AY,Details!E:E,'GST TDS'!B355)</f>
        <v>0</v>
      </c>
      <c r="G355" s="352">
        <f t="shared" si="12"/>
        <v>0</v>
      </c>
    </row>
    <row r="356" spans="3:7" x14ac:dyDescent="0.35">
      <c r="C356" s="3">
        <f>_xlfn.XLOOKUP(B356,Details!E:E,Details!CG:CG)</f>
        <v>0</v>
      </c>
      <c r="D356" s="3">
        <f>_xlfn.XLOOKUP(B356,Details!E:E,Details!AQ:AQ)</f>
        <v>0</v>
      </c>
      <c r="E356" s="3">
        <f>_xlfn.XLOOKUP(B356,Details!E:E,Details!AR:AR)</f>
        <v>0</v>
      </c>
      <c r="F356" s="3">
        <f>SUMIFS(Details!AY:AY,Details!E:E,'GST TDS'!B356)</f>
        <v>0</v>
      </c>
      <c r="G356" s="352">
        <f t="shared" si="12"/>
        <v>0</v>
      </c>
    </row>
    <row r="357" spans="3:7" x14ac:dyDescent="0.35">
      <c r="C357" s="3">
        <f>_xlfn.XLOOKUP(B357,Details!E:E,Details!CG:CG)</f>
        <v>0</v>
      </c>
      <c r="D357" s="3">
        <f>_xlfn.XLOOKUP(B357,Details!E:E,Details!AQ:AQ)</f>
        <v>0</v>
      </c>
      <c r="E357" s="3">
        <f>_xlfn.XLOOKUP(B357,Details!E:E,Details!AR:AR)</f>
        <v>0</v>
      </c>
      <c r="F357" s="3">
        <f>SUMIFS(Details!AY:AY,Details!E:E,'GST TDS'!B357)</f>
        <v>0</v>
      </c>
      <c r="G357" s="352">
        <f t="shared" si="12"/>
        <v>0</v>
      </c>
    </row>
    <row r="358" spans="3:7" x14ac:dyDescent="0.35">
      <c r="C358" s="3">
        <f>_xlfn.XLOOKUP(B358,Details!E:E,Details!CG:CG)</f>
        <v>0</v>
      </c>
      <c r="D358" s="3">
        <f>_xlfn.XLOOKUP(B358,Details!E:E,Details!AQ:AQ)</f>
        <v>0</v>
      </c>
      <c r="E358" s="3">
        <f>_xlfn.XLOOKUP(B358,Details!E:E,Details!AR:AR)</f>
        <v>0</v>
      </c>
      <c r="F358" s="3">
        <f>SUMIFS(Details!AY:AY,Details!E:E,'GST TDS'!B358)</f>
        <v>0</v>
      </c>
      <c r="G358" s="352">
        <f t="shared" si="12"/>
        <v>0</v>
      </c>
    </row>
    <row r="359" spans="3:7" x14ac:dyDescent="0.35">
      <c r="C359" s="3">
        <f>_xlfn.XLOOKUP(B359,Details!E:E,Details!CG:CG)</f>
        <v>0</v>
      </c>
      <c r="D359" s="3">
        <f>_xlfn.XLOOKUP(B359,Details!E:E,Details!AQ:AQ)</f>
        <v>0</v>
      </c>
      <c r="E359" s="3">
        <f>_xlfn.XLOOKUP(B359,Details!E:E,Details!AR:AR)</f>
        <v>0</v>
      </c>
      <c r="F359" s="3">
        <f>SUMIFS(Details!AY:AY,Details!E:E,'GST TDS'!B359)</f>
        <v>0</v>
      </c>
      <c r="G359" s="352">
        <f t="shared" si="12"/>
        <v>0</v>
      </c>
    </row>
    <row r="360" spans="3:7" x14ac:dyDescent="0.35">
      <c r="C360" s="3">
        <f>_xlfn.XLOOKUP(B360,Details!E:E,Details!CG:CG)</f>
        <v>0</v>
      </c>
      <c r="D360" s="3">
        <f>_xlfn.XLOOKUP(B360,Details!E:E,Details!AQ:AQ)</f>
        <v>0</v>
      </c>
      <c r="E360" s="3">
        <f>_xlfn.XLOOKUP(B360,Details!E:E,Details!AR:AR)</f>
        <v>0</v>
      </c>
      <c r="F360" s="3">
        <f>SUMIFS(Details!AY:AY,Details!E:E,'GST TDS'!B360)</f>
        <v>0</v>
      </c>
      <c r="G360" s="352">
        <f t="shared" si="12"/>
        <v>0</v>
      </c>
    </row>
    <row r="361" spans="3:7" x14ac:dyDescent="0.35">
      <c r="C361" s="3">
        <f>_xlfn.XLOOKUP(B361,Details!E:E,Details!CG:CG)</f>
        <v>0</v>
      </c>
      <c r="D361" s="3">
        <f>_xlfn.XLOOKUP(B361,Details!E:E,Details!AQ:AQ)</f>
        <v>0</v>
      </c>
      <c r="E361" s="3">
        <f>_xlfn.XLOOKUP(B361,Details!E:E,Details!AR:AR)</f>
        <v>0</v>
      </c>
      <c r="F361" s="3">
        <f>SUMIFS(Details!AY:AY,Details!E:E,'GST TDS'!B361)</f>
        <v>0</v>
      </c>
      <c r="G361" s="352">
        <f t="shared" si="12"/>
        <v>0</v>
      </c>
    </row>
    <row r="362" spans="3:7" x14ac:dyDescent="0.35">
      <c r="C362" s="3">
        <f>_xlfn.XLOOKUP(B362,Details!E:E,Details!CG:CG)</f>
        <v>0</v>
      </c>
      <c r="D362" s="3">
        <f>_xlfn.XLOOKUP(B362,Details!E:E,Details!AQ:AQ)</f>
        <v>0</v>
      </c>
      <c r="E362" s="3">
        <f>_xlfn.XLOOKUP(B362,Details!E:E,Details!AR:AR)</f>
        <v>0</v>
      </c>
      <c r="F362" s="3">
        <f>SUMIFS(Details!AY:AY,Details!E:E,'GST TDS'!B362)</f>
        <v>0</v>
      </c>
      <c r="G362" s="352">
        <f t="shared" si="12"/>
        <v>0</v>
      </c>
    </row>
    <row r="363" spans="3:7" x14ac:dyDescent="0.35">
      <c r="C363" s="3">
        <f>_xlfn.XLOOKUP(B363,Details!E:E,Details!CG:CG)</f>
        <v>0</v>
      </c>
      <c r="D363" s="3">
        <f>_xlfn.XLOOKUP(B363,Details!E:E,Details!AQ:AQ)</f>
        <v>0</v>
      </c>
      <c r="E363" s="3">
        <f>_xlfn.XLOOKUP(B363,Details!E:E,Details!AR:AR)</f>
        <v>0</v>
      </c>
      <c r="F363" s="3">
        <f>SUMIFS(Details!AY:AY,Details!E:E,'GST TDS'!B363)</f>
        <v>0</v>
      </c>
      <c r="G363" s="352">
        <f t="shared" si="12"/>
        <v>0</v>
      </c>
    </row>
    <row r="364" spans="3:7" x14ac:dyDescent="0.35">
      <c r="C364" s="3">
        <f>_xlfn.XLOOKUP(B364,Details!E:E,Details!CG:CG)</f>
        <v>0</v>
      </c>
      <c r="D364" s="3">
        <f>_xlfn.XLOOKUP(B364,Details!E:E,Details!AQ:AQ)</f>
        <v>0</v>
      </c>
      <c r="E364" s="3">
        <f>_xlfn.XLOOKUP(B364,Details!E:E,Details!AR:AR)</f>
        <v>0</v>
      </c>
      <c r="F364" s="3">
        <f>SUMIFS(Details!AY:AY,Details!E:E,'GST TDS'!B364)</f>
        <v>0</v>
      </c>
      <c r="G364" s="352">
        <f t="shared" si="12"/>
        <v>0</v>
      </c>
    </row>
    <row r="365" spans="3:7" x14ac:dyDescent="0.35">
      <c r="C365" s="3">
        <f>_xlfn.XLOOKUP(B365,Details!E:E,Details!CG:CG)</f>
        <v>0</v>
      </c>
      <c r="D365" s="3">
        <f>_xlfn.XLOOKUP(B365,Details!E:E,Details!AQ:AQ)</f>
        <v>0</v>
      </c>
      <c r="E365" s="3">
        <f>_xlfn.XLOOKUP(B365,Details!E:E,Details!AR:AR)</f>
        <v>0</v>
      </c>
      <c r="F365" s="3">
        <f>SUMIFS(Details!AY:AY,Details!E:E,'GST TDS'!B365)</f>
        <v>0</v>
      </c>
      <c r="G365" s="352">
        <f t="shared" si="12"/>
        <v>0</v>
      </c>
    </row>
    <row r="366" spans="3:7" x14ac:dyDescent="0.35">
      <c r="C366" s="3">
        <f>_xlfn.XLOOKUP(B366,Details!E:E,Details!CG:CG)</f>
        <v>0</v>
      </c>
      <c r="D366" s="3">
        <f>_xlfn.XLOOKUP(B366,Details!E:E,Details!AQ:AQ)</f>
        <v>0</v>
      </c>
      <c r="E366" s="3">
        <f>_xlfn.XLOOKUP(B366,Details!E:E,Details!AR:AR)</f>
        <v>0</v>
      </c>
      <c r="F366" s="3">
        <f>SUMIFS(Details!AY:AY,Details!E:E,'GST TDS'!B366)</f>
        <v>0</v>
      </c>
      <c r="G366" s="352">
        <f t="shared" si="12"/>
        <v>0</v>
      </c>
    </row>
    <row r="367" spans="3:7" x14ac:dyDescent="0.35">
      <c r="C367" s="3">
        <f>_xlfn.XLOOKUP(B367,Details!E:E,Details!CG:CG)</f>
        <v>0</v>
      </c>
      <c r="D367" s="3">
        <f>_xlfn.XLOOKUP(B367,Details!E:E,Details!AQ:AQ)</f>
        <v>0</v>
      </c>
      <c r="E367" s="3">
        <f>_xlfn.XLOOKUP(B367,Details!E:E,Details!AR:AR)</f>
        <v>0</v>
      </c>
      <c r="F367" s="3">
        <f>SUMIFS(Details!AY:AY,Details!E:E,'GST TDS'!B367)</f>
        <v>0</v>
      </c>
      <c r="G367" s="352">
        <f t="shared" si="12"/>
        <v>0</v>
      </c>
    </row>
    <row r="368" spans="3:7" x14ac:dyDescent="0.35">
      <c r="C368" s="3">
        <f>_xlfn.XLOOKUP(B368,Details!E:E,Details!CG:CG)</f>
        <v>0</v>
      </c>
      <c r="D368" s="3">
        <f>_xlfn.XLOOKUP(B368,Details!E:E,Details!AQ:AQ)</f>
        <v>0</v>
      </c>
      <c r="E368" s="3">
        <f>_xlfn.XLOOKUP(B368,Details!E:E,Details!AR:AR)</f>
        <v>0</v>
      </c>
      <c r="F368" s="3">
        <f>SUMIFS(Details!AY:AY,Details!E:E,'GST TDS'!B368)</f>
        <v>0</v>
      </c>
      <c r="G368" s="352">
        <f t="shared" si="12"/>
        <v>0</v>
      </c>
    </row>
    <row r="369" spans="3:7" x14ac:dyDescent="0.35">
      <c r="C369" s="3">
        <f>_xlfn.XLOOKUP(B369,Details!E:E,Details!CG:CG)</f>
        <v>0</v>
      </c>
      <c r="D369" s="3">
        <f>_xlfn.XLOOKUP(B369,Details!E:E,Details!AQ:AQ)</f>
        <v>0</v>
      </c>
      <c r="E369" s="3">
        <f>_xlfn.XLOOKUP(B369,Details!E:E,Details!AR:AR)</f>
        <v>0</v>
      </c>
      <c r="F369" s="3">
        <f>SUMIFS(Details!AY:AY,Details!E:E,'GST TDS'!B369)</f>
        <v>0</v>
      </c>
      <c r="G369" s="352">
        <f t="shared" si="12"/>
        <v>0</v>
      </c>
    </row>
    <row r="370" spans="3:7" x14ac:dyDescent="0.35">
      <c r="C370" s="3">
        <f>_xlfn.XLOOKUP(B370,Details!E:E,Details!CG:CG)</f>
        <v>0</v>
      </c>
      <c r="D370" s="3">
        <f>_xlfn.XLOOKUP(B370,Details!E:E,Details!AQ:AQ)</f>
        <v>0</v>
      </c>
      <c r="E370" s="3">
        <f>_xlfn.XLOOKUP(B370,Details!E:E,Details!AR:AR)</f>
        <v>0</v>
      </c>
      <c r="F370" s="3">
        <f>SUMIFS(Details!AY:AY,Details!E:E,'GST TDS'!B370)</f>
        <v>0</v>
      </c>
      <c r="G370" s="352">
        <f t="shared" si="12"/>
        <v>0</v>
      </c>
    </row>
    <row r="371" spans="3:7" x14ac:dyDescent="0.35">
      <c r="C371" s="3">
        <f>_xlfn.XLOOKUP(B371,Details!E:E,Details!CG:CG)</f>
        <v>0</v>
      </c>
      <c r="D371" s="3">
        <f>_xlfn.XLOOKUP(B371,Details!E:E,Details!AQ:AQ)</f>
        <v>0</v>
      </c>
      <c r="E371" s="3">
        <f>_xlfn.XLOOKUP(B371,Details!E:E,Details!AR:AR)</f>
        <v>0</v>
      </c>
      <c r="F371" s="3">
        <f>SUMIFS(Details!AY:AY,Details!E:E,'GST TDS'!B371)</f>
        <v>0</v>
      </c>
      <c r="G371" s="352">
        <f t="shared" si="12"/>
        <v>0</v>
      </c>
    </row>
    <row r="372" spans="3:7" x14ac:dyDescent="0.35">
      <c r="C372" s="3">
        <f>_xlfn.XLOOKUP(B372,Details!E:E,Details!CG:CG)</f>
        <v>0</v>
      </c>
      <c r="D372" s="3">
        <f>_xlfn.XLOOKUP(B372,Details!E:E,Details!AQ:AQ)</f>
        <v>0</v>
      </c>
      <c r="E372" s="3">
        <f>_xlfn.XLOOKUP(B372,Details!E:E,Details!AR:AR)</f>
        <v>0</v>
      </c>
      <c r="F372" s="3">
        <f>SUMIFS(Details!AY:AY,Details!E:E,'GST TDS'!B372)</f>
        <v>0</v>
      </c>
      <c r="G372" s="352">
        <f t="shared" si="12"/>
        <v>0</v>
      </c>
    </row>
    <row r="373" spans="3:7" x14ac:dyDescent="0.35">
      <c r="C373" s="3">
        <f>_xlfn.XLOOKUP(B373,Details!E:E,Details!CG:CG)</f>
        <v>0</v>
      </c>
      <c r="D373" s="3">
        <f>_xlfn.XLOOKUP(B373,Details!E:E,Details!AQ:AQ)</f>
        <v>0</v>
      </c>
      <c r="E373" s="3">
        <f>_xlfn.XLOOKUP(B373,Details!E:E,Details!AR:AR)</f>
        <v>0</v>
      </c>
      <c r="F373" s="3">
        <f>SUMIFS(Details!AY:AY,Details!E:E,'GST TDS'!B373)</f>
        <v>0</v>
      </c>
      <c r="G373" s="352">
        <f t="shared" si="12"/>
        <v>0</v>
      </c>
    </row>
    <row r="374" spans="3:7" x14ac:dyDescent="0.35">
      <c r="C374" s="3">
        <f>_xlfn.XLOOKUP(B374,Details!E:E,Details!CG:CG)</f>
        <v>0</v>
      </c>
      <c r="D374" s="3">
        <f>_xlfn.XLOOKUP(B374,Details!E:E,Details!AQ:AQ)</f>
        <v>0</v>
      </c>
      <c r="E374" s="3">
        <f>_xlfn.XLOOKUP(B374,Details!E:E,Details!AR:AR)</f>
        <v>0</v>
      </c>
      <c r="F374" s="3">
        <f>SUMIFS(Details!AY:AY,Details!E:E,'GST TDS'!B374)</f>
        <v>0</v>
      </c>
      <c r="G374" s="352">
        <f t="shared" si="12"/>
        <v>0</v>
      </c>
    </row>
    <row r="375" spans="3:7" x14ac:dyDescent="0.35">
      <c r="C375" s="3">
        <f>_xlfn.XLOOKUP(B375,Details!E:E,Details!CG:CG)</f>
        <v>0</v>
      </c>
      <c r="D375" s="3">
        <f>_xlfn.XLOOKUP(B375,Details!E:E,Details!AQ:AQ)</f>
        <v>0</v>
      </c>
      <c r="E375" s="3">
        <f>_xlfn.XLOOKUP(B375,Details!E:E,Details!AR:AR)</f>
        <v>0</v>
      </c>
      <c r="F375" s="3">
        <f>SUMIFS(Details!AY:AY,Details!E:E,'GST TDS'!B375)</f>
        <v>0</v>
      </c>
      <c r="G375" s="352">
        <f t="shared" si="12"/>
        <v>0</v>
      </c>
    </row>
    <row r="376" spans="3:7" x14ac:dyDescent="0.35">
      <c r="C376" s="3">
        <f>_xlfn.XLOOKUP(B376,Details!E:E,Details!CG:CG)</f>
        <v>0</v>
      </c>
      <c r="D376" s="3">
        <f>_xlfn.XLOOKUP(B376,Details!E:E,Details!AQ:AQ)</f>
        <v>0</v>
      </c>
      <c r="E376" s="3">
        <f>_xlfn.XLOOKUP(B376,Details!E:E,Details!AR:AR)</f>
        <v>0</v>
      </c>
      <c r="F376" s="3">
        <f>SUMIFS(Details!AY:AY,Details!E:E,'GST TDS'!B376)</f>
        <v>0</v>
      </c>
      <c r="G376" s="352">
        <f t="shared" si="12"/>
        <v>0</v>
      </c>
    </row>
    <row r="377" spans="3:7" x14ac:dyDescent="0.35">
      <c r="C377" s="3">
        <f>_xlfn.XLOOKUP(B377,Details!E:E,Details!CG:CG)</f>
        <v>0</v>
      </c>
      <c r="D377" s="3">
        <f>_xlfn.XLOOKUP(B377,Details!E:E,Details!AQ:AQ)</f>
        <v>0</v>
      </c>
      <c r="E377" s="3">
        <f>_xlfn.XLOOKUP(B377,Details!E:E,Details!AR:AR)</f>
        <v>0</v>
      </c>
      <c r="F377" s="3">
        <f>SUMIFS(Details!AY:AY,Details!E:E,'GST TDS'!B377)</f>
        <v>0</v>
      </c>
      <c r="G377" s="352">
        <f t="shared" si="12"/>
        <v>0</v>
      </c>
    </row>
    <row r="378" spans="3:7" x14ac:dyDescent="0.35">
      <c r="C378" s="3">
        <f>_xlfn.XLOOKUP(B378,Details!E:E,Details!CG:CG)</f>
        <v>0</v>
      </c>
      <c r="D378" s="3">
        <f>_xlfn.XLOOKUP(B378,Details!E:E,Details!AQ:AQ)</f>
        <v>0</v>
      </c>
      <c r="E378" s="3">
        <f>_xlfn.XLOOKUP(B378,Details!E:E,Details!AR:AR)</f>
        <v>0</v>
      </c>
      <c r="F378" s="3">
        <f>SUMIFS(Details!AY:AY,Details!E:E,'GST TDS'!B378)</f>
        <v>0</v>
      </c>
      <c r="G378" s="352">
        <f t="shared" si="12"/>
        <v>0</v>
      </c>
    </row>
    <row r="379" spans="3:7" x14ac:dyDescent="0.35">
      <c r="C379" s="3">
        <f>_xlfn.XLOOKUP(B379,Details!E:E,Details!CG:CG)</f>
        <v>0</v>
      </c>
      <c r="D379" s="3">
        <f>_xlfn.XLOOKUP(B379,Details!E:E,Details!AQ:AQ)</f>
        <v>0</v>
      </c>
      <c r="E379" s="3">
        <f>_xlfn.XLOOKUP(B379,Details!E:E,Details!AR:AR)</f>
        <v>0</v>
      </c>
      <c r="F379" s="3">
        <f>SUMIFS(Details!AY:AY,Details!E:E,'GST TDS'!B379)</f>
        <v>0</v>
      </c>
      <c r="G379" s="352">
        <f t="shared" si="12"/>
        <v>0</v>
      </c>
    </row>
    <row r="380" spans="3:7" x14ac:dyDescent="0.35">
      <c r="C380" s="3">
        <f>_xlfn.XLOOKUP(B380,Details!E:E,Details!CG:CG)</f>
        <v>0</v>
      </c>
      <c r="D380" s="3">
        <f>_xlfn.XLOOKUP(B380,Details!E:E,Details!AQ:AQ)</f>
        <v>0</v>
      </c>
      <c r="E380" s="3">
        <f>_xlfn.XLOOKUP(B380,Details!E:E,Details!AR:AR)</f>
        <v>0</v>
      </c>
      <c r="F380" s="3">
        <f>SUMIFS(Details!AY:AY,Details!E:E,'GST TDS'!B380)</f>
        <v>0</v>
      </c>
      <c r="G380" s="352">
        <f t="shared" si="12"/>
        <v>0</v>
      </c>
    </row>
    <row r="381" spans="3:7" x14ac:dyDescent="0.35">
      <c r="C381" s="3">
        <f>_xlfn.XLOOKUP(B381,Details!E:E,Details!CG:CG)</f>
        <v>0</v>
      </c>
      <c r="D381" s="3">
        <f>_xlfn.XLOOKUP(B381,Details!E:E,Details!AQ:AQ)</f>
        <v>0</v>
      </c>
      <c r="E381" s="3">
        <f>_xlfn.XLOOKUP(B381,Details!E:E,Details!AR:AR)</f>
        <v>0</v>
      </c>
      <c r="F381" s="3">
        <f>SUMIFS(Details!AY:AY,Details!E:E,'GST TDS'!B381)</f>
        <v>0</v>
      </c>
      <c r="G381" s="352">
        <f t="shared" si="12"/>
        <v>0</v>
      </c>
    </row>
    <row r="382" spans="3:7" x14ac:dyDescent="0.35">
      <c r="C382" s="3">
        <f>_xlfn.XLOOKUP(B382,Details!E:E,Details!CG:CG)</f>
        <v>0</v>
      </c>
      <c r="D382" s="3">
        <f>_xlfn.XLOOKUP(B382,Details!E:E,Details!AQ:AQ)</f>
        <v>0</v>
      </c>
      <c r="E382" s="3">
        <f>_xlfn.XLOOKUP(B382,Details!E:E,Details!AR:AR)</f>
        <v>0</v>
      </c>
      <c r="F382" s="3">
        <f>SUMIFS(Details!AY:AY,Details!E:E,'GST TDS'!B382)</f>
        <v>0</v>
      </c>
      <c r="G382" s="352">
        <f t="shared" si="12"/>
        <v>0</v>
      </c>
    </row>
    <row r="383" spans="3:7" x14ac:dyDescent="0.35">
      <c r="C383" s="3">
        <f>_xlfn.XLOOKUP(B383,Details!E:E,Details!CG:CG)</f>
        <v>0</v>
      </c>
      <c r="D383" s="3">
        <f>_xlfn.XLOOKUP(B383,Details!E:E,Details!AQ:AQ)</f>
        <v>0</v>
      </c>
      <c r="E383" s="3">
        <f>_xlfn.XLOOKUP(B383,Details!E:E,Details!AR:AR)</f>
        <v>0</v>
      </c>
      <c r="F383" s="3">
        <f>SUMIFS(Details!AY:AY,Details!E:E,'GST TDS'!B383)</f>
        <v>0</v>
      </c>
      <c r="G383" s="352">
        <f t="shared" si="12"/>
        <v>0</v>
      </c>
    </row>
    <row r="384" spans="3:7" x14ac:dyDescent="0.35">
      <c r="C384" s="3">
        <f>_xlfn.XLOOKUP(B384,Details!E:E,Details!CG:CG)</f>
        <v>0</v>
      </c>
      <c r="D384" s="3">
        <f>_xlfn.XLOOKUP(B384,Details!E:E,Details!AQ:AQ)</f>
        <v>0</v>
      </c>
      <c r="E384" s="3">
        <f>_xlfn.XLOOKUP(B384,Details!E:E,Details!AR:AR)</f>
        <v>0</v>
      </c>
      <c r="F384" s="3">
        <f>SUMIFS(Details!AY:AY,Details!E:E,'GST TDS'!B384)</f>
        <v>0</v>
      </c>
      <c r="G384" s="352">
        <f t="shared" si="12"/>
        <v>0</v>
      </c>
    </row>
    <row r="385" spans="3:7" x14ac:dyDescent="0.35">
      <c r="C385" s="3">
        <f>_xlfn.XLOOKUP(B385,Details!E:E,Details!CG:CG)</f>
        <v>0</v>
      </c>
      <c r="D385" s="3">
        <f>_xlfn.XLOOKUP(B385,Details!E:E,Details!AQ:AQ)</f>
        <v>0</v>
      </c>
      <c r="E385" s="3">
        <f>_xlfn.XLOOKUP(B385,Details!E:E,Details!AR:AR)</f>
        <v>0</v>
      </c>
      <c r="F385" s="3">
        <f>SUMIFS(Details!AY:AY,Details!E:E,'GST TDS'!B385)</f>
        <v>0</v>
      </c>
      <c r="G385" s="352">
        <f t="shared" si="12"/>
        <v>0</v>
      </c>
    </row>
    <row r="386" spans="3:7" x14ac:dyDescent="0.35">
      <c r="C386" s="3">
        <f>_xlfn.XLOOKUP(B386,Details!E:E,Details!CG:CG)</f>
        <v>0</v>
      </c>
      <c r="D386" s="3">
        <f>_xlfn.XLOOKUP(B386,Details!E:E,Details!AQ:AQ)</f>
        <v>0</v>
      </c>
      <c r="E386" s="3">
        <f>_xlfn.XLOOKUP(B386,Details!E:E,Details!AR:AR)</f>
        <v>0</v>
      </c>
      <c r="F386" s="3">
        <f>SUMIFS(Details!AY:AY,Details!E:E,'GST TDS'!B386)</f>
        <v>0</v>
      </c>
      <c r="G386" s="352">
        <f t="shared" si="12"/>
        <v>0</v>
      </c>
    </row>
    <row r="387" spans="3:7" x14ac:dyDescent="0.35">
      <c r="C387" s="3">
        <f>_xlfn.XLOOKUP(B387,Details!E:E,Details!CG:CG)</f>
        <v>0</v>
      </c>
      <c r="D387" s="3">
        <f>_xlfn.XLOOKUP(B387,Details!E:E,Details!AQ:AQ)</f>
        <v>0</v>
      </c>
      <c r="E387" s="3">
        <f>_xlfn.XLOOKUP(B387,Details!E:E,Details!AR:AR)</f>
        <v>0</v>
      </c>
      <c r="F387" s="3">
        <f>SUMIFS(Details!AY:AY,Details!E:E,'GST TDS'!B387)</f>
        <v>0</v>
      </c>
      <c r="G387" s="352">
        <f t="shared" si="12"/>
        <v>0</v>
      </c>
    </row>
    <row r="388" spans="3:7" x14ac:dyDescent="0.35">
      <c r="C388" s="3">
        <f>_xlfn.XLOOKUP(B388,Details!E:E,Details!CG:CG)</f>
        <v>0</v>
      </c>
      <c r="D388" s="3">
        <f>_xlfn.XLOOKUP(B388,Details!E:E,Details!AQ:AQ)</f>
        <v>0</v>
      </c>
      <c r="E388" s="3">
        <f>_xlfn.XLOOKUP(B388,Details!E:E,Details!AR:AR)</f>
        <v>0</v>
      </c>
      <c r="F388" s="3">
        <f>SUMIFS(Details!AY:AY,Details!E:E,'GST TDS'!B388)</f>
        <v>0</v>
      </c>
      <c r="G388" s="352">
        <f t="shared" si="12"/>
        <v>0</v>
      </c>
    </row>
    <row r="389" spans="3:7" x14ac:dyDescent="0.35">
      <c r="C389" s="3">
        <f>_xlfn.XLOOKUP(B389,Details!E:E,Details!CG:CG)</f>
        <v>0</v>
      </c>
      <c r="D389" s="3">
        <f>_xlfn.XLOOKUP(B389,Details!E:E,Details!AQ:AQ)</f>
        <v>0</v>
      </c>
      <c r="E389" s="3">
        <f>_xlfn.XLOOKUP(B389,Details!E:E,Details!AR:AR)</f>
        <v>0</v>
      </c>
      <c r="F389" s="3">
        <f>SUMIFS(Details!AY:AY,Details!E:E,'GST TDS'!B389)</f>
        <v>0</v>
      </c>
      <c r="G389" s="352">
        <f t="shared" ref="G389:G452" si="13">F389*2%</f>
        <v>0</v>
      </c>
    </row>
    <row r="390" spans="3:7" x14ac:dyDescent="0.35">
      <c r="C390" s="3">
        <f>_xlfn.XLOOKUP(B390,Details!E:E,Details!CG:CG)</f>
        <v>0</v>
      </c>
      <c r="D390" s="3">
        <f>_xlfn.XLOOKUP(B390,Details!E:E,Details!AQ:AQ)</f>
        <v>0</v>
      </c>
      <c r="E390" s="3">
        <f>_xlfn.XLOOKUP(B390,Details!E:E,Details!AR:AR)</f>
        <v>0</v>
      </c>
      <c r="F390" s="3">
        <f>SUMIFS(Details!AY:AY,Details!E:E,'GST TDS'!B390)</f>
        <v>0</v>
      </c>
      <c r="G390" s="352">
        <f t="shared" si="13"/>
        <v>0</v>
      </c>
    </row>
    <row r="391" spans="3:7" x14ac:dyDescent="0.35">
      <c r="C391" s="3">
        <f>_xlfn.XLOOKUP(B391,Details!E:E,Details!CG:CG)</f>
        <v>0</v>
      </c>
      <c r="D391" s="3">
        <f>_xlfn.XLOOKUP(B391,Details!E:E,Details!AQ:AQ)</f>
        <v>0</v>
      </c>
      <c r="E391" s="3">
        <f>_xlfn.XLOOKUP(B391,Details!E:E,Details!AR:AR)</f>
        <v>0</v>
      </c>
      <c r="F391" s="3">
        <f>SUMIFS(Details!AY:AY,Details!E:E,'GST TDS'!B391)</f>
        <v>0</v>
      </c>
      <c r="G391" s="352">
        <f t="shared" si="13"/>
        <v>0</v>
      </c>
    </row>
    <row r="392" spans="3:7" x14ac:dyDescent="0.35">
      <c r="C392" s="3">
        <f>_xlfn.XLOOKUP(B392,Details!E:E,Details!CG:CG)</f>
        <v>0</v>
      </c>
      <c r="D392" s="3">
        <f>_xlfn.XLOOKUP(B392,Details!E:E,Details!AQ:AQ)</f>
        <v>0</v>
      </c>
      <c r="E392" s="3">
        <f>_xlfn.XLOOKUP(B392,Details!E:E,Details!AR:AR)</f>
        <v>0</v>
      </c>
      <c r="F392" s="3">
        <f>SUMIFS(Details!AY:AY,Details!E:E,'GST TDS'!B392)</f>
        <v>0</v>
      </c>
      <c r="G392" s="352">
        <f t="shared" si="13"/>
        <v>0</v>
      </c>
    </row>
    <row r="393" spans="3:7" x14ac:dyDescent="0.35">
      <c r="C393" s="3">
        <f>_xlfn.XLOOKUP(B393,Details!E:E,Details!CG:CG)</f>
        <v>0</v>
      </c>
      <c r="D393" s="3">
        <f>_xlfn.XLOOKUP(B393,Details!E:E,Details!AQ:AQ)</f>
        <v>0</v>
      </c>
      <c r="E393" s="3">
        <f>_xlfn.XLOOKUP(B393,Details!E:E,Details!AR:AR)</f>
        <v>0</v>
      </c>
      <c r="F393" s="3">
        <f>SUMIFS(Details!AY:AY,Details!E:E,'GST TDS'!B393)</f>
        <v>0</v>
      </c>
      <c r="G393" s="352">
        <f t="shared" si="13"/>
        <v>0</v>
      </c>
    </row>
    <row r="394" spans="3:7" x14ac:dyDescent="0.35">
      <c r="C394" s="3">
        <f>_xlfn.XLOOKUP(B394,Details!E:E,Details!CG:CG)</f>
        <v>0</v>
      </c>
      <c r="D394" s="3">
        <f>_xlfn.XLOOKUP(B394,Details!E:E,Details!AQ:AQ)</f>
        <v>0</v>
      </c>
      <c r="E394" s="3">
        <f>_xlfn.XLOOKUP(B394,Details!E:E,Details!AR:AR)</f>
        <v>0</v>
      </c>
      <c r="F394" s="3">
        <f>SUMIFS(Details!AY:AY,Details!E:E,'GST TDS'!B394)</f>
        <v>0</v>
      </c>
      <c r="G394" s="352">
        <f t="shared" si="13"/>
        <v>0</v>
      </c>
    </row>
    <row r="395" spans="3:7" x14ac:dyDescent="0.35">
      <c r="C395" s="3">
        <f>_xlfn.XLOOKUP(B395,Details!E:E,Details!CG:CG)</f>
        <v>0</v>
      </c>
      <c r="D395" s="3">
        <f>_xlfn.XLOOKUP(B395,Details!E:E,Details!AQ:AQ)</f>
        <v>0</v>
      </c>
      <c r="E395" s="3">
        <f>_xlfn.XLOOKUP(B395,Details!E:E,Details!AR:AR)</f>
        <v>0</v>
      </c>
      <c r="F395" s="3">
        <f>SUMIFS(Details!AY:AY,Details!E:E,'GST TDS'!B395)</f>
        <v>0</v>
      </c>
      <c r="G395" s="352">
        <f t="shared" si="13"/>
        <v>0</v>
      </c>
    </row>
    <row r="396" spans="3:7" x14ac:dyDescent="0.35">
      <c r="C396" s="3">
        <f>_xlfn.XLOOKUP(B396,Details!E:E,Details!CG:CG)</f>
        <v>0</v>
      </c>
      <c r="D396" s="3">
        <f>_xlfn.XLOOKUP(B396,Details!E:E,Details!AQ:AQ)</f>
        <v>0</v>
      </c>
      <c r="E396" s="3">
        <f>_xlfn.XLOOKUP(B396,Details!E:E,Details!AR:AR)</f>
        <v>0</v>
      </c>
      <c r="F396" s="3">
        <f>SUMIFS(Details!AY:AY,Details!E:E,'GST TDS'!B396)</f>
        <v>0</v>
      </c>
      <c r="G396" s="352">
        <f t="shared" si="13"/>
        <v>0</v>
      </c>
    </row>
    <row r="397" spans="3:7" x14ac:dyDescent="0.35">
      <c r="C397" s="3">
        <f>_xlfn.XLOOKUP(B397,Details!E:E,Details!CG:CG)</f>
        <v>0</v>
      </c>
      <c r="D397" s="3">
        <f>_xlfn.XLOOKUP(B397,Details!E:E,Details!AQ:AQ)</f>
        <v>0</v>
      </c>
      <c r="E397" s="3">
        <f>_xlfn.XLOOKUP(B397,Details!E:E,Details!AR:AR)</f>
        <v>0</v>
      </c>
      <c r="F397" s="3">
        <f>SUMIFS(Details!AY:AY,Details!E:E,'GST TDS'!B397)</f>
        <v>0</v>
      </c>
      <c r="G397" s="352">
        <f t="shared" si="13"/>
        <v>0</v>
      </c>
    </row>
    <row r="398" spans="3:7" x14ac:dyDescent="0.35">
      <c r="C398" s="3">
        <f>_xlfn.XLOOKUP(B398,Details!E:E,Details!CG:CG)</f>
        <v>0</v>
      </c>
      <c r="D398" s="3">
        <f>_xlfn.XLOOKUP(B398,Details!E:E,Details!AQ:AQ)</f>
        <v>0</v>
      </c>
      <c r="E398" s="3">
        <f>_xlfn.XLOOKUP(B398,Details!E:E,Details!AR:AR)</f>
        <v>0</v>
      </c>
      <c r="F398" s="3">
        <f>SUMIFS(Details!AY:AY,Details!E:E,'GST TDS'!B398)</f>
        <v>0</v>
      </c>
      <c r="G398" s="352">
        <f t="shared" si="13"/>
        <v>0</v>
      </c>
    </row>
    <row r="399" spans="3:7" x14ac:dyDescent="0.35">
      <c r="C399" s="3">
        <f>_xlfn.XLOOKUP(B399,Details!E:E,Details!CG:CG)</f>
        <v>0</v>
      </c>
      <c r="D399" s="3">
        <f>_xlfn.XLOOKUP(B399,Details!E:E,Details!AQ:AQ)</f>
        <v>0</v>
      </c>
      <c r="E399" s="3">
        <f>_xlfn.XLOOKUP(B399,Details!E:E,Details!AR:AR)</f>
        <v>0</v>
      </c>
      <c r="F399" s="3">
        <f>SUMIFS(Details!AY:AY,Details!E:E,'GST TDS'!B399)</f>
        <v>0</v>
      </c>
      <c r="G399" s="352">
        <f t="shared" si="13"/>
        <v>0</v>
      </c>
    </row>
    <row r="400" spans="3:7" x14ac:dyDescent="0.35">
      <c r="C400" s="3">
        <f>_xlfn.XLOOKUP(B400,Details!E:E,Details!CG:CG)</f>
        <v>0</v>
      </c>
      <c r="D400" s="3">
        <f>_xlfn.XLOOKUP(B400,Details!E:E,Details!AQ:AQ)</f>
        <v>0</v>
      </c>
      <c r="E400" s="3">
        <f>_xlfn.XLOOKUP(B400,Details!E:E,Details!AR:AR)</f>
        <v>0</v>
      </c>
      <c r="F400" s="3">
        <f>SUMIFS(Details!AY:AY,Details!E:E,'GST TDS'!B400)</f>
        <v>0</v>
      </c>
      <c r="G400" s="352">
        <f t="shared" si="13"/>
        <v>0</v>
      </c>
    </row>
    <row r="401" spans="3:7" x14ac:dyDescent="0.35">
      <c r="C401" s="3">
        <f>_xlfn.XLOOKUP(B401,Details!E:E,Details!CG:CG)</f>
        <v>0</v>
      </c>
      <c r="D401" s="3">
        <f>_xlfn.XLOOKUP(B401,Details!E:E,Details!AQ:AQ)</f>
        <v>0</v>
      </c>
      <c r="E401" s="3">
        <f>_xlfn.XLOOKUP(B401,Details!E:E,Details!AR:AR)</f>
        <v>0</v>
      </c>
      <c r="F401" s="3">
        <f>SUMIFS(Details!AY:AY,Details!E:E,'GST TDS'!B401)</f>
        <v>0</v>
      </c>
      <c r="G401" s="352">
        <f t="shared" si="13"/>
        <v>0</v>
      </c>
    </row>
    <row r="402" spans="3:7" x14ac:dyDescent="0.35">
      <c r="C402" s="3">
        <f>_xlfn.XLOOKUP(B402,Details!E:E,Details!CG:CG)</f>
        <v>0</v>
      </c>
      <c r="D402" s="3">
        <f>_xlfn.XLOOKUP(B402,Details!E:E,Details!AQ:AQ)</f>
        <v>0</v>
      </c>
      <c r="E402" s="3">
        <f>_xlfn.XLOOKUP(B402,Details!E:E,Details!AR:AR)</f>
        <v>0</v>
      </c>
      <c r="F402" s="3">
        <f>SUMIFS(Details!AY:AY,Details!E:E,'GST TDS'!B402)</f>
        <v>0</v>
      </c>
      <c r="G402" s="352">
        <f t="shared" si="13"/>
        <v>0</v>
      </c>
    </row>
    <row r="403" spans="3:7" x14ac:dyDescent="0.35">
      <c r="C403" s="3">
        <f>_xlfn.XLOOKUP(B403,Details!E:E,Details!CG:CG)</f>
        <v>0</v>
      </c>
      <c r="D403" s="3">
        <f>_xlfn.XLOOKUP(B403,Details!E:E,Details!AQ:AQ)</f>
        <v>0</v>
      </c>
      <c r="E403" s="3">
        <f>_xlfn.XLOOKUP(B403,Details!E:E,Details!AR:AR)</f>
        <v>0</v>
      </c>
      <c r="F403" s="3">
        <f>SUMIFS(Details!AY:AY,Details!E:E,'GST TDS'!B403)</f>
        <v>0</v>
      </c>
      <c r="G403" s="352">
        <f t="shared" si="13"/>
        <v>0</v>
      </c>
    </row>
    <row r="404" spans="3:7" x14ac:dyDescent="0.35">
      <c r="C404" s="3">
        <f>_xlfn.XLOOKUP(B404,Details!E:E,Details!CG:CG)</f>
        <v>0</v>
      </c>
      <c r="D404" s="3">
        <f>_xlfn.XLOOKUP(B404,Details!E:E,Details!AQ:AQ)</f>
        <v>0</v>
      </c>
      <c r="E404" s="3">
        <f>_xlfn.XLOOKUP(B404,Details!E:E,Details!AR:AR)</f>
        <v>0</v>
      </c>
      <c r="F404" s="3">
        <f>SUMIFS(Details!AY:AY,Details!E:E,'GST TDS'!B404)</f>
        <v>0</v>
      </c>
      <c r="G404" s="352">
        <f t="shared" si="13"/>
        <v>0</v>
      </c>
    </row>
    <row r="405" spans="3:7" x14ac:dyDescent="0.35">
      <c r="C405" s="3">
        <f>_xlfn.XLOOKUP(B405,Details!E:E,Details!CG:CG)</f>
        <v>0</v>
      </c>
      <c r="D405" s="3">
        <f>_xlfn.XLOOKUP(B405,Details!E:E,Details!AQ:AQ)</f>
        <v>0</v>
      </c>
      <c r="E405" s="3">
        <f>_xlfn.XLOOKUP(B405,Details!E:E,Details!AR:AR)</f>
        <v>0</v>
      </c>
      <c r="F405" s="3">
        <f>SUMIFS(Details!AY:AY,Details!E:E,'GST TDS'!B405)</f>
        <v>0</v>
      </c>
      <c r="G405" s="352">
        <f t="shared" si="13"/>
        <v>0</v>
      </c>
    </row>
    <row r="406" spans="3:7" x14ac:dyDescent="0.35">
      <c r="C406" s="3">
        <f>_xlfn.XLOOKUP(B406,Details!E:E,Details!CG:CG)</f>
        <v>0</v>
      </c>
      <c r="D406" s="3">
        <f>_xlfn.XLOOKUP(B406,Details!E:E,Details!AQ:AQ)</f>
        <v>0</v>
      </c>
      <c r="E406" s="3">
        <f>_xlfn.XLOOKUP(B406,Details!E:E,Details!AR:AR)</f>
        <v>0</v>
      </c>
      <c r="F406" s="3">
        <f>SUMIFS(Details!AY:AY,Details!E:E,'GST TDS'!B406)</f>
        <v>0</v>
      </c>
      <c r="G406" s="352">
        <f t="shared" si="13"/>
        <v>0</v>
      </c>
    </row>
    <row r="407" spans="3:7" x14ac:dyDescent="0.35">
      <c r="C407" s="3">
        <f>_xlfn.XLOOKUP(B407,Details!E:E,Details!CG:CG)</f>
        <v>0</v>
      </c>
      <c r="D407" s="3">
        <f>_xlfn.XLOOKUP(B407,Details!E:E,Details!AQ:AQ)</f>
        <v>0</v>
      </c>
      <c r="E407" s="3">
        <f>_xlfn.XLOOKUP(B407,Details!E:E,Details!AR:AR)</f>
        <v>0</v>
      </c>
      <c r="F407" s="3">
        <f>SUMIFS(Details!AY:AY,Details!E:E,'GST TDS'!B407)</f>
        <v>0</v>
      </c>
      <c r="G407" s="352">
        <f t="shared" si="13"/>
        <v>0</v>
      </c>
    </row>
    <row r="408" spans="3:7" x14ac:dyDescent="0.35">
      <c r="C408" s="3">
        <f>_xlfn.XLOOKUP(B408,Details!E:E,Details!CG:CG)</f>
        <v>0</v>
      </c>
      <c r="D408" s="3">
        <f>_xlfn.XLOOKUP(B408,Details!E:E,Details!AQ:AQ)</f>
        <v>0</v>
      </c>
      <c r="E408" s="3">
        <f>_xlfn.XLOOKUP(B408,Details!E:E,Details!AR:AR)</f>
        <v>0</v>
      </c>
      <c r="F408" s="3">
        <f>SUMIFS(Details!AY:AY,Details!E:E,'GST TDS'!B408)</f>
        <v>0</v>
      </c>
      <c r="G408" s="352">
        <f t="shared" si="13"/>
        <v>0</v>
      </c>
    </row>
    <row r="409" spans="3:7" x14ac:dyDescent="0.35">
      <c r="C409" s="3">
        <f>_xlfn.XLOOKUP(B409,Details!E:E,Details!CG:CG)</f>
        <v>0</v>
      </c>
      <c r="D409" s="3">
        <f>_xlfn.XLOOKUP(B409,Details!E:E,Details!AQ:AQ)</f>
        <v>0</v>
      </c>
      <c r="E409" s="3">
        <f>_xlfn.XLOOKUP(B409,Details!E:E,Details!AR:AR)</f>
        <v>0</v>
      </c>
      <c r="F409" s="3">
        <f>SUMIFS(Details!AY:AY,Details!E:E,'GST TDS'!B409)</f>
        <v>0</v>
      </c>
      <c r="G409" s="352">
        <f t="shared" si="13"/>
        <v>0</v>
      </c>
    </row>
    <row r="410" spans="3:7" x14ac:dyDescent="0.35">
      <c r="C410" s="3">
        <f>_xlfn.XLOOKUP(B410,Details!E:E,Details!CG:CG)</f>
        <v>0</v>
      </c>
      <c r="D410" s="3">
        <f>_xlfn.XLOOKUP(B410,Details!E:E,Details!AQ:AQ)</f>
        <v>0</v>
      </c>
      <c r="E410" s="3">
        <f>_xlfn.XLOOKUP(B410,Details!E:E,Details!AR:AR)</f>
        <v>0</v>
      </c>
      <c r="F410" s="3">
        <f>SUMIFS(Details!AY:AY,Details!E:E,'GST TDS'!B410)</f>
        <v>0</v>
      </c>
      <c r="G410" s="352">
        <f t="shared" si="13"/>
        <v>0</v>
      </c>
    </row>
    <row r="411" spans="3:7" x14ac:dyDescent="0.35">
      <c r="C411" s="3">
        <f>_xlfn.XLOOKUP(B411,Details!E:E,Details!CG:CG)</f>
        <v>0</v>
      </c>
      <c r="D411" s="3">
        <f>_xlfn.XLOOKUP(B411,Details!E:E,Details!AQ:AQ)</f>
        <v>0</v>
      </c>
      <c r="E411" s="3">
        <f>_xlfn.XLOOKUP(B411,Details!E:E,Details!AR:AR)</f>
        <v>0</v>
      </c>
      <c r="F411" s="3">
        <f>SUMIFS(Details!AY:AY,Details!E:E,'GST TDS'!B411)</f>
        <v>0</v>
      </c>
      <c r="G411" s="352">
        <f t="shared" si="13"/>
        <v>0</v>
      </c>
    </row>
    <row r="412" spans="3:7" x14ac:dyDescent="0.35">
      <c r="C412" s="3">
        <f>_xlfn.XLOOKUP(B412,Details!E:E,Details!CG:CG)</f>
        <v>0</v>
      </c>
      <c r="D412" s="3">
        <f>_xlfn.XLOOKUP(B412,Details!E:E,Details!AQ:AQ)</f>
        <v>0</v>
      </c>
      <c r="E412" s="3">
        <f>_xlfn.XLOOKUP(B412,Details!E:E,Details!AR:AR)</f>
        <v>0</v>
      </c>
      <c r="F412" s="3">
        <f>SUMIFS(Details!AY:AY,Details!E:E,'GST TDS'!B412)</f>
        <v>0</v>
      </c>
      <c r="G412" s="352">
        <f t="shared" si="13"/>
        <v>0</v>
      </c>
    </row>
    <row r="413" spans="3:7" x14ac:dyDescent="0.35">
      <c r="C413" s="3">
        <f>_xlfn.XLOOKUP(B413,Details!E:E,Details!CG:CG)</f>
        <v>0</v>
      </c>
      <c r="D413" s="3">
        <f>_xlfn.XLOOKUP(B413,Details!E:E,Details!AQ:AQ)</f>
        <v>0</v>
      </c>
      <c r="E413" s="3">
        <f>_xlfn.XLOOKUP(B413,Details!E:E,Details!AR:AR)</f>
        <v>0</v>
      </c>
      <c r="F413" s="3">
        <f>SUMIFS(Details!AY:AY,Details!E:E,'GST TDS'!B413)</f>
        <v>0</v>
      </c>
      <c r="G413" s="352">
        <f t="shared" si="13"/>
        <v>0</v>
      </c>
    </row>
    <row r="414" spans="3:7" x14ac:dyDescent="0.35">
      <c r="C414" s="3">
        <f>_xlfn.XLOOKUP(B414,Details!E:E,Details!CG:CG)</f>
        <v>0</v>
      </c>
      <c r="D414" s="3">
        <f>_xlfn.XLOOKUP(B414,Details!E:E,Details!AQ:AQ)</f>
        <v>0</v>
      </c>
      <c r="E414" s="3">
        <f>_xlfn.XLOOKUP(B414,Details!E:E,Details!AR:AR)</f>
        <v>0</v>
      </c>
      <c r="F414" s="3">
        <f>SUMIFS(Details!AY:AY,Details!E:E,'GST TDS'!B414)</f>
        <v>0</v>
      </c>
      <c r="G414" s="352">
        <f t="shared" si="13"/>
        <v>0</v>
      </c>
    </row>
    <row r="415" spans="3:7" x14ac:dyDescent="0.35">
      <c r="C415" s="3">
        <f>_xlfn.XLOOKUP(B415,Details!E:E,Details!CG:CG)</f>
        <v>0</v>
      </c>
      <c r="D415" s="3">
        <f>_xlfn.XLOOKUP(B415,Details!E:E,Details!AQ:AQ)</f>
        <v>0</v>
      </c>
      <c r="E415" s="3">
        <f>_xlfn.XLOOKUP(B415,Details!E:E,Details!AR:AR)</f>
        <v>0</v>
      </c>
      <c r="F415" s="3">
        <f>SUMIFS(Details!AY:AY,Details!E:E,'GST TDS'!B415)</f>
        <v>0</v>
      </c>
      <c r="G415" s="352">
        <f t="shared" si="13"/>
        <v>0</v>
      </c>
    </row>
    <row r="416" spans="3:7" x14ac:dyDescent="0.35">
      <c r="C416" s="3">
        <f>_xlfn.XLOOKUP(B416,Details!E:E,Details!CG:CG)</f>
        <v>0</v>
      </c>
      <c r="D416" s="3">
        <f>_xlfn.XLOOKUP(B416,Details!E:E,Details!AQ:AQ)</f>
        <v>0</v>
      </c>
      <c r="E416" s="3">
        <f>_xlfn.XLOOKUP(B416,Details!E:E,Details!AR:AR)</f>
        <v>0</v>
      </c>
      <c r="F416" s="3">
        <f>SUMIFS(Details!AY:AY,Details!E:E,'GST TDS'!B416)</f>
        <v>0</v>
      </c>
      <c r="G416" s="352">
        <f t="shared" si="13"/>
        <v>0</v>
      </c>
    </row>
    <row r="417" spans="3:7" x14ac:dyDescent="0.35">
      <c r="C417" s="3">
        <f>_xlfn.XLOOKUP(B417,Details!E:E,Details!CG:CG)</f>
        <v>0</v>
      </c>
      <c r="D417" s="3">
        <f>_xlfn.XLOOKUP(B417,Details!E:E,Details!AQ:AQ)</f>
        <v>0</v>
      </c>
      <c r="E417" s="3">
        <f>_xlfn.XLOOKUP(B417,Details!E:E,Details!AR:AR)</f>
        <v>0</v>
      </c>
      <c r="F417" s="3">
        <f>SUMIFS(Details!AY:AY,Details!E:E,'GST TDS'!B417)</f>
        <v>0</v>
      </c>
      <c r="G417" s="352">
        <f t="shared" si="13"/>
        <v>0</v>
      </c>
    </row>
    <row r="418" spans="3:7" x14ac:dyDescent="0.35">
      <c r="C418" s="3">
        <f>_xlfn.XLOOKUP(B418,Details!E:E,Details!CG:CG)</f>
        <v>0</v>
      </c>
      <c r="D418" s="3">
        <f>_xlfn.XLOOKUP(B418,Details!E:E,Details!AQ:AQ)</f>
        <v>0</v>
      </c>
      <c r="E418" s="3">
        <f>_xlfn.XLOOKUP(B418,Details!E:E,Details!AR:AR)</f>
        <v>0</v>
      </c>
      <c r="F418" s="3">
        <f>SUMIFS(Details!AY:AY,Details!E:E,'GST TDS'!B418)</f>
        <v>0</v>
      </c>
      <c r="G418" s="352">
        <f t="shared" si="13"/>
        <v>0</v>
      </c>
    </row>
    <row r="419" spans="3:7" x14ac:dyDescent="0.35">
      <c r="C419" s="3">
        <f>_xlfn.XLOOKUP(B419,Details!E:E,Details!CG:CG)</f>
        <v>0</v>
      </c>
      <c r="D419" s="3">
        <f>_xlfn.XLOOKUP(B419,Details!E:E,Details!AQ:AQ)</f>
        <v>0</v>
      </c>
      <c r="E419" s="3">
        <f>_xlfn.XLOOKUP(B419,Details!E:E,Details!AR:AR)</f>
        <v>0</v>
      </c>
      <c r="F419" s="3">
        <f>SUMIFS(Details!AY:AY,Details!E:E,'GST TDS'!B419)</f>
        <v>0</v>
      </c>
      <c r="G419" s="352">
        <f t="shared" si="13"/>
        <v>0</v>
      </c>
    </row>
    <row r="420" spans="3:7" x14ac:dyDescent="0.35">
      <c r="C420" s="3">
        <f>_xlfn.XLOOKUP(B420,Details!E:E,Details!CG:CG)</f>
        <v>0</v>
      </c>
      <c r="D420" s="3">
        <f>_xlfn.XLOOKUP(B420,Details!E:E,Details!AQ:AQ)</f>
        <v>0</v>
      </c>
      <c r="E420" s="3">
        <f>_xlfn.XLOOKUP(B420,Details!E:E,Details!AR:AR)</f>
        <v>0</v>
      </c>
      <c r="F420" s="3">
        <f>SUMIFS(Details!AY:AY,Details!E:E,'GST TDS'!B420)</f>
        <v>0</v>
      </c>
      <c r="G420" s="352">
        <f t="shared" si="13"/>
        <v>0</v>
      </c>
    </row>
    <row r="421" spans="3:7" x14ac:dyDescent="0.35">
      <c r="C421" s="3">
        <f>_xlfn.XLOOKUP(B421,Details!E:E,Details!CG:CG)</f>
        <v>0</v>
      </c>
      <c r="D421" s="3">
        <f>_xlfn.XLOOKUP(B421,Details!E:E,Details!AQ:AQ)</f>
        <v>0</v>
      </c>
      <c r="E421" s="3">
        <f>_xlfn.XLOOKUP(B421,Details!E:E,Details!AR:AR)</f>
        <v>0</v>
      </c>
      <c r="F421" s="3">
        <f>SUMIFS(Details!AY:AY,Details!E:E,'GST TDS'!B421)</f>
        <v>0</v>
      </c>
      <c r="G421" s="352">
        <f t="shared" si="13"/>
        <v>0</v>
      </c>
    </row>
    <row r="422" spans="3:7" x14ac:dyDescent="0.35">
      <c r="C422" s="3">
        <f>_xlfn.XLOOKUP(B422,Details!E:E,Details!CG:CG)</f>
        <v>0</v>
      </c>
      <c r="D422" s="3">
        <f>_xlfn.XLOOKUP(B422,Details!E:E,Details!AQ:AQ)</f>
        <v>0</v>
      </c>
      <c r="E422" s="3">
        <f>_xlfn.XLOOKUP(B422,Details!E:E,Details!AR:AR)</f>
        <v>0</v>
      </c>
      <c r="F422" s="3">
        <f>SUMIFS(Details!AY:AY,Details!E:E,'GST TDS'!B422)</f>
        <v>0</v>
      </c>
      <c r="G422" s="352">
        <f t="shared" si="13"/>
        <v>0</v>
      </c>
    </row>
    <row r="423" spans="3:7" x14ac:dyDescent="0.35">
      <c r="C423" s="3">
        <f>_xlfn.XLOOKUP(B423,Details!E:E,Details!CG:CG)</f>
        <v>0</v>
      </c>
      <c r="D423" s="3">
        <f>_xlfn.XLOOKUP(B423,Details!E:E,Details!AQ:AQ)</f>
        <v>0</v>
      </c>
      <c r="E423" s="3">
        <f>_xlfn.XLOOKUP(B423,Details!E:E,Details!AR:AR)</f>
        <v>0</v>
      </c>
      <c r="F423" s="3">
        <f>SUMIFS(Details!AY:AY,Details!E:E,'GST TDS'!B423)</f>
        <v>0</v>
      </c>
      <c r="G423" s="352">
        <f t="shared" si="13"/>
        <v>0</v>
      </c>
    </row>
    <row r="424" spans="3:7" x14ac:dyDescent="0.35">
      <c r="C424" s="3">
        <f>_xlfn.XLOOKUP(B424,Details!E:E,Details!CG:CG)</f>
        <v>0</v>
      </c>
      <c r="D424" s="3">
        <f>_xlfn.XLOOKUP(B424,Details!E:E,Details!AQ:AQ)</f>
        <v>0</v>
      </c>
      <c r="E424" s="3">
        <f>_xlfn.XLOOKUP(B424,Details!E:E,Details!AR:AR)</f>
        <v>0</v>
      </c>
      <c r="F424" s="3">
        <f>SUMIFS(Details!AY:AY,Details!E:E,'GST TDS'!B424)</f>
        <v>0</v>
      </c>
      <c r="G424" s="352">
        <f t="shared" si="13"/>
        <v>0</v>
      </c>
    </row>
    <row r="425" spans="3:7" x14ac:dyDescent="0.35">
      <c r="C425" s="3">
        <f>_xlfn.XLOOKUP(B425,Details!E:E,Details!CG:CG)</f>
        <v>0</v>
      </c>
      <c r="D425" s="3">
        <f>_xlfn.XLOOKUP(B425,Details!E:E,Details!AQ:AQ)</f>
        <v>0</v>
      </c>
      <c r="E425" s="3">
        <f>_xlfn.XLOOKUP(B425,Details!E:E,Details!AR:AR)</f>
        <v>0</v>
      </c>
      <c r="F425" s="3">
        <f>SUMIFS(Details!AY:AY,Details!E:E,'GST TDS'!B425)</f>
        <v>0</v>
      </c>
      <c r="G425" s="352">
        <f t="shared" si="13"/>
        <v>0</v>
      </c>
    </row>
    <row r="426" spans="3:7" x14ac:dyDescent="0.35">
      <c r="C426" s="3">
        <f>_xlfn.XLOOKUP(B426,Details!E:E,Details!CG:CG)</f>
        <v>0</v>
      </c>
      <c r="D426" s="3">
        <f>_xlfn.XLOOKUP(B426,Details!E:E,Details!AQ:AQ)</f>
        <v>0</v>
      </c>
      <c r="E426" s="3">
        <f>_xlfn.XLOOKUP(B426,Details!E:E,Details!AR:AR)</f>
        <v>0</v>
      </c>
      <c r="F426" s="3">
        <f>SUMIFS(Details!AY:AY,Details!E:E,'GST TDS'!B426)</f>
        <v>0</v>
      </c>
      <c r="G426" s="352">
        <f t="shared" si="13"/>
        <v>0</v>
      </c>
    </row>
    <row r="427" spans="3:7" x14ac:dyDescent="0.35">
      <c r="C427" s="3">
        <f>_xlfn.XLOOKUP(B427,Details!E:E,Details!CG:CG)</f>
        <v>0</v>
      </c>
      <c r="D427" s="3">
        <f>_xlfn.XLOOKUP(B427,Details!E:E,Details!AQ:AQ)</f>
        <v>0</v>
      </c>
      <c r="E427" s="3">
        <f>_xlfn.XLOOKUP(B427,Details!E:E,Details!AR:AR)</f>
        <v>0</v>
      </c>
      <c r="F427" s="3">
        <f>SUMIFS(Details!AY:AY,Details!E:E,'GST TDS'!B427)</f>
        <v>0</v>
      </c>
      <c r="G427" s="352">
        <f t="shared" si="13"/>
        <v>0</v>
      </c>
    </row>
    <row r="428" spans="3:7" x14ac:dyDescent="0.35">
      <c r="C428" s="3">
        <f>_xlfn.XLOOKUP(B428,Details!E:E,Details!CG:CG)</f>
        <v>0</v>
      </c>
      <c r="D428" s="3">
        <f>_xlfn.XLOOKUP(B428,Details!E:E,Details!AQ:AQ)</f>
        <v>0</v>
      </c>
      <c r="E428" s="3">
        <f>_xlfn.XLOOKUP(B428,Details!E:E,Details!AR:AR)</f>
        <v>0</v>
      </c>
      <c r="F428" s="3">
        <f>SUMIFS(Details!AY:AY,Details!E:E,'GST TDS'!B428)</f>
        <v>0</v>
      </c>
      <c r="G428" s="352">
        <f t="shared" si="13"/>
        <v>0</v>
      </c>
    </row>
    <row r="429" spans="3:7" x14ac:dyDescent="0.35">
      <c r="C429" s="3">
        <f>_xlfn.XLOOKUP(B429,Details!E:E,Details!CG:CG)</f>
        <v>0</v>
      </c>
      <c r="D429" s="3">
        <f>_xlfn.XLOOKUP(B429,Details!E:E,Details!AQ:AQ)</f>
        <v>0</v>
      </c>
      <c r="E429" s="3">
        <f>_xlfn.XLOOKUP(B429,Details!E:E,Details!AR:AR)</f>
        <v>0</v>
      </c>
      <c r="F429" s="3">
        <f>SUMIFS(Details!AY:AY,Details!E:E,'GST TDS'!B429)</f>
        <v>0</v>
      </c>
      <c r="G429" s="352">
        <f t="shared" si="13"/>
        <v>0</v>
      </c>
    </row>
    <row r="430" spans="3:7" x14ac:dyDescent="0.35">
      <c r="C430" s="3">
        <f>_xlfn.XLOOKUP(B430,Details!E:E,Details!CG:CG)</f>
        <v>0</v>
      </c>
      <c r="D430" s="3">
        <f>_xlfn.XLOOKUP(B430,Details!E:E,Details!AQ:AQ)</f>
        <v>0</v>
      </c>
      <c r="E430" s="3">
        <f>_xlfn.XLOOKUP(B430,Details!E:E,Details!AR:AR)</f>
        <v>0</v>
      </c>
      <c r="F430" s="3">
        <f>SUMIFS(Details!AY:AY,Details!E:E,'GST TDS'!B430)</f>
        <v>0</v>
      </c>
      <c r="G430" s="352">
        <f t="shared" si="13"/>
        <v>0</v>
      </c>
    </row>
    <row r="431" spans="3:7" x14ac:dyDescent="0.35">
      <c r="C431" s="3">
        <f>_xlfn.XLOOKUP(B431,Details!E:E,Details!CG:CG)</f>
        <v>0</v>
      </c>
      <c r="D431" s="3">
        <f>_xlfn.XLOOKUP(B431,Details!E:E,Details!AQ:AQ)</f>
        <v>0</v>
      </c>
      <c r="E431" s="3">
        <f>_xlfn.XLOOKUP(B431,Details!E:E,Details!AR:AR)</f>
        <v>0</v>
      </c>
      <c r="F431" s="3">
        <f>SUMIFS(Details!AY:AY,Details!E:E,'GST TDS'!B431)</f>
        <v>0</v>
      </c>
      <c r="G431" s="352">
        <f t="shared" si="13"/>
        <v>0</v>
      </c>
    </row>
    <row r="432" spans="3:7" x14ac:dyDescent="0.35">
      <c r="C432" s="3">
        <f>_xlfn.XLOOKUP(B432,Details!E:E,Details!CG:CG)</f>
        <v>0</v>
      </c>
      <c r="D432" s="3">
        <f>_xlfn.XLOOKUP(B432,Details!E:E,Details!AQ:AQ)</f>
        <v>0</v>
      </c>
      <c r="E432" s="3">
        <f>_xlfn.XLOOKUP(B432,Details!E:E,Details!AR:AR)</f>
        <v>0</v>
      </c>
      <c r="F432" s="3">
        <f>SUMIFS(Details!AY:AY,Details!E:E,'GST TDS'!B432)</f>
        <v>0</v>
      </c>
      <c r="G432" s="352">
        <f t="shared" si="13"/>
        <v>0</v>
      </c>
    </row>
    <row r="433" spans="3:7" x14ac:dyDescent="0.35">
      <c r="C433" s="3">
        <f>_xlfn.XLOOKUP(B433,Details!E:E,Details!CG:CG)</f>
        <v>0</v>
      </c>
      <c r="D433" s="3">
        <f>_xlfn.XLOOKUP(B433,Details!E:E,Details!AQ:AQ)</f>
        <v>0</v>
      </c>
      <c r="E433" s="3">
        <f>_xlfn.XLOOKUP(B433,Details!E:E,Details!AR:AR)</f>
        <v>0</v>
      </c>
      <c r="F433" s="3">
        <f>SUMIFS(Details!AY:AY,Details!E:E,'GST TDS'!B433)</f>
        <v>0</v>
      </c>
      <c r="G433" s="352">
        <f t="shared" si="13"/>
        <v>0</v>
      </c>
    </row>
    <row r="434" spans="3:7" x14ac:dyDescent="0.35">
      <c r="C434" s="3">
        <f>_xlfn.XLOOKUP(B434,Details!E:E,Details!CG:CG)</f>
        <v>0</v>
      </c>
      <c r="D434" s="3">
        <f>_xlfn.XLOOKUP(B434,Details!E:E,Details!AQ:AQ)</f>
        <v>0</v>
      </c>
      <c r="E434" s="3">
        <f>_xlfn.XLOOKUP(B434,Details!E:E,Details!AR:AR)</f>
        <v>0</v>
      </c>
      <c r="F434" s="3">
        <f>SUMIFS(Details!AY:AY,Details!E:E,'GST TDS'!B434)</f>
        <v>0</v>
      </c>
      <c r="G434" s="352">
        <f t="shared" si="13"/>
        <v>0</v>
      </c>
    </row>
    <row r="435" spans="3:7" x14ac:dyDescent="0.35">
      <c r="C435" s="3">
        <f>_xlfn.XLOOKUP(B435,Details!E:E,Details!CG:CG)</f>
        <v>0</v>
      </c>
      <c r="D435" s="3">
        <f>_xlfn.XLOOKUP(B435,Details!E:E,Details!AQ:AQ)</f>
        <v>0</v>
      </c>
      <c r="E435" s="3">
        <f>_xlfn.XLOOKUP(B435,Details!E:E,Details!AR:AR)</f>
        <v>0</v>
      </c>
      <c r="F435" s="3">
        <f>SUMIFS(Details!AY:AY,Details!E:E,'GST TDS'!B435)</f>
        <v>0</v>
      </c>
      <c r="G435" s="352">
        <f t="shared" si="13"/>
        <v>0</v>
      </c>
    </row>
    <row r="436" spans="3:7" x14ac:dyDescent="0.35">
      <c r="C436" s="3">
        <f>_xlfn.XLOOKUP(B436,Details!E:E,Details!CG:CG)</f>
        <v>0</v>
      </c>
      <c r="D436" s="3">
        <f>_xlfn.XLOOKUP(B436,Details!E:E,Details!AQ:AQ)</f>
        <v>0</v>
      </c>
      <c r="E436" s="3">
        <f>_xlfn.XLOOKUP(B436,Details!E:E,Details!AR:AR)</f>
        <v>0</v>
      </c>
      <c r="F436" s="3">
        <f>SUMIFS(Details!AY:AY,Details!E:E,'GST TDS'!B436)</f>
        <v>0</v>
      </c>
      <c r="G436" s="352">
        <f t="shared" si="13"/>
        <v>0</v>
      </c>
    </row>
    <row r="437" spans="3:7" x14ac:dyDescent="0.35">
      <c r="C437" s="3">
        <f>_xlfn.XLOOKUP(B437,Details!E:E,Details!CG:CG)</f>
        <v>0</v>
      </c>
      <c r="D437" s="3">
        <f>_xlfn.XLOOKUP(B437,Details!E:E,Details!AQ:AQ)</f>
        <v>0</v>
      </c>
      <c r="E437" s="3">
        <f>_xlfn.XLOOKUP(B437,Details!E:E,Details!AR:AR)</f>
        <v>0</v>
      </c>
      <c r="F437" s="3">
        <f>SUMIFS(Details!AY:AY,Details!E:E,'GST TDS'!B437)</f>
        <v>0</v>
      </c>
      <c r="G437" s="352">
        <f t="shared" si="13"/>
        <v>0</v>
      </c>
    </row>
    <row r="438" spans="3:7" x14ac:dyDescent="0.35">
      <c r="C438" s="3">
        <f>_xlfn.XLOOKUP(B438,Details!E:E,Details!CG:CG)</f>
        <v>0</v>
      </c>
      <c r="D438" s="3">
        <f>_xlfn.XLOOKUP(B438,Details!E:E,Details!AQ:AQ)</f>
        <v>0</v>
      </c>
      <c r="E438" s="3">
        <f>_xlfn.XLOOKUP(B438,Details!E:E,Details!AR:AR)</f>
        <v>0</v>
      </c>
      <c r="F438" s="3">
        <f>SUMIFS(Details!AY:AY,Details!E:E,'GST TDS'!B438)</f>
        <v>0</v>
      </c>
      <c r="G438" s="352">
        <f t="shared" si="13"/>
        <v>0</v>
      </c>
    </row>
    <row r="439" spans="3:7" x14ac:dyDescent="0.35">
      <c r="C439" s="3">
        <f>_xlfn.XLOOKUP(B439,Details!E:E,Details!CG:CG)</f>
        <v>0</v>
      </c>
      <c r="D439" s="3">
        <f>_xlfn.XLOOKUP(B439,Details!E:E,Details!AQ:AQ)</f>
        <v>0</v>
      </c>
      <c r="E439" s="3">
        <f>_xlfn.XLOOKUP(B439,Details!E:E,Details!AR:AR)</f>
        <v>0</v>
      </c>
      <c r="F439" s="3">
        <f>SUMIFS(Details!AY:AY,Details!E:E,'GST TDS'!B439)</f>
        <v>0</v>
      </c>
      <c r="G439" s="352">
        <f t="shared" si="13"/>
        <v>0</v>
      </c>
    </row>
    <row r="440" spans="3:7" x14ac:dyDescent="0.35">
      <c r="C440" s="3">
        <f>_xlfn.XLOOKUP(B440,Details!E:E,Details!CG:CG)</f>
        <v>0</v>
      </c>
      <c r="D440" s="3">
        <f>_xlfn.XLOOKUP(B440,Details!E:E,Details!AQ:AQ)</f>
        <v>0</v>
      </c>
      <c r="E440" s="3">
        <f>_xlfn.XLOOKUP(B440,Details!E:E,Details!AR:AR)</f>
        <v>0</v>
      </c>
      <c r="F440" s="3">
        <f>SUMIFS(Details!AY:AY,Details!E:E,'GST TDS'!B440)</f>
        <v>0</v>
      </c>
      <c r="G440" s="352">
        <f t="shared" si="13"/>
        <v>0</v>
      </c>
    </row>
    <row r="441" spans="3:7" x14ac:dyDescent="0.35">
      <c r="C441" s="3">
        <f>_xlfn.XLOOKUP(B441,Details!E:E,Details!CG:CG)</f>
        <v>0</v>
      </c>
      <c r="D441" s="3">
        <f>_xlfn.XLOOKUP(B441,Details!E:E,Details!AQ:AQ)</f>
        <v>0</v>
      </c>
      <c r="E441" s="3">
        <f>_xlfn.XLOOKUP(B441,Details!E:E,Details!AR:AR)</f>
        <v>0</v>
      </c>
      <c r="F441" s="3">
        <f>SUMIFS(Details!AY:AY,Details!E:E,'GST TDS'!B441)</f>
        <v>0</v>
      </c>
      <c r="G441" s="352">
        <f t="shared" si="13"/>
        <v>0</v>
      </c>
    </row>
    <row r="442" spans="3:7" x14ac:dyDescent="0.35">
      <c r="C442" s="3">
        <f>_xlfn.XLOOKUP(B442,Details!E:E,Details!CG:CG)</f>
        <v>0</v>
      </c>
      <c r="D442" s="3">
        <f>_xlfn.XLOOKUP(B442,Details!E:E,Details!AQ:AQ)</f>
        <v>0</v>
      </c>
      <c r="E442" s="3">
        <f>_xlfn.XLOOKUP(B442,Details!E:E,Details!AR:AR)</f>
        <v>0</v>
      </c>
      <c r="F442" s="3">
        <f>SUMIFS(Details!AY:AY,Details!E:E,'GST TDS'!B442)</f>
        <v>0</v>
      </c>
      <c r="G442" s="352">
        <f t="shared" si="13"/>
        <v>0</v>
      </c>
    </row>
    <row r="443" spans="3:7" x14ac:dyDescent="0.35">
      <c r="C443" s="3">
        <f>_xlfn.XLOOKUP(B443,Details!E:E,Details!CG:CG)</f>
        <v>0</v>
      </c>
      <c r="D443" s="3">
        <f>_xlfn.XLOOKUP(B443,Details!E:E,Details!AQ:AQ)</f>
        <v>0</v>
      </c>
      <c r="E443" s="3">
        <f>_xlfn.XLOOKUP(B443,Details!E:E,Details!AR:AR)</f>
        <v>0</v>
      </c>
      <c r="F443" s="3">
        <f>SUMIFS(Details!AY:AY,Details!E:E,'GST TDS'!B443)</f>
        <v>0</v>
      </c>
      <c r="G443" s="352">
        <f t="shared" si="13"/>
        <v>0</v>
      </c>
    </row>
    <row r="444" spans="3:7" x14ac:dyDescent="0.35">
      <c r="C444" s="3">
        <f>_xlfn.XLOOKUP(B444,Details!E:E,Details!CG:CG)</f>
        <v>0</v>
      </c>
      <c r="D444" s="3">
        <f>_xlfn.XLOOKUP(B444,Details!E:E,Details!AQ:AQ)</f>
        <v>0</v>
      </c>
      <c r="E444" s="3">
        <f>_xlfn.XLOOKUP(B444,Details!E:E,Details!AR:AR)</f>
        <v>0</v>
      </c>
      <c r="F444" s="3">
        <f>SUMIFS(Details!AY:AY,Details!E:E,'GST TDS'!B444)</f>
        <v>0</v>
      </c>
      <c r="G444" s="352">
        <f t="shared" si="13"/>
        <v>0</v>
      </c>
    </row>
    <row r="445" spans="3:7" x14ac:dyDescent="0.35">
      <c r="C445" s="3">
        <f>_xlfn.XLOOKUP(B445,Details!E:E,Details!CG:CG)</f>
        <v>0</v>
      </c>
      <c r="D445" s="3">
        <f>_xlfn.XLOOKUP(B445,Details!E:E,Details!AQ:AQ)</f>
        <v>0</v>
      </c>
      <c r="E445" s="3">
        <f>_xlfn.XLOOKUP(B445,Details!E:E,Details!AR:AR)</f>
        <v>0</v>
      </c>
      <c r="F445" s="3">
        <f>SUMIFS(Details!AY:AY,Details!E:E,'GST TDS'!B445)</f>
        <v>0</v>
      </c>
      <c r="G445" s="352">
        <f t="shared" si="13"/>
        <v>0</v>
      </c>
    </row>
    <row r="446" spans="3:7" x14ac:dyDescent="0.35">
      <c r="C446" s="3">
        <f>_xlfn.XLOOKUP(B446,Details!E:E,Details!CG:CG)</f>
        <v>0</v>
      </c>
      <c r="D446" s="3">
        <f>_xlfn.XLOOKUP(B446,Details!E:E,Details!AQ:AQ)</f>
        <v>0</v>
      </c>
      <c r="E446" s="3">
        <f>_xlfn.XLOOKUP(B446,Details!E:E,Details!AR:AR)</f>
        <v>0</v>
      </c>
      <c r="F446" s="3">
        <f>SUMIFS(Details!AY:AY,Details!E:E,'GST TDS'!B446)</f>
        <v>0</v>
      </c>
      <c r="G446" s="352">
        <f t="shared" si="13"/>
        <v>0</v>
      </c>
    </row>
    <row r="447" spans="3:7" x14ac:dyDescent="0.35">
      <c r="C447" s="3">
        <f>_xlfn.XLOOKUP(B447,Details!E:E,Details!CG:CG)</f>
        <v>0</v>
      </c>
      <c r="D447" s="3">
        <f>_xlfn.XLOOKUP(B447,Details!E:E,Details!AQ:AQ)</f>
        <v>0</v>
      </c>
      <c r="E447" s="3">
        <f>_xlfn.XLOOKUP(B447,Details!E:E,Details!AR:AR)</f>
        <v>0</v>
      </c>
      <c r="F447" s="3">
        <f>SUMIFS(Details!AY:AY,Details!E:E,'GST TDS'!B447)</f>
        <v>0</v>
      </c>
      <c r="G447" s="352">
        <f t="shared" si="13"/>
        <v>0</v>
      </c>
    </row>
    <row r="448" spans="3:7" x14ac:dyDescent="0.35">
      <c r="C448" s="3">
        <f>_xlfn.XLOOKUP(B448,Details!E:E,Details!CG:CG)</f>
        <v>0</v>
      </c>
      <c r="D448" s="3">
        <f>_xlfn.XLOOKUP(B448,Details!E:E,Details!AQ:AQ)</f>
        <v>0</v>
      </c>
      <c r="E448" s="3">
        <f>_xlfn.XLOOKUP(B448,Details!E:E,Details!AR:AR)</f>
        <v>0</v>
      </c>
      <c r="F448" s="3">
        <f>SUMIFS(Details!AY:AY,Details!E:E,'GST TDS'!B448)</f>
        <v>0</v>
      </c>
      <c r="G448" s="352">
        <f t="shared" si="13"/>
        <v>0</v>
      </c>
    </row>
    <row r="449" spans="3:7" x14ac:dyDescent="0.35">
      <c r="C449" s="3">
        <f>_xlfn.XLOOKUP(B449,Details!E:E,Details!CG:CG)</f>
        <v>0</v>
      </c>
      <c r="D449" s="3">
        <f>_xlfn.XLOOKUP(B449,Details!E:E,Details!AQ:AQ)</f>
        <v>0</v>
      </c>
      <c r="E449" s="3">
        <f>_xlfn.XLOOKUP(B449,Details!E:E,Details!AR:AR)</f>
        <v>0</v>
      </c>
      <c r="F449" s="3">
        <f>SUMIFS(Details!AY:AY,Details!E:E,'GST TDS'!B449)</f>
        <v>0</v>
      </c>
      <c r="G449" s="352">
        <f t="shared" si="13"/>
        <v>0</v>
      </c>
    </row>
    <row r="450" spans="3:7" x14ac:dyDescent="0.35">
      <c r="C450" s="3">
        <f>_xlfn.XLOOKUP(B450,Details!E:E,Details!CG:CG)</f>
        <v>0</v>
      </c>
      <c r="D450" s="3">
        <f>_xlfn.XLOOKUP(B450,Details!E:E,Details!AQ:AQ)</f>
        <v>0</v>
      </c>
      <c r="E450" s="3">
        <f>_xlfn.XLOOKUP(B450,Details!E:E,Details!AR:AR)</f>
        <v>0</v>
      </c>
      <c r="F450" s="3">
        <f>SUMIFS(Details!AY:AY,Details!E:E,'GST TDS'!B450)</f>
        <v>0</v>
      </c>
      <c r="G450" s="352">
        <f t="shared" si="13"/>
        <v>0</v>
      </c>
    </row>
    <row r="451" spans="3:7" x14ac:dyDescent="0.35">
      <c r="C451" s="3">
        <f>_xlfn.XLOOKUP(B451,Details!E:E,Details!CG:CG)</f>
        <v>0</v>
      </c>
      <c r="D451" s="3">
        <f>_xlfn.XLOOKUP(B451,Details!E:E,Details!AQ:AQ)</f>
        <v>0</v>
      </c>
      <c r="E451" s="3">
        <f>_xlfn.XLOOKUP(B451,Details!E:E,Details!AR:AR)</f>
        <v>0</v>
      </c>
      <c r="F451" s="3">
        <f>SUMIFS(Details!AY:AY,Details!E:E,'GST TDS'!B451)</f>
        <v>0</v>
      </c>
      <c r="G451" s="352">
        <f t="shared" si="13"/>
        <v>0</v>
      </c>
    </row>
    <row r="452" spans="3:7" x14ac:dyDescent="0.35">
      <c r="C452" s="3">
        <f>_xlfn.XLOOKUP(B452,Details!E:E,Details!CG:CG)</f>
        <v>0</v>
      </c>
      <c r="D452" s="3">
        <f>_xlfn.XLOOKUP(B452,Details!E:E,Details!AQ:AQ)</f>
        <v>0</v>
      </c>
      <c r="E452" s="3">
        <f>_xlfn.XLOOKUP(B452,Details!E:E,Details!AR:AR)</f>
        <v>0</v>
      </c>
      <c r="F452" s="3">
        <f>SUMIFS(Details!AY:AY,Details!E:E,'GST TDS'!B452)</f>
        <v>0</v>
      </c>
      <c r="G452" s="352">
        <f t="shared" si="13"/>
        <v>0</v>
      </c>
    </row>
    <row r="453" spans="3:7" x14ac:dyDescent="0.35">
      <c r="C453" s="3">
        <f>_xlfn.XLOOKUP(B453,Details!E:E,Details!CG:CG)</f>
        <v>0</v>
      </c>
      <c r="D453" s="3">
        <f>_xlfn.XLOOKUP(B453,Details!E:E,Details!AQ:AQ)</f>
        <v>0</v>
      </c>
      <c r="E453" s="3">
        <f>_xlfn.XLOOKUP(B453,Details!E:E,Details!AR:AR)</f>
        <v>0</v>
      </c>
      <c r="F453" s="3">
        <f>SUMIFS(Details!AY:AY,Details!E:E,'GST TDS'!B453)</f>
        <v>0</v>
      </c>
      <c r="G453" s="352">
        <f t="shared" ref="G453:G516" si="14">F453*2%</f>
        <v>0</v>
      </c>
    </row>
    <row r="454" spans="3:7" x14ac:dyDescent="0.35">
      <c r="C454" s="3">
        <f>_xlfn.XLOOKUP(B454,Details!E:E,Details!CG:CG)</f>
        <v>0</v>
      </c>
      <c r="D454" s="3">
        <f>_xlfn.XLOOKUP(B454,Details!E:E,Details!AQ:AQ)</f>
        <v>0</v>
      </c>
      <c r="E454" s="3">
        <f>_xlfn.XLOOKUP(B454,Details!E:E,Details!AR:AR)</f>
        <v>0</v>
      </c>
      <c r="F454" s="3">
        <f>SUMIFS(Details!AY:AY,Details!E:E,'GST TDS'!B454)</f>
        <v>0</v>
      </c>
      <c r="G454" s="352">
        <f t="shared" si="14"/>
        <v>0</v>
      </c>
    </row>
    <row r="455" spans="3:7" x14ac:dyDescent="0.35">
      <c r="C455" s="3">
        <f>_xlfn.XLOOKUP(B455,Details!E:E,Details!CG:CG)</f>
        <v>0</v>
      </c>
      <c r="D455" s="3">
        <f>_xlfn.XLOOKUP(B455,Details!E:E,Details!AQ:AQ)</f>
        <v>0</v>
      </c>
      <c r="E455" s="3">
        <f>_xlfn.XLOOKUP(B455,Details!E:E,Details!AR:AR)</f>
        <v>0</v>
      </c>
      <c r="F455" s="3">
        <f>SUMIFS(Details!AY:AY,Details!E:E,'GST TDS'!B455)</f>
        <v>0</v>
      </c>
      <c r="G455" s="352">
        <f t="shared" si="14"/>
        <v>0</v>
      </c>
    </row>
    <row r="456" spans="3:7" x14ac:dyDescent="0.35">
      <c r="C456" s="3">
        <f>_xlfn.XLOOKUP(B456,Details!E:E,Details!CG:CG)</f>
        <v>0</v>
      </c>
      <c r="D456" s="3">
        <f>_xlfn.XLOOKUP(B456,Details!E:E,Details!AQ:AQ)</f>
        <v>0</v>
      </c>
      <c r="E456" s="3">
        <f>_xlfn.XLOOKUP(B456,Details!E:E,Details!AR:AR)</f>
        <v>0</v>
      </c>
      <c r="F456" s="3">
        <f>SUMIFS(Details!AY:AY,Details!E:E,'GST TDS'!B456)</f>
        <v>0</v>
      </c>
      <c r="G456" s="352">
        <f t="shared" si="14"/>
        <v>0</v>
      </c>
    </row>
    <row r="457" spans="3:7" x14ac:dyDescent="0.35">
      <c r="C457" s="3">
        <f>_xlfn.XLOOKUP(B457,Details!E:E,Details!CG:CG)</f>
        <v>0</v>
      </c>
      <c r="D457" s="3">
        <f>_xlfn.XLOOKUP(B457,Details!E:E,Details!AQ:AQ)</f>
        <v>0</v>
      </c>
      <c r="E457" s="3">
        <f>_xlfn.XLOOKUP(B457,Details!E:E,Details!AR:AR)</f>
        <v>0</v>
      </c>
      <c r="F457" s="3">
        <f>SUMIFS(Details!AY:AY,Details!E:E,'GST TDS'!B457)</f>
        <v>0</v>
      </c>
      <c r="G457" s="352">
        <f t="shared" si="14"/>
        <v>0</v>
      </c>
    </row>
    <row r="458" spans="3:7" x14ac:dyDescent="0.35">
      <c r="C458" s="3">
        <f>_xlfn.XLOOKUP(B458,Details!E:E,Details!CG:CG)</f>
        <v>0</v>
      </c>
      <c r="D458" s="3">
        <f>_xlfn.XLOOKUP(B458,Details!E:E,Details!AQ:AQ)</f>
        <v>0</v>
      </c>
      <c r="E458" s="3">
        <f>_xlfn.XLOOKUP(B458,Details!E:E,Details!AR:AR)</f>
        <v>0</v>
      </c>
      <c r="F458" s="3">
        <f>SUMIFS(Details!AY:AY,Details!E:E,'GST TDS'!B458)</f>
        <v>0</v>
      </c>
      <c r="G458" s="352">
        <f t="shared" si="14"/>
        <v>0</v>
      </c>
    </row>
    <row r="459" spans="3:7" x14ac:dyDescent="0.35">
      <c r="C459" s="3">
        <f>_xlfn.XLOOKUP(B459,Details!E:E,Details!CG:CG)</f>
        <v>0</v>
      </c>
      <c r="D459" s="3">
        <f>_xlfn.XLOOKUP(B459,Details!E:E,Details!AQ:AQ)</f>
        <v>0</v>
      </c>
      <c r="E459" s="3">
        <f>_xlfn.XLOOKUP(B459,Details!E:E,Details!AR:AR)</f>
        <v>0</v>
      </c>
      <c r="F459" s="3">
        <f>SUMIFS(Details!AY:AY,Details!E:E,'GST TDS'!B459)</f>
        <v>0</v>
      </c>
      <c r="G459" s="352">
        <f t="shared" si="14"/>
        <v>0</v>
      </c>
    </row>
    <row r="460" spans="3:7" x14ac:dyDescent="0.35">
      <c r="C460" s="3">
        <f>_xlfn.XLOOKUP(B460,Details!E:E,Details!CG:CG)</f>
        <v>0</v>
      </c>
      <c r="D460" s="3">
        <f>_xlfn.XLOOKUP(B460,Details!E:E,Details!AQ:AQ)</f>
        <v>0</v>
      </c>
      <c r="E460" s="3">
        <f>_xlfn.XLOOKUP(B460,Details!E:E,Details!AR:AR)</f>
        <v>0</v>
      </c>
      <c r="F460" s="3">
        <f>SUMIFS(Details!AY:AY,Details!E:E,'GST TDS'!B460)</f>
        <v>0</v>
      </c>
      <c r="G460" s="352">
        <f t="shared" si="14"/>
        <v>0</v>
      </c>
    </row>
    <row r="461" spans="3:7" x14ac:dyDescent="0.35">
      <c r="C461" s="3">
        <f>_xlfn.XLOOKUP(B461,Details!E:E,Details!CG:CG)</f>
        <v>0</v>
      </c>
      <c r="D461" s="3">
        <f>_xlfn.XLOOKUP(B461,Details!E:E,Details!AQ:AQ)</f>
        <v>0</v>
      </c>
      <c r="E461" s="3">
        <f>_xlfn.XLOOKUP(B461,Details!E:E,Details!AR:AR)</f>
        <v>0</v>
      </c>
      <c r="F461" s="3">
        <f>SUMIFS(Details!AY:AY,Details!E:E,'GST TDS'!B461)</f>
        <v>0</v>
      </c>
      <c r="G461" s="352">
        <f t="shared" si="14"/>
        <v>0</v>
      </c>
    </row>
    <row r="462" spans="3:7" x14ac:dyDescent="0.35">
      <c r="C462" s="3">
        <f>_xlfn.XLOOKUP(B462,Details!E:E,Details!CG:CG)</f>
        <v>0</v>
      </c>
      <c r="D462" s="3">
        <f>_xlfn.XLOOKUP(B462,Details!E:E,Details!AQ:AQ)</f>
        <v>0</v>
      </c>
      <c r="E462" s="3">
        <f>_xlfn.XLOOKUP(B462,Details!E:E,Details!AR:AR)</f>
        <v>0</v>
      </c>
      <c r="F462" s="3">
        <f>SUMIFS(Details!AY:AY,Details!E:E,'GST TDS'!B462)</f>
        <v>0</v>
      </c>
      <c r="G462" s="352">
        <f t="shared" si="14"/>
        <v>0</v>
      </c>
    </row>
    <row r="463" spans="3:7" x14ac:dyDescent="0.35">
      <c r="C463" s="3">
        <f>_xlfn.XLOOKUP(B463,Details!E:E,Details!CG:CG)</f>
        <v>0</v>
      </c>
      <c r="D463" s="3">
        <f>_xlfn.XLOOKUP(B463,Details!E:E,Details!AQ:AQ)</f>
        <v>0</v>
      </c>
      <c r="E463" s="3">
        <f>_xlfn.XLOOKUP(B463,Details!E:E,Details!AR:AR)</f>
        <v>0</v>
      </c>
      <c r="F463" s="3">
        <f>SUMIFS(Details!AY:AY,Details!E:E,'GST TDS'!B463)</f>
        <v>0</v>
      </c>
      <c r="G463" s="352">
        <f t="shared" si="14"/>
        <v>0</v>
      </c>
    </row>
    <row r="464" spans="3:7" x14ac:dyDescent="0.35">
      <c r="C464" s="3">
        <f>_xlfn.XLOOKUP(B464,Details!E:E,Details!CG:CG)</f>
        <v>0</v>
      </c>
      <c r="D464" s="3">
        <f>_xlfn.XLOOKUP(B464,Details!E:E,Details!AQ:AQ)</f>
        <v>0</v>
      </c>
      <c r="E464" s="3">
        <f>_xlfn.XLOOKUP(B464,Details!E:E,Details!AR:AR)</f>
        <v>0</v>
      </c>
      <c r="F464" s="3">
        <f>SUMIFS(Details!AY:AY,Details!E:E,'GST TDS'!B464)</f>
        <v>0</v>
      </c>
      <c r="G464" s="352">
        <f t="shared" si="14"/>
        <v>0</v>
      </c>
    </row>
    <row r="465" spans="3:7" x14ac:dyDescent="0.35">
      <c r="C465" s="3">
        <f>_xlfn.XLOOKUP(B465,Details!E:E,Details!CG:CG)</f>
        <v>0</v>
      </c>
      <c r="D465" s="3">
        <f>_xlfn.XLOOKUP(B465,Details!E:E,Details!AQ:AQ)</f>
        <v>0</v>
      </c>
      <c r="E465" s="3">
        <f>_xlfn.XLOOKUP(B465,Details!E:E,Details!AR:AR)</f>
        <v>0</v>
      </c>
      <c r="F465" s="3">
        <f>SUMIFS(Details!AY:AY,Details!E:E,'GST TDS'!B465)</f>
        <v>0</v>
      </c>
      <c r="G465" s="352">
        <f t="shared" si="14"/>
        <v>0</v>
      </c>
    </row>
    <row r="466" spans="3:7" x14ac:dyDescent="0.35">
      <c r="C466" s="3">
        <f>_xlfn.XLOOKUP(B466,Details!E:E,Details!CG:CG)</f>
        <v>0</v>
      </c>
      <c r="D466" s="3">
        <f>_xlfn.XLOOKUP(B466,Details!E:E,Details!AQ:AQ)</f>
        <v>0</v>
      </c>
      <c r="E466" s="3">
        <f>_xlfn.XLOOKUP(B466,Details!E:E,Details!AR:AR)</f>
        <v>0</v>
      </c>
      <c r="F466" s="3">
        <f>SUMIFS(Details!AY:AY,Details!E:E,'GST TDS'!B466)</f>
        <v>0</v>
      </c>
      <c r="G466" s="352">
        <f t="shared" si="14"/>
        <v>0</v>
      </c>
    </row>
    <row r="467" spans="3:7" x14ac:dyDescent="0.35">
      <c r="C467" s="3">
        <f>_xlfn.XLOOKUP(B467,Details!E:E,Details!CG:CG)</f>
        <v>0</v>
      </c>
      <c r="D467" s="3">
        <f>_xlfn.XLOOKUP(B467,Details!E:E,Details!AQ:AQ)</f>
        <v>0</v>
      </c>
      <c r="E467" s="3">
        <f>_xlfn.XLOOKUP(B467,Details!E:E,Details!AR:AR)</f>
        <v>0</v>
      </c>
      <c r="F467" s="3">
        <f>SUMIFS(Details!AY:AY,Details!E:E,'GST TDS'!B467)</f>
        <v>0</v>
      </c>
      <c r="G467" s="352">
        <f t="shared" si="14"/>
        <v>0</v>
      </c>
    </row>
    <row r="468" spans="3:7" x14ac:dyDescent="0.35">
      <c r="C468" s="3">
        <f>_xlfn.XLOOKUP(B468,Details!E:E,Details!CG:CG)</f>
        <v>0</v>
      </c>
      <c r="D468" s="3">
        <f>_xlfn.XLOOKUP(B468,Details!E:E,Details!AQ:AQ)</f>
        <v>0</v>
      </c>
      <c r="E468" s="3">
        <f>_xlfn.XLOOKUP(B468,Details!E:E,Details!AR:AR)</f>
        <v>0</v>
      </c>
      <c r="F468" s="3">
        <f>SUMIFS(Details!AY:AY,Details!E:E,'GST TDS'!B468)</f>
        <v>0</v>
      </c>
      <c r="G468" s="352">
        <f t="shared" si="14"/>
        <v>0</v>
      </c>
    </row>
    <row r="469" spans="3:7" x14ac:dyDescent="0.35">
      <c r="C469" s="3">
        <f>_xlfn.XLOOKUP(B469,Details!E:E,Details!CG:CG)</f>
        <v>0</v>
      </c>
      <c r="D469" s="3">
        <f>_xlfn.XLOOKUP(B469,Details!E:E,Details!AQ:AQ)</f>
        <v>0</v>
      </c>
      <c r="E469" s="3">
        <f>_xlfn.XLOOKUP(B469,Details!E:E,Details!AR:AR)</f>
        <v>0</v>
      </c>
      <c r="F469" s="3">
        <f>SUMIFS(Details!AY:AY,Details!E:E,'GST TDS'!B469)</f>
        <v>0</v>
      </c>
      <c r="G469" s="352">
        <f t="shared" si="14"/>
        <v>0</v>
      </c>
    </row>
    <row r="470" spans="3:7" x14ac:dyDescent="0.35">
      <c r="C470" s="3">
        <f>_xlfn.XLOOKUP(B470,Details!E:E,Details!CG:CG)</f>
        <v>0</v>
      </c>
      <c r="D470" s="3">
        <f>_xlfn.XLOOKUP(B470,Details!E:E,Details!AQ:AQ)</f>
        <v>0</v>
      </c>
      <c r="E470" s="3">
        <f>_xlfn.XLOOKUP(B470,Details!E:E,Details!AR:AR)</f>
        <v>0</v>
      </c>
      <c r="F470" s="3">
        <f>SUMIFS(Details!AY:AY,Details!E:E,'GST TDS'!B470)</f>
        <v>0</v>
      </c>
      <c r="G470" s="352">
        <f t="shared" si="14"/>
        <v>0</v>
      </c>
    </row>
    <row r="471" spans="3:7" x14ac:dyDescent="0.35">
      <c r="C471" s="3">
        <f>_xlfn.XLOOKUP(B471,Details!E:E,Details!CG:CG)</f>
        <v>0</v>
      </c>
      <c r="D471" s="3">
        <f>_xlfn.XLOOKUP(B471,Details!E:E,Details!AQ:AQ)</f>
        <v>0</v>
      </c>
      <c r="E471" s="3">
        <f>_xlfn.XLOOKUP(B471,Details!E:E,Details!AR:AR)</f>
        <v>0</v>
      </c>
      <c r="F471" s="3">
        <f>SUMIFS(Details!AY:AY,Details!E:E,'GST TDS'!B471)</f>
        <v>0</v>
      </c>
      <c r="G471" s="352">
        <f t="shared" si="14"/>
        <v>0</v>
      </c>
    </row>
    <row r="472" spans="3:7" x14ac:dyDescent="0.35">
      <c r="C472" s="3">
        <f>_xlfn.XLOOKUP(B472,Details!E:E,Details!CG:CG)</f>
        <v>0</v>
      </c>
      <c r="D472" s="3">
        <f>_xlfn.XLOOKUP(B472,Details!E:E,Details!AQ:AQ)</f>
        <v>0</v>
      </c>
      <c r="E472" s="3">
        <f>_xlfn.XLOOKUP(B472,Details!E:E,Details!AR:AR)</f>
        <v>0</v>
      </c>
      <c r="F472" s="3">
        <f>SUMIFS(Details!AY:AY,Details!E:E,'GST TDS'!B472)</f>
        <v>0</v>
      </c>
      <c r="G472" s="352">
        <f t="shared" si="14"/>
        <v>0</v>
      </c>
    </row>
    <row r="473" spans="3:7" x14ac:dyDescent="0.35">
      <c r="C473" s="3">
        <f>_xlfn.XLOOKUP(B473,Details!E:E,Details!CG:CG)</f>
        <v>0</v>
      </c>
      <c r="D473" s="3">
        <f>_xlfn.XLOOKUP(B473,Details!E:E,Details!AQ:AQ)</f>
        <v>0</v>
      </c>
      <c r="E473" s="3">
        <f>_xlfn.XLOOKUP(B473,Details!E:E,Details!AR:AR)</f>
        <v>0</v>
      </c>
      <c r="F473" s="3">
        <f>SUMIFS(Details!AY:AY,Details!E:E,'GST TDS'!B473)</f>
        <v>0</v>
      </c>
      <c r="G473" s="352">
        <f t="shared" si="14"/>
        <v>0</v>
      </c>
    </row>
    <row r="474" spans="3:7" x14ac:dyDescent="0.35">
      <c r="C474" s="3">
        <f>_xlfn.XLOOKUP(B474,Details!E:E,Details!CG:CG)</f>
        <v>0</v>
      </c>
      <c r="D474" s="3">
        <f>_xlfn.XLOOKUP(B474,Details!E:E,Details!AQ:AQ)</f>
        <v>0</v>
      </c>
      <c r="E474" s="3">
        <f>_xlfn.XLOOKUP(B474,Details!E:E,Details!AR:AR)</f>
        <v>0</v>
      </c>
      <c r="F474" s="3">
        <f>SUMIFS(Details!AY:AY,Details!E:E,'GST TDS'!B474)</f>
        <v>0</v>
      </c>
      <c r="G474" s="352">
        <f t="shared" si="14"/>
        <v>0</v>
      </c>
    </row>
    <row r="475" spans="3:7" x14ac:dyDescent="0.35">
      <c r="C475" s="3">
        <f>_xlfn.XLOOKUP(B475,Details!E:E,Details!CG:CG)</f>
        <v>0</v>
      </c>
      <c r="D475" s="3">
        <f>_xlfn.XLOOKUP(B475,Details!E:E,Details!AQ:AQ)</f>
        <v>0</v>
      </c>
      <c r="E475" s="3">
        <f>_xlfn.XLOOKUP(B475,Details!E:E,Details!AR:AR)</f>
        <v>0</v>
      </c>
      <c r="F475" s="3">
        <f>SUMIFS(Details!AY:AY,Details!E:E,'GST TDS'!B475)</f>
        <v>0</v>
      </c>
      <c r="G475" s="352">
        <f t="shared" si="14"/>
        <v>0</v>
      </c>
    </row>
    <row r="476" spans="3:7" x14ac:dyDescent="0.35">
      <c r="C476" s="3">
        <f>_xlfn.XLOOKUP(B476,Details!E:E,Details!CG:CG)</f>
        <v>0</v>
      </c>
      <c r="D476" s="3">
        <f>_xlfn.XLOOKUP(B476,Details!E:E,Details!AQ:AQ)</f>
        <v>0</v>
      </c>
      <c r="E476" s="3">
        <f>_xlfn.XLOOKUP(B476,Details!E:E,Details!AR:AR)</f>
        <v>0</v>
      </c>
      <c r="F476" s="3">
        <f>SUMIFS(Details!AY:AY,Details!E:E,'GST TDS'!B476)</f>
        <v>0</v>
      </c>
      <c r="G476" s="352">
        <f t="shared" si="14"/>
        <v>0</v>
      </c>
    </row>
    <row r="477" spans="3:7" x14ac:dyDescent="0.35">
      <c r="C477" s="3">
        <f>_xlfn.XLOOKUP(B477,Details!E:E,Details!CG:CG)</f>
        <v>0</v>
      </c>
      <c r="D477" s="3">
        <f>_xlfn.XLOOKUP(B477,Details!E:E,Details!AQ:AQ)</f>
        <v>0</v>
      </c>
      <c r="E477" s="3">
        <f>_xlfn.XLOOKUP(B477,Details!E:E,Details!AR:AR)</f>
        <v>0</v>
      </c>
      <c r="F477" s="3">
        <f>SUMIFS(Details!AY:AY,Details!E:E,'GST TDS'!B477)</f>
        <v>0</v>
      </c>
      <c r="G477" s="352">
        <f t="shared" si="14"/>
        <v>0</v>
      </c>
    </row>
    <row r="478" spans="3:7" x14ac:dyDescent="0.35">
      <c r="C478" s="3">
        <f>_xlfn.XLOOKUP(B478,Details!E:E,Details!CG:CG)</f>
        <v>0</v>
      </c>
      <c r="D478" s="3">
        <f>_xlfn.XLOOKUP(B478,Details!E:E,Details!AQ:AQ)</f>
        <v>0</v>
      </c>
      <c r="E478" s="3">
        <f>_xlfn.XLOOKUP(B478,Details!E:E,Details!AR:AR)</f>
        <v>0</v>
      </c>
      <c r="F478" s="3">
        <f>SUMIFS(Details!AY:AY,Details!E:E,'GST TDS'!B478)</f>
        <v>0</v>
      </c>
      <c r="G478" s="352">
        <f t="shared" si="14"/>
        <v>0</v>
      </c>
    </row>
    <row r="479" spans="3:7" x14ac:dyDescent="0.35">
      <c r="C479" s="3">
        <f>_xlfn.XLOOKUP(B479,Details!E:E,Details!CG:CG)</f>
        <v>0</v>
      </c>
      <c r="D479" s="3">
        <f>_xlfn.XLOOKUP(B479,Details!E:E,Details!AQ:AQ)</f>
        <v>0</v>
      </c>
      <c r="E479" s="3">
        <f>_xlfn.XLOOKUP(B479,Details!E:E,Details!AR:AR)</f>
        <v>0</v>
      </c>
      <c r="F479" s="3">
        <f>SUMIFS(Details!AY:AY,Details!E:E,'GST TDS'!B479)</f>
        <v>0</v>
      </c>
      <c r="G479" s="352">
        <f t="shared" si="14"/>
        <v>0</v>
      </c>
    </row>
    <row r="480" spans="3:7" x14ac:dyDescent="0.35">
      <c r="C480" s="3">
        <f>_xlfn.XLOOKUP(B480,Details!E:E,Details!CG:CG)</f>
        <v>0</v>
      </c>
      <c r="D480" s="3">
        <f>_xlfn.XLOOKUP(B480,Details!E:E,Details!AQ:AQ)</f>
        <v>0</v>
      </c>
      <c r="E480" s="3">
        <f>_xlfn.XLOOKUP(B480,Details!E:E,Details!AR:AR)</f>
        <v>0</v>
      </c>
      <c r="F480" s="3">
        <f>SUMIFS(Details!AY:AY,Details!E:E,'GST TDS'!B480)</f>
        <v>0</v>
      </c>
      <c r="G480" s="352">
        <f t="shared" si="14"/>
        <v>0</v>
      </c>
    </row>
    <row r="481" spans="3:7" x14ac:dyDescent="0.35">
      <c r="C481" s="3">
        <f>_xlfn.XLOOKUP(B481,Details!E:E,Details!CG:CG)</f>
        <v>0</v>
      </c>
      <c r="D481" s="3">
        <f>_xlfn.XLOOKUP(B481,Details!E:E,Details!AQ:AQ)</f>
        <v>0</v>
      </c>
      <c r="E481" s="3">
        <f>_xlfn.XLOOKUP(B481,Details!E:E,Details!AR:AR)</f>
        <v>0</v>
      </c>
      <c r="F481" s="3">
        <f>SUMIFS(Details!AY:AY,Details!E:E,'GST TDS'!B481)</f>
        <v>0</v>
      </c>
      <c r="G481" s="352">
        <f t="shared" si="14"/>
        <v>0</v>
      </c>
    </row>
    <row r="482" spans="3:7" x14ac:dyDescent="0.35">
      <c r="C482" s="3">
        <f>_xlfn.XLOOKUP(B482,Details!E:E,Details!CG:CG)</f>
        <v>0</v>
      </c>
      <c r="D482" s="3">
        <f>_xlfn.XLOOKUP(B482,Details!E:E,Details!AQ:AQ)</f>
        <v>0</v>
      </c>
      <c r="E482" s="3">
        <f>_xlfn.XLOOKUP(B482,Details!E:E,Details!AR:AR)</f>
        <v>0</v>
      </c>
      <c r="F482" s="3">
        <f>SUMIFS(Details!AY:AY,Details!E:E,'GST TDS'!B482)</f>
        <v>0</v>
      </c>
      <c r="G482" s="352">
        <f t="shared" si="14"/>
        <v>0</v>
      </c>
    </row>
    <row r="483" spans="3:7" x14ac:dyDescent="0.35">
      <c r="C483" s="3">
        <f>_xlfn.XLOOKUP(B483,Details!E:E,Details!CG:CG)</f>
        <v>0</v>
      </c>
      <c r="D483" s="3">
        <f>_xlfn.XLOOKUP(B483,Details!E:E,Details!AQ:AQ)</f>
        <v>0</v>
      </c>
      <c r="E483" s="3">
        <f>_xlfn.XLOOKUP(B483,Details!E:E,Details!AR:AR)</f>
        <v>0</v>
      </c>
      <c r="F483" s="3">
        <f>SUMIFS(Details!AY:AY,Details!E:E,'GST TDS'!B483)</f>
        <v>0</v>
      </c>
      <c r="G483" s="352">
        <f t="shared" si="14"/>
        <v>0</v>
      </c>
    </row>
    <row r="484" spans="3:7" x14ac:dyDescent="0.35">
      <c r="C484" s="3">
        <f>_xlfn.XLOOKUP(B484,Details!E:E,Details!CG:CG)</f>
        <v>0</v>
      </c>
      <c r="D484" s="3">
        <f>_xlfn.XLOOKUP(B484,Details!E:E,Details!AQ:AQ)</f>
        <v>0</v>
      </c>
      <c r="E484" s="3">
        <f>_xlfn.XLOOKUP(B484,Details!E:E,Details!AR:AR)</f>
        <v>0</v>
      </c>
      <c r="F484" s="3">
        <f>SUMIFS(Details!AY:AY,Details!E:E,'GST TDS'!B484)</f>
        <v>0</v>
      </c>
      <c r="G484" s="352">
        <f t="shared" si="14"/>
        <v>0</v>
      </c>
    </row>
    <row r="485" spans="3:7" x14ac:dyDescent="0.35">
      <c r="C485" s="3">
        <f>_xlfn.XLOOKUP(B485,Details!E:E,Details!CG:CG)</f>
        <v>0</v>
      </c>
      <c r="D485" s="3">
        <f>_xlfn.XLOOKUP(B485,Details!E:E,Details!AQ:AQ)</f>
        <v>0</v>
      </c>
      <c r="E485" s="3">
        <f>_xlfn.XLOOKUP(B485,Details!E:E,Details!AR:AR)</f>
        <v>0</v>
      </c>
      <c r="F485" s="3">
        <f>SUMIFS(Details!AY:AY,Details!E:E,'GST TDS'!B485)</f>
        <v>0</v>
      </c>
      <c r="G485" s="352">
        <f t="shared" si="14"/>
        <v>0</v>
      </c>
    </row>
    <row r="486" spans="3:7" x14ac:dyDescent="0.35">
      <c r="C486" s="3">
        <f>_xlfn.XLOOKUP(B486,Details!E:E,Details!CG:CG)</f>
        <v>0</v>
      </c>
      <c r="D486" s="3">
        <f>_xlfn.XLOOKUP(B486,Details!E:E,Details!AQ:AQ)</f>
        <v>0</v>
      </c>
      <c r="E486" s="3">
        <f>_xlfn.XLOOKUP(B486,Details!E:E,Details!AR:AR)</f>
        <v>0</v>
      </c>
      <c r="F486" s="3">
        <f>SUMIFS(Details!AY:AY,Details!E:E,'GST TDS'!B486)</f>
        <v>0</v>
      </c>
      <c r="G486" s="352">
        <f t="shared" si="14"/>
        <v>0</v>
      </c>
    </row>
    <row r="487" spans="3:7" x14ac:dyDescent="0.35">
      <c r="C487" s="3">
        <f>_xlfn.XLOOKUP(B487,Details!E:E,Details!CG:CG)</f>
        <v>0</v>
      </c>
      <c r="D487" s="3">
        <f>_xlfn.XLOOKUP(B487,Details!E:E,Details!AQ:AQ)</f>
        <v>0</v>
      </c>
      <c r="E487" s="3">
        <f>_xlfn.XLOOKUP(B487,Details!E:E,Details!AR:AR)</f>
        <v>0</v>
      </c>
      <c r="F487" s="3">
        <f>SUMIFS(Details!AY:AY,Details!E:E,'GST TDS'!B487)</f>
        <v>0</v>
      </c>
      <c r="G487" s="352">
        <f t="shared" si="14"/>
        <v>0</v>
      </c>
    </row>
    <row r="488" spans="3:7" x14ac:dyDescent="0.35">
      <c r="C488" s="3">
        <f>_xlfn.XLOOKUP(B488,Details!E:E,Details!CG:CG)</f>
        <v>0</v>
      </c>
      <c r="D488" s="3">
        <f>_xlfn.XLOOKUP(B488,Details!E:E,Details!AQ:AQ)</f>
        <v>0</v>
      </c>
      <c r="E488" s="3">
        <f>_xlfn.XLOOKUP(B488,Details!E:E,Details!AR:AR)</f>
        <v>0</v>
      </c>
      <c r="F488" s="3">
        <f>SUMIFS(Details!AY:AY,Details!E:E,'GST TDS'!B488)</f>
        <v>0</v>
      </c>
      <c r="G488" s="352">
        <f t="shared" si="14"/>
        <v>0</v>
      </c>
    </row>
    <row r="489" spans="3:7" x14ac:dyDescent="0.35">
      <c r="C489" s="3">
        <f>_xlfn.XLOOKUP(B489,Details!E:E,Details!CG:CG)</f>
        <v>0</v>
      </c>
      <c r="D489" s="3">
        <f>_xlfn.XLOOKUP(B489,Details!E:E,Details!AQ:AQ)</f>
        <v>0</v>
      </c>
      <c r="E489" s="3">
        <f>_xlfn.XLOOKUP(B489,Details!E:E,Details!AR:AR)</f>
        <v>0</v>
      </c>
      <c r="F489" s="3">
        <f>SUMIFS(Details!AY:AY,Details!E:E,'GST TDS'!B489)</f>
        <v>0</v>
      </c>
      <c r="G489" s="352">
        <f t="shared" si="14"/>
        <v>0</v>
      </c>
    </row>
    <row r="490" spans="3:7" x14ac:dyDescent="0.35">
      <c r="C490" s="3">
        <f>_xlfn.XLOOKUP(B490,Details!E:E,Details!CG:CG)</f>
        <v>0</v>
      </c>
      <c r="D490" s="3">
        <f>_xlfn.XLOOKUP(B490,Details!E:E,Details!AQ:AQ)</f>
        <v>0</v>
      </c>
      <c r="E490" s="3">
        <f>_xlfn.XLOOKUP(B490,Details!E:E,Details!AR:AR)</f>
        <v>0</v>
      </c>
      <c r="F490" s="3">
        <f>SUMIFS(Details!AY:AY,Details!E:E,'GST TDS'!B490)</f>
        <v>0</v>
      </c>
      <c r="G490" s="352">
        <f t="shared" si="14"/>
        <v>0</v>
      </c>
    </row>
    <row r="491" spans="3:7" x14ac:dyDescent="0.35">
      <c r="C491" s="3">
        <f>_xlfn.XLOOKUP(B491,Details!E:E,Details!CG:CG)</f>
        <v>0</v>
      </c>
      <c r="D491" s="3">
        <f>_xlfn.XLOOKUP(B491,Details!E:E,Details!AQ:AQ)</f>
        <v>0</v>
      </c>
      <c r="E491" s="3">
        <f>_xlfn.XLOOKUP(B491,Details!E:E,Details!AR:AR)</f>
        <v>0</v>
      </c>
      <c r="F491" s="3">
        <f>SUMIFS(Details!AY:AY,Details!E:E,'GST TDS'!B491)</f>
        <v>0</v>
      </c>
      <c r="G491" s="352">
        <f t="shared" si="14"/>
        <v>0</v>
      </c>
    </row>
    <row r="492" spans="3:7" x14ac:dyDescent="0.35">
      <c r="C492" s="3">
        <f>_xlfn.XLOOKUP(B492,Details!E:E,Details!CG:CG)</f>
        <v>0</v>
      </c>
      <c r="D492" s="3">
        <f>_xlfn.XLOOKUP(B492,Details!E:E,Details!AQ:AQ)</f>
        <v>0</v>
      </c>
      <c r="E492" s="3">
        <f>_xlfn.XLOOKUP(B492,Details!E:E,Details!AR:AR)</f>
        <v>0</v>
      </c>
      <c r="F492" s="3">
        <f>SUMIFS(Details!AY:AY,Details!E:E,'GST TDS'!B492)</f>
        <v>0</v>
      </c>
      <c r="G492" s="352">
        <f t="shared" si="14"/>
        <v>0</v>
      </c>
    </row>
    <row r="493" spans="3:7" x14ac:dyDescent="0.35">
      <c r="C493" s="3">
        <f>_xlfn.XLOOKUP(B493,Details!E:E,Details!CG:CG)</f>
        <v>0</v>
      </c>
      <c r="D493" s="3">
        <f>_xlfn.XLOOKUP(B493,Details!E:E,Details!AQ:AQ)</f>
        <v>0</v>
      </c>
      <c r="E493" s="3">
        <f>_xlfn.XLOOKUP(B493,Details!E:E,Details!AR:AR)</f>
        <v>0</v>
      </c>
      <c r="F493" s="3">
        <f>SUMIFS(Details!AY:AY,Details!E:E,'GST TDS'!B493)</f>
        <v>0</v>
      </c>
      <c r="G493" s="352">
        <f t="shared" si="14"/>
        <v>0</v>
      </c>
    </row>
    <row r="494" spans="3:7" x14ac:dyDescent="0.35">
      <c r="C494" s="3">
        <f>_xlfn.XLOOKUP(B494,Details!E:E,Details!CG:CG)</f>
        <v>0</v>
      </c>
      <c r="D494" s="3">
        <f>_xlfn.XLOOKUP(B494,Details!E:E,Details!AQ:AQ)</f>
        <v>0</v>
      </c>
      <c r="E494" s="3">
        <f>_xlfn.XLOOKUP(B494,Details!E:E,Details!AR:AR)</f>
        <v>0</v>
      </c>
      <c r="F494" s="3">
        <f>SUMIFS(Details!AY:AY,Details!E:E,'GST TDS'!B494)</f>
        <v>0</v>
      </c>
      <c r="G494" s="352">
        <f t="shared" si="14"/>
        <v>0</v>
      </c>
    </row>
    <row r="495" spans="3:7" x14ac:dyDescent="0.35">
      <c r="C495" s="3">
        <f>_xlfn.XLOOKUP(B495,Details!E:E,Details!CG:CG)</f>
        <v>0</v>
      </c>
      <c r="D495" s="3">
        <f>_xlfn.XLOOKUP(B495,Details!E:E,Details!AQ:AQ)</f>
        <v>0</v>
      </c>
      <c r="E495" s="3">
        <f>_xlfn.XLOOKUP(B495,Details!E:E,Details!AR:AR)</f>
        <v>0</v>
      </c>
      <c r="F495" s="3">
        <f>SUMIFS(Details!AY:AY,Details!E:E,'GST TDS'!B495)</f>
        <v>0</v>
      </c>
      <c r="G495" s="352">
        <f t="shared" si="14"/>
        <v>0</v>
      </c>
    </row>
    <row r="496" spans="3:7" x14ac:dyDescent="0.35">
      <c r="C496" s="3">
        <f>_xlfn.XLOOKUP(B496,Details!E:E,Details!CG:CG)</f>
        <v>0</v>
      </c>
      <c r="D496" s="3">
        <f>_xlfn.XLOOKUP(B496,Details!E:E,Details!AQ:AQ)</f>
        <v>0</v>
      </c>
      <c r="E496" s="3">
        <f>_xlfn.XLOOKUP(B496,Details!E:E,Details!AR:AR)</f>
        <v>0</v>
      </c>
      <c r="F496" s="3">
        <f>SUMIFS(Details!AY:AY,Details!E:E,'GST TDS'!B496)</f>
        <v>0</v>
      </c>
      <c r="G496" s="352">
        <f t="shared" si="14"/>
        <v>0</v>
      </c>
    </row>
    <row r="497" spans="3:7" x14ac:dyDescent="0.35">
      <c r="C497" s="3">
        <f>_xlfn.XLOOKUP(B497,Details!E:E,Details!CG:CG)</f>
        <v>0</v>
      </c>
      <c r="D497" s="3">
        <f>_xlfn.XLOOKUP(B497,Details!E:E,Details!AQ:AQ)</f>
        <v>0</v>
      </c>
      <c r="E497" s="3">
        <f>_xlfn.XLOOKUP(B497,Details!E:E,Details!AR:AR)</f>
        <v>0</v>
      </c>
      <c r="F497" s="3">
        <f>SUMIFS(Details!AY:AY,Details!E:E,'GST TDS'!B497)</f>
        <v>0</v>
      </c>
      <c r="G497" s="352">
        <f t="shared" si="14"/>
        <v>0</v>
      </c>
    </row>
    <row r="498" spans="3:7" x14ac:dyDescent="0.35">
      <c r="C498" s="3">
        <f>_xlfn.XLOOKUP(B498,Details!E:E,Details!CG:CG)</f>
        <v>0</v>
      </c>
      <c r="D498" s="3">
        <f>_xlfn.XLOOKUP(B498,Details!E:E,Details!AQ:AQ)</f>
        <v>0</v>
      </c>
      <c r="E498" s="3">
        <f>_xlfn.XLOOKUP(B498,Details!E:E,Details!AR:AR)</f>
        <v>0</v>
      </c>
      <c r="F498" s="3">
        <f>SUMIFS(Details!AY:AY,Details!E:E,'GST TDS'!B498)</f>
        <v>0</v>
      </c>
      <c r="G498" s="352">
        <f t="shared" si="14"/>
        <v>0</v>
      </c>
    </row>
    <row r="499" spans="3:7" x14ac:dyDescent="0.35">
      <c r="C499" s="3">
        <f>_xlfn.XLOOKUP(B499,Details!E:E,Details!CG:CG)</f>
        <v>0</v>
      </c>
      <c r="D499" s="3">
        <f>_xlfn.XLOOKUP(B499,Details!E:E,Details!AQ:AQ)</f>
        <v>0</v>
      </c>
      <c r="E499" s="3">
        <f>_xlfn.XLOOKUP(B499,Details!E:E,Details!AR:AR)</f>
        <v>0</v>
      </c>
      <c r="F499" s="3">
        <f>SUMIFS(Details!AY:AY,Details!E:E,'GST TDS'!B499)</f>
        <v>0</v>
      </c>
      <c r="G499" s="352">
        <f t="shared" si="14"/>
        <v>0</v>
      </c>
    </row>
    <row r="500" spans="3:7" x14ac:dyDescent="0.35">
      <c r="C500" s="3">
        <f>_xlfn.XLOOKUP(B500,Details!E:E,Details!CG:CG)</f>
        <v>0</v>
      </c>
      <c r="D500" s="3">
        <f>_xlfn.XLOOKUP(B500,Details!E:E,Details!AQ:AQ)</f>
        <v>0</v>
      </c>
      <c r="E500" s="3">
        <f>_xlfn.XLOOKUP(B500,Details!E:E,Details!AR:AR)</f>
        <v>0</v>
      </c>
      <c r="F500" s="3">
        <f>SUMIFS(Details!AY:AY,Details!E:E,'GST TDS'!B500)</f>
        <v>0</v>
      </c>
      <c r="G500" s="352">
        <f t="shared" si="14"/>
        <v>0</v>
      </c>
    </row>
    <row r="501" spans="3:7" x14ac:dyDescent="0.35">
      <c r="C501" s="3">
        <f>_xlfn.XLOOKUP(B501,Details!E:E,Details!CG:CG)</f>
        <v>0</v>
      </c>
      <c r="D501" s="3">
        <f>_xlfn.XLOOKUP(B501,Details!E:E,Details!AQ:AQ)</f>
        <v>0</v>
      </c>
      <c r="E501" s="3">
        <f>_xlfn.XLOOKUP(B501,Details!E:E,Details!AR:AR)</f>
        <v>0</v>
      </c>
      <c r="F501" s="3">
        <f>SUMIFS(Details!AY:AY,Details!E:E,'GST TDS'!B501)</f>
        <v>0</v>
      </c>
      <c r="G501" s="352">
        <f t="shared" si="14"/>
        <v>0</v>
      </c>
    </row>
    <row r="502" spans="3:7" x14ac:dyDescent="0.35">
      <c r="C502" s="3">
        <f>_xlfn.XLOOKUP(B502,Details!E:E,Details!CG:CG)</f>
        <v>0</v>
      </c>
      <c r="D502" s="3">
        <f>_xlfn.XLOOKUP(B502,Details!E:E,Details!AQ:AQ)</f>
        <v>0</v>
      </c>
      <c r="E502" s="3">
        <f>_xlfn.XLOOKUP(B502,Details!E:E,Details!AR:AR)</f>
        <v>0</v>
      </c>
      <c r="F502" s="3">
        <f>SUMIFS(Details!AY:AY,Details!E:E,'GST TDS'!B502)</f>
        <v>0</v>
      </c>
      <c r="G502" s="352">
        <f t="shared" si="14"/>
        <v>0</v>
      </c>
    </row>
    <row r="503" spans="3:7" x14ac:dyDescent="0.35">
      <c r="C503" s="3">
        <f>_xlfn.XLOOKUP(B503,Details!E:E,Details!CG:CG)</f>
        <v>0</v>
      </c>
      <c r="D503" s="3">
        <f>_xlfn.XLOOKUP(B503,Details!E:E,Details!AQ:AQ)</f>
        <v>0</v>
      </c>
      <c r="E503" s="3">
        <f>_xlfn.XLOOKUP(B503,Details!E:E,Details!AR:AR)</f>
        <v>0</v>
      </c>
      <c r="F503" s="3">
        <f>SUMIFS(Details!AY:AY,Details!E:E,'GST TDS'!B503)</f>
        <v>0</v>
      </c>
      <c r="G503" s="352">
        <f t="shared" si="14"/>
        <v>0</v>
      </c>
    </row>
    <row r="504" spans="3:7" x14ac:dyDescent="0.35">
      <c r="C504" s="3">
        <f>_xlfn.XLOOKUP(B504,Details!E:E,Details!CG:CG)</f>
        <v>0</v>
      </c>
      <c r="D504" s="3">
        <f>_xlfn.XLOOKUP(B504,Details!E:E,Details!AQ:AQ)</f>
        <v>0</v>
      </c>
      <c r="E504" s="3">
        <f>_xlfn.XLOOKUP(B504,Details!E:E,Details!AR:AR)</f>
        <v>0</v>
      </c>
      <c r="F504" s="3">
        <f>SUMIFS(Details!AY:AY,Details!E:E,'GST TDS'!B504)</f>
        <v>0</v>
      </c>
      <c r="G504" s="352">
        <f t="shared" si="14"/>
        <v>0</v>
      </c>
    </row>
    <row r="505" spans="3:7" x14ac:dyDescent="0.35">
      <c r="C505" s="3">
        <f>_xlfn.XLOOKUP(B505,Details!E:E,Details!CG:CG)</f>
        <v>0</v>
      </c>
      <c r="D505" s="3">
        <f>_xlfn.XLOOKUP(B505,Details!E:E,Details!AQ:AQ)</f>
        <v>0</v>
      </c>
      <c r="E505" s="3">
        <f>_xlfn.XLOOKUP(B505,Details!E:E,Details!AR:AR)</f>
        <v>0</v>
      </c>
      <c r="F505" s="3">
        <f>SUMIFS(Details!AY:AY,Details!E:E,'GST TDS'!B505)</f>
        <v>0</v>
      </c>
      <c r="G505" s="352">
        <f t="shared" si="14"/>
        <v>0</v>
      </c>
    </row>
    <row r="506" spans="3:7" x14ac:dyDescent="0.35">
      <c r="C506" s="3">
        <f>_xlfn.XLOOKUP(B506,Details!E:E,Details!CG:CG)</f>
        <v>0</v>
      </c>
      <c r="D506" s="3">
        <f>_xlfn.XLOOKUP(B506,Details!E:E,Details!AQ:AQ)</f>
        <v>0</v>
      </c>
      <c r="E506" s="3">
        <f>_xlfn.XLOOKUP(B506,Details!E:E,Details!AR:AR)</f>
        <v>0</v>
      </c>
      <c r="F506" s="3">
        <f>SUMIFS(Details!AY:AY,Details!E:E,'GST TDS'!B506)</f>
        <v>0</v>
      </c>
      <c r="G506" s="352">
        <f t="shared" si="14"/>
        <v>0</v>
      </c>
    </row>
    <row r="507" spans="3:7" x14ac:dyDescent="0.35">
      <c r="C507" s="3">
        <f>_xlfn.XLOOKUP(B507,Details!E:E,Details!CG:CG)</f>
        <v>0</v>
      </c>
      <c r="D507" s="3">
        <f>_xlfn.XLOOKUP(B507,Details!E:E,Details!AQ:AQ)</f>
        <v>0</v>
      </c>
      <c r="E507" s="3">
        <f>_xlfn.XLOOKUP(B507,Details!E:E,Details!AR:AR)</f>
        <v>0</v>
      </c>
      <c r="F507" s="3">
        <f>SUMIFS(Details!AY:AY,Details!E:E,'GST TDS'!B507)</f>
        <v>0</v>
      </c>
      <c r="G507" s="352">
        <f t="shared" si="14"/>
        <v>0</v>
      </c>
    </row>
    <row r="508" spans="3:7" x14ac:dyDescent="0.35">
      <c r="C508" s="3">
        <f>_xlfn.XLOOKUP(B508,Details!E:E,Details!CG:CG)</f>
        <v>0</v>
      </c>
      <c r="D508" s="3">
        <f>_xlfn.XLOOKUP(B508,Details!E:E,Details!AQ:AQ)</f>
        <v>0</v>
      </c>
      <c r="E508" s="3">
        <f>_xlfn.XLOOKUP(B508,Details!E:E,Details!AR:AR)</f>
        <v>0</v>
      </c>
      <c r="F508" s="3">
        <f>SUMIFS(Details!AY:AY,Details!E:E,'GST TDS'!B508)</f>
        <v>0</v>
      </c>
      <c r="G508" s="352">
        <f t="shared" si="14"/>
        <v>0</v>
      </c>
    </row>
    <row r="509" spans="3:7" x14ac:dyDescent="0.35">
      <c r="C509" s="3">
        <f>_xlfn.XLOOKUP(B509,Details!E:E,Details!CG:CG)</f>
        <v>0</v>
      </c>
      <c r="D509" s="3">
        <f>_xlfn.XLOOKUP(B509,Details!E:E,Details!AQ:AQ)</f>
        <v>0</v>
      </c>
      <c r="E509" s="3">
        <f>_xlfn.XLOOKUP(B509,Details!E:E,Details!AR:AR)</f>
        <v>0</v>
      </c>
      <c r="F509" s="3">
        <f>SUMIFS(Details!AY:AY,Details!E:E,'GST TDS'!B509)</f>
        <v>0</v>
      </c>
      <c r="G509" s="352">
        <f t="shared" si="14"/>
        <v>0</v>
      </c>
    </row>
    <row r="510" spans="3:7" x14ac:dyDescent="0.35">
      <c r="C510" s="3">
        <f>_xlfn.XLOOKUP(B510,Details!E:E,Details!CG:CG)</f>
        <v>0</v>
      </c>
      <c r="D510" s="3">
        <f>_xlfn.XLOOKUP(B510,Details!E:E,Details!AQ:AQ)</f>
        <v>0</v>
      </c>
      <c r="E510" s="3">
        <f>_xlfn.XLOOKUP(B510,Details!E:E,Details!AR:AR)</f>
        <v>0</v>
      </c>
      <c r="F510" s="3">
        <f>SUMIFS(Details!AY:AY,Details!E:E,'GST TDS'!B510)</f>
        <v>0</v>
      </c>
      <c r="G510" s="352">
        <f t="shared" si="14"/>
        <v>0</v>
      </c>
    </row>
    <row r="511" spans="3:7" x14ac:dyDescent="0.35">
      <c r="C511" s="3">
        <f>_xlfn.XLOOKUP(B511,Details!E:E,Details!CG:CG)</f>
        <v>0</v>
      </c>
      <c r="D511" s="3">
        <f>_xlfn.XLOOKUP(B511,Details!E:E,Details!AQ:AQ)</f>
        <v>0</v>
      </c>
      <c r="E511" s="3">
        <f>_xlfn.XLOOKUP(B511,Details!E:E,Details!AR:AR)</f>
        <v>0</v>
      </c>
      <c r="F511" s="3">
        <f>SUMIFS(Details!AY:AY,Details!E:E,'GST TDS'!B511)</f>
        <v>0</v>
      </c>
      <c r="G511" s="352">
        <f t="shared" si="14"/>
        <v>0</v>
      </c>
    </row>
    <row r="512" spans="3:7" x14ac:dyDescent="0.35">
      <c r="C512" s="3">
        <f>_xlfn.XLOOKUP(B512,Details!E:E,Details!CG:CG)</f>
        <v>0</v>
      </c>
      <c r="D512" s="3">
        <f>_xlfn.XLOOKUP(B512,Details!E:E,Details!AQ:AQ)</f>
        <v>0</v>
      </c>
      <c r="E512" s="3">
        <f>_xlfn.XLOOKUP(B512,Details!E:E,Details!AR:AR)</f>
        <v>0</v>
      </c>
      <c r="F512" s="3">
        <f>SUMIFS(Details!AY:AY,Details!E:E,'GST TDS'!B512)</f>
        <v>0</v>
      </c>
      <c r="G512" s="352">
        <f t="shared" si="14"/>
        <v>0</v>
      </c>
    </row>
    <row r="513" spans="3:7" x14ac:dyDescent="0.35">
      <c r="C513" s="3">
        <f>_xlfn.XLOOKUP(B513,Details!E:E,Details!CG:CG)</f>
        <v>0</v>
      </c>
      <c r="D513" s="3">
        <f>_xlfn.XLOOKUP(B513,Details!E:E,Details!AQ:AQ)</f>
        <v>0</v>
      </c>
      <c r="E513" s="3">
        <f>_xlfn.XLOOKUP(B513,Details!E:E,Details!AR:AR)</f>
        <v>0</v>
      </c>
      <c r="F513" s="3">
        <f>SUMIFS(Details!AY:AY,Details!E:E,'GST TDS'!B513)</f>
        <v>0</v>
      </c>
      <c r="G513" s="352">
        <f t="shared" si="14"/>
        <v>0</v>
      </c>
    </row>
    <row r="514" spans="3:7" x14ac:dyDescent="0.35">
      <c r="C514" s="3">
        <f>_xlfn.XLOOKUP(B514,Details!E:E,Details!CG:CG)</f>
        <v>0</v>
      </c>
      <c r="D514" s="3">
        <f>_xlfn.XLOOKUP(B514,Details!E:E,Details!AQ:AQ)</f>
        <v>0</v>
      </c>
      <c r="E514" s="3">
        <f>_xlfn.XLOOKUP(B514,Details!E:E,Details!AR:AR)</f>
        <v>0</v>
      </c>
      <c r="F514" s="3">
        <f>SUMIFS(Details!AY:AY,Details!E:E,'GST TDS'!B514)</f>
        <v>0</v>
      </c>
      <c r="G514" s="352">
        <f t="shared" si="14"/>
        <v>0</v>
      </c>
    </row>
    <row r="515" spans="3:7" x14ac:dyDescent="0.35">
      <c r="C515" s="3">
        <f>_xlfn.XLOOKUP(B515,Details!E:E,Details!CG:CG)</f>
        <v>0</v>
      </c>
      <c r="D515" s="3">
        <f>_xlfn.XLOOKUP(B515,Details!E:E,Details!AQ:AQ)</f>
        <v>0</v>
      </c>
      <c r="E515" s="3">
        <f>_xlfn.XLOOKUP(B515,Details!E:E,Details!AR:AR)</f>
        <v>0</v>
      </c>
      <c r="F515" s="3">
        <f>SUMIFS(Details!AY:AY,Details!E:E,'GST TDS'!B515)</f>
        <v>0</v>
      </c>
      <c r="G515" s="352">
        <f t="shared" si="14"/>
        <v>0</v>
      </c>
    </row>
    <row r="516" spans="3:7" x14ac:dyDescent="0.35">
      <c r="C516" s="3">
        <f>_xlfn.XLOOKUP(B516,Details!E:E,Details!CG:CG)</f>
        <v>0</v>
      </c>
      <c r="D516" s="3">
        <f>_xlfn.XLOOKUP(B516,Details!E:E,Details!AQ:AQ)</f>
        <v>0</v>
      </c>
      <c r="E516" s="3">
        <f>_xlfn.XLOOKUP(B516,Details!E:E,Details!AR:AR)</f>
        <v>0</v>
      </c>
      <c r="F516" s="3">
        <f>SUMIFS(Details!AY:AY,Details!E:E,'GST TDS'!B516)</f>
        <v>0</v>
      </c>
      <c r="G516" s="352">
        <f t="shared" si="14"/>
        <v>0</v>
      </c>
    </row>
    <row r="517" spans="3:7" x14ac:dyDescent="0.35">
      <c r="C517" s="3">
        <f>_xlfn.XLOOKUP(B517,Details!E:E,Details!CG:CG)</f>
        <v>0</v>
      </c>
      <c r="D517" s="3">
        <f>_xlfn.XLOOKUP(B517,Details!E:E,Details!AQ:AQ)</f>
        <v>0</v>
      </c>
      <c r="E517" s="3">
        <f>_xlfn.XLOOKUP(B517,Details!E:E,Details!AR:AR)</f>
        <v>0</v>
      </c>
      <c r="F517" s="3">
        <f>SUMIFS(Details!AY:AY,Details!E:E,'GST TDS'!B517)</f>
        <v>0</v>
      </c>
      <c r="G517" s="352">
        <f t="shared" ref="G517:G518" si="15">F517*2%</f>
        <v>0</v>
      </c>
    </row>
    <row r="518" spans="3:7" x14ac:dyDescent="0.35">
      <c r="C518" s="3">
        <f>_xlfn.XLOOKUP(B518,Details!E:E,Details!CG:CG)</f>
        <v>0</v>
      </c>
      <c r="D518" s="3">
        <f>_xlfn.XLOOKUP(B518,Details!E:E,Details!AQ:AQ)</f>
        <v>0</v>
      </c>
      <c r="E518" s="3">
        <f>_xlfn.XLOOKUP(B518,Details!E:E,Details!AR:AR)</f>
        <v>0</v>
      </c>
      <c r="F518" s="3">
        <f>SUMIFS(Details!AY:AY,Details!E:E,'GST TDS'!B518)</f>
        <v>0</v>
      </c>
      <c r="G518" s="352">
        <f t="shared" si="15"/>
        <v>0</v>
      </c>
    </row>
    <row r="519" spans="3:7" x14ac:dyDescent="0.35">
      <c r="C519" s="3">
        <f>_xlfn.XLOOKUP(B519,Details!E:E,Details!CG:CG)</f>
        <v>0</v>
      </c>
      <c r="D519" s="3">
        <f>_xlfn.XLOOKUP(B519,Details!E:E,Details!AQ:AQ)</f>
        <v>0</v>
      </c>
      <c r="E519" s="3">
        <f>_xlfn.XLOOKUP(B519,Details!E:E,Details!AR:AR)</f>
        <v>0</v>
      </c>
      <c r="F519" s="3">
        <f>SUMIFS(Details!AY:AY,Details!E:E,'GST TDS'!B519)</f>
        <v>0</v>
      </c>
      <c r="G519" s="352">
        <f t="shared" ref="G519:G541" si="16">F519*2%</f>
        <v>0</v>
      </c>
    </row>
    <row r="520" spans="3:7" x14ac:dyDescent="0.35">
      <c r="C520" s="3">
        <f>_xlfn.XLOOKUP(B520,Details!E:E,Details!CG:CG)</f>
        <v>0</v>
      </c>
      <c r="D520" s="3">
        <f>_xlfn.XLOOKUP(B520,Details!E:E,Details!AQ:AQ)</f>
        <v>0</v>
      </c>
      <c r="E520" s="3">
        <f>_xlfn.XLOOKUP(B520,Details!E:E,Details!AR:AR)</f>
        <v>0</v>
      </c>
      <c r="F520" s="3">
        <f>SUMIFS(Details!AY:AY,Details!E:E,'GST TDS'!B520)</f>
        <v>0</v>
      </c>
      <c r="G520" s="352">
        <f t="shared" si="16"/>
        <v>0</v>
      </c>
    </row>
    <row r="521" spans="3:7" x14ac:dyDescent="0.35">
      <c r="C521" s="3">
        <f>_xlfn.XLOOKUP(B521,Details!E:E,Details!CG:CG)</f>
        <v>0</v>
      </c>
      <c r="D521" s="3">
        <f>_xlfn.XLOOKUP(B521,Details!E:E,Details!AQ:AQ)</f>
        <v>0</v>
      </c>
      <c r="E521" s="3">
        <f>_xlfn.XLOOKUP(B521,Details!E:E,Details!AR:AR)</f>
        <v>0</v>
      </c>
      <c r="F521" s="3">
        <f>SUMIFS(Details!AY:AY,Details!E:E,'GST TDS'!B521)</f>
        <v>0</v>
      </c>
      <c r="G521" s="352">
        <f t="shared" si="16"/>
        <v>0</v>
      </c>
    </row>
    <row r="522" spans="3:7" x14ac:dyDescent="0.35">
      <c r="C522" s="3">
        <f>_xlfn.XLOOKUP(B522,Details!E:E,Details!CG:CG)</f>
        <v>0</v>
      </c>
      <c r="D522" s="3">
        <f>_xlfn.XLOOKUP(B522,Details!E:E,Details!AQ:AQ)</f>
        <v>0</v>
      </c>
      <c r="E522" s="3">
        <f>_xlfn.XLOOKUP(B522,Details!E:E,Details!AR:AR)</f>
        <v>0</v>
      </c>
      <c r="F522" s="3">
        <f>SUMIFS(Details!AY:AY,Details!E:E,'GST TDS'!B522)</f>
        <v>0</v>
      </c>
      <c r="G522" s="352">
        <f t="shared" si="16"/>
        <v>0</v>
      </c>
    </row>
    <row r="523" spans="3:7" x14ac:dyDescent="0.35">
      <c r="C523" s="3">
        <f>_xlfn.XLOOKUP(B523,Details!E:E,Details!CG:CG)</f>
        <v>0</v>
      </c>
      <c r="D523" s="3">
        <f>_xlfn.XLOOKUP(B523,Details!E:E,Details!AQ:AQ)</f>
        <v>0</v>
      </c>
      <c r="E523" s="3">
        <f>_xlfn.XLOOKUP(B523,Details!E:E,Details!AR:AR)</f>
        <v>0</v>
      </c>
      <c r="F523" s="3">
        <f>SUMIFS(Details!AY:AY,Details!E:E,'GST TDS'!B523)</f>
        <v>0</v>
      </c>
      <c r="G523" s="352">
        <f t="shared" si="16"/>
        <v>0</v>
      </c>
    </row>
    <row r="524" spans="3:7" x14ac:dyDescent="0.35">
      <c r="C524" s="3">
        <f>_xlfn.XLOOKUP(B524,Details!E:E,Details!CG:CG)</f>
        <v>0</v>
      </c>
      <c r="D524" s="3">
        <f>_xlfn.XLOOKUP(B524,Details!E:E,Details!AQ:AQ)</f>
        <v>0</v>
      </c>
      <c r="E524" s="3">
        <f>_xlfn.XLOOKUP(B524,Details!E:E,Details!AR:AR)</f>
        <v>0</v>
      </c>
      <c r="F524" s="3">
        <f>SUMIFS(Details!AY:AY,Details!E:E,'GST TDS'!B524)</f>
        <v>0</v>
      </c>
      <c r="G524" s="352">
        <f t="shared" si="16"/>
        <v>0</v>
      </c>
    </row>
    <row r="525" spans="3:7" x14ac:dyDescent="0.35">
      <c r="C525" s="3">
        <f>_xlfn.XLOOKUP(B525,Details!E:E,Details!CG:CG)</f>
        <v>0</v>
      </c>
      <c r="D525" s="3">
        <f>_xlfn.XLOOKUP(B525,Details!E:E,Details!AQ:AQ)</f>
        <v>0</v>
      </c>
      <c r="E525" s="3">
        <f>_xlfn.XLOOKUP(B525,Details!E:E,Details!AR:AR)</f>
        <v>0</v>
      </c>
      <c r="F525" s="3">
        <f>SUMIFS(Details!AY:AY,Details!E:E,'GST TDS'!B525)</f>
        <v>0</v>
      </c>
      <c r="G525" s="352">
        <f t="shared" si="16"/>
        <v>0</v>
      </c>
    </row>
    <row r="526" spans="3:7" x14ac:dyDescent="0.35">
      <c r="C526" s="3">
        <f>_xlfn.XLOOKUP(B526,Details!E:E,Details!CG:CG)</f>
        <v>0</v>
      </c>
      <c r="D526" s="3">
        <f>_xlfn.XLOOKUP(B526,Details!E:E,Details!AQ:AQ)</f>
        <v>0</v>
      </c>
      <c r="E526" s="3">
        <f>_xlfn.XLOOKUP(B526,Details!E:E,Details!AR:AR)</f>
        <v>0</v>
      </c>
      <c r="F526" s="3">
        <f>SUMIFS(Details!AY:AY,Details!E:E,'GST TDS'!B526)</f>
        <v>0</v>
      </c>
      <c r="G526" s="352">
        <f t="shared" si="16"/>
        <v>0</v>
      </c>
    </row>
    <row r="527" spans="3:7" x14ac:dyDescent="0.35">
      <c r="C527" s="3">
        <f>_xlfn.XLOOKUP(B527,Details!E:E,Details!CG:CG)</f>
        <v>0</v>
      </c>
      <c r="D527" s="3">
        <f>_xlfn.XLOOKUP(B527,Details!E:E,Details!AQ:AQ)</f>
        <v>0</v>
      </c>
      <c r="E527" s="3">
        <f>_xlfn.XLOOKUP(B527,Details!E:E,Details!AR:AR)</f>
        <v>0</v>
      </c>
      <c r="F527" s="3">
        <f>SUMIFS(Details!AY:AY,Details!E:E,'GST TDS'!B527)</f>
        <v>0</v>
      </c>
      <c r="G527" s="352">
        <f t="shared" si="16"/>
        <v>0</v>
      </c>
    </row>
    <row r="528" spans="3:7" x14ac:dyDescent="0.35">
      <c r="C528" s="3">
        <f>_xlfn.XLOOKUP(B528,Details!E:E,Details!CG:CG)</f>
        <v>0</v>
      </c>
      <c r="D528" s="3">
        <f>_xlfn.XLOOKUP(B528,Details!E:E,Details!AQ:AQ)</f>
        <v>0</v>
      </c>
      <c r="E528" s="3">
        <f>_xlfn.XLOOKUP(B528,Details!E:E,Details!AR:AR)</f>
        <v>0</v>
      </c>
      <c r="F528" s="3">
        <f>SUMIFS(Details!AY:AY,Details!E:E,'GST TDS'!B528)</f>
        <v>0</v>
      </c>
      <c r="G528" s="352">
        <f t="shared" si="16"/>
        <v>0</v>
      </c>
    </row>
    <row r="529" spans="3:7" x14ac:dyDescent="0.35">
      <c r="C529" s="3">
        <f>_xlfn.XLOOKUP(B529,Details!E:E,Details!CG:CG)</f>
        <v>0</v>
      </c>
      <c r="D529" s="3">
        <f>_xlfn.XLOOKUP(B529,Details!E:E,Details!AQ:AQ)</f>
        <v>0</v>
      </c>
      <c r="E529" s="3">
        <f>_xlfn.XLOOKUP(B529,Details!E:E,Details!AR:AR)</f>
        <v>0</v>
      </c>
      <c r="F529" s="3">
        <f>SUMIFS(Details!AY:AY,Details!E:E,'GST TDS'!B529)</f>
        <v>0</v>
      </c>
      <c r="G529" s="352">
        <f t="shared" si="16"/>
        <v>0</v>
      </c>
    </row>
    <row r="530" spans="3:7" x14ac:dyDescent="0.35">
      <c r="C530" s="3">
        <f>_xlfn.XLOOKUP(B530,Details!E:E,Details!CG:CG)</f>
        <v>0</v>
      </c>
      <c r="D530" s="3">
        <f>_xlfn.XLOOKUP(B530,Details!E:E,Details!AQ:AQ)</f>
        <v>0</v>
      </c>
      <c r="E530" s="3">
        <f>_xlfn.XLOOKUP(B530,Details!E:E,Details!AR:AR)</f>
        <v>0</v>
      </c>
      <c r="F530" s="3">
        <f>SUMIFS(Details!AY:AY,Details!E:E,'GST TDS'!B530)</f>
        <v>0</v>
      </c>
      <c r="G530" s="352">
        <f t="shared" si="16"/>
        <v>0</v>
      </c>
    </row>
    <row r="531" spans="3:7" x14ac:dyDescent="0.35">
      <c r="C531" s="3">
        <f>_xlfn.XLOOKUP(B531,Details!E:E,Details!CG:CG)</f>
        <v>0</v>
      </c>
      <c r="D531" s="3">
        <f>_xlfn.XLOOKUP(B531,Details!E:E,Details!AQ:AQ)</f>
        <v>0</v>
      </c>
      <c r="E531" s="3">
        <f>_xlfn.XLOOKUP(B531,Details!E:E,Details!AR:AR)</f>
        <v>0</v>
      </c>
      <c r="F531" s="3">
        <f>SUMIFS(Details!AY:AY,Details!E:E,'GST TDS'!B531)</f>
        <v>0</v>
      </c>
      <c r="G531" s="352">
        <f t="shared" si="16"/>
        <v>0</v>
      </c>
    </row>
    <row r="532" spans="3:7" x14ac:dyDescent="0.35">
      <c r="C532" s="3">
        <f>_xlfn.XLOOKUP(B532,Details!E:E,Details!CG:CG)</f>
        <v>0</v>
      </c>
      <c r="D532" s="3">
        <f>_xlfn.XLOOKUP(B532,Details!E:E,Details!AQ:AQ)</f>
        <v>0</v>
      </c>
      <c r="E532" s="3">
        <f>_xlfn.XLOOKUP(B532,Details!E:E,Details!AR:AR)</f>
        <v>0</v>
      </c>
      <c r="F532" s="3">
        <f>SUMIFS(Details!AY:AY,Details!E:E,'GST TDS'!B532)</f>
        <v>0</v>
      </c>
      <c r="G532" s="352">
        <f t="shared" si="16"/>
        <v>0</v>
      </c>
    </row>
    <row r="533" spans="3:7" x14ac:dyDescent="0.35">
      <c r="C533" s="3">
        <f>_xlfn.XLOOKUP(B533,Details!E:E,Details!CG:CG)</f>
        <v>0</v>
      </c>
      <c r="D533" s="3">
        <f>_xlfn.XLOOKUP(B533,Details!E:E,Details!AQ:AQ)</f>
        <v>0</v>
      </c>
      <c r="E533" s="3">
        <f>_xlfn.XLOOKUP(B533,Details!E:E,Details!AR:AR)</f>
        <v>0</v>
      </c>
      <c r="F533" s="3">
        <f>SUMIFS(Details!AY:AY,Details!E:E,'GST TDS'!B533)</f>
        <v>0</v>
      </c>
      <c r="G533" s="352">
        <f t="shared" si="16"/>
        <v>0</v>
      </c>
    </row>
    <row r="534" spans="3:7" x14ac:dyDescent="0.35">
      <c r="C534" s="3">
        <f>_xlfn.XLOOKUP(B534,Details!E:E,Details!CG:CG)</f>
        <v>0</v>
      </c>
      <c r="D534" s="3">
        <f>_xlfn.XLOOKUP(B534,Details!E:E,Details!AQ:AQ)</f>
        <v>0</v>
      </c>
      <c r="E534" s="3">
        <f>_xlfn.XLOOKUP(B534,Details!E:E,Details!AR:AR)</f>
        <v>0</v>
      </c>
      <c r="F534" s="3">
        <f>SUMIFS(Details!AY:AY,Details!E:E,'GST TDS'!B534)</f>
        <v>0</v>
      </c>
      <c r="G534" s="352">
        <f t="shared" si="16"/>
        <v>0</v>
      </c>
    </row>
    <row r="535" spans="3:7" x14ac:dyDescent="0.35">
      <c r="C535" s="3">
        <f>_xlfn.XLOOKUP(B535,Details!E:E,Details!CG:CG)</f>
        <v>0</v>
      </c>
      <c r="D535" s="3">
        <f>_xlfn.XLOOKUP(B535,Details!E:E,Details!AQ:AQ)</f>
        <v>0</v>
      </c>
      <c r="E535" s="3">
        <f>_xlfn.XLOOKUP(B535,Details!E:E,Details!AR:AR)</f>
        <v>0</v>
      </c>
      <c r="F535" s="3">
        <f>SUMIFS(Details!AY:AY,Details!E:E,'GST TDS'!B535)</f>
        <v>0</v>
      </c>
      <c r="G535" s="352">
        <f t="shared" si="16"/>
        <v>0</v>
      </c>
    </row>
    <row r="536" spans="3:7" x14ac:dyDescent="0.35">
      <c r="C536" s="3">
        <f>_xlfn.XLOOKUP(B536,Details!E:E,Details!CG:CG)</f>
        <v>0</v>
      </c>
      <c r="D536" s="3">
        <f>_xlfn.XLOOKUP(B536,Details!E:E,Details!AQ:AQ)</f>
        <v>0</v>
      </c>
      <c r="E536" s="3">
        <f>_xlfn.XLOOKUP(B536,Details!E:E,Details!AR:AR)</f>
        <v>0</v>
      </c>
      <c r="F536" s="3">
        <f>SUMIFS(Details!AY:AY,Details!E:E,'GST TDS'!B536)</f>
        <v>0</v>
      </c>
      <c r="G536" s="352">
        <f t="shared" si="16"/>
        <v>0</v>
      </c>
    </row>
    <row r="537" spans="3:7" x14ac:dyDescent="0.35">
      <c r="C537" s="3">
        <f>_xlfn.XLOOKUP(B537,Details!E:E,Details!CG:CG)</f>
        <v>0</v>
      </c>
      <c r="D537" s="3">
        <f>_xlfn.XLOOKUP(B537,Details!E:E,Details!AQ:AQ)</f>
        <v>0</v>
      </c>
      <c r="E537" s="3">
        <f>_xlfn.XLOOKUP(B537,Details!E:E,Details!AR:AR)</f>
        <v>0</v>
      </c>
      <c r="F537" s="3">
        <f>SUMIFS(Details!AY:AY,Details!E:E,'GST TDS'!B537)</f>
        <v>0</v>
      </c>
      <c r="G537" s="352">
        <f t="shared" si="16"/>
        <v>0</v>
      </c>
    </row>
    <row r="538" spans="3:7" x14ac:dyDescent="0.35">
      <c r="C538" s="3">
        <f>_xlfn.XLOOKUP(B538,Details!E:E,Details!CG:CG)</f>
        <v>0</v>
      </c>
      <c r="D538" s="3">
        <f>_xlfn.XLOOKUP(B538,Details!E:E,Details!AQ:AQ)</f>
        <v>0</v>
      </c>
      <c r="E538" s="3">
        <f>_xlfn.XLOOKUP(B538,Details!E:E,Details!AR:AR)</f>
        <v>0</v>
      </c>
      <c r="F538" s="3">
        <f>SUMIFS(Details!AY:AY,Details!E:E,'GST TDS'!B538)</f>
        <v>0</v>
      </c>
      <c r="G538" s="352">
        <f t="shared" si="16"/>
        <v>0</v>
      </c>
    </row>
    <row r="539" spans="3:7" x14ac:dyDescent="0.35">
      <c r="C539" s="3">
        <f>_xlfn.XLOOKUP(B539,Details!E:E,Details!CG:CG)</f>
        <v>0</v>
      </c>
      <c r="D539" s="3">
        <f>_xlfn.XLOOKUP(B539,Details!E:E,Details!AQ:AQ)</f>
        <v>0</v>
      </c>
      <c r="E539" s="3">
        <f>_xlfn.XLOOKUP(B539,Details!E:E,Details!AR:AR)</f>
        <v>0</v>
      </c>
      <c r="F539" s="3">
        <f>SUMIFS(Details!AY:AY,Details!E:E,'GST TDS'!B539)</f>
        <v>0</v>
      </c>
      <c r="G539" s="352">
        <f t="shared" si="16"/>
        <v>0</v>
      </c>
    </row>
    <row r="540" spans="3:7" x14ac:dyDescent="0.35">
      <c r="C540" s="3">
        <f>_xlfn.XLOOKUP(B540,Details!E:E,Details!CG:CG)</f>
        <v>0</v>
      </c>
      <c r="D540" s="3">
        <f>_xlfn.XLOOKUP(B540,Details!E:E,Details!AQ:AQ)</f>
        <v>0</v>
      </c>
      <c r="E540" s="3">
        <f>_xlfn.XLOOKUP(B540,Details!E:E,Details!AR:AR)</f>
        <v>0</v>
      </c>
      <c r="F540" s="3">
        <f>SUMIFS(Details!AY:AY,Details!E:E,'GST TDS'!B540)</f>
        <v>0</v>
      </c>
      <c r="G540" s="352">
        <f t="shared" si="16"/>
        <v>0</v>
      </c>
    </row>
    <row r="541" spans="3:7" x14ac:dyDescent="0.35">
      <c r="C541" s="3">
        <f>_xlfn.XLOOKUP(B541,Details!E:E,Details!CG:CG)</f>
        <v>0</v>
      </c>
      <c r="D541" s="3">
        <f>_xlfn.XLOOKUP(B541,Details!E:E,Details!AQ:AQ)</f>
        <v>0</v>
      </c>
      <c r="E541" s="3">
        <f>_xlfn.XLOOKUP(B541,Details!E:E,Details!AR:AR)</f>
        <v>0</v>
      </c>
      <c r="F541" s="3">
        <f>SUMIFS(Details!AY:AY,Details!E:E,'GST TDS'!B541)</f>
        <v>0</v>
      </c>
      <c r="G541" s="352">
        <f t="shared" si="16"/>
        <v>0</v>
      </c>
    </row>
    <row r="542" spans="3:7" x14ac:dyDescent="0.35">
      <c r="C542" s="3">
        <f>_xlfn.XLOOKUP(B542,Details!E:E,Details!CG:CG)</f>
        <v>0</v>
      </c>
      <c r="D542" s="3">
        <f>_xlfn.XLOOKUP(B542,Details!E:E,Details!AQ:AQ)</f>
        <v>0</v>
      </c>
      <c r="E542" s="3">
        <f>_xlfn.XLOOKUP(B542,Details!E:E,Details!AR:AR)</f>
        <v>0</v>
      </c>
      <c r="F542" s="3">
        <f>SUMIFS(Details!AY:AY,Details!E:E,'GST TDS'!B542)</f>
        <v>0</v>
      </c>
      <c r="G542" s="352">
        <f t="shared" ref="G542:G605" si="17">F542*2%</f>
        <v>0</v>
      </c>
    </row>
    <row r="543" spans="3:7" x14ac:dyDescent="0.35">
      <c r="C543" s="3">
        <f>_xlfn.XLOOKUP(B543,Details!E:E,Details!CG:CG)</f>
        <v>0</v>
      </c>
      <c r="D543" s="3">
        <f>_xlfn.XLOOKUP(B543,Details!E:E,Details!AQ:AQ)</f>
        <v>0</v>
      </c>
      <c r="E543" s="3">
        <f>_xlfn.XLOOKUP(B543,Details!E:E,Details!AR:AR)</f>
        <v>0</v>
      </c>
      <c r="F543" s="3">
        <f>SUMIFS(Details!AY:AY,Details!E:E,'GST TDS'!B543)</f>
        <v>0</v>
      </c>
      <c r="G543" s="352">
        <f t="shared" si="17"/>
        <v>0</v>
      </c>
    </row>
    <row r="544" spans="3:7" x14ac:dyDescent="0.35">
      <c r="C544" s="3">
        <f>_xlfn.XLOOKUP(B544,Details!E:E,Details!CG:CG)</f>
        <v>0</v>
      </c>
      <c r="D544" s="3">
        <f>_xlfn.XLOOKUP(B544,Details!E:E,Details!AQ:AQ)</f>
        <v>0</v>
      </c>
      <c r="E544" s="3">
        <f>_xlfn.XLOOKUP(B544,Details!E:E,Details!AR:AR)</f>
        <v>0</v>
      </c>
      <c r="F544" s="3">
        <f>SUMIFS(Details!AY:AY,Details!E:E,'GST TDS'!B544)</f>
        <v>0</v>
      </c>
      <c r="G544" s="352">
        <f t="shared" si="17"/>
        <v>0</v>
      </c>
    </row>
    <row r="545" spans="3:7" x14ac:dyDescent="0.35">
      <c r="C545" s="3">
        <f>_xlfn.XLOOKUP(B545,Details!E:E,Details!CG:CG)</f>
        <v>0</v>
      </c>
      <c r="D545" s="3">
        <f>_xlfn.XLOOKUP(B545,Details!E:E,Details!AQ:AQ)</f>
        <v>0</v>
      </c>
      <c r="E545" s="3">
        <f>_xlfn.XLOOKUP(B545,Details!E:E,Details!AR:AR)</f>
        <v>0</v>
      </c>
      <c r="F545" s="3">
        <f>SUMIFS(Details!AY:AY,Details!E:E,'GST TDS'!B545)</f>
        <v>0</v>
      </c>
      <c r="G545" s="352">
        <f t="shared" si="17"/>
        <v>0</v>
      </c>
    </row>
    <row r="546" spans="3:7" x14ac:dyDescent="0.35">
      <c r="C546" s="3">
        <f>_xlfn.XLOOKUP(B546,Details!E:E,Details!CG:CG)</f>
        <v>0</v>
      </c>
      <c r="D546" s="3">
        <f>_xlfn.XLOOKUP(B546,Details!E:E,Details!AQ:AQ)</f>
        <v>0</v>
      </c>
      <c r="E546" s="3">
        <f>_xlfn.XLOOKUP(B546,Details!E:E,Details!AR:AR)</f>
        <v>0</v>
      </c>
      <c r="F546" s="3">
        <f>SUMIFS(Details!AY:AY,Details!E:E,'GST TDS'!B546)</f>
        <v>0</v>
      </c>
      <c r="G546" s="352">
        <f t="shared" si="17"/>
        <v>0</v>
      </c>
    </row>
    <row r="547" spans="3:7" x14ac:dyDescent="0.35">
      <c r="C547" s="3">
        <f>_xlfn.XLOOKUP(B547,Details!E:E,Details!CG:CG)</f>
        <v>0</v>
      </c>
      <c r="D547" s="3">
        <f>_xlfn.XLOOKUP(B547,Details!E:E,Details!AQ:AQ)</f>
        <v>0</v>
      </c>
      <c r="E547" s="3">
        <f>_xlfn.XLOOKUP(B547,Details!E:E,Details!AR:AR)</f>
        <v>0</v>
      </c>
      <c r="F547" s="3">
        <f>SUMIFS(Details!AY:AY,Details!E:E,'GST TDS'!B547)</f>
        <v>0</v>
      </c>
      <c r="G547" s="352">
        <f t="shared" si="17"/>
        <v>0</v>
      </c>
    </row>
    <row r="548" spans="3:7" x14ac:dyDescent="0.35">
      <c r="C548" s="3">
        <f>_xlfn.XLOOKUP(B548,Details!E:E,Details!CG:CG)</f>
        <v>0</v>
      </c>
      <c r="D548" s="3">
        <f>_xlfn.XLOOKUP(B548,Details!E:E,Details!AQ:AQ)</f>
        <v>0</v>
      </c>
      <c r="E548" s="3">
        <f>_xlfn.XLOOKUP(B548,Details!E:E,Details!AR:AR)</f>
        <v>0</v>
      </c>
      <c r="F548" s="3">
        <f>SUMIFS(Details!AY:AY,Details!E:E,'GST TDS'!B548)</f>
        <v>0</v>
      </c>
      <c r="G548" s="352">
        <f t="shared" si="17"/>
        <v>0</v>
      </c>
    </row>
    <row r="549" spans="3:7" x14ac:dyDescent="0.35">
      <c r="C549" s="3">
        <f>_xlfn.XLOOKUP(B549,Details!E:E,Details!CG:CG)</f>
        <v>0</v>
      </c>
      <c r="D549" s="3">
        <f>_xlfn.XLOOKUP(B549,Details!E:E,Details!AQ:AQ)</f>
        <v>0</v>
      </c>
      <c r="E549" s="3">
        <f>_xlfn.XLOOKUP(B549,Details!E:E,Details!AR:AR)</f>
        <v>0</v>
      </c>
      <c r="F549" s="3">
        <f>SUMIFS(Details!AY:AY,Details!E:E,'GST TDS'!B549)</f>
        <v>0</v>
      </c>
      <c r="G549" s="352">
        <f t="shared" si="17"/>
        <v>0</v>
      </c>
    </row>
    <row r="550" spans="3:7" x14ac:dyDescent="0.35">
      <c r="C550" s="3">
        <f>_xlfn.XLOOKUP(B550,Details!E:E,Details!CG:CG)</f>
        <v>0</v>
      </c>
      <c r="D550" s="3">
        <f>_xlfn.XLOOKUP(B550,Details!E:E,Details!AQ:AQ)</f>
        <v>0</v>
      </c>
      <c r="E550" s="3">
        <f>_xlfn.XLOOKUP(B550,Details!E:E,Details!AR:AR)</f>
        <v>0</v>
      </c>
      <c r="F550" s="3">
        <f>SUMIFS(Details!AY:AY,Details!E:E,'GST TDS'!B550)</f>
        <v>0</v>
      </c>
      <c r="G550" s="352">
        <f t="shared" si="17"/>
        <v>0</v>
      </c>
    </row>
    <row r="551" spans="3:7" x14ac:dyDescent="0.35">
      <c r="C551" s="3">
        <f>_xlfn.XLOOKUP(B551,Details!E:E,Details!CG:CG)</f>
        <v>0</v>
      </c>
      <c r="D551" s="3">
        <f>_xlfn.XLOOKUP(B551,Details!E:E,Details!AQ:AQ)</f>
        <v>0</v>
      </c>
      <c r="E551" s="3">
        <f>_xlfn.XLOOKUP(B551,Details!E:E,Details!AR:AR)</f>
        <v>0</v>
      </c>
      <c r="F551" s="3">
        <f>SUMIFS(Details!AY:AY,Details!E:E,'GST TDS'!B551)</f>
        <v>0</v>
      </c>
      <c r="G551" s="352">
        <f t="shared" si="17"/>
        <v>0</v>
      </c>
    </row>
    <row r="552" spans="3:7" x14ac:dyDescent="0.35">
      <c r="C552" s="3">
        <f>_xlfn.XLOOKUP(B552,Details!E:E,Details!CG:CG)</f>
        <v>0</v>
      </c>
      <c r="D552" s="3">
        <f>_xlfn.XLOOKUP(B552,Details!E:E,Details!AQ:AQ)</f>
        <v>0</v>
      </c>
      <c r="E552" s="3">
        <f>_xlfn.XLOOKUP(B552,Details!E:E,Details!AR:AR)</f>
        <v>0</v>
      </c>
      <c r="F552" s="3">
        <f>SUMIFS(Details!AY:AY,Details!E:E,'GST TDS'!B552)</f>
        <v>0</v>
      </c>
      <c r="G552" s="352">
        <f t="shared" si="17"/>
        <v>0</v>
      </c>
    </row>
    <row r="553" spans="3:7" x14ac:dyDescent="0.35">
      <c r="C553" s="3">
        <f>_xlfn.XLOOKUP(B553,Details!E:E,Details!CG:CG)</f>
        <v>0</v>
      </c>
      <c r="D553" s="3">
        <f>_xlfn.XLOOKUP(B553,Details!E:E,Details!AQ:AQ)</f>
        <v>0</v>
      </c>
      <c r="E553" s="3">
        <f>_xlfn.XLOOKUP(B553,Details!E:E,Details!AR:AR)</f>
        <v>0</v>
      </c>
      <c r="F553" s="3">
        <f>SUMIFS(Details!AY:AY,Details!E:E,'GST TDS'!B553)</f>
        <v>0</v>
      </c>
      <c r="G553" s="352">
        <f t="shared" si="17"/>
        <v>0</v>
      </c>
    </row>
    <row r="554" spans="3:7" x14ac:dyDescent="0.35">
      <c r="C554" s="3">
        <f>_xlfn.XLOOKUP(B554,Details!E:E,Details!CG:CG)</f>
        <v>0</v>
      </c>
      <c r="D554" s="3">
        <f>_xlfn.XLOOKUP(B554,Details!E:E,Details!AQ:AQ)</f>
        <v>0</v>
      </c>
      <c r="E554" s="3">
        <f>_xlfn.XLOOKUP(B554,Details!E:E,Details!AR:AR)</f>
        <v>0</v>
      </c>
      <c r="F554" s="3">
        <f>SUMIFS(Details!AY:AY,Details!E:E,'GST TDS'!B554)</f>
        <v>0</v>
      </c>
      <c r="G554" s="352">
        <f t="shared" si="17"/>
        <v>0</v>
      </c>
    </row>
    <row r="555" spans="3:7" x14ac:dyDescent="0.35">
      <c r="C555" s="3">
        <f>_xlfn.XLOOKUP(B555,Details!E:E,Details!CG:CG)</f>
        <v>0</v>
      </c>
      <c r="D555" s="3">
        <f>_xlfn.XLOOKUP(B555,Details!E:E,Details!AQ:AQ)</f>
        <v>0</v>
      </c>
      <c r="E555" s="3">
        <f>_xlfn.XLOOKUP(B555,Details!E:E,Details!AR:AR)</f>
        <v>0</v>
      </c>
      <c r="F555" s="3">
        <f>SUMIFS(Details!AY:AY,Details!E:E,'GST TDS'!B555)</f>
        <v>0</v>
      </c>
      <c r="G555" s="352">
        <f t="shared" si="17"/>
        <v>0</v>
      </c>
    </row>
    <row r="556" spans="3:7" x14ac:dyDescent="0.35">
      <c r="C556" s="3">
        <f>_xlfn.XLOOKUP(B556,Details!E:E,Details!CG:CG)</f>
        <v>0</v>
      </c>
      <c r="D556" s="3">
        <f>_xlfn.XLOOKUP(B556,Details!E:E,Details!AQ:AQ)</f>
        <v>0</v>
      </c>
      <c r="E556" s="3">
        <f>_xlfn.XLOOKUP(B556,Details!E:E,Details!AR:AR)</f>
        <v>0</v>
      </c>
      <c r="F556" s="3">
        <f>SUMIFS(Details!AY:AY,Details!E:E,'GST TDS'!B556)</f>
        <v>0</v>
      </c>
      <c r="G556" s="352">
        <f t="shared" si="17"/>
        <v>0</v>
      </c>
    </row>
    <row r="557" spans="3:7" x14ac:dyDescent="0.35">
      <c r="C557" s="3">
        <f>_xlfn.XLOOKUP(B557,Details!E:E,Details!CG:CG)</f>
        <v>0</v>
      </c>
      <c r="D557" s="3">
        <f>_xlfn.XLOOKUP(B557,Details!E:E,Details!AQ:AQ)</f>
        <v>0</v>
      </c>
      <c r="E557" s="3">
        <f>_xlfn.XLOOKUP(B557,Details!E:E,Details!AR:AR)</f>
        <v>0</v>
      </c>
      <c r="F557" s="3">
        <f>SUMIFS(Details!AY:AY,Details!E:E,'GST TDS'!B557)</f>
        <v>0</v>
      </c>
      <c r="G557" s="352">
        <f t="shared" si="17"/>
        <v>0</v>
      </c>
    </row>
    <row r="558" spans="3:7" x14ac:dyDescent="0.35">
      <c r="C558" s="3">
        <f>_xlfn.XLOOKUP(B558,Details!E:E,Details!CG:CG)</f>
        <v>0</v>
      </c>
      <c r="D558" s="3">
        <f>_xlfn.XLOOKUP(B558,Details!E:E,Details!AQ:AQ)</f>
        <v>0</v>
      </c>
      <c r="E558" s="3">
        <f>_xlfn.XLOOKUP(B558,Details!E:E,Details!AR:AR)</f>
        <v>0</v>
      </c>
      <c r="F558" s="3">
        <f>SUMIFS(Details!AY:AY,Details!E:E,'GST TDS'!B558)</f>
        <v>0</v>
      </c>
      <c r="G558" s="352">
        <f t="shared" si="17"/>
        <v>0</v>
      </c>
    </row>
    <row r="559" spans="3:7" x14ac:dyDescent="0.35">
      <c r="C559" s="3">
        <f>_xlfn.XLOOKUP(B559,Details!E:E,Details!CG:CG)</f>
        <v>0</v>
      </c>
      <c r="D559" s="3">
        <f>_xlfn.XLOOKUP(B559,Details!E:E,Details!AQ:AQ)</f>
        <v>0</v>
      </c>
      <c r="E559" s="3">
        <f>_xlfn.XLOOKUP(B559,Details!E:E,Details!AR:AR)</f>
        <v>0</v>
      </c>
      <c r="F559" s="3">
        <f>SUMIFS(Details!AY:AY,Details!E:E,'GST TDS'!B559)</f>
        <v>0</v>
      </c>
      <c r="G559" s="352">
        <f t="shared" si="17"/>
        <v>0</v>
      </c>
    </row>
    <row r="560" spans="3:7" x14ac:dyDescent="0.35">
      <c r="C560" s="3">
        <f>_xlfn.XLOOKUP(B560,Details!E:E,Details!CG:CG)</f>
        <v>0</v>
      </c>
      <c r="D560" s="3">
        <f>_xlfn.XLOOKUP(B560,Details!E:E,Details!AQ:AQ)</f>
        <v>0</v>
      </c>
      <c r="E560" s="3">
        <f>_xlfn.XLOOKUP(B560,Details!E:E,Details!AR:AR)</f>
        <v>0</v>
      </c>
      <c r="F560" s="3">
        <f>SUMIFS(Details!AY:AY,Details!E:E,'GST TDS'!B560)</f>
        <v>0</v>
      </c>
      <c r="G560" s="352">
        <f t="shared" si="17"/>
        <v>0</v>
      </c>
    </row>
    <row r="561" spans="3:7" x14ac:dyDescent="0.35">
      <c r="C561" s="3">
        <f>_xlfn.XLOOKUP(B561,Details!E:E,Details!CG:CG)</f>
        <v>0</v>
      </c>
      <c r="D561" s="3">
        <f>_xlfn.XLOOKUP(B561,Details!E:E,Details!AQ:AQ)</f>
        <v>0</v>
      </c>
      <c r="E561" s="3">
        <f>_xlfn.XLOOKUP(B561,Details!E:E,Details!AR:AR)</f>
        <v>0</v>
      </c>
      <c r="F561" s="3">
        <f>SUMIFS(Details!AY:AY,Details!E:E,'GST TDS'!B561)</f>
        <v>0</v>
      </c>
      <c r="G561" s="352">
        <f t="shared" si="17"/>
        <v>0</v>
      </c>
    </row>
    <row r="562" spans="3:7" x14ac:dyDescent="0.35">
      <c r="C562" s="3">
        <f>_xlfn.XLOOKUP(B562,Details!E:E,Details!CG:CG)</f>
        <v>0</v>
      </c>
      <c r="D562" s="3">
        <f>_xlfn.XLOOKUP(B562,Details!E:E,Details!AQ:AQ)</f>
        <v>0</v>
      </c>
      <c r="E562" s="3">
        <f>_xlfn.XLOOKUP(B562,Details!E:E,Details!AR:AR)</f>
        <v>0</v>
      </c>
      <c r="F562" s="3">
        <f>SUMIFS(Details!AY:AY,Details!E:E,'GST TDS'!B562)</f>
        <v>0</v>
      </c>
      <c r="G562" s="352">
        <f t="shared" si="17"/>
        <v>0</v>
      </c>
    </row>
    <row r="563" spans="3:7" x14ac:dyDescent="0.35">
      <c r="C563" s="3">
        <f>_xlfn.XLOOKUP(B563,Details!E:E,Details!CG:CG)</f>
        <v>0</v>
      </c>
      <c r="D563" s="3">
        <f>_xlfn.XLOOKUP(B563,Details!E:E,Details!AQ:AQ)</f>
        <v>0</v>
      </c>
      <c r="E563" s="3">
        <f>_xlfn.XLOOKUP(B563,Details!E:E,Details!AR:AR)</f>
        <v>0</v>
      </c>
      <c r="F563" s="3">
        <f>SUMIFS(Details!AY:AY,Details!E:E,'GST TDS'!B563)</f>
        <v>0</v>
      </c>
      <c r="G563" s="352">
        <f t="shared" si="17"/>
        <v>0</v>
      </c>
    </row>
    <row r="564" spans="3:7" x14ac:dyDescent="0.35">
      <c r="C564" s="3">
        <f>_xlfn.XLOOKUP(B564,Details!E:E,Details!CG:CG)</f>
        <v>0</v>
      </c>
      <c r="D564" s="3">
        <f>_xlfn.XLOOKUP(B564,Details!E:E,Details!AQ:AQ)</f>
        <v>0</v>
      </c>
      <c r="E564" s="3">
        <f>_xlfn.XLOOKUP(B564,Details!E:E,Details!AR:AR)</f>
        <v>0</v>
      </c>
      <c r="F564" s="3">
        <f>SUMIFS(Details!AY:AY,Details!E:E,'GST TDS'!B564)</f>
        <v>0</v>
      </c>
      <c r="G564" s="352">
        <f t="shared" si="17"/>
        <v>0</v>
      </c>
    </row>
    <row r="565" spans="3:7" x14ac:dyDescent="0.35">
      <c r="C565" s="3">
        <f>_xlfn.XLOOKUP(B565,Details!E:E,Details!CG:CG)</f>
        <v>0</v>
      </c>
      <c r="D565" s="3">
        <f>_xlfn.XLOOKUP(B565,Details!E:E,Details!AQ:AQ)</f>
        <v>0</v>
      </c>
      <c r="E565" s="3">
        <f>_xlfn.XLOOKUP(B565,Details!E:E,Details!AR:AR)</f>
        <v>0</v>
      </c>
      <c r="F565" s="3">
        <f>SUMIFS(Details!AY:AY,Details!E:E,'GST TDS'!B565)</f>
        <v>0</v>
      </c>
      <c r="G565" s="352">
        <f t="shared" si="17"/>
        <v>0</v>
      </c>
    </row>
    <row r="566" spans="3:7" x14ac:dyDescent="0.35">
      <c r="C566" s="3">
        <f>_xlfn.XLOOKUP(B566,Details!E:E,Details!CG:CG)</f>
        <v>0</v>
      </c>
      <c r="D566" s="3">
        <f>_xlfn.XLOOKUP(B566,Details!E:E,Details!AQ:AQ)</f>
        <v>0</v>
      </c>
      <c r="E566" s="3">
        <f>_xlfn.XLOOKUP(B566,Details!E:E,Details!AR:AR)</f>
        <v>0</v>
      </c>
      <c r="F566" s="3">
        <f>SUMIFS(Details!AY:AY,Details!E:E,'GST TDS'!B566)</f>
        <v>0</v>
      </c>
      <c r="G566" s="352">
        <f t="shared" si="17"/>
        <v>0</v>
      </c>
    </row>
    <row r="567" spans="3:7" x14ac:dyDescent="0.35">
      <c r="C567" s="3">
        <f>_xlfn.XLOOKUP(B567,Details!E:E,Details!CG:CG)</f>
        <v>0</v>
      </c>
      <c r="D567" s="3">
        <f>_xlfn.XLOOKUP(B567,Details!E:E,Details!AQ:AQ)</f>
        <v>0</v>
      </c>
      <c r="E567" s="3">
        <f>_xlfn.XLOOKUP(B567,Details!E:E,Details!AR:AR)</f>
        <v>0</v>
      </c>
      <c r="F567" s="3">
        <f>SUMIFS(Details!AY:AY,Details!E:E,'GST TDS'!B567)</f>
        <v>0</v>
      </c>
      <c r="G567" s="352">
        <f t="shared" si="17"/>
        <v>0</v>
      </c>
    </row>
    <row r="568" spans="3:7" x14ac:dyDescent="0.35">
      <c r="C568" s="3">
        <f>_xlfn.XLOOKUP(B568,Details!E:E,Details!CG:CG)</f>
        <v>0</v>
      </c>
      <c r="D568" s="3">
        <f>_xlfn.XLOOKUP(B568,Details!E:E,Details!AQ:AQ)</f>
        <v>0</v>
      </c>
      <c r="E568" s="3">
        <f>_xlfn.XLOOKUP(B568,Details!E:E,Details!AR:AR)</f>
        <v>0</v>
      </c>
      <c r="F568" s="3">
        <f>SUMIFS(Details!AY:AY,Details!E:E,'GST TDS'!B568)</f>
        <v>0</v>
      </c>
      <c r="G568" s="352">
        <f t="shared" si="17"/>
        <v>0</v>
      </c>
    </row>
    <row r="569" spans="3:7" x14ac:dyDescent="0.35">
      <c r="C569" s="3">
        <f>_xlfn.XLOOKUP(B569,Details!E:E,Details!CG:CG)</f>
        <v>0</v>
      </c>
      <c r="D569" s="3">
        <f>_xlfn.XLOOKUP(B569,Details!E:E,Details!AQ:AQ)</f>
        <v>0</v>
      </c>
      <c r="E569" s="3">
        <f>_xlfn.XLOOKUP(B569,Details!E:E,Details!AR:AR)</f>
        <v>0</v>
      </c>
      <c r="F569" s="3">
        <f>SUMIFS(Details!AY:AY,Details!E:E,'GST TDS'!B569)</f>
        <v>0</v>
      </c>
      <c r="G569" s="352">
        <f t="shared" si="17"/>
        <v>0</v>
      </c>
    </row>
    <row r="570" spans="3:7" x14ac:dyDescent="0.35">
      <c r="C570" s="3">
        <f>_xlfn.XLOOKUP(B570,Details!E:E,Details!CG:CG)</f>
        <v>0</v>
      </c>
      <c r="D570" s="3">
        <f>_xlfn.XLOOKUP(B570,Details!E:E,Details!AQ:AQ)</f>
        <v>0</v>
      </c>
      <c r="E570" s="3">
        <f>_xlfn.XLOOKUP(B570,Details!E:E,Details!AR:AR)</f>
        <v>0</v>
      </c>
      <c r="F570" s="3">
        <f>SUMIFS(Details!AY:AY,Details!E:E,'GST TDS'!B570)</f>
        <v>0</v>
      </c>
      <c r="G570" s="352">
        <f t="shared" si="17"/>
        <v>0</v>
      </c>
    </row>
    <row r="571" spans="3:7" x14ac:dyDescent="0.35">
      <c r="C571" s="3">
        <f>_xlfn.XLOOKUP(B571,Details!E:E,Details!CG:CG)</f>
        <v>0</v>
      </c>
      <c r="D571" s="3">
        <f>_xlfn.XLOOKUP(B571,Details!E:E,Details!AQ:AQ)</f>
        <v>0</v>
      </c>
      <c r="E571" s="3">
        <f>_xlfn.XLOOKUP(B571,Details!E:E,Details!AR:AR)</f>
        <v>0</v>
      </c>
      <c r="F571" s="3">
        <f>SUMIFS(Details!AY:AY,Details!E:E,'GST TDS'!B571)</f>
        <v>0</v>
      </c>
      <c r="G571" s="352">
        <f t="shared" si="17"/>
        <v>0</v>
      </c>
    </row>
    <row r="572" spans="3:7" x14ac:dyDescent="0.35">
      <c r="C572" s="3">
        <f>_xlfn.XLOOKUP(B572,Details!E:E,Details!CG:CG)</f>
        <v>0</v>
      </c>
      <c r="D572" s="3">
        <f>_xlfn.XLOOKUP(B572,Details!E:E,Details!AQ:AQ)</f>
        <v>0</v>
      </c>
      <c r="E572" s="3">
        <f>_xlfn.XLOOKUP(B572,Details!E:E,Details!AR:AR)</f>
        <v>0</v>
      </c>
      <c r="F572" s="3">
        <f>SUMIFS(Details!AY:AY,Details!E:E,'GST TDS'!B572)</f>
        <v>0</v>
      </c>
      <c r="G572" s="352">
        <f t="shared" si="17"/>
        <v>0</v>
      </c>
    </row>
    <row r="573" spans="3:7" x14ac:dyDescent="0.35">
      <c r="C573" s="3">
        <f>_xlfn.XLOOKUP(B573,Details!E:E,Details!CG:CG)</f>
        <v>0</v>
      </c>
      <c r="D573" s="3">
        <f>_xlfn.XLOOKUP(B573,Details!E:E,Details!AQ:AQ)</f>
        <v>0</v>
      </c>
      <c r="E573" s="3">
        <f>_xlfn.XLOOKUP(B573,Details!E:E,Details!AR:AR)</f>
        <v>0</v>
      </c>
      <c r="F573" s="3">
        <f>SUMIFS(Details!AY:AY,Details!E:E,'GST TDS'!B573)</f>
        <v>0</v>
      </c>
      <c r="G573" s="352">
        <f t="shared" si="17"/>
        <v>0</v>
      </c>
    </row>
    <row r="574" spans="3:7" x14ac:dyDescent="0.35">
      <c r="C574" s="3">
        <f>_xlfn.XLOOKUP(B574,Details!E:E,Details!CG:CG)</f>
        <v>0</v>
      </c>
      <c r="D574" s="3">
        <f>_xlfn.XLOOKUP(B574,Details!E:E,Details!AQ:AQ)</f>
        <v>0</v>
      </c>
      <c r="E574" s="3">
        <f>_xlfn.XLOOKUP(B574,Details!E:E,Details!AR:AR)</f>
        <v>0</v>
      </c>
      <c r="F574" s="3">
        <f>SUMIFS(Details!AY:AY,Details!E:E,'GST TDS'!B574)</f>
        <v>0</v>
      </c>
      <c r="G574" s="352">
        <f t="shared" si="17"/>
        <v>0</v>
      </c>
    </row>
    <row r="575" spans="3:7" x14ac:dyDescent="0.35">
      <c r="C575" s="3">
        <f>_xlfn.XLOOKUP(B575,Details!E:E,Details!CG:CG)</f>
        <v>0</v>
      </c>
      <c r="D575" s="3">
        <f>_xlfn.XLOOKUP(B575,Details!E:E,Details!AQ:AQ)</f>
        <v>0</v>
      </c>
      <c r="E575" s="3">
        <f>_xlfn.XLOOKUP(B575,Details!E:E,Details!AR:AR)</f>
        <v>0</v>
      </c>
      <c r="F575" s="3">
        <f>SUMIFS(Details!AY:AY,Details!E:E,'GST TDS'!B575)</f>
        <v>0</v>
      </c>
      <c r="G575" s="352">
        <f t="shared" si="17"/>
        <v>0</v>
      </c>
    </row>
    <row r="576" spans="3:7" x14ac:dyDescent="0.35">
      <c r="C576" s="3">
        <f>_xlfn.XLOOKUP(B576,Details!E:E,Details!CG:CG)</f>
        <v>0</v>
      </c>
      <c r="D576" s="3">
        <f>_xlfn.XLOOKUP(B576,Details!E:E,Details!AQ:AQ)</f>
        <v>0</v>
      </c>
      <c r="E576" s="3">
        <f>_xlfn.XLOOKUP(B576,Details!E:E,Details!AR:AR)</f>
        <v>0</v>
      </c>
      <c r="F576" s="3">
        <f>SUMIFS(Details!AY:AY,Details!E:E,'GST TDS'!B576)</f>
        <v>0</v>
      </c>
      <c r="G576" s="352">
        <f t="shared" si="17"/>
        <v>0</v>
      </c>
    </row>
    <row r="577" spans="3:7" x14ac:dyDescent="0.35">
      <c r="C577" s="3">
        <f>_xlfn.XLOOKUP(B577,Details!E:E,Details!CG:CG)</f>
        <v>0</v>
      </c>
      <c r="D577" s="3">
        <f>_xlfn.XLOOKUP(B577,Details!E:E,Details!AQ:AQ)</f>
        <v>0</v>
      </c>
      <c r="E577" s="3">
        <f>_xlfn.XLOOKUP(B577,Details!E:E,Details!AR:AR)</f>
        <v>0</v>
      </c>
      <c r="F577" s="3">
        <f>SUMIFS(Details!AY:AY,Details!E:E,'GST TDS'!B577)</f>
        <v>0</v>
      </c>
      <c r="G577" s="352">
        <f t="shared" si="17"/>
        <v>0</v>
      </c>
    </row>
    <row r="578" spans="3:7" x14ac:dyDescent="0.35">
      <c r="C578" s="3">
        <f>_xlfn.XLOOKUP(B578,Details!E:E,Details!CG:CG)</f>
        <v>0</v>
      </c>
      <c r="D578" s="3">
        <f>_xlfn.XLOOKUP(B578,Details!E:E,Details!AQ:AQ)</f>
        <v>0</v>
      </c>
      <c r="E578" s="3">
        <f>_xlfn.XLOOKUP(B578,Details!E:E,Details!AR:AR)</f>
        <v>0</v>
      </c>
      <c r="F578" s="3">
        <f>SUMIFS(Details!AY:AY,Details!E:E,'GST TDS'!B578)</f>
        <v>0</v>
      </c>
      <c r="G578" s="352">
        <f t="shared" si="17"/>
        <v>0</v>
      </c>
    </row>
    <row r="579" spans="3:7" x14ac:dyDescent="0.35">
      <c r="C579" s="3">
        <f>_xlfn.XLOOKUP(B579,Details!E:E,Details!CG:CG)</f>
        <v>0</v>
      </c>
      <c r="D579" s="3">
        <f>_xlfn.XLOOKUP(B579,Details!E:E,Details!AQ:AQ)</f>
        <v>0</v>
      </c>
      <c r="E579" s="3">
        <f>_xlfn.XLOOKUP(B579,Details!E:E,Details!AR:AR)</f>
        <v>0</v>
      </c>
      <c r="F579" s="3">
        <f>SUMIFS(Details!AY:AY,Details!E:E,'GST TDS'!B579)</f>
        <v>0</v>
      </c>
      <c r="G579" s="352">
        <f t="shared" si="17"/>
        <v>0</v>
      </c>
    </row>
    <row r="580" spans="3:7" x14ac:dyDescent="0.35">
      <c r="C580" s="3">
        <f>_xlfn.XLOOKUP(B580,Details!E:E,Details!CG:CG)</f>
        <v>0</v>
      </c>
      <c r="D580" s="3">
        <f>_xlfn.XLOOKUP(B580,Details!E:E,Details!AQ:AQ)</f>
        <v>0</v>
      </c>
      <c r="E580" s="3">
        <f>_xlfn.XLOOKUP(B580,Details!E:E,Details!AR:AR)</f>
        <v>0</v>
      </c>
      <c r="F580" s="3">
        <f>SUMIFS(Details!AY:AY,Details!E:E,'GST TDS'!B580)</f>
        <v>0</v>
      </c>
      <c r="G580" s="352">
        <f t="shared" si="17"/>
        <v>0</v>
      </c>
    </row>
    <row r="581" spans="3:7" x14ac:dyDescent="0.35">
      <c r="C581" s="3">
        <f>_xlfn.XLOOKUP(B581,Details!E:E,Details!CG:CG)</f>
        <v>0</v>
      </c>
      <c r="D581" s="3">
        <f>_xlfn.XLOOKUP(B581,Details!E:E,Details!AQ:AQ)</f>
        <v>0</v>
      </c>
      <c r="E581" s="3">
        <f>_xlfn.XLOOKUP(B581,Details!E:E,Details!AR:AR)</f>
        <v>0</v>
      </c>
      <c r="F581" s="3">
        <f>SUMIFS(Details!AY:AY,Details!E:E,'GST TDS'!B581)</f>
        <v>0</v>
      </c>
      <c r="G581" s="352">
        <f t="shared" si="17"/>
        <v>0</v>
      </c>
    </row>
    <row r="582" spans="3:7" x14ac:dyDescent="0.35">
      <c r="C582" s="3">
        <f>_xlfn.XLOOKUP(B582,Details!E:E,Details!CG:CG)</f>
        <v>0</v>
      </c>
      <c r="D582" s="3">
        <f>_xlfn.XLOOKUP(B582,Details!E:E,Details!AQ:AQ)</f>
        <v>0</v>
      </c>
      <c r="E582" s="3">
        <f>_xlfn.XLOOKUP(B582,Details!E:E,Details!AR:AR)</f>
        <v>0</v>
      </c>
      <c r="F582" s="3">
        <f>SUMIFS(Details!AY:AY,Details!E:E,'GST TDS'!B582)</f>
        <v>0</v>
      </c>
      <c r="G582" s="352">
        <f t="shared" si="17"/>
        <v>0</v>
      </c>
    </row>
    <row r="583" spans="3:7" x14ac:dyDescent="0.35">
      <c r="C583" s="3">
        <f>_xlfn.XLOOKUP(B583,Details!E:E,Details!CG:CG)</f>
        <v>0</v>
      </c>
      <c r="D583" s="3">
        <f>_xlfn.XLOOKUP(B583,Details!E:E,Details!AQ:AQ)</f>
        <v>0</v>
      </c>
      <c r="E583" s="3">
        <f>_xlfn.XLOOKUP(B583,Details!E:E,Details!AR:AR)</f>
        <v>0</v>
      </c>
      <c r="F583" s="3">
        <f>SUMIFS(Details!AY:AY,Details!E:E,'GST TDS'!B583)</f>
        <v>0</v>
      </c>
      <c r="G583" s="352">
        <f t="shared" si="17"/>
        <v>0</v>
      </c>
    </row>
    <row r="584" spans="3:7" x14ac:dyDescent="0.35">
      <c r="C584" s="3">
        <f>_xlfn.XLOOKUP(B584,Details!E:E,Details!CG:CG)</f>
        <v>0</v>
      </c>
      <c r="D584" s="3">
        <f>_xlfn.XLOOKUP(B584,Details!E:E,Details!AQ:AQ)</f>
        <v>0</v>
      </c>
      <c r="E584" s="3">
        <f>_xlfn.XLOOKUP(B584,Details!E:E,Details!AR:AR)</f>
        <v>0</v>
      </c>
      <c r="F584" s="3">
        <f>SUMIFS(Details!AY:AY,Details!E:E,'GST TDS'!B584)</f>
        <v>0</v>
      </c>
      <c r="G584" s="352">
        <f t="shared" si="17"/>
        <v>0</v>
      </c>
    </row>
    <row r="585" spans="3:7" x14ac:dyDescent="0.35">
      <c r="C585" s="3">
        <f>_xlfn.XLOOKUP(B585,Details!E:E,Details!CG:CG)</f>
        <v>0</v>
      </c>
      <c r="D585" s="3">
        <f>_xlfn.XLOOKUP(B585,Details!E:E,Details!AQ:AQ)</f>
        <v>0</v>
      </c>
      <c r="E585" s="3">
        <f>_xlfn.XLOOKUP(B585,Details!E:E,Details!AR:AR)</f>
        <v>0</v>
      </c>
      <c r="F585" s="3">
        <f>SUMIFS(Details!AY:AY,Details!E:E,'GST TDS'!B585)</f>
        <v>0</v>
      </c>
      <c r="G585" s="352">
        <f t="shared" si="17"/>
        <v>0</v>
      </c>
    </row>
    <row r="586" spans="3:7" x14ac:dyDescent="0.35">
      <c r="C586" s="3">
        <f>_xlfn.XLOOKUP(B586,Details!E:E,Details!CG:CG)</f>
        <v>0</v>
      </c>
      <c r="D586" s="3">
        <f>_xlfn.XLOOKUP(B586,Details!E:E,Details!AQ:AQ)</f>
        <v>0</v>
      </c>
      <c r="E586" s="3">
        <f>_xlfn.XLOOKUP(B586,Details!E:E,Details!AR:AR)</f>
        <v>0</v>
      </c>
      <c r="F586" s="3">
        <f>SUMIFS(Details!AY:AY,Details!E:E,'GST TDS'!B586)</f>
        <v>0</v>
      </c>
      <c r="G586" s="352">
        <f t="shared" si="17"/>
        <v>0</v>
      </c>
    </row>
    <row r="587" spans="3:7" x14ac:dyDescent="0.35">
      <c r="C587" s="3">
        <f>_xlfn.XLOOKUP(B587,Details!E:E,Details!CG:CG)</f>
        <v>0</v>
      </c>
      <c r="D587" s="3">
        <f>_xlfn.XLOOKUP(B587,Details!E:E,Details!AQ:AQ)</f>
        <v>0</v>
      </c>
      <c r="E587" s="3">
        <f>_xlfn.XLOOKUP(B587,Details!E:E,Details!AR:AR)</f>
        <v>0</v>
      </c>
      <c r="F587" s="3">
        <f>SUMIFS(Details!AY:AY,Details!E:E,'GST TDS'!B587)</f>
        <v>0</v>
      </c>
      <c r="G587" s="352">
        <f t="shared" si="17"/>
        <v>0</v>
      </c>
    </row>
    <row r="588" spans="3:7" x14ac:dyDescent="0.35">
      <c r="C588" s="3">
        <f>_xlfn.XLOOKUP(B588,Details!E:E,Details!CG:CG)</f>
        <v>0</v>
      </c>
      <c r="D588" s="3">
        <f>_xlfn.XLOOKUP(B588,Details!E:E,Details!AQ:AQ)</f>
        <v>0</v>
      </c>
      <c r="E588" s="3">
        <f>_xlfn.XLOOKUP(B588,Details!E:E,Details!AR:AR)</f>
        <v>0</v>
      </c>
      <c r="F588" s="3">
        <f>SUMIFS(Details!AY:AY,Details!E:E,'GST TDS'!B588)</f>
        <v>0</v>
      </c>
      <c r="G588" s="352">
        <f t="shared" si="17"/>
        <v>0</v>
      </c>
    </row>
    <row r="589" spans="3:7" x14ac:dyDescent="0.35">
      <c r="C589" s="3">
        <f>_xlfn.XLOOKUP(B589,Details!E:E,Details!CG:CG)</f>
        <v>0</v>
      </c>
      <c r="D589" s="3">
        <f>_xlfn.XLOOKUP(B589,Details!E:E,Details!AQ:AQ)</f>
        <v>0</v>
      </c>
      <c r="E589" s="3">
        <f>_xlfn.XLOOKUP(B589,Details!E:E,Details!AR:AR)</f>
        <v>0</v>
      </c>
      <c r="F589" s="3">
        <f>SUMIFS(Details!AY:AY,Details!E:E,'GST TDS'!B589)</f>
        <v>0</v>
      </c>
      <c r="G589" s="352">
        <f t="shared" si="17"/>
        <v>0</v>
      </c>
    </row>
    <row r="590" spans="3:7" x14ac:dyDescent="0.35">
      <c r="C590" s="3">
        <f>_xlfn.XLOOKUP(B590,Details!E:E,Details!CG:CG)</f>
        <v>0</v>
      </c>
      <c r="D590" s="3">
        <f>_xlfn.XLOOKUP(B590,Details!E:E,Details!AQ:AQ)</f>
        <v>0</v>
      </c>
      <c r="E590" s="3">
        <f>_xlfn.XLOOKUP(B590,Details!E:E,Details!AR:AR)</f>
        <v>0</v>
      </c>
      <c r="F590" s="3">
        <f>SUMIFS(Details!AY:AY,Details!E:E,'GST TDS'!B590)</f>
        <v>0</v>
      </c>
      <c r="G590" s="352">
        <f t="shared" si="17"/>
        <v>0</v>
      </c>
    </row>
    <row r="591" spans="3:7" x14ac:dyDescent="0.35">
      <c r="C591" s="3">
        <f>_xlfn.XLOOKUP(B591,Details!E:E,Details!CG:CG)</f>
        <v>0</v>
      </c>
      <c r="D591" s="3">
        <f>_xlfn.XLOOKUP(B591,Details!E:E,Details!AQ:AQ)</f>
        <v>0</v>
      </c>
      <c r="E591" s="3">
        <f>_xlfn.XLOOKUP(B591,Details!E:E,Details!AR:AR)</f>
        <v>0</v>
      </c>
      <c r="F591" s="3">
        <f>SUMIFS(Details!AY:AY,Details!E:E,'GST TDS'!B591)</f>
        <v>0</v>
      </c>
      <c r="G591" s="352">
        <f t="shared" si="17"/>
        <v>0</v>
      </c>
    </row>
    <row r="592" spans="3:7" x14ac:dyDescent="0.35">
      <c r="C592" s="3">
        <f>_xlfn.XLOOKUP(B592,Details!E:E,Details!CG:CG)</f>
        <v>0</v>
      </c>
      <c r="D592" s="3">
        <f>_xlfn.XLOOKUP(B592,Details!E:E,Details!AQ:AQ)</f>
        <v>0</v>
      </c>
      <c r="E592" s="3">
        <f>_xlfn.XLOOKUP(B592,Details!E:E,Details!AR:AR)</f>
        <v>0</v>
      </c>
      <c r="F592" s="3">
        <f>SUMIFS(Details!AY:AY,Details!E:E,'GST TDS'!B592)</f>
        <v>0</v>
      </c>
      <c r="G592" s="352">
        <f t="shared" si="17"/>
        <v>0</v>
      </c>
    </row>
    <row r="593" spans="3:7" x14ac:dyDescent="0.35">
      <c r="C593" s="3">
        <f>_xlfn.XLOOKUP(B593,Details!E:E,Details!CG:CG)</f>
        <v>0</v>
      </c>
      <c r="D593" s="3">
        <f>_xlfn.XLOOKUP(B593,Details!E:E,Details!AQ:AQ)</f>
        <v>0</v>
      </c>
      <c r="E593" s="3">
        <f>_xlfn.XLOOKUP(B593,Details!E:E,Details!AR:AR)</f>
        <v>0</v>
      </c>
      <c r="F593" s="3">
        <f>SUMIFS(Details!AY:AY,Details!E:E,'GST TDS'!B593)</f>
        <v>0</v>
      </c>
      <c r="G593" s="352">
        <f t="shared" si="17"/>
        <v>0</v>
      </c>
    </row>
    <row r="594" spans="3:7" x14ac:dyDescent="0.35">
      <c r="C594" s="3">
        <f>_xlfn.XLOOKUP(B594,Details!E:E,Details!CG:CG)</f>
        <v>0</v>
      </c>
      <c r="D594" s="3">
        <f>_xlfn.XLOOKUP(B594,Details!E:E,Details!AQ:AQ)</f>
        <v>0</v>
      </c>
      <c r="E594" s="3">
        <f>_xlfn.XLOOKUP(B594,Details!E:E,Details!AR:AR)</f>
        <v>0</v>
      </c>
      <c r="F594" s="3">
        <f>SUMIFS(Details!AY:AY,Details!E:E,'GST TDS'!B594)</f>
        <v>0</v>
      </c>
      <c r="G594" s="352">
        <f t="shared" si="17"/>
        <v>0</v>
      </c>
    </row>
    <row r="595" spans="3:7" x14ac:dyDescent="0.35">
      <c r="C595" s="3">
        <f>_xlfn.XLOOKUP(B595,Details!E:E,Details!CG:CG)</f>
        <v>0</v>
      </c>
      <c r="D595" s="3">
        <f>_xlfn.XLOOKUP(B595,Details!E:E,Details!AQ:AQ)</f>
        <v>0</v>
      </c>
      <c r="E595" s="3">
        <f>_xlfn.XLOOKUP(B595,Details!E:E,Details!AR:AR)</f>
        <v>0</v>
      </c>
      <c r="F595" s="3">
        <f>SUMIFS(Details!AY:AY,Details!E:E,'GST TDS'!B595)</f>
        <v>0</v>
      </c>
      <c r="G595" s="352">
        <f t="shared" si="17"/>
        <v>0</v>
      </c>
    </row>
    <row r="596" spans="3:7" x14ac:dyDescent="0.35">
      <c r="C596" s="3">
        <f>_xlfn.XLOOKUP(B596,Details!E:E,Details!CG:CG)</f>
        <v>0</v>
      </c>
      <c r="D596" s="3">
        <f>_xlfn.XLOOKUP(B596,Details!E:E,Details!AQ:AQ)</f>
        <v>0</v>
      </c>
      <c r="E596" s="3">
        <f>_xlfn.XLOOKUP(B596,Details!E:E,Details!AR:AR)</f>
        <v>0</v>
      </c>
      <c r="F596" s="3">
        <f>SUMIFS(Details!AY:AY,Details!E:E,'GST TDS'!B596)</f>
        <v>0</v>
      </c>
      <c r="G596" s="352">
        <f t="shared" si="17"/>
        <v>0</v>
      </c>
    </row>
    <row r="597" spans="3:7" x14ac:dyDescent="0.35">
      <c r="C597" s="3">
        <f>_xlfn.XLOOKUP(B597,Details!E:E,Details!CG:CG)</f>
        <v>0</v>
      </c>
      <c r="D597" s="3">
        <f>_xlfn.XLOOKUP(B597,Details!E:E,Details!AQ:AQ)</f>
        <v>0</v>
      </c>
      <c r="E597" s="3">
        <f>_xlfn.XLOOKUP(B597,Details!E:E,Details!AR:AR)</f>
        <v>0</v>
      </c>
      <c r="F597" s="3">
        <f>SUMIFS(Details!AY:AY,Details!E:E,'GST TDS'!B597)</f>
        <v>0</v>
      </c>
      <c r="G597" s="352">
        <f t="shared" si="17"/>
        <v>0</v>
      </c>
    </row>
    <row r="598" spans="3:7" x14ac:dyDescent="0.35">
      <c r="C598" s="3">
        <f>_xlfn.XLOOKUP(B598,Details!E:E,Details!CG:CG)</f>
        <v>0</v>
      </c>
      <c r="D598" s="3">
        <f>_xlfn.XLOOKUP(B598,Details!E:E,Details!AQ:AQ)</f>
        <v>0</v>
      </c>
      <c r="E598" s="3">
        <f>_xlfn.XLOOKUP(B598,Details!E:E,Details!AR:AR)</f>
        <v>0</v>
      </c>
      <c r="F598" s="3">
        <f>SUMIFS(Details!AY:AY,Details!E:E,'GST TDS'!B598)</f>
        <v>0</v>
      </c>
      <c r="G598" s="352">
        <f t="shared" si="17"/>
        <v>0</v>
      </c>
    </row>
    <row r="599" spans="3:7" x14ac:dyDescent="0.35">
      <c r="C599" s="3">
        <f>_xlfn.XLOOKUP(B599,Details!E:E,Details!CG:CG)</f>
        <v>0</v>
      </c>
      <c r="D599" s="3">
        <f>_xlfn.XLOOKUP(B599,Details!E:E,Details!AQ:AQ)</f>
        <v>0</v>
      </c>
      <c r="E599" s="3">
        <f>_xlfn.XLOOKUP(B599,Details!E:E,Details!AR:AR)</f>
        <v>0</v>
      </c>
      <c r="F599" s="3">
        <f>SUMIFS(Details!AY:AY,Details!E:E,'GST TDS'!B599)</f>
        <v>0</v>
      </c>
      <c r="G599" s="352">
        <f t="shared" si="17"/>
        <v>0</v>
      </c>
    </row>
    <row r="600" spans="3:7" x14ac:dyDescent="0.35">
      <c r="C600" s="3">
        <f>_xlfn.XLOOKUP(B600,Details!E:E,Details!CG:CG)</f>
        <v>0</v>
      </c>
      <c r="D600" s="3">
        <f>_xlfn.XLOOKUP(B600,Details!E:E,Details!AQ:AQ)</f>
        <v>0</v>
      </c>
      <c r="E600" s="3">
        <f>_xlfn.XLOOKUP(B600,Details!E:E,Details!AR:AR)</f>
        <v>0</v>
      </c>
      <c r="F600" s="3">
        <f>SUMIFS(Details!AY:AY,Details!E:E,'GST TDS'!B600)</f>
        <v>0</v>
      </c>
      <c r="G600" s="352">
        <f t="shared" si="17"/>
        <v>0</v>
      </c>
    </row>
    <row r="601" spans="3:7" x14ac:dyDescent="0.35">
      <c r="C601" s="3">
        <f>_xlfn.XLOOKUP(B601,Details!E:E,Details!CG:CG)</f>
        <v>0</v>
      </c>
      <c r="D601" s="3">
        <f>_xlfn.XLOOKUP(B601,Details!E:E,Details!AQ:AQ)</f>
        <v>0</v>
      </c>
      <c r="E601" s="3">
        <f>_xlfn.XLOOKUP(B601,Details!E:E,Details!AR:AR)</f>
        <v>0</v>
      </c>
      <c r="F601" s="3">
        <f>SUMIFS(Details!AY:AY,Details!E:E,'GST TDS'!B601)</f>
        <v>0</v>
      </c>
      <c r="G601" s="352">
        <f t="shared" si="17"/>
        <v>0</v>
      </c>
    </row>
    <row r="602" spans="3:7" x14ac:dyDescent="0.35">
      <c r="C602" s="3">
        <f>_xlfn.XLOOKUP(B602,Details!E:E,Details!CG:CG)</f>
        <v>0</v>
      </c>
      <c r="D602" s="3">
        <f>_xlfn.XLOOKUP(B602,Details!E:E,Details!AQ:AQ)</f>
        <v>0</v>
      </c>
      <c r="E602" s="3">
        <f>_xlfn.XLOOKUP(B602,Details!E:E,Details!AR:AR)</f>
        <v>0</v>
      </c>
      <c r="F602" s="3">
        <f>SUMIFS(Details!AY:AY,Details!E:E,'GST TDS'!B602)</f>
        <v>0</v>
      </c>
      <c r="G602" s="352">
        <f t="shared" si="17"/>
        <v>0</v>
      </c>
    </row>
    <row r="603" spans="3:7" x14ac:dyDescent="0.35">
      <c r="C603" s="3">
        <f>_xlfn.XLOOKUP(B603,Details!E:E,Details!CG:CG)</f>
        <v>0</v>
      </c>
      <c r="D603" s="3">
        <f>_xlfn.XLOOKUP(B603,Details!E:E,Details!AQ:AQ)</f>
        <v>0</v>
      </c>
      <c r="E603" s="3">
        <f>_xlfn.XLOOKUP(B603,Details!E:E,Details!AR:AR)</f>
        <v>0</v>
      </c>
      <c r="F603" s="3">
        <f>SUMIFS(Details!AY:AY,Details!E:E,'GST TDS'!B603)</f>
        <v>0</v>
      </c>
      <c r="G603" s="352">
        <f t="shared" si="17"/>
        <v>0</v>
      </c>
    </row>
    <row r="604" spans="3:7" x14ac:dyDescent="0.35">
      <c r="C604" s="3">
        <f>_xlfn.XLOOKUP(B604,Details!E:E,Details!CG:CG)</f>
        <v>0</v>
      </c>
      <c r="D604" s="3">
        <f>_xlfn.XLOOKUP(B604,Details!E:E,Details!AQ:AQ)</f>
        <v>0</v>
      </c>
      <c r="E604" s="3">
        <f>_xlfn.XLOOKUP(B604,Details!E:E,Details!AR:AR)</f>
        <v>0</v>
      </c>
      <c r="F604" s="3">
        <f>SUMIFS(Details!AY:AY,Details!E:E,'GST TDS'!B604)</f>
        <v>0</v>
      </c>
      <c r="G604" s="352">
        <f t="shared" si="17"/>
        <v>0</v>
      </c>
    </row>
    <row r="605" spans="3:7" x14ac:dyDescent="0.35">
      <c r="C605" s="3">
        <f>_xlfn.XLOOKUP(B605,Details!E:E,Details!CG:CG)</f>
        <v>0</v>
      </c>
      <c r="D605" s="3">
        <f>_xlfn.XLOOKUP(B605,Details!E:E,Details!AQ:AQ)</f>
        <v>0</v>
      </c>
      <c r="E605" s="3">
        <f>_xlfn.XLOOKUP(B605,Details!E:E,Details!AR:AR)</f>
        <v>0</v>
      </c>
      <c r="F605" s="3">
        <f>SUMIFS(Details!AY:AY,Details!E:E,'GST TDS'!B605)</f>
        <v>0</v>
      </c>
      <c r="G605" s="352">
        <f t="shared" si="17"/>
        <v>0</v>
      </c>
    </row>
    <row r="606" spans="3:7" x14ac:dyDescent="0.35">
      <c r="C606" s="3">
        <f>_xlfn.XLOOKUP(B606,Details!E:E,Details!CG:CG)</f>
        <v>0</v>
      </c>
      <c r="D606" s="3">
        <f>_xlfn.XLOOKUP(B606,Details!E:E,Details!AQ:AQ)</f>
        <v>0</v>
      </c>
      <c r="E606" s="3">
        <f>_xlfn.XLOOKUP(B606,Details!E:E,Details!AR:AR)</f>
        <v>0</v>
      </c>
      <c r="F606" s="3">
        <f>SUMIFS(Details!AY:AY,Details!E:E,'GST TDS'!B606)</f>
        <v>0</v>
      </c>
      <c r="G606" s="352">
        <f t="shared" ref="G606:G669" si="18">F606*2%</f>
        <v>0</v>
      </c>
    </row>
    <row r="607" spans="3:7" x14ac:dyDescent="0.35">
      <c r="C607" s="3">
        <f>_xlfn.XLOOKUP(B607,Details!E:E,Details!CG:CG)</f>
        <v>0</v>
      </c>
      <c r="D607" s="3">
        <f>_xlfn.XLOOKUP(B607,Details!E:E,Details!AQ:AQ)</f>
        <v>0</v>
      </c>
      <c r="E607" s="3">
        <f>_xlfn.XLOOKUP(B607,Details!E:E,Details!AR:AR)</f>
        <v>0</v>
      </c>
      <c r="F607" s="3">
        <f>SUMIFS(Details!AY:AY,Details!E:E,'GST TDS'!B607)</f>
        <v>0</v>
      </c>
      <c r="G607" s="352">
        <f t="shared" si="18"/>
        <v>0</v>
      </c>
    </row>
    <row r="608" spans="3:7" x14ac:dyDescent="0.35">
      <c r="C608" s="3">
        <f>_xlfn.XLOOKUP(B608,Details!E:E,Details!CG:CG)</f>
        <v>0</v>
      </c>
      <c r="D608" s="3">
        <f>_xlfn.XLOOKUP(B608,Details!E:E,Details!AQ:AQ)</f>
        <v>0</v>
      </c>
      <c r="E608" s="3">
        <f>_xlfn.XLOOKUP(B608,Details!E:E,Details!AR:AR)</f>
        <v>0</v>
      </c>
      <c r="F608" s="3">
        <f>SUMIFS(Details!AY:AY,Details!E:E,'GST TDS'!B608)</f>
        <v>0</v>
      </c>
      <c r="G608" s="352">
        <f t="shared" si="18"/>
        <v>0</v>
      </c>
    </row>
    <row r="609" spans="3:7" x14ac:dyDescent="0.35">
      <c r="C609" s="3">
        <f>_xlfn.XLOOKUP(B609,Details!E:E,Details!CG:CG)</f>
        <v>0</v>
      </c>
      <c r="D609" s="3">
        <f>_xlfn.XLOOKUP(B609,Details!E:E,Details!AQ:AQ)</f>
        <v>0</v>
      </c>
      <c r="E609" s="3">
        <f>_xlfn.XLOOKUP(B609,Details!E:E,Details!AR:AR)</f>
        <v>0</v>
      </c>
      <c r="F609" s="3">
        <f>SUMIFS(Details!AY:AY,Details!E:E,'GST TDS'!B609)</f>
        <v>0</v>
      </c>
      <c r="G609" s="352">
        <f t="shared" si="18"/>
        <v>0</v>
      </c>
    </row>
    <row r="610" spans="3:7" x14ac:dyDescent="0.35">
      <c r="C610" s="3">
        <f>_xlfn.XLOOKUP(B610,Details!E:E,Details!CG:CG)</f>
        <v>0</v>
      </c>
      <c r="D610" s="3">
        <f>_xlfn.XLOOKUP(B610,Details!E:E,Details!AQ:AQ)</f>
        <v>0</v>
      </c>
      <c r="E610" s="3">
        <f>_xlfn.XLOOKUP(B610,Details!E:E,Details!AR:AR)</f>
        <v>0</v>
      </c>
      <c r="F610" s="3">
        <f>SUMIFS(Details!AY:AY,Details!E:E,'GST TDS'!B610)</f>
        <v>0</v>
      </c>
      <c r="G610" s="352">
        <f t="shared" si="18"/>
        <v>0</v>
      </c>
    </row>
    <row r="611" spans="3:7" x14ac:dyDescent="0.35">
      <c r="C611" s="3">
        <f>_xlfn.XLOOKUP(B611,Details!E:E,Details!CG:CG)</f>
        <v>0</v>
      </c>
      <c r="D611" s="3">
        <f>_xlfn.XLOOKUP(B611,Details!E:E,Details!AQ:AQ)</f>
        <v>0</v>
      </c>
      <c r="E611" s="3">
        <f>_xlfn.XLOOKUP(B611,Details!E:E,Details!AR:AR)</f>
        <v>0</v>
      </c>
      <c r="F611" s="3">
        <f>SUMIFS(Details!AY:AY,Details!E:E,'GST TDS'!B611)</f>
        <v>0</v>
      </c>
      <c r="G611" s="352">
        <f t="shared" si="18"/>
        <v>0</v>
      </c>
    </row>
    <row r="612" spans="3:7" x14ac:dyDescent="0.35">
      <c r="C612" s="3">
        <f>_xlfn.XLOOKUP(B612,Details!E:E,Details!CG:CG)</f>
        <v>0</v>
      </c>
      <c r="D612" s="3">
        <f>_xlfn.XLOOKUP(B612,Details!E:E,Details!AQ:AQ)</f>
        <v>0</v>
      </c>
      <c r="E612" s="3">
        <f>_xlfn.XLOOKUP(B612,Details!E:E,Details!AR:AR)</f>
        <v>0</v>
      </c>
      <c r="F612" s="3">
        <f>SUMIFS(Details!AY:AY,Details!E:E,'GST TDS'!B612)</f>
        <v>0</v>
      </c>
      <c r="G612" s="352">
        <f t="shared" si="18"/>
        <v>0</v>
      </c>
    </row>
    <row r="613" spans="3:7" x14ac:dyDescent="0.35">
      <c r="C613" s="3">
        <f>_xlfn.XLOOKUP(B613,Details!E:E,Details!CG:CG)</f>
        <v>0</v>
      </c>
      <c r="D613" s="3">
        <f>_xlfn.XLOOKUP(B613,Details!E:E,Details!AQ:AQ)</f>
        <v>0</v>
      </c>
      <c r="E613" s="3">
        <f>_xlfn.XLOOKUP(B613,Details!E:E,Details!AR:AR)</f>
        <v>0</v>
      </c>
      <c r="F613" s="3">
        <f>SUMIFS(Details!AY:AY,Details!E:E,'GST TDS'!B613)</f>
        <v>0</v>
      </c>
      <c r="G613" s="352">
        <f t="shared" si="18"/>
        <v>0</v>
      </c>
    </row>
    <row r="614" spans="3:7" x14ac:dyDescent="0.35">
      <c r="C614" s="3">
        <f>_xlfn.XLOOKUP(B614,Details!E:E,Details!CG:CG)</f>
        <v>0</v>
      </c>
      <c r="D614" s="3">
        <f>_xlfn.XLOOKUP(B614,Details!E:E,Details!AQ:AQ)</f>
        <v>0</v>
      </c>
      <c r="E614" s="3">
        <f>_xlfn.XLOOKUP(B614,Details!E:E,Details!AR:AR)</f>
        <v>0</v>
      </c>
      <c r="F614" s="3">
        <f>SUMIFS(Details!AY:AY,Details!E:E,'GST TDS'!B614)</f>
        <v>0</v>
      </c>
      <c r="G614" s="352">
        <f t="shared" si="18"/>
        <v>0</v>
      </c>
    </row>
    <row r="615" spans="3:7" x14ac:dyDescent="0.35">
      <c r="C615" s="3">
        <f>_xlfn.XLOOKUP(B615,Details!E:E,Details!CG:CG)</f>
        <v>0</v>
      </c>
      <c r="D615" s="3">
        <f>_xlfn.XLOOKUP(B615,Details!E:E,Details!AQ:AQ)</f>
        <v>0</v>
      </c>
      <c r="E615" s="3">
        <f>_xlfn.XLOOKUP(B615,Details!E:E,Details!AR:AR)</f>
        <v>0</v>
      </c>
      <c r="F615" s="3">
        <f>SUMIFS(Details!AY:AY,Details!E:E,'GST TDS'!B615)</f>
        <v>0</v>
      </c>
      <c r="G615" s="352">
        <f t="shared" si="18"/>
        <v>0</v>
      </c>
    </row>
    <row r="616" spans="3:7" x14ac:dyDescent="0.35">
      <c r="C616" s="3">
        <f>_xlfn.XLOOKUP(B616,Details!E:E,Details!CG:CG)</f>
        <v>0</v>
      </c>
      <c r="D616" s="3">
        <f>_xlfn.XLOOKUP(B616,Details!E:E,Details!AQ:AQ)</f>
        <v>0</v>
      </c>
      <c r="E616" s="3">
        <f>_xlfn.XLOOKUP(B616,Details!E:E,Details!AR:AR)</f>
        <v>0</v>
      </c>
      <c r="F616" s="3">
        <f>SUMIFS(Details!AY:AY,Details!E:E,'GST TDS'!B616)</f>
        <v>0</v>
      </c>
      <c r="G616" s="352">
        <f t="shared" si="18"/>
        <v>0</v>
      </c>
    </row>
    <row r="617" spans="3:7" x14ac:dyDescent="0.35">
      <c r="C617" s="3">
        <f>_xlfn.XLOOKUP(B617,Details!E:E,Details!CG:CG)</f>
        <v>0</v>
      </c>
      <c r="D617" s="3">
        <f>_xlfn.XLOOKUP(B617,Details!E:E,Details!AQ:AQ)</f>
        <v>0</v>
      </c>
      <c r="E617" s="3">
        <f>_xlfn.XLOOKUP(B617,Details!E:E,Details!AR:AR)</f>
        <v>0</v>
      </c>
      <c r="F617" s="3">
        <f>SUMIFS(Details!AY:AY,Details!E:E,'GST TDS'!B617)</f>
        <v>0</v>
      </c>
      <c r="G617" s="352">
        <f t="shared" si="18"/>
        <v>0</v>
      </c>
    </row>
    <row r="618" spans="3:7" x14ac:dyDescent="0.35">
      <c r="C618" s="3">
        <f>_xlfn.XLOOKUP(B618,Details!E:E,Details!CG:CG)</f>
        <v>0</v>
      </c>
      <c r="D618" s="3">
        <f>_xlfn.XLOOKUP(B618,Details!E:E,Details!AQ:AQ)</f>
        <v>0</v>
      </c>
      <c r="E618" s="3">
        <f>_xlfn.XLOOKUP(B618,Details!E:E,Details!AR:AR)</f>
        <v>0</v>
      </c>
      <c r="F618" s="3">
        <f>SUMIFS(Details!AY:AY,Details!E:E,'GST TDS'!B618)</f>
        <v>0</v>
      </c>
      <c r="G618" s="352">
        <f t="shared" si="18"/>
        <v>0</v>
      </c>
    </row>
    <row r="619" spans="3:7" x14ac:dyDescent="0.35">
      <c r="C619" s="3">
        <f>_xlfn.XLOOKUP(B619,Details!E:E,Details!CG:CG)</f>
        <v>0</v>
      </c>
      <c r="D619" s="3">
        <f>_xlfn.XLOOKUP(B619,Details!E:E,Details!AQ:AQ)</f>
        <v>0</v>
      </c>
      <c r="E619" s="3">
        <f>_xlfn.XLOOKUP(B619,Details!E:E,Details!AR:AR)</f>
        <v>0</v>
      </c>
      <c r="F619" s="3">
        <f>SUMIFS(Details!AY:AY,Details!E:E,'GST TDS'!B619)</f>
        <v>0</v>
      </c>
      <c r="G619" s="352">
        <f t="shared" si="18"/>
        <v>0</v>
      </c>
    </row>
    <row r="620" spans="3:7" x14ac:dyDescent="0.35">
      <c r="C620" s="3">
        <f>_xlfn.XLOOKUP(B620,Details!E:E,Details!CG:CG)</f>
        <v>0</v>
      </c>
      <c r="D620" s="3">
        <f>_xlfn.XLOOKUP(B620,Details!E:E,Details!AQ:AQ)</f>
        <v>0</v>
      </c>
      <c r="E620" s="3">
        <f>_xlfn.XLOOKUP(B620,Details!E:E,Details!AR:AR)</f>
        <v>0</v>
      </c>
      <c r="F620" s="3">
        <f>SUMIFS(Details!AY:AY,Details!E:E,'GST TDS'!B620)</f>
        <v>0</v>
      </c>
      <c r="G620" s="352">
        <f t="shared" si="18"/>
        <v>0</v>
      </c>
    </row>
    <row r="621" spans="3:7" x14ac:dyDescent="0.35">
      <c r="C621" s="3">
        <f>_xlfn.XLOOKUP(B621,Details!E:E,Details!CG:CG)</f>
        <v>0</v>
      </c>
      <c r="D621" s="3">
        <f>_xlfn.XLOOKUP(B621,Details!E:E,Details!AQ:AQ)</f>
        <v>0</v>
      </c>
      <c r="E621" s="3">
        <f>_xlfn.XLOOKUP(B621,Details!E:E,Details!AR:AR)</f>
        <v>0</v>
      </c>
      <c r="F621" s="3">
        <f>SUMIFS(Details!AY:AY,Details!E:E,'GST TDS'!B621)</f>
        <v>0</v>
      </c>
      <c r="G621" s="352">
        <f t="shared" si="18"/>
        <v>0</v>
      </c>
    </row>
    <row r="622" spans="3:7" x14ac:dyDescent="0.35">
      <c r="C622" s="3">
        <f>_xlfn.XLOOKUP(B622,Details!E:E,Details!CG:CG)</f>
        <v>0</v>
      </c>
      <c r="D622" s="3">
        <f>_xlfn.XLOOKUP(B622,Details!E:E,Details!AQ:AQ)</f>
        <v>0</v>
      </c>
      <c r="E622" s="3">
        <f>_xlfn.XLOOKUP(B622,Details!E:E,Details!AR:AR)</f>
        <v>0</v>
      </c>
      <c r="F622" s="3">
        <f>SUMIFS(Details!AY:AY,Details!E:E,'GST TDS'!B622)</f>
        <v>0</v>
      </c>
      <c r="G622" s="352">
        <f t="shared" si="18"/>
        <v>0</v>
      </c>
    </row>
    <row r="623" spans="3:7" x14ac:dyDescent="0.35">
      <c r="C623" s="3">
        <f>_xlfn.XLOOKUP(B623,Details!E:E,Details!CG:CG)</f>
        <v>0</v>
      </c>
      <c r="D623" s="3">
        <f>_xlfn.XLOOKUP(B623,Details!E:E,Details!AQ:AQ)</f>
        <v>0</v>
      </c>
      <c r="E623" s="3">
        <f>_xlfn.XLOOKUP(B623,Details!E:E,Details!AR:AR)</f>
        <v>0</v>
      </c>
      <c r="F623" s="3">
        <f>SUMIFS(Details!AY:AY,Details!E:E,'GST TDS'!B623)</f>
        <v>0</v>
      </c>
      <c r="G623" s="352">
        <f t="shared" si="18"/>
        <v>0</v>
      </c>
    </row>
    <row r="624" spans="3:7" x14ac:dyDescent="0.35">
      <c r="C624" s="3">
        <f>_xlfn.XLOOKUP(B624,Details!E:E,Details!CG:CG)</f>
        <v>0</v>
      </c>
      <c r="D624" s="3">
        <f>_xlfn.XLOOKUP(B624,Details!E:E,Details!AQ:AQ)</f>
        <v>0</v>
      </c>
      <c r="E624" s="3">
        <f>_xlfn.XLOOKUP(B624,Details!E:E,Details!AR:AR)</f>
        <v>0</v>
      </c>
      <c r="F624" s="3">
        <f>SUMIFS(Details!AY:AY,Details!E:E,'GST TDS'!B624)</f>
        <v>0</v>
      </c>
      <c r="G624" s="352">
        <f t="shared" si="18"/>
        <v>0</v>
      </c>
    </row>
    <row r="625" spans="3:7" x14ac:dyDescent="0.35">
      <c r="C625" s="3">
        <f>_xlfn.XLOOKUP(B625,Details!E:E,Details!CG:CG)</f>
        <v>0</v>
      </c>
      <c r="D625" s="3">
        <f>_xlfn.XLOOKUP(B625,Details!E:E,Details!AQ:AQ)</f>
        <v>0</v>
      </c>
      <c r="E625" s="3">
        <f>_xlfn.XLOOKUP(B625,Details!E:E,Details!AR:AR)</f>
        <v>0</v>
      </c>
      <c r="F625" s="3">
        <f>SUMIFS(Details!AY:AY,Details!E:E,'GST TDS'!B625)</f>
        <v>0</v>
      </c>
      <c r="G625" s="352">
        <f t="shared" si="18"/>
        <v>0</v>
      </c>
    </row>
    <row r="626" spans="3:7" x14ac:dyDescent="0.35">
      <c r="C626" s="3">
        <f>_xlfn.XLOOKUP(B626,Details!E:E,Details!CG:CG)</f>
        <v>0</v>
      </c>
      <c r="D626" s="3">
        <f>_xlfn.XLOOKUP(B626,Details!E:E,Details!AQ:AQ)</f>
        <v>0</v>
      </c>
      <c r="E626" s="3">
        <f>_xlfn.XLOOKUP(B626,Details!E:E,Details!AR:AR)</f>
        <v>0</v>
      </c>
      <c r="F626" s="3">
        <f>SUMIFS(Details!AY:AY,Details!E:E,'GST TDS'!B626)</f>
        <v>0</v>
      </c>
      <c r="G626" s="352">
        <f t="shared" si="18"/>
        <v>0</v>
      </c>
    </row>
    <row r="627" spans="3:7" x14ac:dyDescent="0.35">
      <c r="C627" s="3">
        <f>_xlfn.XLOOKUP(B627,Details!E:E,Details!CG:CG)</f>
        <v>0</v>
      </c>
      <c r="D627" s="3">
        <f>_xlfn.XLOOKUP(B627,Details!E:E,Details!AQ:AQ)</f>
        <v>0</v>
      </c>
      <c r="E627" s="3">
        <f>_xlfn.XLOOKUP(B627,Details!E:E,Details!AR:AR)</f>
        <v>0</v>
      </c>
      <c r="F627" s="3">
        <f>SUMIFS(Details!AY:AY,Details!E:E,'GST TDS'!B627)</f>
        <v>0</v>
      </c>
      <c r="G627" s="352">
        <f t="shared" si="18"/>
        <v>0</v>
      </c>
    </row>
    <row r="628" spans="3:7" x14ac:dyDescent="0.35">
      <c r="C628" s="3">
        <f>_xlfn.XLOOKUP(B628,Details!E:E,Details!CG:CG)</f>
        <v>0</v>
      </c>
      <c r="D628" s="3">
        <f>_xlfn.XLOOKUP(B628,Details!E:E,Details!AQ:AQ)</f>
        <v>0</v>
      </c>
      <c r="E628" s="3">
        <f>_xlfn.XLOOKUP(B628,Details!E:E,Details!AR:AR)</f>
        <v>0</v>
      </c>
      <c r="F628" s="3">
        <f>SUMIFS(Details!AY:AY,Details!E:E,'GST TDS'!B628)</f>
        <v>0</v>
      </c>
      <c r="G628" s="352">
        <f t="shared" si="18"/>
        <v>0</v>
      </c>
    </row>
    <row r="629" spans="3:7" x14ac:dyDescent="0.35">
      <c r="C629" s="3">
        <f>_xlfn.XLOOKUP(B629,Details!E:E,Details!CG:CG)</f>
        <v>0</v>
      </c>
      <c r="D629" s="3">
        <f>_xlfn.XLOOKUP(B629,Details!E:E,Details!AQ:AQ)</f>
        <v>0</v>
      </c>
      <c r="E629" s="3">
        <f>_xlfn.XLOOKUP(B629,Details!E:E,Details!AR:AR)</f>
        <v>0</v>
      </c>
      <c r="F629" s="3">
        <f>SUMIFS(Details!AY:AY,Details!E:E,'GST TDS'!B629)</f>
        <v>0</v>
      </c>
      <c r="G629" s="352">
        <f t="shared" si="18"/>
        <v>0</v>
      </c>
    </row>
    <row r="630" spans="3:7" x14ac:dyDescent="0.35">
      <c r="C630" s="3">
        <f>_xlfn.XLOOKUP(B630,Details!E:E,Details!CG:CG)</f>
        <v>0</v>
      </c>
      <c r="D630" s="3">
        <f>_xlfn.XLOOKUP(B630,Details!E:E,Details!AQ:AQ)</f>
        <v>0</v>
      </c>
      <c r="E630" s="3">
        <f>_xlfn.XLOOKUP(B630,Details!E:E,Details!AR:AR)</f>
        <v>0</v>
      </c>
      <c r="F630" s="3">
        <f>SUMIFS(Details!AY:AY,Details!E:E,'GST TDS'!B630)</f>
        <v>0</v>
      </c>
      <c r="G630" s="352">
        <f t="shared" si="18"/>
        <v>0</v>
      </c>
    </row>
    <row r="631" spans="3:7" x14ac:dyDescent="0.35">
      <c r="C631" s="3">
        <f>_xlfn.XLOOKUP(B631,Details!E:E,Details!CG:CG)</f>
        <v>0</v>
      </c>
      <c r="D631" s="3">
        <f>_xlfn.XLOOKUP(B631,Details!E:E,Details!AQ:AQ)</f>
        <v>0</v>
      </c>
      <c r="E631" s="3">
        <f>_xlfn.XLOOKUP(B631,Details!E:E,Details!AR:AR)</f>
        <v>0</v>
      </c>
      <c r="F631" s="3">
        <f>SUMIFS(Details!AY:AY,Details!E:E,'GST TDS'!B631)</f>
        <v>0</v>
      </c>
      <c r="G631" s="352">
        <f t="shared" si="18"/>
        <v>0</v>
      </c>
    </row>
    <row r="632" spans="3:7" x14ac:dyDescent="0.35">
      <c r="C632" s="3">
        <f>_xlfn.XLOOKUP(B632,Details!E:E,Details!CG:CG)</f>
        <v>0</v>
      </c>
      <c r="D632" s="3">
        <f>_xlfn.XLOOKUP(B632,Details!E:E,Details!AQ:AQ)</f>
        <v>0</v>
      </c>
      <c r="E632" s="3">
        <f>_xlfn.XLOOKUP(B632,Details!E:E,Details!AR:AR)</f>
        <v>0</v>
      </c>
      <c r="F632" s="3">
        <f>SUMIFS(Details!AY:AY,Details!E:E,'GST TDS'!B632)</f>
        <v>0</v>
      </c>
      <c r="G632" s="352">
        <f t="shared" si="18"/>
        <v>0</v>
      </c>
    </row>
    <row r="633" spans="3:7" x14ac:dyDescent="0.35">
      <c r="C633" s="3">
        <f>_xlfn.XLOOKUP(B633,Details!E:E,Details!CG:CG)</f>
        <v>0</v>
      </c>
      <c r="D633" s="3">
        <f>_xlfn.XLOOKUP(B633,Details!E:E,Details!AQ:AQ)</f>
        <v>0</v>
      </c>
      <c r="E633" s="3">
        <f>_xlfn.XLOOKUP(B633,Details!E:E,Details!AR:AR)</f>
        <v>0</v>
      </c>
      <c r="F633" s="3">
        <f>SUMIFS(Details!AY:AY,Details!E:E,'GST TDS'!B633)</f>
        <v>0</v>
      </c>
      <c r="G633" s="352">
        <f t="shared" si="18"/>
        <v>0</v>
      </c>
    </row>
    <row r="634" spans="3:7" x14ac:dyDescent="0.35">
      <c r="C634" s="3">
        <f>_xlfn.XLOOKUP(B634,Details!E:E,Details!CG:CG)</f>
        <v>0</v>
      </c>
      <c r="D634" s="3">
        <f>_xlfn.XLOOKUP(B634,Details!E:E,Details!AQ:AQ)</f>
        <v>0</v>
      </c>
      <c r="E634" s="3">
        <f>_xlfn.XLOOKUP(B634,Details!E:E,Details!AR:AR)</f>
        <v>0</v>
      </c>
      <c r="F634" s="3">
        <f>SUMIFS(Details!AY:AY,Details!E:E,'GST TDS'!B634)</f>
        <v>0</v>
      </c>
      <c r="G634" s="352">
        <f t="shared" si="18"/>
        <v>0</v>
      </c>
    </row>
    <row r="635" spans="3:7" x14ac:dyDescent="0.35">
      <c r="C635" s="3">
        <f>_xlfn.XLOOKUP(B635,Details!E:E,Details!CG:CG)</f>
        <v>0</v>
      </c>
      <c r="D635" s="3">
        <f>_xlfn.XLOOKUP(B635,Details!E:E,Details!AQ:AQ)</f>
        <v>0</v>
      </c>
      <c r="E635" s="3">
        <f>_xlfn.XLOOKUP(B635,Details!E:E,Details!AR:AR)</f>
        <v>0</v>
      </c>
      <c r="F635" s="3">
        <f>SUMIFS(Details!AY:AY,Details!E:E,'GST TDS'!B635)</f>
        <v>0</v>
      </c>
      <c r="G635" s="352">
        <f t="shared" si="18"/>
        <v>0</v>
      </c>
    </row>
    <row r="636" spans="3:7" x14ac:dyDescent="0.35">
      <c r="C636" s="3">
        <f>_xlfn.XLOOKUP(B636,Details!E:E,Details!CG:CG)</f>
        <v>0</v>
      </c>
      <c r="D636" s="3">
        <f>_xlfn.XLOOKUP(B636,Details!E:E,Details!AQ:AQ)</f>
        <v>0</v>
      </c>
      <c r="E636" s="3">
        <f>_xlfn.XLOOKUP(B636,Details!E:E,Details!AR:AR)</f>
        <v>0</v>
      </c>
      <c r="F636" s="3">
        <f>SUMIFS(Details!AY:AY,Details!E:E,'GST TDS'!B636)</f>
        <v>0</v>
      </c>
      <c r="G636" s="352">
        <f t="shared" si="18"/>
        <v>0</v>
      </c>
    </row>
    <row r="637" spans="3:7" x14ac:dyDescent="0.35">
      <c r="C637" s="3">
        <f>_xlfn.XLOOKUP(B637,Details!E:E,Details!CG:CG)</f>
        <v>0</v>
      </c>
      <c r="D637" s="3">
        <f>_xlfn.XLOOKUP(B637,Details!E:E,Details!AQ:AQ)</f>
        <v>0</v>
      </c>
      <c r="E637" s="3">
        <f>_xlfn.XLOOKUP(B637,Details!E:E,Details!AR:AR)</f>
        <v>0</v>
      </c>
      <c r="F637" s="3">
        <f>SUMIFS(Details!AY:AY,Details!E:E,'GST TDS'!B637)</f>
        <v>0</v>
      </c>
      <c r="G637" s="352">
        <f t="shared" si="18"/>
        <v>0</v>
      </c>
    </row>
    <row r="638" spans="3:7" x14ac:dyDescent="0.35">
      <c r="C638" s="3">
        <f>_xlfn.XLOOKUP(B638,Details!E:E,Details!CG:CG)</f>
        <v>0</v>
      </c>
      <c r="D638" s="3">
        <f>_xlfn.XLOOKUP(B638,Details!E:E,Details!AQ:AQ)</f>
        <v>0</v>
      </c>
      <c r="E638" s="3">
        <f>_xlfn.XLOOKUP(B638,Details!E:E,Details!AR:AR)</f>
        <v>0</v>
      </c>
      <c r="F638" s="3">
        <f>SUMIFS(Details!AY:AY,Details!E:E,'GST TDS'!B638)</f>
        <v>0</v>
      </c>
      <c r="G638" s="352">
        <f t="shared" si="18"/>
        <v>0</v>
      </c>
    </row>
    <row r="639" spans="3:7" x14ac:dyDescent="0.35">
      <c r="C639" s="3">
        <f>_xlfn.XLOOKUP(B639,Details!E:E,Details!CG:CG)</f>
        <v>0</v>
      </c>
      <c r="D639" s="3">
        <f>_xlfn.XLOOKUP(B639,Details!E:E,Details!AQ:AQ)</f>
        <v>0</v>
      </c>
      <c r="E639" s="3">
        <f>_xlfn.XLOOKUP(B639,Details!E:E,Details!AR:AR)</f>
        <v>0</v>
      </c>
      <c r="F639" s="3">
        <f>SUMIFS(Details!AY:AY,Details!E:E,'GST TDS'!B639)</f>
        <v>0</v>
      </c>
      <c r="G639" s="352">
        <f t="shared" si="18"/>
        <v>0</v>
      </c>
    </row>
    <row r="640" spans="3:7" x14ac:dyDescent="0.35">
      <c r="C640" s="3">
        <f>_xlfn.XLOOKUP(B640,Details!E:E,Details!CG:CG)</f>
        <v>0</v>
      </c>
      <c r="D640" s="3">
        <f>_xlfn.XLOOKUP(B640,Details!E:E,Details!AQ:AQ)</f>
        <v>0</v>
      </c>
      <c r="E640" s="3">
        <f>_xlfn.XLOOKUP(B640,Details!E:E,Details!AR:AR)</f>
        <v>0</v>
      </c>
      <c r="F640" s="3">
        <f>SUMIFS(Details!AY:AY,Details!E:E,'GST TDS'!B640)</f>
        <v>0</v>
      </c>
      <c r="G640" s="352">
        <f t="shared" si="18"/>
        <v>0</v>
      </c>
    </row>
    <row r="641" spans="3:7" x14ac:dyDescent="0.35">
      <c r="C641" s="3">
        <f>_xlfn.XLOOKUP(B641,Details!E:E,Details!CG:CG)</f>
        <v>0</v>
      </c>
      <c r="D641" s="3">
        <f>_xlfn.XLOOKUP(B641,Details!E:E,Details!AQ:AQ)</f>
        <v>0</v>
      </c>
      <c r="E641" s="3">
        <f>_xlfn.XLOOKUP(B641,Details!E:E,Details!AR:AR)</f>
        <v>0</v>
      </c>
      <c r="F641" s="3">
        <f>SUMIFS(Details!AY:AY,Details!E:E,'GST TDS'!B641)</f>
        <v>0</v>
      </c>
      <c r="G641" s="352">
        <f t="shared" si="18"/>
        <v>0</v>
      </c>
    </row>
    <row r="642" spans="3:7" x14ac:dyDescent="0.35">
      <c r="C642" s="3">
        <f>_xlfn.XLOOKUP(B642,Details!E:E,Details!CG:CG)</f>
        <v>0</v>
      </c>
      <c r="D642" s="3">
        <f>_xlfn.XLOOKUP(B642,Details!E:E,Details!AQ:AQ)</f>
        <v>0</v>
      </c>
      <c r="E642" s="3">
        <f>_xlfn.XLOOKUP(B642,Details!E:E,Details!AR:AR)</f>
        <v>0</v>
      </c>
      <c r="F642" s="3">
        <f>SUMIFS(Details!AY:AY,Details!E:E,'GST TDS'!B642)</f>
        <v>0</v>
      </c>
      <c r="G642" s="352">
        <f t="shared" si="18"/>
        <v>0</v>
      </c>
    </row>
    <row r="643" spans="3:7" x14ac:dyDescent="0.35">
      <c r="C643" s="3">
        <f>_xlfn.XLOOKUP(B643,Details!E:E,Details!CG:CG)</f>
        <v>0</v>
      </c>
      <c r="D643" s="3">
        <f>_xlfn.XLOOKUP(B643,Details!E:E,Details!AQ:AQ)</f>
        <v>0</v>
      </c>
      <c r="E643" s="3">
        <f>_xlfn.XLOOKUP(B643,Details!E:E,Details!AR:AR)</f>
        <v>0</v>
      </c>
      <c r="F643" s="3">
        <f>SUMIFS(Details!AY:AY,Details!E:E,'GST TDS'!B643)</f>
        <v>0</v>
      </c>
      <c r="G643" s="352">
        <f t="shared" si="18"/>
        <v>0</v>
      </c>
    </row>
    <row r="644" spans="3:7" x14ac:dyDescent="0.35">
      <c r="C644" s="3">
        <f>_xlfn.XLOOKUP(B644,Details!E:E,Details!CG:CG)</f>
        <v>0</v>
      </c>
      <c r="D644" s="3">
        <f>_xlfn.XLOOKUP(B644,Details!E:E,Details!AQ:AQ)</f>
        <v>0</v>
      </c>
      <c r="E644" s="3">
        <f>_xlfn.XLOOKUP(B644,Details!E:E,Details!AR:AR)</f>
        <v>0</v>
      </c>
      <c r="F644" s="3">
        <f>SUMIFS(Details!AY:AY,Details!E:E,'GST TDS'!B644)</f>
        <v>0</v>
      </c>
      <c r="G644" s="352">
        <f t="shared" si="18"/>
        <v>0</v>
      </c>
    </row>
    <row r="645" spans="3:7" x14ac:dyDescent="0.35">
      <c r="C645" s="3">
        <f>_xlfn.XLOOKUP(B645,Details!E:E,Details!CG:CG)</f>
        <v>0</v>
      </c>
      <c r="D645" s="3">
        <f>_xlfn.XLOOKUP(B645,Details!E:E,Details!AQ:AQ)</f>
        <v>0</v>
      </c>
      <c r="E645" s="3">
        <f>_xlfn.XLOOKUP(B645,Details!E:E,Details!AR:AR)</f>
        <v>0</v>
      </c>
      <c r="F645" s="3">
        <f>SUMIFS(Details!AY:AY,Details!E:E,'GST TDS'!B645)</f>
        <v>0</v>
      </c>
      <c r="G645" s="352">
        <f t="shared" si="18"/>
        <v>0</v>
      </c>
    </row>
    <row r="646" spans="3:7" x14ac:dyDescent="0.35">
      <c r="C646" s="3">
        <f>_xlfn.XLOOKUP(B646,Details!E:E,Details!CG:CG)</f>
        <v>0</v>
      </c>
      <c r="D646" s="3">
        <f>_xlfn.XLOOKUP(B646,Details!E:E,Details!AQ:AQ)</f>
        <v>0</v>
      </c>
      <c r="E646" s="3">
        <f>_xlfn.XLOOKUP(B646,Details!E:E,Details!AR:AR)</f>
        <v>0</v>
      </c>
      <c r="F646" s="3">
        <f>SUMIFS(Details!AY:AY,Details!E:E,'GST TDS'!B646)</f>
        <v>0</v>
      </c>
      <c r="G646" s="352">
        <f t="shared" si="18"/>
        <v>0</v>
      </c>
    </row>
    <row r="647" spans="3:7" x14ac:dyDescent="0.35">
      <c r="C647" s="3">
        <f>_xlfn.XLOOKUP(B647,Details!E:E,Details!CG:CG)</f>
        <v>0</v>
      </c>
      <c r="D647" s="3">
        <f>_xlfn.XLOOKUP(B647,Details!E:E,Details!AQ:AQ)</f>
        <v>0</v>
      </c>
      <c r="E647" s="3">
        <f>_xlfn.XLOOKUP(B647,Details!E:E,Details!AR:AR)</f>
        <v>0</v>
      </c>
      <c r="F647" s="3">
        <f>SUMIFS(Details!AY:AY,Details!E:E,'GST TDS'!B647)</f>
        <v>0</v>
      </c>
      <c r="G647" s="352">
        <f t="shared" si="18"/>
        <v>0</v>
      </c>
    </row>
    <row r="648" spans="3:7" x14ac:dyDescent="0.35">
      <c r="C648" s="3">
        <f>_xlfn.XLOOKUP(B648,Details!E:E,Details!CG:CG)</f>
        <v>0</v>
      </c>
      <c r="D648" s="3">
        <f>_xlfn.XLOOKUP(B648,Details!E:E,Details!AQ:AQ)</f>
        <v>0</v>
      </c>
      <c r="E648" s="3">
        <f>_xlfn.XLOOKUP(B648,Details!E:E,Details!AR:AR)</f>
        <v>0</v>
      </c>
      <c r="F648" s="3">
        <f>SUMIFS(Details!AY:AY,Details!E:E,'GST TDS'!B648)</f>
        <v>0</v>
      </c>
      <c r="G648" s="352">
        <f t="shared" si="18"/>
        <v>0</v>
      </c>
    </row>
    <row r="649" spans="3:7" x14ac:dyDescent="0.35">
      <c r="C649" s="3">
        <f>_xlfn.XLOOKUP(B649,Details!E:E,Details!CG:CG)</f>
        <v>0</v>
      </c>
      <c r="D649" s="3">
        <f>_xlfn.XLOOKUP(B649,Details!E:E,Details!AQ:AQ)</f>
        <v>0</v>
      </c>
      <c r="E649" s="3">
        <f>_xlfn.XLOOKUP(B649,Details!E:E,Details!AR:AR)</f>
        <v>0</v>
      </c>
      <c r="F649" s="3">
        <f>SUMIFS(Details!AY:AY,Details!E:E,'GST TDS'!B649)</f>
        <v>0</v>
      </c>
      <c r="G649" s="352">
        <f t="shared" si="18"/>
        <v>0</v>
      </c>
    </row>
    <row r="650" spans="3:7" x14ac:dyDescent="0.35">
      <c r="C650" s="3">
        <f>_xlfn.XLOOKUP(B650,Details!E:E,Details!CG:CG)</f>
        <v>0</v>
      </c>
      <c r="D650" s="3">
        <f>_xlfn.XLOOKUP(B650,Details!E:E,Details!AQ:AQ)</f>
        <v>0</v>
      </c>
      <c r="E650" s="3">
        <f>_xlfn.XLOOKUP(B650,Details!E:E,Details!AR:AR)</f>
        <v>0</v>
      </c>
      <c r="F650" s="3">
        <f>SUMIFS(Details!AY:AY,Details!E:E,'GST TDS'!B650)</f>
        <v>0</v>
      </c>
      <c r="G650" s="352">
        <f t="shared" si="18"/>
        <v>0</v>
      </c>
    </row>
    <row r="651" spans="3:7" x14ac:dyDescent="0.35">
      <c r="C651" s="3">
        <f>_xlfn.XLOOKUP(B651,Details!E:E,Details!CG:CG)</f>
        <v>0</v>
      </c>
      <c r="D651" s="3">
        <f>_xlfn.XLOOKUP(B651,Details!E:E,Details!AQ:AQ)</f>
        <v>0</v>
      </c>
      <c r="E651" s="3">
        <f>_xlfn.XLOOKUP(B651,Details!E:E,Details!AR:AR)</f>
        <v>0</v>
      </c>
      <c r="F651" s="3">
        <f>SUMIFS(Details!AY:AY,Details!E:E,'GST TDS'!B651)</f>
        <v>0</v>
      </c>
      <c r="G651" s="352">
        <f t="shared" si="18"/>
        <v>0</v>
      </c>
    </row>
    <row r="652" spans="3:7" x14ac:dyDescent="0.35">
      <c r="C652" s="3">
        <f>_xlfn.XLOOKUP(B652,Details!E:E,Details!CG:CG)</f>
        <v>0</v>
      </c>
      <c r="D652" s="3">
        <f>_xlfn.XLOOKUP(B652,Details!E:E,Details!AQ:AQ)</f>
        <v>0</v>
      </c>
      <c r="E652" s="3">
        <f>_xlfn.XLOOKUP(B652,Details!E:E,Details!AR:AR)</f>
        <v>0</v>
      </c>
      <c r="F652" s="3">
        <f>SUMIFS(Details!AY:AY,Details!E:E,'GST TDS'!B652)</f>
        <v>0</v>
      </c>
      <c r="G652" s="352">
        <f t="shared" si="18"/>
        <v>0</v>
      </c>
    </row>
    <row r="653" spans="3:7" x14ac:dyDescent="0.35">
      <c r="C653" s="3">
        <f>_xlfn.XLOOKUP(B653,Details!E:E,Details!CG:CG)</f>
        <v>0</v>
      </c>
      <c r="D653" s="3">
        <f>_xlfn.XLOOKUP(B653,Details!E:E,Details!AQ:AQ)</f>
        <v>0</v>
      </c>
      <c r="E653" s="3">
        <f>_xlfn.XLOOKUP(B653,Details!E:E,Details!AR:AR)</f>
        <v>0</v>
      </c>
      <c r="F653" s="3">
        <f>SUMIFS(Details!AY:AY,Details!E:E,'GST TDS'!B653)</f>
        <v>0</v>
      </c>
      <c r="G653" s="352">
        <f t="shared" si="18"/>
        <v>0</v>
      </c>
    </row>
    <row r="654" spans="3:7" x14ac:dyDescent="0.35">
      <c r="C654" s="3">
        <f>_xlfn.XLOOKUP(B654,Details!E:E,Details!CG:CG)</f>
        <v>0</v>
      </c>
      <c r="D654" s="3">
        <f>_xlfn.XLOOKUP(B654,Details!E:E,Details!AQ:AQ)</f>
        <v>0</v>
      </c>
      <c r="E654" s="3">
        <f>_xlfn.XLOOKUP(B654,Details!E:E,Details!AR:AR)</f>
        <v>0</v>
      </c>
      <c r="F654" s="3">
        <f>SUMIFS(Details!AY:AY,Details!E:E,'GST TDS'!B654)</f>
        <v>0</v>
      </c>
      <c r="G654" s="352">
        <f t="shared" si="18"/>
        <v>0</v>
      </c>
    </row>
    <row r="655" spans="3:7" x14ac:dyDescent="0.35">
      <c r="C655" s="3">
        <f>_xlfn.XLOOKUP(B655,Details!E:E,Details!CG:CG)</f>
        <v>0</v>
      </c>
      <c r="D655" s="3">
        <f>_xlfn.XLOOKUP(B655,Details!E:E,Details!AQ:AQ)</f>
        <v>0</v>
      </c>
      <c r="E655" s="3">
        <f>_xlfn.XLOOKUP(B655,Details!E:E,Details!AR:AR)</f>
        <v>0</v>
      </c>
      <c r="F655" s="3">
        <f>SUMIFS(Details!AY:AY,Details!E:E,'GST TDS'!B655)</f>
        <v>0</v>
      </c>
      <c r="G655" s="352">
        <f t="shared" si="18"/>
        <v>0</v>
      </c>
    </row>
    <row r="656" spans="3:7" x14ac:dyDescent="0.35">
      <c r="C656" s="3">
        <f>_xlfn.XLOOKUP(B656,Details!E:E,Details!CG:CG)</f>
        <v>0</v>
      </c>
      <c r="D656" s="3">
        <f>_xlfn.XLOOKUP(B656,Details!E:E,Details!AQ:AQ)</f>
        <v>0</v>
      </c>
      <c r="E656" s="3">
        <f>_xlfn.XLOOKUP(B656,Details!E:E,Details!AR:AR)</f>
        <v>0</v>
      </c>
      <c r="F656" s="3">
        <f>SUMIFS(Details!AY:AY,Details!E:E,'GST TDS'!B656)</f>
        <v>0</v>
      </c>
      <c r="G656" s="352">
        <f t="shared" si="18"/>
        <v>0</v>
      </c>
    </row>
    <row r="657" spans="3:7" x14ac:dyDescent="0.35">
      <c r="C657" s="3">
        <f>_xlfn.XLOOKUP(B657,Details!E:E,Details!CG:CG)</f>
        <v>0</v>
      </c>
      <c r="D657" s="3">
        <f>_xlfn.XLOOKUP(B657,Details!E:E,Details!AQ:AQ)</f>
        <v>0</v>
      </c>
      <c r="E657" s="3">
        <f>_xlfn.XLOOKUP(B657,Details!E:E,Details!AR:AR)</f>
        <v>0</v>
      </c>
      <c r="F657" s="3">
        <f>SUMIFS(Details!AY:AY,Details!E:E,'GST TDS'!B657)</f>
        <v>0</v>
      </c>
      <c r="G657" s="352">
        <f t="shared" si="18"/>
        <v>0</v>
      </c>
    </row>
    <row r="658" spans="3:7" x14ac:dyDescent="0.35">
      <c r="C658" s="3">
        <f>_xlfn.XLOOKUP(B658,Details!E:E,Details!CG:CG)</f>
        <v>0</v>
      </c>
      <c r="D658" s="3">
        <f>_xlfn.XLOOKUP(B658,Details!E:E,Details!AQ:AQ)</f>
        <v>0</v>
      </c>
      <c r="E658" s="3">
        <f>_xlfn.XLOOKUP(B658,Details!E:E,Details!AR:AR)</f>
        <v>0</v>
      </c>
      <c r="F658" s="3">
        <f>SUMIFS(Details!AY:AY,Details!E:E,'GST TDS'!B658)</f>
        <v>0</v>
      </c>
      <c r="G658" s="352">
        <f t="shared" si="18"/>
        <v>0</v>
      </c>
    </row>
    <row r="659" spans="3:7" x14ac:dyDescent="0.35">
      <c r="C659" s="3">
        <f>_xlfn.XLOOKUP(B659,Details!E:E,Details!CG:CG)</f>
        <v>0</v>
      </c>
      <c r="D659" s="3">
        <f>_xlfn.XLOOKUP(B659,Details!E:E,Details!AQ:AQ)</f>
        <v>0</v>
      </c>
      <c r="E659" s="3">
        <f>_xlfn.XLOOKUP(B659,Details!E:E,Details!AR:AR)</f>
        <v>0</v>
      </c>
      <c r="F659" s="3">
        <f>SUMIFS(Details!AY:AY,Details!E:E,'GST TDS'!B659)</f>
        <v>0</v>
      </c>
      <c r="G659" s="352">
        <f t="shared" si="18"/>
        <v>0</v>
      </c>
    </row>
    <row r="660" spans="3:7" x14ac:dyDescent="0.35">
      <c r="C660" s="3">
        <f>_xlfn.XLOOKUP(B660,Details!E:E,Details!CG:CG)</f>
        <v>0</v>
      </c>
      <c r="D660" s="3">
        <f>_xlfn.XLOOKUP(B660,Details!E:E,Details!AQ:AQ)</f>
        <v>0</v>
      </c>
      <c r="E660" s="3">
        <f>_xlfn.XLOOKUP(B660,Details!E:E,Details!AR:AR)</f>
        <v>0</v>
      </c>
      <c r="F660" s="3">
        <f>SUMIFS(Details!AY:AY,Details!E:E,'GST TDS'!B660)</f>
        <v>0</v>
      </c>
      <c r="G660" s="352">
        <f t="shared" si="18"/>
        <v>0</v>
      </c>
    </row>
    <row r="661" spans="3:7" x14ac:dyDescent="0.35">
      <c r="C661" s="3">
        <f>_xlfn.XLOOKUP(B661,Details!E:E,Details!CG:CG)</f>
        <v>0</v>
      </c>
      <c r="D661" s="3">
        <f>_xlfn.XLOOKUP(B661,Details!E:E,Details!AQ:AQ)</f>
        <v>0</v>
      </c>
      <c r="E661" s="3">
        <f>_xlfn.XLOOKUP(B661,Details!E:E,Details!AR:AR)</f>
        <v>0</v>
      </c>
      <c r="F661" s="3">
        <f>SUMIFS(Details!AY:AY,Details!E:E,'GST TDS'!B661)</f>
        <v>0</v>
      </c>
      <c r="G661" s="352">
        <f t="shared" si="18"/>
        <v>0</v>
      </c>
    </row>
    <row r="662" spans="3:7" x14ac:dyDescent="0.35">
      <c r="C662" s="3">
        <f>_xlfn.XLOOKUP(B662,Details!E:E,Details!CG:CG)</f>
        <v>0</v>
      </c>
      <c r="D662" s="3">
        <f>_xlfn.XLOOKUP(B662,Details!E:E,Details!AQ:AQ)</f>
        <v>0</v>
      </c>
      <c r="E662" s="3">
        <f>_xlfn.XLOOKUP(B662,Details!E:E,Details!AR:AR)</f>
        <v>0</v>
      </c>
      <c r="F662" s="3">
        <f>SUMIFS(Details!AY:AY,Details!E:E,'GST TDS'!B662)</f>
        <v>0</v>
      </c>
      <c r="G662" s="352">
        <f t="shared" si="18"/>
        <v>0</v>
      </c>
    </row>
    <row r="663" spans="3:7" x14ac:dyDescent="0.35">
      <c r="C663" s="3">
        <f>_xlfn.XLOOKUP(B663,Details!E:E,Details!CG:CG)</f>
        <v>0</v>
      </c>
      <c r="D663" s="3">
        <f>_xlfn.XLOOKUP(B663,Details!E:E,Details!AQ:AQ)</f>
        <v>0</v>
      </c>
      <c r="E663" s="3">
        <f>_xlfn.XLOOKUP(B663,Details!E:E,Details!AR:AR)</f>
        <v>0</v>
      </c>
      <c r="F663" s="3">
        <f>SUMIFS(Details!AY:AY,Details!E:E,'GST TDS'!B663)</f>
        <v>0</v>
      </c>
      <c r="G663" s="352">
        <f t="shared" si="18"/>
        <v>0</v>
      </c>
    </row>
    <row r="664" spans="3:7" x14ac:dyDescent="0.35">
      <c r="C664" s="3">
        <f>_xlfn.XLOOKUP(B664,Details!E:E,Details!CG:CG)</f>
        <v>0</v>
      </c>
      <c r="D664" s="3">
        <f>_xlfn.XLOOKUP(B664,Details!E:E,Details!AQ:AQ)</f>
        <v>0</v>
      </c>
      <c r="E664" s="3">
        <f>_xlfn.XLOOKUP(B664,Details!E:E,Details!AR:AR)</f>
        <v>0</v>
      </c>
      <c r="F664" s="3">
        <f>SUMIFS(Details!AY:AY,Details!E:E,'GST TDS'!B664)</f>
        <v>0</v>
      </c>
      <c r="G664" s="352">
        <f t="shared" si="18"/>
        <v>0</v>
      </c>
    </row>
    <row r="665" spans="3:7" x14ac:dyDescent="0.35">
      <c r="C665" s="3">
        <f>_xlfn.XLOOKUP(B665,Details!E:E,Details!CG:CG)</f>
        <v>0</v>
      </c>
      <c r="D665" s="3">
        <f>_xlfn.XLOOKUP(B665,Details!E:E,Details!AQ:AQ)</f>
        <v>0</v>
      </c>
      <c r="E665" s="3">
        <f>_xlfn.XLOOKUP(B665,Details!E:E,Details!AR:AR)</f>
        <v>0</v>
      </c>
      <c r="F665" s="3">
        <f>SUMIFS(Details!AY:AY,Details!E:E,'GST TDS'!B665)</f>
        <v>0</v>
      </c>
      <c r="G665" s="352">
        <f t="shared" si="18"/>
        <v>0</v>
      </c>
    </row>
    <row r="666" spans="3:7" x14ac:dyDescent="0.35">
      <c r="C666" s="3">
        <f>_xlfn.XLOOKUP(B666,Details!E:E,Details!CG:CG)</f>
        <v>0</v>
      </c>
      <c r="D666" s="3">
        <f>_xlfn.XLOOKUP(B666,Details!E:E,Details!AQ:AQ)</f>
        <v>0</v>
      </c>
      <c r="E666" s="3">
        <f>_xlfn.XLOOKUP(B666,Details!E:E,Details!AR:AR)</f>
        <v>0</v>
      </c>
      <c r="F666" s="3">
        <f>SUMIFS(Details!AY:AY,Details!E:E,'GST TDS'!B666)</f>
        <v>0</v>
      </c>
      <c r="G666" s="352">
        <f t="shared" si="18"/>
        <v>0</v>
      </c>
    </row>
    <row r="667" spans="3:7" x14ac:dyDescent="0.35">
      <c r="C667" s="3">
        <f>_xlfn.XLOOKUP(B667,Details!E:E,Details!CG:CG)</f>
        <v>0</v>
      </c>
      <c r="D667" s="3">
        <f>_xlfn.XLOOKUP(B667,Details!E:E,Details!AQ:AQ)</f>
        <v>0</v>
      </c>
      <c r="E667" s="3">
        <f>_xlfn.XLOOKUP(B667,Details!E:E,Details!AR:AR)</f>
        <v>0</v>
      </c>
      <c r="F667" s="3">
        <f>SUMIFS(Details!AY:AY,Details!E:E,'GST TDS'!B667)</f>
        <v>0</v>
      </c>
      <c r="G667" s="352">
        <f t="shared" si="18"/>
        <v>0</v>
      </c>
    </row>
    <row r="668" spans="3:7" x14ac:dyDescent="0.35">
      <c r="C668" s="3">
        <f>_xlfn.XLOOKUP(B668,Details!E:E,Details!CG:CG)</f>
        <v>0</v>
      </c>
      <c r="D668" s="3">
        <f>_xlfn.XLOOKUP(B668,Details!E:E,Details!AQ:AQ)</f>
        <v>0</v>
      </c>
      <c r="E668" s="3">
        <f>_xlfn.XLOOKUP(B668,Details!E:E,Details!AR:AR)</f>
        <v>0</v>
      </c>
      <c r="F668" s="3">
        <f>SUMIFS(Details!AY:AY,Details!E:E,'GST TDS'!B668)</f>
        <v>0</v>
      </c>
      <c r="G668" s="352">
        <f t="shared" si="18"/>
        <v>0</v>
      </c>
    </row>
    <row r="669" spans="3:7" x14ac:dyDescent="0.35">
      <c r="C669" s="3">
        <f>_xlfn.XLOOKUP(B669,Details!E:E,Details!CG:CG)</f>
        <v>0</v>
      </c>
      <c r="D669" s="3">
        <f>_xlfn.XLOOKUP(B669,Details!E:E,Details!AQ:AQ)</f>
        <v>0</v>
      </c>
      <c r="E669" s="3">
        <f>_xlfn.XLOOKUP(B669,Details!E:E,Details!AR:AR)</f>
        <v>0</v>
      </c>
      <c r="F669" s="3">
        <f>SUMIFS(Details!AY:AY,Details!E:E,'GST TDS'!B669)</f>
        <v>0</v>
      </c>
      <c r="G669" s="352">
        <f t="shared" si="18"/>
        <v>0</v>
      </c>
    </row>
    <row r="670" spans="3:7" x14ac:dyDescent="0.35">
      <c r="C670" s="3">
        <f>_xlfn.XLOOKUP(B670,Details!E:E,Details!CG:CG)</f>
        <v>0</v>
      </c>
      <c r="D670" s="3">
        <f>_xlfn.XLOOKUP(B670,Details!E:E,Details!AQ:AQ)</f>
        <v>0</v>
      </c>
      <c r="E670" s="3">
        <f>_xlfn.XLOOKUP(B670,Details!E:E,Details!AR:AR)</f>
        <v>0</v>
      </c>
      <c r="F670" s="3">
        <f>SUMIFS(Details!AY:AY,Details!E:E,'GST TDS'!B670)</f>
        <v>0</v>
      </c>
      <c r="G670" s="352">
        <f t="shared" ref="G670:G733" si="19">F670*2%</f>
        <v>0</v>
      </c>
    </row>
    <row r="671" spans="3:7" x14ac:dyDescent="0.35">
      <c r="C671" s="3">
        <f>_xlfn.XLOOKUP(B671,Details!E:E,Details!CG:CG)</f>
        <v>0</v>
      </c>
      <c r="D671" s="3">
        <f>_xlfn.XLOOKUP(B671,Details!E:E,Details!AQ:AQ)</f>
        <v>0</v>
      </c>
      <c r="E671" s="3">
        <f>_xlfn.XLOOKUP(B671,Details!E:E,Details!AR:AR)</f>
        <v>0</v>
      </c>
      <c r="F671" s="3">
        <f>SUMIFS(Details!AY:AY,Details!E:E,'GST TDS'!B671)</f>
        <v>0</v>
      </c>
      <c r="G671" s="352">
        <f t="shared" si="19"/>
        <v>0</v>
      </c>
    </row>
    <row r="672" spans="3:7" x14ac:dyDescent="0.35">
      <c r="C672" s="3">
        <f>_xlfn.XLOOKUP(B672,Details!E:E,Details!CG:CG)</f>
        <v>0</v>
      </c>
      <c r="D672" s="3">
        <f>_xlfn.XLOOKUP(B672,Details!E:E,Details!AQ:AQ)</f>
        <v>0</v>
      </c>
      <c r="E672" s="3">
        <f>_xlfn.XLOOKUP(B672,Details!E:E,Details!AR:AR)</f>
        <v>0</v>
      </c>
      <c r="F672" s="3">
        <f>SUMIFS(Details!AY:AY,Details!E:E,'GST TDS'!B672)</f>
        <v>0</v>
      </c>
      <c r="G672" s="352">
        <f t="shared" si="19"/>
        <v>0</v>
      </c>
    </row>
    <row r="673" spans="3:7" x14ac:dyDescent="0.35">
      <c r="C673" s="3">
        <f>_xlfn.XLOOKUP(B673,Details!E:E,Details!CG:CG)</f>
        <v>0</v>
      </c>
      <c r="D673" s="3">
        <f>_xlfn.XLOOKUP(B673,Details!E:E,Details!AQ:AQ)</f>
        <v>0</v>
      </c>
      <c r="E673" s="3">
        <f>_xlfn.XLOOKUP(B673,Details!E:E,Details!AR:AR)</f>
        <v>0</v>
      </c>
      <c r="F673" s="3">
        <f>SUMIFS(Details!AY:AY,Details!E:E,'GST TDS'!B673)</f>
        <v>0</v>
      </c>
      <c r="G673" s="352">
        <f t="shared" si="19"/>
        <v>0</v>
      </c>
    </row>
    <row r="674" spans="3:7" x14ac:dyDescent="0.35">
      <c r="C674" s="3">
        <f>_xlfn.XLOOKUP(B674,Details!E:E,Details!CG:CG)</f>
        <v>0</v>
      </c>
      <c r="D674" s="3">
        <f>_xlfn.XLOOKUP(B674,Details!E:E,Details!AQ:AQ)</f>
        <v>0</v>
      </c>
      <c r="E674" s="3">
        <f>_xlfn.XLOOKUP(B674,Details!E:E,Details!AR:AR)</f>
        <v>0</v>
      </c>
      <c r="F674" s="3">
        <f>SUMIFS(Details!AY:AY,Details!E:E,'GST TDS'!B674)</f>
        <v>0</v>
      </c>
      <c r="G674" s="352">
        <f t="shared" si="19"/>
        <v>0</v>
      </c>
    </row>
    <row r="675" spans="3:7" x14ac:dyDescent="0.35">
      <c r="C675" s="3">
        <f>_xlfn.XLOOKUP(B675,Details!E:E,Details!CG:CG)</f>
        <v>0</v>
      </c>
      <c r="D675" s="3">
        <f>_xlfn.XLOOKUP(B675,Details!E:E,Details!AQ:AQ)</f>
        <v>0</v>
      </c>
      <c r="E675" s="3">
        <f>_xlfn.XLOOKUP(B675,Details!E:E,Details!AR:AR)</f>
        <v>0</v>
      </c>
      <c r="F675" s="3">
        <f>SUMIFS(Details!AY:AY,Details!E:E,'GST TDS'!B675)</f>
        <v>0</v>
      </c>
      <c r="G675" s="352">
        <f t="shared" si="19"/>
        <v>0</v>
      </c>
    </row>
    <row r="676" spans="3:7" x14ac:dyDescent="0.35">
      <c r="C676" s="3">
        <f>_xlfn.XLOOKUP(B676,Details!E:E,Details!CG:CG)</f>
        <v>0</v>
      </c>
      <c r="D676" s="3">
        <f>_xlfn.XLOOKUP(B676,Details!E:E,Details!AQ:AQ)</f>
        <v>0</v>
      </c>
      <c r="E676" s="3">
        <f>_xlfn.XLOOKUP(B676,Details!E:E,Details!AR:AR)</f>
        <v>0</v>
      </c>
      <c r="F676" s="3">
        <f>SUMIFS(Details!AY:AY,Details!E:E,'GST TDS'!B676)</f>
        <v>0</v>
      </c>
      <c r="G676" s="352">
        <f t="shared" si="19"/>
        <v>0</v>
      </c>
    </row>
    <row r="677" spans="3:7" x14ac:dyDescent="0.35">
      <c r="C677" s="3">
        <f>_xlfn.XLOOKUP(B677,Details!E:E,Details!CG:CG)</f>
        <v>0</v>
      </c>
      <c r="D677" s="3">
        <f>_xlfn.XLOOKUP(B677,Details!E:E,Details!AQ:AQ)</f>
        <v>0</v>
      </c>
      <c r="E677" s="3">
        <f>_xlfn.XLOOKUP(B677,Details!E:E,Details!AR:AR)</f>
        <v>0</v>
      </c>
      <c r="F677" s="3">
        <f>SUMIFS(Details!AY:AY,Details!E:E,'GST TDS'!B677)</f>
        <v>0</v>
      </c>
      <c r="G677" s="352">
        <f t="shared" si="19"/>
        <v>0</v>
      </c>
    </row>
    <row r="678" spans="3:7" x14ac:dyDescent="0.35">
      <c r="C678" s="3">
        <f>_xlfn.XLOOKUP(B678,Details!E:E,Details!CG:CG)</f>
        <v>0</v>
      </c>
      <c r="D678" s="3">
        <f>_xlfn.XLOOKUP(B678,Details!E:E,Details!AQ:AQ)</f>
        <v>0</v>
      </c>
      <c r="E678" s="3">
        <f>_xlfn.XLOOKUP(B678,Details!E:E,Details!AR:AR)</f>
        <v>0</v>
      </c>
      <c r="F678" s="3">
        <f>SUMIFS(Details!AY:AY,Details!E:E,'GST TDS'!B678)</f>
        <v>0</v>
      </c>
      <c r="G678" s="352">
        <f t="shared" si="19"/>
        <v>0</v>
      </c>
    </row>
    <row r="679" spans="3:7" x14ac:dyDescent="0.35">
      <c r="C679" s="3">
        <f>_xlfn.XLOOKUP(B679,Details!E:E,Details!CG:CG)</f>
        <v>0</v>
      </c>
      <c r="D679" s="3">
        <f>_xlfn.XLOOKUP(B679,Details!E:E,Details!AQ:AQ)</f>
        <v>0</v>
      </c>
      <c r="E679" s="3">
        <f>_xlfn.XLOOKUP(B679,Details!E:E,Details!AR:AR)</f>
        <v>0</v>
      </c>
      <c r="F679" s="3">
        <f>SUMIFS(Details!AY:AY,Details!E:E,'GST TDS'!B679)</f>
        <v>0</v>
      </c>
      <c r="G679" s="352">
        <f t="shared" si="19"/>
        <v>0</v>
      </c>
    </row>
    <row r="680" spans="3:7" x14ac:dyDescent="0.35">
      <c r="C680" s="3">
        <f>_xlfn.XLOOKUP(B680,Details!E:E,Details!CG:CG)</f>
        <v>0</v>
      </c>
      <c r="D680" s="3">
        <f>_xlfn.XLOOKUP(B680,Details!E:E,Details!AQ:AQ)</f>
        <v>0</v>
      </c>
      <c r="E680" s="3">
        <f>_xlfn.XLOOKUP(B680,Details!E:E,Details!AR:AR)</f>
        <v>0</v>
      </c>
      <c r="F680" s="3">
        <f>SUMIFS(Details!AY:AY,Details!E:E,'GST TDS'!B680)</f>
        <v>0</v>
      </c>
      <c r="G680" s="352">
        <f t="shared" si="19"/>
        <v>0</v>
      </c>
    </row>
    <row r="681" spans="3:7" x14ac:dyDescent="0.35">
      <c r="C681" s="3">
        <f>_xlfn.XLOOKUP(B681,Details!E:E,Details!CG:CG)</f>
        <v>0</v>
      </c>
      <c r="D681" s="3">
        <f>_xlfn.XLOOKUP(B681,Details!E:E,Details!AQ:AQ)</f>
        <v>0</v>
      </c>
      <c r="E681" s="3">
        <f>_xlfn.XLOOKUP(B681,Details!E:E,Details!AR:AR)</f>
        <v>0</v>
      </c>
      <c r="F681" s="3">
        <f>SUMIFS(Details!AY:AY,Details!E:E,'GST TDS'!B681)</f>
        <v>0</v>
      </c>
      <c r="G681" s="352">
        <f t="shared" si="19"/>
        <v>0</v>
      </c>
    </row>
    <row r="682" spans="3:7" x14ac:dyDescent="0.35">
      <c r="C682" s="3">
        <f>_xlfn.XLOOKUP(B682,Details!E:E,Details!CG:CG)</f>
        <v>0</v>
      </c>
      <c r="D682" s="3">
        <f>_xlfn.XLOOKUP(B682,Details!E:E,Details!AQ:AQ)</f>
        <v>0</v>
      </c>
      <c r="E682" s="3">
        <f>_xlfn.XLOOKUP(B682,Details!E:E,Details!AR:AR)</f>
        <v>0</v>
      </c>
      <c r="F682" s="3">
        <f>SUMIFS(Details!AY:AY,Details!E:E,'GST TDS'!B682)</f>
        <v>0</v>
      </c>
      <c r="G682" s="352">
        <f t="shared" si="19"/>
        <v>0</v>
      </c>
    </row>
    <row r="683" spans="3:7" x14ac:dyDescent="0.35">
      <c r="C683" s="3">
        <f>_xlfn.XLOOKUP(B683,Details!E:E,Details!CG:CG)</f>
        <v>0</v>
      </c>
      <c r="D683" s="3">
        <f>_xlfn.XLOOKUP(B683,Details!E:E,Details!AQ:AQ)</f>
        <v>0</v>
      </c>
      <c r="E683" s="3">
        <f>_xlfn.XLOOKUP(B683,Details!E:E,Details!AR:AR)</f>
        <v>0</v>
      </c>
      <c r="F683" s="3">
        <f>SUMIFS(Details!AY:AY,Details!E:E,'GST TDS'!B683)</f>
        <v>0</v>
      </c>
      <c r="G683" s="352">
        <f t="shared" si="19"/>
        <v>0</v>
      </c>
    </row>
    <row r="684" spans="3:7" x14ac:dyDescent="0.35">
      <c r="C684" s="3">
        <f>_xlfn.XLOOKUP(B684,Details!E:E,Details!CG:CG)</f>
        <v>0</v>
      </c>
      <c r="D684" s="3">
        <f>_xlfn.XLOOKUP(B684,Details!E:E,Details!AQ:AQ)</f>
        <v>0</v>
      </c>
      <c r="E684" s="3">
        <f>_xlfn.XLOOKUP(B684,Details!E:E,Details!AR:AR)</f>
        <v>0</v>
      </c>
      <c r="F684" s="3">
        <f>SUMIFS(Details!AY:AY,Details!E:E,'GST TDS'!B684)</f>
        <v>0</v>
      </c>
      <c r="G684" s="352">
        <f t="shared" si="19"/>
        <v>0</v>
      </c>
    </row>
    <row r="685" spans="3:7" x14ac:dyDescent="0.35">
      <c r="C685" s="3">
        <f>_xlfn.XLOOKUP(B685,Details!E:E,Details!CG:CG)</f>
        <v>0</v>
      </c>
      <c r="D685" s="3">
        <f>_xlfn.XLOOKUP(B685,Details!E:E,Details!AQ:AQ)</f>
        <v>0</v>
      </c>
      <c r="E685" s="3">
        <f>_xlfn.XLOOKUP(B685,Details!E:E,Details!AR:AR)</f>
        <v>0</v>
      </c>
      <c r="F685" s="3">
        <f>SUMIFS(Details!AY:AY,Details!E:E,'GST TDS'!B685)</f>
        <v>0</v>
      </c>
      <c r="G685" s="352">
        <f t="shared" si="19"/>
        <v>0</v>
      </c>
    </row>
    <row r="686" spans="3:7" x14ac:dyDescent="0.35">
      <c r="C686" s="3">
        <f>_xlfn.XLOOKUP(B686,Details!E:E,Details!CG:CG)</f>
        <v>0</v>
      </c>
      <c r="D686" s="3">
        <f>_xlfn.XLOOKUP(B686,Details!E:E,Details!AQ:AQ)</f>
        <v>0</v>
      </c>
      <c r="E686" s="3">
        <f>_xlfn.XLOOKUP(B686,Details!E:E,Details!AR:AR)</f>
        <v>0</v>
      </c>
      <c r="F686" s="3">
        <f>SUMIFS(Details!AY:AY,Details!E:E,'GST TDS'!B686)</f>
        <v>0</v>
      </c>
      <c r="G686" s="352">
        <f t="shared" si="19"/>
        <v>0</v>
      </c>
    </row>
    <row r="687" spans="3:7" x14ac:dyDescent="0.35">
      <c r="C687" s="3">
        <f>_xlfn.XLOOKUP(B687,Details!E:E,Details!CG:CG)</f>
        <v>0</v>
      </c>
      <c r="D687" s="3">
        <f>_xlfn.XLOOKUP(B687,Details!E:E,Details!AQ:AQ)</f>
        <v>0</v>
      </c>
      <c r="E687" s="3">
        <f>_xlfn.XLOOKUP(B687,Details!E:E,Details!AR:AR)</f>
        <v>0</v>
      </c>
      <c r="F687" s="3">
        <f>SUMIFS(Details!AY:AY,Details!E:E,'GST TDS'!B687)</f>
        <v>0</v>
      </c>
      <c r="G687" s="352">
        <f t="shared" si="19"/>
        <v>0</v>
      </c>
    </row>
    <row r="688" spans="3:7" x14ac:dyDescent="0.35">
      <c r="C688" s="3">
        <f>_xlfn.XLOOKUP(B688,Details!E:E,Details!CG:CG)</f>
        <v>0</v>
      </c>
      <c r="D688" s="3">
        <f>_xlfn.XLOOKUP(B688,Details!E:E,Details!AQ:AQ)</f>
        <v>0</v>
      </c>
      <c r="E688" s="3">
        <f>_xlfn.XLOOKUP(B688,Details!E:E,Details!AR:AR)</f>
        <v>0</v>
      </c>
      <c r="F688" s="3">
        <f>SUMIFS(Details!AY:AY,Details!E:E,'GST TDS'!B688)</f>
        <v>0</v>
      </c>
      <c r="G688" s="352">
        <f t="shared" si="19"/>
        <v>0</v>
      </c>
    </row>
    <row r="689" spans="3:7" x14ac:dyDescent="0.35">
      <c r="C689" s="3">
        <f>_xlfn.XLOOKUP(B689,Details!E:E,Details!CG:CG)</f>
        <v>0</v>
      </c>
      <c r="D689" s="3">
        <f>_xlfn.XLOOKUP(B689,Details!E:E,Details!AQ:AQ)</f>
        <v>0</v>
      </c>
      <c r="E689" s="3">
        <f>_xlfn.XLOOKUP(B689,Details!E:E,Details!AR:AR)</f>
        <v>0</v>
      </c>
      <c r="F689" s="3">
        <f>SUMIFS(Details!AY:AY,Details!E:E,'GST TDS'!B689)</f>
        <v>0</v>
      </c>
      <c r="G689" s="352">
        <f t="shared" si="19"/>
        <v>0</v>
      </c>
    </row>
    <row r="690" spans="3:7" x14ac:dyDescent="0.35">
      <c r="C690" s="3">
        <f>_xlfn.XLOOKUP(B690,Details!E:E,Details!CG:CG)</f>
        <v>0</v>
      </c>
      <c r="D690" s="3">
        <f>_xlfn.XLOOKUP(B690,Details!E:E,Details!AQ:AQ)</f>
        <v>0</v>
      </c>
      <c r="E690" s="3">
        <f>_xlfn.XLOOKUP(B690,Details!E:E,Details!AR:AR)</f>
        <v>0</v>
      </c>
      <c r="F690" s="3">
        <f>SUMIFS(Details!AY:AY,Details!E:E,'GST TDS'!B690)</f>
        <v>0</v>
      </c>
      <c r="G690" s="352">
        <f t="shared" si="19"/>
        <v>0</v>
      </c>
    </row>
    <row r="691" spans="3:7" x14ac:dyDescent="0.35">
      <c r="C691" s="3">
        <f>_xlfn.XLOOKUP(B691,Details!E:E,Details!CG:CG)</f>
        <v>0</v>
      </c>
      <c r="D691" s="3">
        <f>_xlfn.XLOOKUP(B691,Details!E:E,Details!AQ:AQ)</f>
        <v>0</v>
      </c>
      <c r="E691" s="3">
        <f>_xlfn.XLOOKUP(B691,Details!E:E,Details!AR:AR)</f>
        <v>0</v>
      </c>
      <c r="F691" s="3">
        <f>SUMIFS(Details!AY:AY,Details!E:E,'GST TDS'!B691)</f>
        <v>0</v>
      </c>
      <c r="G691" s="352">
        <f t="shared" si="19"/>
        <v>0</v>
      </c>
    </row>
    <row r="692" spans="3:7" x14ac:dyDescent="0.35">
      <c r="C692" s="3">
        <f>_xlfn.XLOOKUP(B692,Details!E:E,Details!CG:CG)</f>
        <v>0</v>
      </c>
      <c r="D692" s="3">
        <f>_xlfn.XLOOKUP(B692,Details!E:E,Details!AQ:AQ)</f>
        <v>0</v>
      </c>
      <c r="E692" s="3">
        <f>_xlfn.XLOOKUP(B692,Details!E:E,Details!AR:AR)</f>
        <v>0</v>
      </c>
      <c r="F692" s="3">
        <f>SUMIFS(Details!AY:AY,Details!E:E,'GST TDS'!B692)</f>
        <v>0</v>
      </c>
      <c r="G692" s="352">
        <f t="shared" si="19"/>
        <v>0</v>
      </c>
    </row>
    <row r="693" spans="3:7" x14ac:dyDescent="0.35">
      <c r="C693" s="3">
        <f>_xlfn.XLOOKUP(B693,Details!E:E,Details!CG:CG)</f>
        <v>0</v>
      </c>
      <c r="D693" s="3">
        <f>_xlfn.XLOOKUP(B693,Details!E:E,Details!AQ:AQ)</f>
        <v>0</v>
      </c>
      <c r="E693" s="3">
        <f>_xlfn.XLOOKUP(B693,Details!E:E,Details!AR:AR)</f>
        <v>0</v>
      </c>
      <c r="F693" s="3">
        <f>SUMIFS(Details!AY:AY,Details!E:E,'GST TDS'!B693)</f>
        <v>0</v>
      </c>
      <c r="G693" s="352">
        <f t="shared" si="19"/>
        <v>0</v>
      </c>
    </row>
    <row r="694" spans="3:7" x14ac:dyDescent="0.35">
      <c r="C694" s="3">
        <f>_xlfn.XLOOKUP(B694,Details!E:E,Details!CG:CG)</f>
        <v>0</v>
      </c>
      <c r="D694" s="3">
        <f>_xlfn.XLOOKUP(B694,Details!E:E,Details!AQ:AQ)</f>
        <v>0</v>
      </c>
      <c r="E694" s="3">
        <f>_xlfn.XLOOKUP(B694,Details!E:E,Details!AR:AR)</f>
        <v>0</v>
      </c>
      <c r="F694" s="3">
        <f>SUMIFS(Details!AY:AY,Details!E:E,'GST TDS'!B694)</f>
        <v>0</v>
      </c>
      <c r="G694" s="352">
        <f t="shared" si="19"/>
        <v>0</v>
      </c>
    </row>
    <row r="695" spans="3:7" x14ac:dyDescent="0.35">
      <c r="C695" s="3">
        <f>_xlfn.XLOOKUP(B695,Details!E:E,Details!CG:CG)</f>
        <v>0</v>
      </c>
      <c r="D695" s="3">
        <f>_xlfn.XLOOKUP(B695,Details!E:E,Details!AQ:AQ)</f>
        <v>0</v>
      </c>
      <c r="E695" s="3">
        <f>_xlfn.XLOOKUP(B695,Details!E:E,Details!AR:AR)</f>
        <v>0</v>
      </c>
      <c r="F695" s="3">
        <f>SUMIFS(Details!AY:AY,Details!E:E,'GST TDS'!B695)</f>
        <v>0</v>
      </c>
      <c r="G695" s="352">
        <f t="shared" si="19"/>
        <v>0</v>
      </c>
    </row>
    <row r="696" spans="3:7" x14ac:dyDescent="0.35">
      <c r="C696" s="3">
        <f>_xlfn.XLOOKUP(B696,Details!E:E,Details!CG:CG)</f>
        <v>0</v>
      </c>
      <c r="D696" s="3">
        <f>_xlfn.XLOOKUP(B696,Details!E:E,Details!AQ:AQ)</f>
        <v>0</v>
      </c>
      <c r="E696" s="3">
        <f>_xlfn.XLOOKUP(B696,Details!E:E,Details!AR:AR)</f>
        <v>0</v>
      </c>
      <c r="F696" s="3">
        <f>SUMIFS(Details!AY:AY,Details!E:E,'GST TDS'!B696)</f>
        <v>0</v>
      </c>
      <c r="G696" s="352">
        <f t="shared" si="19"/>
        <v>0</v>
      </c>
    </row>
    <row r="697" spans="3:7" x14ac:dyDescent="0.35">
      <c r="C697" s="3">
        <f>_xlfn.XLOOKUP(B697,Details!E:E,Details!CG:CG)</f>
        <v>0</v>
      </c>
      <c r="D697" s="3">
        <f>_xlfn.XLOOKUP(B697,Details!E:E,Details!AQ:AQ)</f>
        <v>0</v>
      </c>
      <c r="E697" s="3">
        <f>_xlfn.XLOOKUP(B697,Details!E:E,Details!AR:AR)</f>
        <v>0</v>
      </c>
      <c r="F697" s="3">
        <f>SUMIFS(Details!AY:AY,Details!E:E,'GST TDS'!B697)</f>
        <v>0</v>
      </c>
      <c r="G697" s="352">
        <f t="shared" si="19"/>
        <v>0</v>
      </c>
    </row>
    <row r="698" spans="3:7" x14ac:dyDescent="0.35">
      <c r="C698" s="3">
        <f>_xlfn.XLOOKUP(B698,Details!E:E,Details!CG:CG)</f>
        <v>0</v>
      </c>
      <c r="D698" s="3">
        <f>_xlfn.XLOOKUP(B698,Details!E:E,Details!AQ:AQ)</f>
        <v>0</v>
      </c>
      <c r="E698" s="3">
        <f>_xlfn.XLOOKUP(B698,Details!E:E,Details!AR:AR)</f>
        <v>0</v>
      </c>
      <c r="F698" s="3">
        <f>SUMIFS(Details!AY:AY,Details!E:E,'GST TDS'!B698)</f>
        <v>0</v>
      </c>
      <c r="G698" s="352">
        <f t="shared" si="19"/>
        <v>0</v>
      </c>
    </row>
    <row r="699" spans="3:7" x14ac:dyDescent="0.35">
      <c r="C699" s="3">
        <f>_xlfn.XLOOKUP(B699,Details!E:E,Details!CG:CG)</f>
        <v>0</v>
      </c>
      <c r="D699" s="3">
        <f>_xlfn.XLOOKUP(B699,Details!E:E,Details!AQ:AQ)</f>
        <v>0</v>
      </c>
      <c r="E699" s="3">
        <f>_xlfn.XLOOKUP(B699,Details!E:E,Details!AR:AR)</f>
        <v>0</v>
      </c>
      <c r="F699" s="3">
        <f>SUMIFS(Details!AY:AY,Details!E:E,'GST TDS'!B699)</f>
        <v>0</v>
      </c>
      <c r="G699" s="352">
        <f t="shared" si="19"/>
        <v>0</v>
      </c>
    </row>
    <row r="700" spans="3:7" x14ac:dyDescent="0.35">
      <c r="C700" s="3">
        <f>_xlfn.XLOOKUP(B700,Details!E:E,Details!CG:CG)</f>
        <v>0</v>
      </c>
      <c r="D700" s="3">
        <f>_xlfn.XLOOKUP(B700,Details!E:E,Details!AQ:AQ)</f>
        <v>0</v>
      </c>
      <c r="E700" s="3">
        <f>_xlfn.XLOOKUP(B700,Details!E:E,Details!AR:AR)</f>
        <v>0</v>
      </c>
      <c r="F700" s="3">
        <f>SUMIFS(Details!AY:AY,Details!E:E,'GST TDS'!B700)</f>
        <v>0</v>
      </c>
      <c r="G700" s="352">
        <f t="shared" si="19"/>
        <v>0</v>
      </c>
    </row>
    <row r="701" spans="3:7" x14ac:dyDescent="0.35">
      <c r="C701" s="3">
        <f>_xlfn.XLOOKUP(B701,Details!E:E,Details!CG:CG)</f>
        <v>0</v>
      </c>
      <c r="D701" s="3">
        <f>_xlfn.XLOOKUP(B701,Details!E:E,Details!AQ:AQ)</f>
        <v>0</v>
      </c>
      <c r="E701" s="3">
        <f>_xlfn.XLOOKUP(B701,Details!E:E,Details!AR:AR)</f>
        <v>0</v>
      </c>
      <c r="F701" s="3">
        <f>SUMIFS(Details!AY:AY,Details!E:E,'GST TDS'!B701)</f>
        <v>0</v>
      </c>
      <c r="G701" s="352">
        <f t="shared" si="19"/>
        <v>0</v>
      </c>
    </row>
    <row r="702" spans="3:7" x14ac:dyDescent="0.35">
      <c r="C702" s="3">
        <f>_xlfn.XLOOKUP(B702,Details!E:E,Details!CG:CG)</f>
        <v>0</v>
      </c>
      <c r="D702" s="3">
        <f>_xlfn.XLOOKUP(B702,Details!E:E,Details!AQ:AQ)</f>
        <v>0</v>
      </c>
      <c r="E702" s="3">
        <f>_xlfn.XLOOKUP(B702,Details!E:E,Details!AR:AR)</f>
        <v>0</v>
      </c>
      <c r="F702" s="3">
        <f>SUMIFS(Details!AY:AY,Details!E:E,'GST TDS'!B702)</f>
        <v>0</v>
      </c>
      <c r="G702" s="352">
        <f t="shared" si="19"/>
        <v>0</v>
      </c>
    </row>
    <row r="703" spans="3:7" x14ac:dyDescent="0.35">
      <c r="C703" s="3">
        <f>_xlfn.XLOOKUP(B703,Details!E:E,Details!CG:CG)</f>
        <v>0</v>
      </c>
      <c r="D703" s="3">
        <f>_xlfn.XLOOKUP(B703,Details!E:E,Details!AQ:AQ)</f>
        <v>0</v>
      </c>
      <c r="E703" s="3">
        <f>_xlfn.XLOOKUP(B703,Details!E:E,Details!AR:AR)</f>
        <v>0</v>
      </c>
      <c r="F703" s="3">
        <f>SUMIFS(Details!AY:AY,Details!E:E,'GST TDS'!B703)</f>
        <v>0</v>
      </c>
      <c r="G703" s="352">
        <f t="shared" si="19"/>
        <v>0</v>
      </c>
    </row>
    <row r="704" spans="3:7" x14ac:dyDescent="0.35">
      <c r="C704" s="3">
        <f>_xlfn.XLOOKUP(B704,Details!E:E,Details!CG:CG)</f>
        <v>0</v>
      </c>
      <c r="D704" s="3">
        <f>_xlfn.XLOOKUP(B704,Details!E:E,Details!AQ:AQ)</f>
        <v>0</v>
      </c>
      <c r="E704" s="3">
        <f>_xlfn.XLOOKUP(B704,Details!E:E,Details!AR:AR)</f>
        <v>0</v>
      </c>
      <c r="F704" s="3">
        <f>SUMIFS(Details!AY:AY,Details!E:E,'GST TDS'!B704)</f>
        <v>0</v>
      </c>
      <c r="G704" s="352">
        <f t="shared" si="19"/>
        <v>0</v>
      </c>
    </row>
    <row r="705" spans="3:7" x14ac:dyDescent="0.35">
      <c r="C705" s="3">
        <f>_xlfn.XLOOKUP(B705,Details!E:E,Details!CG:CG)</f>
        <v>0</v>
      </c>
      <c r="D705" s="3">
        <f>_xlfn.XLOOKUP(B705,Details!E:E,Details!AQ:AQ)</f>
        <v>0</v>
      </c>
      <c r="E705" s="3">
        <f>_xlfn.XLOOKUP(B705,Details!E:E,Details!AR:AR)</f>
        <v>0</v>
      </c>
      <c r="F705" s="3">
        <f>SUMIFS(Details!AY:AY,Details!E:E,'GST TDS'!B705)</f>
        <v>0</v>
      </c>
      <c r="G705" s="352">
        <f t="shared" si="19"/>
        <v>0</v>
      </c>
    </row>
    <row r="706" spans="3:7" x14ac:dyDescent="0.35">
      <c r="C706" s="3">
        <f>_xlfn.XLOOKUP(B706,Details!E:E,Details!CG:CG)</f>
        <v>0</v>
      </c>
      <c r="D706" s="3">
        <f>_xlfn.XLOOKUP(B706,Details!E:E,Details!AQ:AQ)</f>
        <v>0</v>
      </c>
      <c r="E706" s="3">
        <f>_xlfn.XLOOKUP(B706,Details!E:E,Details!AR:AR)</f>
        <v>0</v>
      </c>
      <c r="F706" s="3">
        <f>SUMIFS(Details!AY:AY,Details!E:E,'GST TDS'!B706)</f>
        <v>0</v>
      </c>
      <c r="G706" s="352">
        <f t="shared" si="19"/>
        <v>0</v>
      </c>
    </row>
    <row r="707" spans="3:7" x14ac:dyDescent="0.35">
      <c r="C707" s="3">
        <f>_xlfn.XLOOKUP(B707,Details!E:E,Details!CG:CG)</f>
        <v>0</v>
      </c>
      <c r="D707" s="3">
        <f>_xlfn.XLOOKUP(B707,Details!E:E,Details!AQ:AQ)</f>
        <v>0</v>
      </c>
      <c r="E707" s="3">
        <f>_xlfn.XLOOKUP(B707,Details!E:E,Details!AR:AR)</f>
        <v>0</v>
      </c>
      <c r="F707" s="3">
        <f>SUMIFS(Details!AY:AY,Details!E:E,'GST TDS'!B707)</f>
        <v>0</v>
      </c>
      <c r="G707" s="352">
        <f t="shared" si="19"/>
        <v>0</v>
      </c>
    </row>
    <row r="708" spans="3:7" x14ac:dyDescent="0.35">
      <c r="C708" s="3">
        <f>_xlfn.XLOOKUP(B708,Details!E:E,Details!CG:CG)</f>
        <v>0</v>
      </c>
      <c r="D708" s="3">
        <f>_xlfn.XLOOKUP(B708,Details!E:E,Details!AQ:AQ)</f>
        <v>0</v>
      </c>
      <c r="E708" s="3">
        <f>_xlfn.XLOOKUP(B708,Details!E:E,Details!AR:AR)</f>
        <v>0</v>
      </c>
      <c r="F708" s="3">
        <f>SUMIFS(Details!AY:AY,Details!E:E,'GST TDS'!B708)</f>
        <v>0</v>
      </c>
      <c r="G708" s="352">
        <f t="shared" si="19"/>
        <v>0</v>
      </c>
    </row>
    <row r="709" spans="3:7" x14ac:dyDescent="0.35">
      <c r="C709" s="3">
        <f>_xlfn.XLOOKUP(B709,Details!E:E,Details!CG:CG)</f>
        <v>0</v>
      </c>
      <c r="D709" s="3">
        <f>_xlfn.XLOOKUP(B709,Details!E:E,Details!AQ:AQ)</f>
        <v>0</v>
      </c>
      <c r="E709" s="3">
        <f>_xlfn.XLOOKUP(B709,Details!E:E,Details!AR:AR)</f>
        <v>0</v>
      </c>
      <c r="F709" s="3">
        <f>SUMIFS(Details!AY:AY,Details!E:E,'GST TDS'!B709)</f>
        <v>0</v>
      </c>
      <c r="G709" s="352">
        <f t="shared" si="19"/>
        <v>0</v>
      </c>
    </row>
    <row r="710" spans="3:7" x14ac:dyDescent="0.35">
      <c r="C710" s="3">
        <f>_xlfn.XLOOKUP(B710,Details!E:E,Details!CG:CG)</f>
        <v>0</v>
      </c>
      <c r="D710" s="3">
        <f>_xlfn.XLOOKUP(B710,Details!E:E,Details!AQ:AQ)</f>
        <v>0</v>
      </c>
      <c r="E710" s="3">
        <f>_xlfn.XLOOKUP(B710,Details!E:E,Details!AR:AR)</f>
        <v>0</v>
      </c>
      <c r="F710" s="3">
        <f>SUMIFS(Details!AY:AY,Details!E:E,'GST TDS'!B710)</f>
        <v>0</v>
      </c>
      <c r="G710" s="352">
        <f t="shared" si="19"/>
        <v>0</v>
      </c>
    </row>
    <row r="711" spans="3:7" x14ac:dyDescent="0.35">
      <c r="C711" s="3">
        <f>_xlfn.XLOOKUP(B711,Details!E:E,Details!CG:CG)</f>
        <v>0</v>
      </c>
      <c r="D711" s="3">
        <f>_xlfn.XLOOKUP(B711,Details!E:E,Details!AQ:AQ)</f>
        <v>0</v>
      </c>
      <c r="E711" s="3">
        <f>_xlfn.XLOOKUP(B711,Details!E:E,Details!AR:AR)</f>
        <v>0</v>
      </c>
      <c r="F711" s="3">
        <f>SUMIFS(Details!AY:AY,Details!E:E,'GST TDS'!B711)</f>
        <v>0</v>
      </c>
      <c r="G711" s="352">
        <f t="shared" si="19"/>
        <v>0</v>
      </c>
    </row>
    <row r="712" spans="3:7" x14ac:dyDescent="0.35">
      <c r="C712" s="3">
        <f>_xlfn.XLOOKUP(B712,Details!E:E,Details!CG:CG)</f>
        <v>0</v>
      </c>
      <c r="D712" s="3">
        <f>_xlfn.XLOOKUP(B712,Details!E:E,Details!AQ:AQ)</f>
        <v>0</v>
      </c>
      <c r="E712" s="3">
        <f>_xlfn.XLOOKUP(B712,Details!E:E,Details!AR:AR)</f>
        <v>0</v>
      </c>
      <c r="F712" s="3">
        <f>SUMIFS(Details!AY:AY,Details!E:E,'GST TDS'!B712)</f>
        <v>0</v>
      </c>
      <c r="G712" s="352">
        <f t="shared" si="19"/>
        <v>0</v>
      </c>
    </row>
    <row r="713" spans="3:7" x14ac:dyDescent="0.35">
      <c r="C713" s="3">
        <f>_xlfn.XLOOKUP(B713,Details!E:E,Details!CG:CG)</f>
        <v>0</v>
      </c>
      <c r="D713" s="3">
        <f>_xlfn.XLOOKUP(B713,Details!E:E,Details!AQ:AQ)</f>
        <v>0</v>
      </c>
      <c r="E713" s="3">
        <f>_xlfn.XLOOKUP(B713,Details!E:E,Details!AR:AR)</f>
        <v>0</v>
      </c>
      <c r="F713" s="3">
        <f>SUMIFS(Details!AY:AY,Details!E:E,'GST TDS'!B713)</f>
        <v>0</v>
      </c>
      <c r="G713" s="352">
        <f t="shared" si="19"/>
        <v>0</v>
      </c>
    </row>
    <row r="714" spans="3:7" x14ac:dyDescent="0.35">
      <c r="C714" s="3">
        <f>_xlfn.XLOOKUP(B714,Details!E:E,Details!CG:CG)</f>
        <v>0</v>
      </c>
      <c r="D714" s="3">
        <f>_xlfn.XLOOKUP(B714,Details!E:E,Details!AQ:AQ)</f>
        <v>0</v>
      </c>
      <c r="E714" s="3">
        <f>_xlfn.XLOOKUP(B714,Details!E:E,Details!AR:AR)</f>
        <v>0</v>
      </c>
      <c r="F714" s="3">
        <f>SUMIFS(Details!AY:AY,Details!E:E,'GST TDS'!B714)</f>
        <v>0</v>
      </c>
      <c r="G714" s="352">
        <f t="shared" si="19"/>
        <v>0</v>
      </c>
    </row>
    <row r="715" spans="3:7" x14ac:dyDescent="0.35">
      <c r="C715" s="3">
        <f>_xlfn.XLOOKUP(B715,Details!E:E,Details!CG:CG)</f>
        <v>0</v>
      </c>
      <c r="D715" s="3">
        <f>_xlfn.XLOOKUP(B715,Details!E:E,Details!AQ:AQ)</f>
        <v>0</v>
      </c>
      <c r="E715" s="3">
        <f>_xlfn.XLOOKUP(B715,Details!E:E,Details!AR:AR)</f>
        <v>0</v>
      </c>
      <c r="F715" s="3">
        <f>SUMIFS(Details!AY:AY,Details!E:E,'GST TDS'!B715)</f>
        <v>0</v>
      </c>
      <c r="G715" s="352">
        <f t="shared" si="19"/>
        <v>0</v>
      </c>
    </row>
    <row r="716" spans="3:7" x14ac:dyDescent="0.35">
      <c r="C716" s="3">
        <f>_xlfn.XLOOKUP(B716,Details!E:E,Details!CG:CG)</f>
        <v>0</v>
      </c>
      <c r="D716" s="3">
        <f>_xlfn.XLOOKUP(B716,Details!E:E,Details!AQ:AQ)</f>
        <v>0</v>
      </c>
      <c r="E716" s="3">
        <f>_xlfn.XLOOKUP(B716,Details!E:E,Details!AR:AR)</f>
        <v>0</v>
      </c>
      <c r="F716" s="3">
        <f>SUMIFS(Details!AY:AY,Details!E:E,'GST TDS'!B716)</f>
        <v>0</v>
      </c>
      <c r="G716" s="352">
        <f t="shared" si="19"/>
        <v>0</v>
      </c>
    </row>
    <row r="717" spans="3:7" x14ac:dyDescent="0.35">
      <c r="C717" s="3">
        <f>_xlfn.XLOOKUP(B717,Details!E:E,Details!CG:CG)</f>
        <v>0</v>
      </c>
      <c r="D717" s="3">
        <f>_xlfn.XLOOKUP(B717,Details!E:E,Details!AQ:AQ)</f>
        <v>0</v>
      </c>
      <c r="E717" s="3">
        <f>_xlfn.XLOOKUP(B717,Details!E:E,Details!AR:AR)</f>
        <v>0</v>
      </c>
      <c r="F717" s="3">
        <f>SUMIFS(Details!AY:AY,Details!E:E,'GST TDS'!B717)</f>
        <v>0</v>
      </c>
      <c r="G717" s="352">
        <f t="shared" si="19"/>
        <v>0</v>
      </c>
    </row>
    <row r="718" spans="3:7" x14ac:dyDescent="0.35">
      <c r="C718" s="3">
        <f>_xlfn.XLOOKUP(B718,Details!E:E,Details!CG:CG)</f>
        <v>0</v>
      </c>
      <c r="D718" s="3">
        <f>_xlfn.XLOOKUP(B718,Details!E:E,Details!AQ:AQ)</f>
        <v>0</v>
      </c>
      <c r="E718" s="3">
        <f>_xlfn.XLOOKUP(B718,Details!E:E,Details!AR:AR)</f>
        <v>0</v>
      </c>
      <c r="F718" s="3">
        <f>SUMIFS(Details!AY:AY,Details!E:E,'GST TDS'!B718)</f>
        <v>0</v>
      </c>
      <c r="G718" s="352">
        <f t="shared" si="19"/>
        <v>0</v>
      </c>
    </row>
    <row r="719" spans="3:7" x14ac:dyDescent="0.35">
      <c r="C719" s="3">
        <f>_xlfn.XLOOKUP(B719,Details!E:E,Details!CG:CG)</f>
        <v>0</v>
      </c>
      <c r="D719" s="3">
        <f>_xlfn.XLOOKUP(B719,Details!E:E,Details!AQ:AQ)</f>
        <v>0</v>
      </c>
      <c r="E719" s="3">
        <f>_xlfn.XLOOKUP(B719,Details!E:E,Details!AR:AR)</f>
        <v>0</v>
      </c>
      <c r="F719" s="3">
        <f>SUMIFS(Details!AY:AY,Details!E:E,'GST TDS'!B719)</f>
        <v>0</v>
      </c>
      <c r="G719" s="352">
        <f t="shared" si="19"/>
        <v>0</v>
      </c>
    </row>
    <row r="720" spans="3:7" x14ac:dyDescent="0.35">
      <c r="C720" s="3">
        <f>_xlfn.XLOOKUP(B720,Details!E:E,Details!CG:CG)</f>
        <v>0</v>
      </c>
      <c r="D720" s="3">
        <f>_xlfn.XLOOKUP(B720,Details!E:E,Details!AQ:AQ)</f>
        <v>0</v>
      </c>
      <c r="E720" s="3">
        <f>_xlfn.XLOOKUP(B720,Details!E:E,Details!AR:AR)</f>
        <v>0</v>
      </c>
      <c r="F720" s="3">
        <f>SUMIFS(Details!AY:AY,Details!E:E,'GST TDS'!B720)</f>
        <v>0</v>
      </c>
      <c r="G720" s="352">
        <f t="shared" si="19"/>
        <v>0</v>
      </c>
    </row>
    <row r="721" spans="3:7" x14ac:dyDescent="0.35">
      <c r="C721" s="3">
        <f>_xlfn.XLOOKUP(B721,Details!E:E,Details!CG:CG)</f>
        <v>0</v>
      </c>
      <c r="D721" s="3">
        <f>_xlfn.XLOOKUP(B721,Details!E:E,Details!AQ:AQ)</f>
        <v>0</v>
      </c>
      <c r="E721" s="3">
        <f>_xlfn.XLOOKUP(B721,Details!E:E,Details!AR:AR)</f>
        <v>0</v>
      </c>
      <c r="F721" s="3">
        <f>SUMIFS(Details!AY:AY,Details!E:E,'GST TDS'!B721)</f>
        <v>0</v>
      </c>
      <c r="G721" s="352">
        <f t="shared" si="19"/>
        <v>0</v>
      </c>
    </row>
    <row r="722" spans="3:7" x14ac:dyDescent="0.35">
      <c r="C722" s="3">
        <f>_xlfn.XLOOKUP(B722,Details!E:E,Details!CG:CG)</f>
        <v>0</v>
      </c>
      <c r="D722" s="3">
        <f>_xlfn.XLOOKUP(B722,Details!E:E,Details!AQ:AQ)</f>
        <v>0</v>
      </c>
      <c r="E722" s="3">
        <f>_xlfn.XLOOKUP(B722,Details!E:E,Details!AR:AR)</f>
        <v>0</v>
      </c>
      <c r="F722" s="3">
        <f>SUMIFS(Details!AY:AY,Details!E:E,'GST TDS'!B722)</f>
        <v>0</v>
      </c>
      <c r="G722" s="352">
        <f t="shared" si="19"/>
        <v>0</v>
      </c>
    </row>
    <row r="723" spans="3:7" x14ac:dyDescent="0.35">
      <c r="C723" s="3">
        <f>_xlfn.XLOOKUP(B723,Details!E:E,Details!CG:CG)</f>
        <v>0</v>
      </c>
      <c r="D723" s="3">
        <f>_xlfn.XLOOKUP(B723,Details!E:E,Details!AQ:AQ)</f>
        <v>0</v>
      </c>
      <c r="E723" s="3">
        <f>_xlfn.XLOOKUP(B723,Details!E:E,Details!AR:AR)</f>
        <v>0</v>
      </c>
      <c r="F723" s="3">
        <f>SUMIFS(Details!AY:AY,Details!E:E,'GST TDS'!B723)</f>
        <v>0</v>
      </c>
      <c r="G723" s="352">
        <f t="shared" si="19"/>
        <v>0</v>
      </c>
    </row>
    <row r="724" spans="3:7" x14ac:dyDescent="0.35">
      <c r="C724" s="3">
        <f>_xlfn.XLOOKUP(B724,Details!E:E,Details!CG:CG)</f>
        <v>0</v>
      </c>
      <c r="D724" s="3">
        <f>_xlfn.XLOOKUP(B724,Details!E:E,Details!AQ:AQ)</f>
        <v>0</v>
      </c>
      <c r="E724" s="3">
        <f>_xlfn.XLOOKUP(B724,Details!E:E,Details!AR:AR)</f>
        <v>0</v>
      </c>
      <c r="F724" s="3">
        <f>SUMIFS(Details!AY:AY,Details!E:E,'GST TDS'!B724)</f>
        <v>0</v>
      </c>
      <c r="G724" s="352">
        <f t="shared" si="19"/>
        <v>0</v>
      </c>
    </row>
    <row r="725" spans="3:7" x14ac:dyDescent="0.35">
      <c r="C725" s="3">
        <f>_xlfn.XLOOKUP(B725,Details!E:E,Details!CG:CG)</f>
        <v>0</v>
      </c>
      <c r="D725" s="3">
        <f>_xlfn.XLOOKUP(B725,Details!E:E,Details!AQ:AQ)</f>
        <v>0</v>
      </c>
      <c r="E725" s="3">
        <f>_xlfn.XLOOKUP(B725,Details!E:E,Details!AR:AR)</f>
        <v>0</v>
      </c>
      <c r="F725" s="3">
        <f>SUMIFS(Details!AY:AY,Details!E:E,'GST TDS'!B725)</f>
        <v>0</v>
      </c>
      <c r="G725" s="352">
        <f t="shared" si="19"/>
        <v>0</v>
      </c>
    </row>
    <row r="726" spans="3:7" x14ac:dyDescent="0.35">
      <c r="C726" s="3">
        <f>_xlfn.XLOOKUP(B726,Details!E:E,Details!CG:CG)</f>
        <v>0</v>
      </c>
      <c r="D726" s="3">
        <f>_xlfn.XLOOKUP(B726,Details!E:E,Details!AQ:AQ)</f>
        <v>0</v>
      </c>
      <c r="E726" s="3">
        <f>_xlfn.XLOOKUP(B726,Details!E:E,Details!AR:AR)</f>
        <v>0</v>
      </c>
      <c r="F726" s="3">
        <f>SUMIFS(Details!AY:AY,Details!E:E,'GST TDS'!B726)</f>
        <v>0</v>
      </c>
      <c r="G726" s="352">
        <f t="shared" si="19"/>
        <v>0</v>
      </c>
    </row>
    <row r="727" spans="3:7" x14ac:dyDescent="0.35">
      <c r="C727" s="3">
        <f>_xlfn.XLOOKUP(B727,Details!E:E,Details!CG:CG)</f>
        <v>0</v>
      </c>
      <c r="D727" s="3">
        <f>_xlfn.XLOOKUP(B727,Details!E:E,Details!AQ:AQ)</f>
        <v>0</v>
      </c>
      <c r="E727" s="3">
        <f>_xlfn.XLOOKUP(B727,Details!E:E,Details!AR:AR)</f>
        <v>0</v>
      </c>
      <c r="F727" s="3">
        <f>SUMIFS(Details!AY:AY,Details!E:E,'GST TDS'!B727)</f>
        <v>0</v>
      </c>
      <c r="G727" s="352">
        <f t="shared" si="19"/>
        <v>0</v>
      </c>
    </row>
    <row r="728" spans="3:7" x14ac:dyDescent="0.35">
      <c r="C728" s="3">
        <f>_xlfn.XLOOKUP(B728,Details!E:E,Details!CG:CG)</f>
        <v>0</v>
      </c>
      <c r="D728" s="3">
        <f>_xlfn.XLOOKUP(B728,Details!E:E,Details!AQ:AQ)</f>
        <v>0</v>
      </c>
      <c r="E728" s="3">
        <f>_xlfn.XLOOKUP(B728,Details!E:E,Details!AR:AR)</f>
        <v>0</v>
      </c>
      <c r="F728" s="3">
        <f>SUMIFS(Details!AY:AY,Details!E:E,'GST TDS'!B728)</f>
        <v>0</v>
      </c>
      <c r="G728" s="352">
        <f t="shared" si="19"/>
        <v>0</v>
      </c>
    </row>
    <row r="729" spans="3:7" x14ac:dyDescent="0.35">
      <c r="C729" s="3">
        <f>_xlfn.XLOOKUP(B729,Details!E:E,Details!CG:CG)</f>
        <v>0</v>
      </c>
      <c r="D729" s="3">
        <f>_xlfn.XLOOKUP(B729,Details!E:E,Details!AQ:AQ)</f>
        <v>0</v>
      </c>
      <c r="E729" s="3">
        <f>_xlfn.XLOOKUP(B729,Details!E:E,Details!AR:AR)</f>
        <v>0</v>
      </c>
      <c r="F729" s="3">
        <f>SUMIFS(Details!AY:AY,Details!E:E,'GST TDS'!B729)</f>
        <v>0</v>
      </c>
      <c r="G729" s="352">
        <f t="shared" si="19"/>
        <v>0</v>
      </c>
    </row>
    <row r="730" spans="3:7" x14ac:dyDescent="0.35">
      <c r="C730" s="3">
        <f>_xlfn.XLOOKUP(B730,Details!E:E,Details!CG:CG)</f>
        <v>0</v>
      </c>
      <c r="D730" s="3">
        <f>_xlfn.XLOOKUP(B730,Details!E:E,Details!AQ:AQ)</f>
        <v>0</v>
      </c>
      <c r="E730" s="3">
        <f>_xlfn.XLOOKUP(B730,Details!E:E,Details!AR:AR)</f>
        <v>0</v>
      </c>
      <c r="F730" s="3">
        <f>SUMIFS(Details!AY:AY,Details!E:E,'GST TDS'!B730)</f>
        <v>0</v>
      </c>
      <c r="G730" s="352">
        <f t="shared" si="19"/>
        <v>0</v>
      </c>
    </row>
    <row r="731" spans="3:7" x14ac:dyDescent="0.35">
      <c r="C731" s="3">
        <f>_xlfn.XLOOKUP(B731,Details!E:E,Details!CG:CG)</f>
        <v>0</v>
      </c>
      <c r="D731" s="3">
        <f>_xlfn.XLOOKUP(B731,Details!E:E,Details!AQ:AQ)</f>
        <v>0</v>
      </c>
      <c r="E731" s="3">
        <f>_xlfn.XLOOKUP(B731,Details!E:E,Details!AR:AR)</f>
        <v>0</v>
      </c>
      <c r="F731" s="3">
        <f>SUMIFS(Details!AY:AY,Details!E:E,'GST TDS'!B731)</f>
        <v>0</v>
      </c>
      <c r="G731" s="352">
        <f t="shared" si="19"/>
        <v>0</v>
      </c>
    </row>
    <row r="732" spans="3:7" x14ac:dyDescent="0.35">
      <c r="C732" s="3">
        <f>_xlfn.XLOOKUP(B732,Details!E:E,Details!CG:CG)</f>
        <v>0</v>
      </c>
      <c r="D732" s="3">
        <f>_xlfn.XLOOKUP(B732,Details!E:E,Details!AQ:AQ)</f>
        <v>0</v>
      </c>
      <c r="E732" s="3">
        <f>_xlfn.XLOOKUP(B732,Details!E:E,Details!AR:AR)</f>
        <v>0</v>
      </c>
      <c r="F732" s="3">
        <f>SUMIFS(Details!AY:AY,Details!E:E,'GST TDS'!B732)</f>
        <v>0</v>
      </c>
      <c r="G732" s="352">
        <f t="shared" si="19"/>
        <v>0</v>
      </c>
    </row>
    <row r="733" spans="3:7" x14ac:dyDescent="0.35">
      <c r="C733" s="3">
        <f>_xlfn.XLOOKUP(B733,Details!E:E,Details!CG:CG)</f>
        <v>0</v>
      </c>
      <c r="D733" s="3">
        <f>_xlfn.XLOOKUP(B733,Details!E:E,Details!AQ:AQ)</f>
        <v>0</v>
      </c>
      <c r="E733" s="3">
        <f>_xlfn.XLOOKUP(B733,Details!E:E,Details!AR:AR)</f>
        <v>0</v>
      </c>
      <c r="F733" s="3">
        <f>SUMIFS(Details!AY:AY,Details!E:E,'GST TDS'!B733)</f>
        <v>0</v>
      </c>
      <c r="G733" s="352">
        <f t="shared" si="19"/>
        <v>0</v>
      </c>
    </row>
    <row r="734" spans="3:7" x14ac:dyDescent="0.35">
      <c r="C734" s="3">
        <f>_xlfn.XLOOKUP(B734,Details!E:E,Details!CG:CG)</f>
        <v>0</v>
      </c>
      <c r="D734" s="3">
        <f>_xlfn.XLOOKUP(B734,Details!E:E,Details!AQ:AQ)</f>
        <v>0</v>
      </c>
      <c r="E734" s="3">
        <f>_xlfn.XLOOKUP(B734,Details!E:E,Details!AR:AR)</f>
        <v>0</v>
      </c>
      <c r="F734" s="3">
        <f>SUMIFS(Details!AY:AY,Details!E:E,'GST TDS'!B734)</f>
        <v>0</v>
      </c>
      <c r="G734" s="352">
        <f t="shared" ref="G734:G797" si="20">F734*2%</f>
        <v>0</v>
      </c>
    </row>
    <row r="735" spans="3:7" x14ac:dyDescent="0.35">
      <c r="C735" s="3">
        <f>_xlfn.XLOOKUP(B735,Details!E:E,Details!CG:CG)</f>
        <v>0</v>
      </c>
      <c r="D735" s="3">
        <f>_xlfn.XLOOKUP(B735,Details!E:E,Details!AQ:AQ)</f>
        <v>0</v>
      </c>
      <c r="E735" s="3">
        <f>_xlfn.XLOOKUP(B735,Details!E:E,Details!AR:AR)</f>
        <v>0</v>
      </c>
      <c r="F735" s="3">
        <f>SUMIFS(Details!AY:AY,Details!E:E,'GST TDS'!B735)</f>
        <v>0</v>
      </c>
      <c r="G735" s="352">
        <f t="shared" si="20"/>
        <v>0</v>
      </c>
    </row>
    <row r="736" spans="3:7" x14ac:dyDescent="0.35">
      <c r="C736" s="3">
        <f>_xlfn.XLOOKUP(B736,Details!E:E,Details!CG:CG)</f>
        <v>0</v>
      </c>
      <c r="D736" s="3">
        <f>_xlfn.XLOOKUP(B736,Details!E:E,Details!AQ:AQ)</f>
        <v>0</v>
      </c>
      <c r="E736" s="3">
        <f>_xlfn.XLOOKUP(B736,Details!E:E,Details!AR:AR)</f>
        <v>0</v>
      </c>
      <c r="F736" s="3">
        <f>SUMIFS(Details!AY:AY,Details!E:E,'GST TDS'!B736)</f>
        <v>0</v>
      </c>
      <c r="G736" s="352">
        <f t="shared" si="20"/>
        <v>0</v>
      </c>
    </row>
    <row r="737" spans="3:7" x14ac:dyDescent="0.35">
      <c r="C737" s="3">
        <f>_xlfn.XLOOKUP(B737,Details!E:E,Details!CG:CG)</f>
        <v>0</v>
      </c>
      <c r="D737" s="3">
        <f>_xlfn.XLOOKUP(B737,Details!E:E,Details!AQ:AQ)</f>
        <v>0</v>
      </c>
      <c r="E737" s="3">
        <f>_xlfn.XLOOKUP(B737,Details!E:E,Details!AR:AR)</f>
        <v>0</v>
      </c>
      <c r="F737" s="3">
        <f>SUMIFS(Details!AY:AY,Details!E:E,'GST TDS'!B737)</f>
        <v>0</v>
      </c>
      <c r="G737" s="352">
        <f t="shared" si="20"/>
        <v>0</v>
      </c>
    </row>
    <row r="738" spans="3:7" x14ac:dyDescent="0.35">
      <c r="C738" s="3">
        <f>_xlfn.XLOOKUP(B738,Details!E:E,Details!CG:CG)</f>
        <v>0</v>
      </c>
      <c r="D738" s="3">
        <f>_xlfn.XLOOKUP(B738,Details!E:E,Details!AQ:AQ)</f>
        <v>0</v>
      </c>
      <c r="E738" s="3">
        <f>_xlfn.XLOOKUP(B738,Details!E:E,Details!AR:AR)</f>
        <v>0</v>
      </c>
      <c r="F738" s="3">
        <f>SUMIFS(Details!AY:AY,Details!E:E,'GST TDS'!B738)</f>
        <v>0</v>
      </c>
      <c r="G738" s="352">
        <f t="shared" si="20"/>
        <v>0</v>
      </c>
    </row>
    <row r="739" spans="3:7" x14ac:dyDescent="0.35">
      <c r="C739" s="3">
        <f>_xlfn.XLOOKUP(B739,Details!E:E,Details!CG:CG)</f>
        <v>0</v>
      </c>
      <c r="D739" s="3">
        <f>_xlfn.XLOOKUP(B739,Details!E:E,Details!AQ:AQ)</f>
        <v>0</v>
      </c>
      <c r="E739" s="3">
        <f>_xlfn.XLOOKUP(B739,Details!E:E,Details!AR:AR)</f>
        <v>0</v>
      </c>
      <c r="F739" s="3">
        <f>SUMIFS(Details!AY:AY,Details!E:E,'GST TDS'!B739)</f>
        <v>0</v>
      </c>
      <c r="G739" s="352">
        <f t="shared" si="20"/>
        <v>0</v>
      </c>
    </row>
    <row r="740" spans="3:7" x14ac:dyDescent="0.35">
      <c r="C740" s="3">
        <f>_xlfn.XLOOKUP(B740,Details!E:E,Details!CG:CG)</f>
        <v>0</v>
      </c>
      <c r="D740" s="3">
        <f>_xlfn.XLOOKUP(B740,Details!E:E,Details!AQ:AQ)</f>
        <v>0</v>
      </c>
      <c r="E740" s="3">
        <f>_xlfn.XLOOKUP(B740,Details!E:E,Details!AR:AR)</f>
        <v>0</v>
      </c>
      <c r="F740" s="3">
        <f>SUMIFS(Details!AY:AY,Details!E:E,'GST TDS'!B740)</f>
        <v>0</v>
      </c>
      <c r="G740" s="352">
        <f t="shared" si="20"/>
        <v>0</v>
      </c>
    </row>
    <row r="741" spans="3:7" x14ac:dyDescent="0.35">
      <c r="C741" s="3">
        <f>_xlfn.XLOOKUP(B741,Details!E:E,Details!CG:CG)</f>
        <v>0</v>
      </c>
      <c r="D741" s="3">
        <f>_xlfn.XLOOKUP(B741,Details!E:E,Details!AQ:AQ)</f>
        <v>0</v>
      </c>
      <c r="E741" s="3">
        <f>_xlfn.XLOOKUP(B741,Details!E:E,Details!AR:AR)</f>
        <v>0</v>
      </c>
      <c r="F741" s="3">
        <f>SUMIFS(Details!AY:AY,Details!E:E,'GST TDS'!B741)</f>
        <v>0</v>
      </c>
      <c r="G741" s="352">
        <f t="shared" si="20"/>
        <v>0</v>
      </c>
    </row>
    <row r="742" spans="3:7" x14ac:dyDescent="0.35">
      <c r="C742" s="3">
        <f>_xlfn.XLOOKUP(B742,Details!E:E,Details!CG:CG)</f>
        <v>0</v>
      </c>
      <c r="D742" s="3">
        <f>_xlfn.XLOOKUP(B742,Details!E:E,Details!AQ:AQ)</f>
        <v>0</v>
      </c>
      <c r="E742" s="3">
        <f>_xlfn.XLOOKUP(B742,Details!E:E,Details!AR:AR)</f>
        <v>0</v>
      </c>
      <c r="F742" s="3">
        <f>SUMIFS(Details!AY:AY,Details!E:E,'GST TDS'!B742)</f>
        <v>0</v>
      </c>
      <c r="G742" s="352">
        <f t="shared" si="20"/>
        <v>0</v>
      </c>
    </row>
    <row r="743" spans="3:7" x14ac:dyDescent="0.35">
      <c r="C743" s="3">
        <f>_xlfn.XLOOKUP(B743,Details!E:E,Details!CG:CG)</f>
        <v>0</v>
      </c>
      <c r="D743" s="3">
        <f>_xlfn.XLOOKUP(B743,Details!E:E,Details!AQ:AQ)</f>
        <v>0</v>
      </c>
      <c r="E743" s="3">
        <f>_xlfn.XLOOKUP(B743,Details!E:E,Details!AR:AR)</f>
        <v>0</v>
      </c>
      <c r="F743" s="3">
        <f>SUMIFS(Details!AY:AY,Details!E:E,'GST TDS'!B743)</f>
        <v>0</v>
      </c>
      <c r="G743" s="352">
        <f t="shared" si="20"/>
        <v>0</v>
      </c>
    </row>
    <row r="744" spans="3:7" x14ac:dyDescent="0.35">
      <c r="C744" s="3">
        <f>_xlfn.XLOOKUP(B744,Details!E:E,Details!CG:CG)</f>
        <v>0</v>
      </c>
      <c r="D744" s="3">
        <f>_xlfn.XLOOKUP(B744,Details!E:E,Details!AQ:AQ)</f>
        <v>0</v>
      </c>
      <c r="E744" s="3">
        <f>_xlfn.XLOOKUP(B744,Details!E:E,Details!AR:AR)</f>
        <v>0</v>
      </c>
      <c r="F744" s="3">
        <f>SUMIFS(Details!AY:AY,Details!E:E,'GST TDS'!B744)</f>
        <v>0</v>
      </c>
      <c r="G744" s="352">
        <f t="shared" si="20"/>
        <v>0</v>
      </c>
    </row>
    <row r="745" spans="3:7" x14ac:dyDescent="0.35">
      <c r="C745" s="3">
        <f>_xlfn.XLOOKUP(B745,Details!E:E,Details!CG:CG)</f>
        <v>0</v>
      </c>
      <c r="D745" s="3">
        <f>_xlfn.XLOOKUP(B745,Details!E:E,Details!AQ:AQ)</f>
        <v>0</v>
      </c>
      <c r="E745" s="3">
        <f>_xlfn.XLOOKUP(B745,Details!E:E,Details!AR:AR)</f>
        <v>0</v>
      </c>
      <c r="F745" s="3">
        <f>SUMIFS(Details!AY:AY,Details!E:E,'GST TDS'!B745)</f>
        <v>0</v>
      </c>
      <c r="G745" s="352">
        <f t="shared" si="20"/>
        <v>0</v>
      </c>
    </row>
    <row r="746" spans="3:7" x14ac:dyDescent="0.35">
      <c r="C746" s="3">
        <f>_xlfn.XLOOKUP(B746,Details!E:E,Details!CG:CG)</f>
        <v>0</v>
      </c>
      <c r="D746" s="3">
        <f>_xlfn.XLOOKUP(B746,Details!E:E,Details!AQ:AQ)</f>
        <v>0</v>
      </c>
      <c r="E746" s="3">
        <f>_xlfn.XLOOKUP(B746,Details!E:E,Details!AR:AR)</f>
        <v>0</v>
      </c>
      <c r="F746" s="3">
        <f>SUMIFS(Details!AY:AY,Details!E:E,'GST TDS'!B746)</f>
        <v>0</v>
      </c>
      <c r="G746" s="352">
        <f t="shared" si="20"/>
        <v>0</v>
      </c>
    </row>
    <row r="747" spans="3:7" x14ac:dyDescent="0.35">
      <c r="C747" s="3">
        <f>_xlfn.XLOOKUP(B747,Details!E:E,Details!CG:CG)</f>
        <v>0</v>
      </c>
      <c r="D747" s="3">
        <f>_xlfn.XLOOKUP(B747,Details!E:E,Details!AQ:AQ)</f>
        <v>0</v>
      </c>
      <c r="E747" s="3">
        <f>_xlfn.XLOOKUP(B747,Details!E:E,Details!AR:AR)</f>
        <v>0</v>
      </c>
      <c r="F747" s="3">
        <f>SUMIFS(Details!AY:AY,Details!E:E,'GST TDS'!B747)</f>
        <v>0</v>
      </c>
      <c r="G747" s="352">
        <f t="shared" si="20"/>
        <v>0</v>
      </c>
    </row>
    <row r="748" spans="3:7" x14ac:dyDescent="0.35">
      <c r="C748" s="3">
        <f>_xlfn.XLOOKUP(B748,Details!E:E,Details!CG:CG)</f>
        <v>0</v>
      </c>
      <c r="D748" s="3">
        <f>_xlfn.XLOOKUP(B748,Details!E:E,Details!AQ:AQ)</f>
        <v>0</v>
      </c>
      <c r="E748" s="3">
        <f>_xlfn.XLOOKUP(B748,Details!E:E,Details!AR:AR)</f>
        <v>0</v>
      </c>
      <c r="F748" s="3">
        <f>SUMIFS(Details!AY:AY,Details!E:E,'GST TDS'!B748)</f>
        <v>0</v>
      </c>
      <c r="G748" s="352">
        <f t="shared" si="20"/>
        <v>0</v>
      </c>
    </row>
    <row r="749" spans="3:7" x14ac:dyDescent="0.35">
      <c r="C749" s="3">
        <f>_xlfn.XLOOKUP(B749,Details!E:E,Details!CG:CG)</f>
        <v>0</v>
      </c>
      <c r="D749" s="3">
        <f>_xlfn.XLOOKUP(B749,Details!E:E,Details!AQ:AQ)</f>
        <v>0</v>
      </c>
      <c r="E749" s="3">
        <f>_xlfn.XLOOKUP(B749,Details!E:E,Details!AR:AR)</f>
        <v>0</v>
      </c>
      <c r="F749" s="3">
        <f>SUMIFS(Details!AY:AY,Details!E:E,'GST TDS'!B749)</f>
        <v>0</v>
      </c>
      <c r="G749" s="352">
        <f t="shared" si="20"/>
        <v>0</v>
      </c>
    </row>
    <row r="750" spans="3:7" x14ac:dyDescent="0.35">
      <c r="C750" s="3">
        <f>_xlfn.XLOOKUP(B750,Details!E:E,Details!CG:CG)</f>
        <v>0</v>
      </c>
      <c r="D750" s="3">
        <f>_xlfn.XLOOKUP(B750,Details!E:E,Details!AQ:AQ)</f>
        <v>0</v>
      </c>
      <c r="E750" s="3">
        <f>_xlfn.XLOOKUP(B750,Details!E:E,Details!AR:AR)</f>
        <v>0</v>
      </c>
      <c r="F750" s="3">
        <f>SUMIFS(Details!AY:AY,Details!E:E,'GST TDS'!B750)</f>
        <v>0</v>
      </c>
      <c r="G750" s="352">
        <f t="shared" si="20"/>
        <v>0</v>
      </c>
    </row>
    <row r="751" spans="3:7" x14ac:dyDescent="0.35">
      <c r="C751" s="3">
        <f>_xlfn.XLOOKUP(B751,Details!E:E,Details!CG:CG)</f>
        <v>0</v>
      </c>
      <c r="D751" s="3">
        <f>_xlfn.XLOOKUP(B751,Details!E:E,Details!AQ:AQ)</f>
        <v>0</v>
      </c>
      <c r="E751" s="3">
        <f>_xlfn.XLOOKUP(B751,Details!E:E,Details!AR:AR)</f>
        <v>0</v>
      </c>
      <c r="F751" s="3">
        <f>SUMIFS(Details!AY:AY,Details!E:E,'GST TDS'!B751)</f>
        <v>0</v>
      </c>
      <c r="G751" s="352">
        <f t="shared" si="20"/>
        <v>0</v>
      </c>
    </row>
    <row r="752" spans="3:7" x14ac:dyDescent="0.35">
      <c r="C752" s="3">
        <f>_xlfn.XLOOKUP(B752,Details!E:E,Details!CG:CG)</f>
        <v>0</v>
      </c>
      <c r="D752" s="3">
        <f>_xlfn.XLOOKUP(B752,Details!E:E,Details!AQ:AQ)</f>
        <v>0</v>
      </c>
      <c r="E752" s="3">
        <f>_xlfn.XLOOKUP(B752,Details!E:E,Details!AR:AR)</f>
        <v>0</v>
      </c>
      <c r="F752" s="3">
        <f>SUMIFS(Details!AY:AY,Details!E:E,'GST TDS'!B752)</f>
        <v>0</v>
      </c>
      <c r="G752" s="352">
        <f t="shared" si="20"/>
        <v>0</v>
      </c>
    </row>
    <row r="753" spans="3:7" x14ac:dyDescent="0.35">
      <c r="C753" s="3">
        <f>_xlfn.XLOOKUP(B753,Details!E:E,Details!CG:CG)</f>
        <v>0</v>
      </c>
      <c r="D753" s="3">
        <f>_xlfn.XLOOKUP(B753,Details!E:E,Details!AQ:AQ)</f>
        <v>0</v>
      </c>
      <c r="E753" s="3">
        <f>_xlfn.XLOOKUP(B753,Details!E:E,Details!AR:AR)</f>
        <v>0</v>
      </c>
      <c r="F753" s="3">
        <f>SUMIFS(Details!AY:AY,Details!E:E,'GST TDS'!B753)</f>
        <v>0</v>
      </c>
      <c r="G753" s="352">
        <f t="shared" si="20"/>
        <v>0</v>
      </c>
    </row>
    <row r="754" spans="3:7" x14ac:dyDescent="0.35">
      <c r="C754" s="3">
        <f>_xlfn.XLOOKUP(B754,Details!E:E,Details!CG:CG)</f>
        <v>0</v>
      </c>
      <c r="D754" s="3">
        <f>_xlfn.XLOOKUP(B754,Details!E:E,Details!AQ:AQ)</f>
        <v>0</v>
      </c>
      <c r="E754" s="3">
        <f>_xlfn.XLOOKUP(B754,Details!E:E,Details!AR:AR)</f>
        <v>0</v>
      </c>
      <c r="F754" s="3">
        <f>SUMIFS(Details!AY:AY,Details!E:E,'GST TDS'!B754)</f>
        <v>0</v>
      </c>
      <c r="G754" s="352">
        <f t="shared" si="20"/>
        <v>0</v>
      </c>
    </row>
    <row r="755" spans="3:7" x14ac:dyDescent="0.35">
      <c r="C755" s="3">
        <f>_xlfn.XLOOKUP(B755,Details!E:E,Details!CG:CG)</f>
        <v>0</v>
      </c>
      <c r="D755" s="3">
        <f>_xlfn.XLOOKUP(B755,Details!E:E,Details!AQ:AQ)</f>
        <v>0</v>
      </c>
      <c r="E755" s="3">
        <f>_xlfn.XLOOKUP(B755,Details!E:E,Details!AR:AR)</f>
        <v>0</v>
      </c>
      <c r="F755" s="3">
        <f>SUMIFS(Details!AY:AY,Details!E:E,'GST TDS'!B755)</f>
        <v>0</v>
      </c>
      <c r="G755" s="352">
        <f t="shared" si="20"/>
        <v>0</v>
      </c>
    </row>
    <row r="756" spans="3:7" x14ac:dyDescent="0.35">
      <c r="C756" s="3">
        <f>_xlfn.XLOOKUP(B756,Details!E:E,Details!CG:CG)</f>
        <v>0</v>
      </c>
      <c r="D756" s="3">
        <f>_xlfn.XLOOKUP(B756,Details!E:E,Details!AQ:AQ)</f>
        <v>0</v>
      </c>
      <c r="E756" s="3">
        <f>_xlfn.XLOOKUP(B756,Details!E:E,Details!AR:AR)</f>
        <v>0</v>
      </c>
      <c r="F756" s="3">
        <f>SUMIFS(Details!AY:AY,Details!E:E,'GST TDS'!B756)</f>
        <v>0</v>
      </c>
      <c r="G756" s="352">
        <f t="shared" si="20"/>
        <v>0</v>
      </c>
    </row>
    <row r="757" spans="3:7" x14ac:dyDescent="0.35">
      <c r="C757" s="3">
        <f>_xlfn.XLOOKUP(B757,Details!E:E,Details!CG:CG)</f>
        <v>0</v>
      </c>
      <c r="D757" s="3">
        <f>_xlfn.XLOOKUP(B757,Details!E:E,Details!AQ:AQ)</f>
        <v>0</v>
      </c>
      <c r="E757" s="3">
        <f>_xlfn.XLOOKUP(B757,Details!E:E,Details!AR:AR)</f>
        <v>0</v>
      </c>
      <c r="F757" s="3">
        <f>SUMIFS(Details!AY:AY,Details!E:E,'GST TDS'!B757)</f>
        <v>0</v>
      </c>
      <c r="G757" s="352">
        <f t="shared" si="20"/>
        <v>0</v>
      </c>
    </row>
    <row r="758" spans="3:7" x14ac:dyDescent="0.35">
      <c r="C758" s="3">
        <f>_xlfn.XLOOKUP(B758,Details!E:E,Details!CG:CG)</f>
        <v>0</v>
      </c>
      <c r="D758" s="3">
        <f>_xlfn.XLOOKUP(B758,Details!E:E,Details!AQ:AQ)</f>
        <v>0</v>
      </c>
      <c r="E758" s="3">
        <f>_xlfn.XLOOKUP(B758,Details!E:E,Details!AR:AR)</f>
        <v>0</v>
      </c>
      <c r="F758" s="3">
        <f>SUMIFS(Details!AY:AY,Details!E:E,'GST TDS'!B758)</f>
        <v>0</v>
      </c>
      <c r="G758" s="352">
        <f t="shared" si="20"/>
        <v>0</v>
      </c>
    </row>
    <row r="759" spans="3:7" x14ac:dyDescent="0.35">
      <c r="C759" s="3">
        <f>_xlfn.XLOOKUP(B759,Details!E:E,Details!CG:CG)</f>
        <v>0</v>
      </c>
      <c r="D759" s="3">
        <f>_xlfn.XLOOKUP(B759,Details!E:E,Details!AQ:AQ)</f>
        <v>0</v>
      </c>
      <c r="E759" s="3">
        <f>_xlfn.XLOOKUP(B759,Details!E:E,Details!AR:AR)</f>
        <v>0</v>
      </c>
      <c r="F759" s="3">
        <f>SUMIFS(Details!AY:AY,Details!E:E,'GST TDS'!B759)</f>
        <v>0</v>
      </c>
      <c r="G759" s="352">
        <f t="shared" si="20"/>
        <v>0</v>
      </c>
    </row>
    <row r="760" spans="3:7" x14ac:dyDescent="0.35">
      <c r="C760" s="3">
        <f>_xlfn.XLOOKUP(B760,Details!E:E,Details!CG:CG)</f>
        <v>0</v>
      </c>
      <c r="D760" s="3">
        <f>_xlfn.XLOOKUP(B760,Details!E:E,Details!AQ:AQ)</f>
        <v>0</v>
      </c>
      <c r="E760" s="3">
        <f>_xlfn.XLOOKUP(B760,Details!E:E,Details!AR:AR)</f>
        <v>0</v>
      </c>
      <c r="F760" s="3">
        <f>SUMIFS(Details!AY:AY,Details!E:E,'GST TDS'!B760)</f>
        <v>0</v>
      </c>
      <c r="G760" s="352">
        <f t="shared" si="20"/>
        <v>0</v>
      </c>
    </row>
    <row r="761" spans="3:7" x14ac:dyDescent="0.35">
      <c r="C761" s="3">
        <f>_xlfn.XLOOKUP(B761,Details!E:E,Details!CG:CG)</f>
        <v>0</v>
      </c>
      <c r="D761" s="3">
        <f>_xlfn.XLOOKUP(B761,Details!E:E,Details!AQ:AQ)</f>
        <v>0</v>
      </c>
      <c r="E761" s="3">
        <f>_xlfn.XLOOKUP(B761,Details!E:E,Details!AR:AR)</f>
        <v>0</v>
      </c>
      <c r="F761" s="3">
        <f>SUMIFS(Details!AY:AY,Details!E:E,'GST TDS'!B761)</f>
        <v>0</v>
      </c>
      <c r="G761" s="352">
        <f t="shared" si="20"/>
        <v>0</v>
      </c>
    </row>
    <row r="762" spans="3:7" x14ac:dyDescent="0.35">
      <c r="C762" s="3">
        <f>_xlfn.XLOOKUP(B762,Details!E:E,Details!CG:CG)</f>
        <v>0</v>
      </c>
      <c r="D762" s="3">
        <f>_xlfn.XLOOKUP(B762,Details!E:E,Details!AQ:AQ)</f>
        <v>0</v>
      </c>
      <c r="E762" s="3">
        <f>_xlfn.XLOOKUP(B762,Details!E:E,Details!AR:AR)</f>
        <v>0</v>
      </c>
      <c r="F762" s="3">
        <f>SUMIFS(Details!AY:AY,Details!E:E,'GST TDS'!B762)</f>
        <v>0</v>
      </c>
      <c r="G762" s="352">
        <f t="shared" si="20"/>
        <v>0</v>
      </c>
    </row>
    <row r="763" spans="3:7" x14ac:dyDescent="0.35">
      <c r="C763" s="3">
        <f>_xlfn.XLOOKUP(B763,Details!E:E,Details!CG:CG)</f>
        <v>0</v>
      </c>
      <c r="D763" s="3">
        <f>_xlfn.XLOOKUP(B763,Details!E:E,Details!AQ:AQ)</f>
        <v>0</v>
      </c>
      <c r="E763" s="3">
        <f>_xlfn.XLOOKUP(B763,Details!E:E,Details!AR:AR)</f>
        <v>0</v>
      </c>
      <c r="F763" s="3">
        <f>SUMIFS(Details!AY:AY,Details!E:E,'GST TDS'!B763)</f>
        <v>0</v>
      </c>
      <c r="G763" s="352">
        <f t="shared" si="20"/>
        <v>0</v>
      </c>
    </row>
    <row r="764" spans="3:7" x14ac:dyDescent="0.35">
      <c r="C764" s="3">
        <f>_xlfn.XLOOKUP(B764,Details!E:E,Details!CG:CG)</f>
        <v>0</v>
      </c>
      <c r="D764" s="3">
        <f>_xlfn.XLOOKUP(B764,Details!E:E,Details!AQ:AQ)</f>
        <v>0</v>
      </c>
      <c r="E764" s="3">
        <f>_xlfn.XLOOKUP(B764,Details!E:E,Details!AR:AR)</f>
        <v>0</v>
      </c>
      <c r="F764" s="3">
        <f>SUMIFS(Details!AY:AY,Details!E:E,'GST TDS'!B764)</f>
        <v>0</v>
      </c>
      <c r="G764" s="352">
        <f t="shared" si="20"/>
        <v>0</v>
      </c>
    </row>
    <row r="765" spans="3:7" x14ac:dyDescent="0.35">
      <c r="C765" s="3">
        <f>_xlfn.XLOOKUP(B765,Details!E:E,Details!CG:CG)</f>
        <v>0</v>
      </c>
      <c r="D765" s="3">
        <f>_xlfn.XLOOKUP(B765,Details!E:E,Details!AQ:AQ)</f>
        <v>0</v>
      </c>
      <c r="E765" s="3">
        <f>_xlfn.XLOOKUP(B765,Details!E:E,Details!AR:AR)</f>
        <v>0</v>
      </c>
      <c r="F765" s="3">
        <f>SUMIFS(Details!AY:AY,Details!E:E,'GST TDS'!B765)</f>
        <v>0</v>
      </c>
      <c r="G765" s="352">
        <f t="shared" si="20"/>
        <v>0</v>
      </c>
    </row>
    <row r="766" spans="3:7" x14ac:dyDescent="0.35">
      <c r="C766" s="3">
        <f>_xlfn.XLOOKUP(B766,Details!E:E,Details!CG:CG)</f>
        <v>0</v>
      </c>
      <c r="D766" s="3">
        <f>_xlfn.XLOOKUP(B766,Details!E:E,Details!AQ:AQ)</f>
        <v>0</v>
      </c>
      <c r="E766" s="3">
        <f>_xlfn.XLOOKUP(B766,Details!E:E,Details!AR:AR)</f>
        <v>0</v>
      </c>
      <c r="F766" s="3">
        <f>SUMIFS(Details!AY:AY,Details!E:E,'GST TDS'!B766)</f>
        <v>0</v>
      </c>
      <c r="G766" s="352">
        <f t="shared" si="20"/>
        <v>0</v>
      </c>
    </row>
    <row r="767" spans="3:7" x14ac:dyDescent="0.35">
      <c r="C767" s="3">
        <f>_xlfn.XLOOKUP(B767,Details!E:E,Details!CG:CG)</f>
        <v>0</v>
      </c>
      <c r="D767" s="3">
        <f>_xlfn.XLOOKUP(B767,Details!E:E,Details!AQ:AQ)</f>
        <v>0</v>
      </c>
      <c r="E767" s="3">
        <f>_xlfn.XLOOKUP(B767,Details!E:E,Details!AR:AR)</f>
        <v>0</v>
      </c>
      <c r="F767" s="3">
        <f>SUMIFS(Details!AY:AY,Details!E:E,'GST TDS'!B767)</f>
        <v>0</v>
      </c>
      <c r="G767" s="352">
        <f t="shared" si="20"/>
        <v>0</v>
      </c>
    </row>
    <row r="768" spans="3:7" x14ac:dyDescent="0.35">
      <c r="C768" s="3">
        <f>_xlfn.XLOOKUP(B768,Details!E:E,Details!CG:CG)</f>
        <v>0</v>
      </c>
      <c r="D768" s="3">
        <f>_xlfn.XLOOKUP(B768,Details!E:E,Details!AQ:AQ)</f>
        <v>0</v>
      </c>
      <c r="E768" s="3">
        <f>_xlfn.XLOOKUP(B768,Details!E:E,Details!AR:AR)</f>
        <v>0</v>
      </c>
      <c r="F768" s="3">
        <f>SUMIFS(Details!AY:AY,Details!E:E,'GST TDS'!B768)</f>
        <v>0</v>
      </c>
      <c r="G768" s="352">
        <f t="shared" si="20"/>
        <v>0</v>
      </c>
    </row>
    <row r="769" spans="3:7" x14ac:dyDescent="0.35">
      <c r="C769" s="3">
        <f>_xlfn.XLOOKUP(B769,Details!E:E,Details!CG:CG)</f>
        <v>0</v>
      </c>
      <c r="D769" s="3">
        <f>_xlfn.XLOOKUP(B769,Details!E:E,Details!AQ:AQ)</f>
        <v>0</v>
      </c>
      <c r="E769" s="3">
        <f>_xlfn.XLOOKUP(B769,Details!E:E,Details!AR:AR)</f>
        <v>0</v>
      </c>
      <c r="F769" s="3">
        <f>SUMIFS(Details!AY:AY,Details!E:E,'GST TDS'!B769)</f>
        <v>0</v>
      </c>
      <c r="G769" s="352">
        <f t="shared" si="20"/>
        <v>0</v>
      </c>
    </row>
    <row r="770" spans="3:7" x14ac:dyDescent="0.35">
      <c r="C770" s="3">
        <f>_xlfn.XLOOKUP(B770,Details!E:E,Details!CG:CG)</f>
        <v>0</v>
      </c>
      <c r="D770" s="3">
        <f>_xlfn.XLOOKUP(B770,Details!E:E,Details!AQ:AQ)</f>
        <v>0</v>
      </c>
      <c r="E770" s="3">
        <f>_xlfn.XLOOKUP(B770,Details!E:E,Details!AR:AR)</f>
        <v>0</v>
      </c>
      <c r="F770" s="3">
        <f>SUMIFS(Details!AY:AY,Details!E:E,'GST TDS'!B770)</f>
        <v>0</v>
      </c>
      <c r="G770" s="352">
        <f t="shared" si="20"/>
        <v>0</v>
      </c>
    </row>
    <row r="771" spans="3:7" x14ac:dyDescent="0.35">
      <c r="C771" s="3">
        <f>_xlfn.XLOOKUP(B771,Details!E:E,Details!CG:CG)</f>
        <v>0</v>
      </c>
      <c r="D771" s="3">
        <f>_xlfn.XLOOKUP(B771,Details!E:E,Details!AQ:AQ)</f>
        <v>0</v>
      </c>
      <c r="E771" s="3">
        <f>_xlfn.XLOOKUP(B771,Details!E:E,Details!AR:AR)</f>
        <v>0</v>
      </c>
      <c r="F771" s="3">
        <f>SUMIFS(Details!AY:AY,Details!E:E,'GST TDS'!B771)</f>
        <v>0</v>
      </c>
      <c r="G771" s="352">
        <f t="shared" si="20"/>
        <v>0</v>
      </c>
    </row>
    <row r="772" spans="3:7" x14ac:dyDescent="0.35">
      <c r="C772" s="3">
        <f>_xlfn.XLOOKUP(B772,Details!E:E,Details!CG:CG)</f>
        <v>0</v>
      </c>
      <c r="D772" s="3">
        <f>_xlfn.XLOOKUP(B772,Details!E:E,Details!AQ:AQ)</f>
        <v>0</v>
      </c>
      <c r="E772" s="3">
        <f>_xlfn.XLOOKUP(B772,Details!E:E,Details!AR:AR)</f>
        <v>0</v>
      </c>
      <c r="F772" s="3">
        <f>SUMIFS(Details!AY:AY,Details!E:E,'GST TDS'!B772)</f>
        <v>0</v>
      </c>
      <c r="G772" s="352">
        <f t="shared" si="20"/>
        <v>0</v>
      </c>
    </row>
    <row r="773" spans="3:7" x14ac:dyDescent="0.35">
      <c r="C773" s="3">
        <f>_xlfn.XLOOKUP(B773,Details!E:E,Details!CG:CG)</f>
        <v>0</v>
      </c>
      <c r="D773" s="3">
        <f>_xlfn.XLOOKUP(B773,Details!E:E,Details!AQ:AQ)</f>
        <v>0</v>
      </c>
      <c r="E773" s="3">
        <f>_xlfn.XLOOKUP(B773,Details!E:E,Details!AR:AR)</f>
        <v>0</v>
      </c>
      <c r="F773" s="3">
        <f>SUMIFS(Details!AY:AY,Details!E:E,'GST TDS'!B773)</f>
        <v>0</v>
      </c>
      <c r="G773" s="352">
        <f t="shared" si="20"/>
        <v>0</v>
      </c>
    </row>
    <row r="774" spans="3:7" x14ac:dyDescent="0.35">
      <c r="C774" s="3">
        <f>_xlfn.XLOOKUP(B774,Details!E:E,Details!CG:CG)</f>
        <v>0</v>
      </c>
      <c r="D774" s="3">
        <f>_xlfn.XLOOKUP(B774,Details!E:E,Details!AQ:AQ)</f>
        <v>0</v>
      </c>
      <c r="E774" s="3">
        <f>_xlfn.XLOOKUP(B774,Details!E:E,Details!AR:AR)</f>
        <v>0</v>
      </c>
      <c r="F774" s="3">
        <f>SUMIFS(Details!AY:AY,Details!E:E,'GST TDS'!B774)</f>
        <v>0</v>
      </c>
      <c r="G774" s="352">
        <f t="shared" si="20"/>
        <v>0</v>
      </c>
    </row>
    <row r="775" spans="3:7" x14ac:dyDescent="0.35">
      <c r="C775" s="3">
        <f>_xlfn.XLOOKUP(B775,Details!E:E,Details!CG:CG)</f>
        <v>0</v>
      </c>
      <c r="D775" s="3">
        <f>_xlfn.XLOOKUP(B775,Details!E:E,Details!AQ:AQ)</f>
        <v>0</v>
      </c>
      <c r="E775" s="3">
        <f>_xlfn.XLOOKUP(B775,Details!E:E,Details!AR:AR)</f>
        <v>0</v>
      </c>
      <c r="F775" s="3">
        <f>SUMIFS(Details!AY:AY,Details!E:E,'GST TDS'!B775)</f>
        <v>0</v>
      </c>
      <c r="G775" s="352">
        <f t="shared" si="20"/>
        <v>0</v>
      </c>
    </row>
    <row r="776" spans="3:7" x14ac:dyDescent="0.35">
      <c r="C776" s="3">
        <f>_xlfn.XLOOKUP(B776,Details!E:E,Details!CG:CG)</f>
        <v>0</v>
      </c>
      <c r="D776" s="3">
        <f>_xlfn.XLOOKUP(B776,Details!E:E,Details!AQ:AQ)</f>
        <v>0</v>
      </c>
      <c r="E776" s="3">
        <f>_xlfn.XLOOKUP(B776,Details!E:E,Details!AR:AR)</f>
        <v>0</v>
      </c>
      <c r="F776" s="3">
        <f>SUMIFS(Details!AY:AY,Details!E:E,'GST TDS'!B776)</f>
        <v>0</v>
      </c>
      <c r="G776" s="352">
        <f t="shared" si="20"/>
        <v>0</v>
      </c>
    </row>
    <row r="777" spans="3:7" x14ac:dyDescent="0.35">
      <c r="C777" s="3">
        <f>_xlfn.XLOOKUP(B777,Details!E:E,Details!CG:CG)</f>
        <v>0</v>
      </c>
      <c r="D777" s="3">
        <f>_xlfn.XLOOKUP(B777,Details!E:E,Details!AQ:AQ)</f>
        <v>0</v>
      </c>
      <c r="E777" s="3">
        <f>_xlfn.XLOOKUP(B777,Details!E:E,Details!AR:AR)</f>
        <v>0</v>
      </c>
      <c r="F777" s="3">
        <f>SUMIFS(Details!AY:AY,Details!E:E,'GST TDS'!B777)</f>
        <v>0</v>
      </c>
      <c r="G777" s="352">
        <f t="shared" si="20"/>
        <v>0</v>
      </c>
    </row>
    <row r="778" spans="3:7" x14ac:dyDescent="0.35">
      <c r="C778" s="3">
        <f>_xlfn.XLOOKUP(B778,Details!E:E,Details!CG:CG)</f>
        <v>0</v>
      </c>
      <c r="D778" s="3">
        <f>_xlfn.XLOOKUP(B778,Details!E:E,Details!AQ:AQ)</f>
        <v>0</v>
      </c>
      <c r="E778" s="3">
        <f>_xlfn.XLOOKUP(B778,Details!E:E,Details!AR:AR)</f>
        <v>0</v>
      </c>
      <c r="F778" s="3">
        <f>SUMIFS(Details!AY:AY,Details!E:E,'GST TDS'!B778)</f>
        <v>0</v>
      </c>
      <c r="G778" s="352">
        <f t="shared" si="20"/>
        <v>0</v>
      </c>
    </row>
    <row r="779" spans="3:7" x14ac:dyDescent="0.35">
      <c r="C779" s="3">
        <f>_xlfn.XLOOKUP(B779,Details!E:E,Details!CG:CG)</f>
        <v>0</v>
      </c>
      <c r="D779" s="3">
        <f>_xlfn.XLOOKUP(B779,Details!E:E,Details!AQ:AQ)</f>
        <v>0</v>
      </c>
      <c r="E779" s="3">
        <f>_xlfn.XLOOKUP(B779,Details!E:E,Details!AR:AR)</f>
        <v>0</v>
      </c>
      <c r="F779" s="3">
        <f>SUMIFS(Details!AY:AY,Details!E:E,'GST TDS'!B779)</f>
        <v>0</v>
      </c>
      <c r="G779" s="352">
        <f t="shared" si="20"/>
        <v>0</v>
      </c>
    </row>
    <row r="780" spans="3:7" x14ac:dyDescent="0.35">
      <c r="C780" s="3">
        <f>_xlfn.XLOOKUP(B780,Details!E:E,Details!CG:CG)</f>
        <v>0</v>
      </c>
      <c r="D780" s="3">
        <f>_xlfn.XLOOKUP(B780,Details!E:E,Details!AQ:AQ)</f>
        <v>0</v>
      </c>
      <c r="E780" s="3">
        <f>_xlfn.XLOOKUP(B780,Details!E:E,Details!AR:AR)</f>
        <v>0</v>
      </c>
      <c r="F780" s="3">
        <f>SUMIFS(Details!AY:AY,Details!E:E,'GST TDS'!B780)</f>
        <v>0</v>
      </c>
      <c r="G780" s="352">
        <f t="shared" si="20"/>
        <v>0</v>
      </c>
    </row>
    <row r="781" spans="3:7" x14ac:dyDescent="0.35">
      <c r="C781" s="3">
        <f>_xlfn.XLOOKUP(B781,Details!E:E,Details!CG:CG)</f>
        <v>0</v>
      </c>
      <c r="D781" s="3">
        <f>_xlfn.XLOOKUP(B781,Details!E:E,Details!AQ:AQ)</f>
        <v>0</v>
      </c>
      <c r="E781" s="3">
        <f>_xlfn.XLOOKUP(B781,Details!E:E,Details!AR:AR)</f>
        <v>0</v>
      </c>
      <c r="F781" s="3">
        <f>SUMIFS(Details!AY:AY,Details!E:E,'GST TDS'!B781)</f>
        <v>0</v>
      </c>
      <c r="G781" s="352">
        <f t="shared" si="20"/>
        <v>0</v>
      </c>
    </row>
    <row r="782" spans="3:7" x14ac:dyDescent="0.35">
      <c r="C782" s="3">
        <f>_xlfn.XLOOKUP(B782,Details!E:E,Details!CG:CG)</f>
        <v>0</v>
      </c>
      <c r="D782" s="3">
        <f>_xlfn.XLOOKUP(B782,Details!E:E,Details!AQ:AQ)</f>
        <v>0</v>
      </c>
      <c r="E782" s="3">
        <f>_xlfn.XLOOKUP(B782,Details!E:E,Details!AR:AR)</f>
        <v>0</v>
      </c>
      <c r="F782" s="3">
        <f>SUMIFS(Details!AY:AY,Details!E:E,'GST TDS'!B782)</f>
        <v>0</v>
      </c>
      <c r="G782" s="352">
        <f t="shared" si="20"/>
        <v>0</v>
      </c>
    </row>
    <row r="783" spans="3:7" x14ac:dyDescent="0.35">
      <c r="C783" s="3">
        <f>_xlfn.XLOOKUP(B783,Details!E:E,Details!CG:CG)</f>
        <v>0</v>
      </c>
      <c r="D783" s="3">
        <f>_xlfn.XLOOKUP(B783,Details!E:E,Details!AQ:AQ)</f>
        <v>0</v>
      </c>
      <c r="E783" s="3">
        <f>_xlfn.XLOOKUP(B783,Details!E:E,Details!AR:AR)</f>
        <v>0</v>
      </c>
      <c r="F783" s="3">
        <f>SUMIFS(Details!AY:AY,Details!E:E,'GST TDS'!B783)</f>
        <v>0</v>
      </c>
      <c r="G783" s="352">
        <f t="shared" si="20"/>
        <v>0</v>
      </c>
    </row>
    <row r="784" spans="3:7" x14ac:dyDescent="0.35">
      <c r="C784" s="3">
        <f>_xlfn.XLOOKUP(B784,Details!E:E,Details!CG:CG)</f>
        <v>0</v>
      </c>
      <c r="D784" s="3">
        <f>_xlfn.XLOOKUP(B784,Details!E:E,Details!AQ:AQ)</f>
        <v>0</v>
      </c>
      <c r="E784" s="3">
        <f>_xlfn.XLOOKUP(B784,Details!E:E,Details!AR:AR)</f>
        <v>0</v>
      </c>
      <c r="F784" s="3">
        <f>SUMIFS(Details!AY:AY,Details!E:E,'GST TDS'!B784)</f>
        <v>0</v>
      </c>
      <c r="G784" s="352">
        <f t="shared" si="20"/>
        <v>0</v>
      </c>
    </row>
    <row r="785" spans="3:7" x14ac:dyDescent="0.35">
      <c r="C785" s="3">
        <f>_xlfn.XLOOKUP(B785,Details!E:E,Details!CG:CG)</f>
        <v>0</v>
      </c>
      <c r="D785" s="3">
        <f>_xlfn.XLOOKUP(B785,Details!E:E,Details!AQ:AQ)</f>
        <v>0</v>
      </c>
      <c r="E785" s="3">
        <f>_xlfn.XLOOKUP(B785,Details!E:E,Details!AR:AR)</f>
        <v>0</v>
      </c>
      <c r="F785" s="3">
        <f>SUMIFS(Details!AY:AY,Details!E:E,'GST TDS'!B785)</f>
        <v>0</v>
      </c>
      <c r="G785" s="352">
        <f t="shared" si="20"/>
        <v>0</v>
      </c>
    </row>
    <row r="786" spans="3:7" x14ac:dyDescent="0.35">
      <c r="C786" s="3">
        <f>_xlfn.XLOOKUP(B786,Details!E:E,Details!CG:CG)</f>
        <v>0</v>
      </c>
      <c r="D786" s="3">
        <f>_xlfn.XLOOKUP(B786,Details!E:E,Details!AQ:AQ)</f>
        <v>0</v>
      </c>
      <c r="E786" s="3">
        <f>_xlfn.XLOOKUP(B786,Details!E:E,Details!AR:AR)</f>
        <v>0</v>
      </c>
      <c r="F786" s="3">
        <f>SUMIFS(Details!AY:AY,Details!E:E,'GST TDS'!B786)</f>
        <v>0</v>
      </c>
      <c r="G786" s="352">
        <f t="shared" si="20"/>
        <v>0</v>
      </c>
    </row>
    <row r="787" spans="3:7" x14ac:dyDescent="0.35">
      <c r="C787" s="3">
        <f>_xlfn.XLOOKUP(B787,Details!E:E,Details!CG:CG)</f>
        <v>0</v>
      </c>
      <c r="D787" s="3">
        <f>_xlfn.XLOOKUP(B787,Details!E:E,Details!AQ:AQ)</f>
        <v>0</v>
      </c>
      <c r="E787" s="3">
        <f>_xlfn.XLOOKUP(B787,Details!E:E,Details!AR:AR)</f>
        <v>0</v>
      </c>
      <c r="F787" s="3">
        <f>SUMIFS(Details!AY:AY,Details!E:E,'GST TDS'!B787)</f>
        <v>0</v>
      </c>
      <c r="G787" s="352">
        <f t="shared" si="20"/>
        <v>0</v>
      </c>
    </row>
    <row r="788" spans="3:7" x14ac:dyDescent="0.35">
      <c r="C788" s="3">
        <f>_xlfn.XLOOKUP(B788,Details!E:E,Details!CG:CG)</f>
        <v>0</v>
      </c>
      <c r="D788" s="3">
        <f>_xlfn.XLOOKUP(B788,Details!E:E,Details!AQ:AQ)</f>
        <v>0</v>
      </c>
      <c r="E788" s="3">
        <f>_xlfn.XLOOKUP(B788,Details!E:E,Details!AR:AR)</f>
        <v>0</v>
      </c>
      <c r="F788" s="3">
        <f>SUMIFS(Details!AY:AY,Details!E:E,'GST TDS'!B788)</f>
        <v>0</v>
      </c>
      <c r="G788" s="352">
        <f t="shared" si="20"/>
        <v>0</v>
      </c>
    </row>
    <row r="789" spans="3:7" x14ac:dyDescent="0.35">
      <c r="C789" s="3">
        <f>_xlfn.XLOOKUP(B789,Details!E:E,Details!CG:CG)</f>
        <v>0</v>
      </c>
      <c r="D789" s="3">
        <f>_xlfn.XLOOKUP(B789,Details!E:E,Details!AQ:AQ)</f>
        <v>0</v>
      </c>
      <c r="E789" s="3">
        <f>_xlfn.XLOOKUP(B789,Details!E:E,Details!AR:AR)</f>
        <v>0</v>
      </c>
      <c r="F789" s="3">
        <f>SUMIFS(Details!AY:AY,Details!E:E,'GST TDS'!B789)</f>
        <v>0</v>
      </c>
      <c r="G789" s="352">
        <f t="shared" si="20"/>
        <v>0</v>
      </c>
    </row>
    <row r="790" spans="3:7" x14ac:dyDescent="0.35">
      <c r="C790" s="3">
        <f>_xlfn.XLOOKUP(B790,Details!E:E,Details!CG:CG)</f>
        <v>0</v>
      </c>
      <c r="D790" s="3">
        <f>_xlfn.XLOOKUP(B790,Details!E:E,Details!AQ:AQ)</f>
        <v>0</v>
      </c>
      <c r="E790" s="3">
        <f>_xlfn.XLOOKUP(B790,Details!E:E,Details!AR:AR)</f>
        <v>0</v>
      </c>
      <c r="F790" s="3">
        <f>SUMIFS(Details!AY:AY,Details!E:E,'GST TDS'!B790)</f>
        <v>0</v>
      </c>
      <c r="G790" s="352">
        <f t="shared" si="20"/>
        <v>0</v>
      </c>
    </row>
    <row r="791" spans="3:7" x14ac:dyDescent="0.35">
      <c r="C791" s="3">
        <f>_xlfn.XLOOKUP(B791,Details!E:E,Details!CG:CG)</f>
        <v>0</v>
      </c>
      <c r="D791" s="3">
        <f>_xlfn.XLOOKUP(B791,Details!E:E,Details!AQ:AQ)</f>
        <v>0</v>
      </c>
      <c r="E791" s="3">
        <f>_xlfn.XLOOKUP(B791,Details!E:E,Details!AR:AR)</f>
        <v>0</v>
      </c>
      <c r="F791" s="3">
        <f>SUMIFS(Details!AY:AY,Details!E:E,'GST TDS'!B791)</f>
        <v>0</v>
      </c>
      <c r="G791" s="352">
        <f t="shared" si="20"/>
        <v>0</v>
      </c>
    </row>
    <row r="792" spans="3:7" x14ac:dyDescent="0.35">
      <c r="C792" s="3">
        <f>_xlfn.XLOOKUP(B792,Details!E:E,Details!CG:CG)</f>
        <v>0</v>
      </c>
      <c r="D792" s="3">
        <f>_xlfn.XLOOKUP(B792,Details!E:E,Details!AQ:AQ)</f>
        <v>0</v>
      </c>
      <c r="E792" s="3">
        <f>_xlfn.XLOOKUP(B792,Details!E:E,Details!AR:AR)</f>
        <v>0</v>
      </c>
      <c r="F792" s="3">
        <f>SUMIFS(Details!AY:AY,Details!E:E,'GST TDS'!B792)</f>
        <v>0</v>
      </c>
      <c r="G792" s="352">
        <f t="shared" si="20"/>
        <v>0</v>
      </c>
    </row>
    <row r="793" spans="3:7" x14ac:dyDescent="0.35">
      <c r="C793" s="3">
        <f>_xlfn.XLOOKUP(B793,Details!E:E,Details!CG:CG)</f>
        <v>0</v>
      </c>
      <c r="D793" s="3">
        <f>_xlfn.XLOOKUP(B793,Details!E:E,Details!AQ:AQ)</f>
        <v>0</v>
      </c>
      <c r="E793" s="3">
        <f>_xlfn.XLOOKUP(B793,Details!E:E,Details!AR:AR)</f>
        <v>0</v>
      </c>
      <c r="F793" s="3">
        <f>SUMIFS(Details!AY:AY,Details!E:E,'GST TDS'!B793)</f>
        <v>0</v>
      </c>
      <c r="G793" s="352">
        <f t="shared" si="20"/>
        <v>0</v>
      </c>
    </row>
    <row r="794" spans="3:7" x14ac:dyDescent="0.35">
      <c r="C794" s="3">
        <f>_xlfn.XLOOKUP(B794,Details!E:E,Details!CG:CG)</f>
        <v>0</v>
      </c>
      <c r="D794" s="3">
        <f>_xlfn.XLOOKUP(B794,Details!E:E,Details!AQ:AQ)</f>
        <v>0</v>
      </c>
      <c r="E794" s="3">
        <f>_xlfn.XLOOKUP(B794,Details!E:E,Details!AR:AR)</f>
        <v>0</v>
      </c>
      <c r="F794" s="3">
        <f>SUMIFS(Details!AY:AY,Details!E:E,'GST TDS'!B794)</f>
        <v>0</v>
      </c>
      <c r="G794" s="352">
        <f t="shared" si="20"/>
        <v>0</v>
      </c>
    </row>
    <row r="795" spans="3:7" x14ac:dyDescent="0.35">
      <c r="C795" s="3">
        <f>_xlfn.XLOOKUP(B795,Details!E:E,Details!CG:CG)</f>
        <v>0</v>
      </c>
      <c r="D795" s="3">
        <f>_xlfn.XLOOKUP(B795,Details!E:E,Details!AQ:AQ)</f>
        <v>0</v>
      </c>
      <c r="E795" s="3">
        <f>_xlfn.XLOOKUP(B795,Details!E:E,Details!AR:AR)</f>
        <v>0</v>
      </c>
      <c r="F795" s="3">
        <f>SUMIFS(Details!AY:AY,Details!E:E,'GST TDS'!B795)</f>
        <v>0</v>
      </c>
      <c r="G795" s="352">
        <f t="shared" si="20"/>
        <v>0</v>
      </c>
    </row>
    <row r="796" spans="3:7" x14ac:dyDescent="0.35">
      <c r="C796" s="3">
        <f>_xlfn.XLOOKUP(B796,Details!E:E,Details!CG:CG)</f>
        <v>0</v>
      </c>
      <c r="D796" s="3">
        <f>_xlfn.XLOOKUP(B796,Details!E:E,Details!AQ:AQ)</f>
        <v>0</v>
      </c>
      <c r="E796" s="3">
        <f>_xlfn.XLOOKUP(B796,Details!E:E,Details!AR:AR)</f>
        <v>0</v>
      </c>
      <c r="F796" s="3">
        <f>SUMIFS(Details!AY:AY,Details!E:E,'GST TDS'!B796)</f>
        <v>0</v>
      </c>
      <c r="G796" s="352">
        <f t="shared" si="20"/>
        <v>0</v>
      </c>
    </row>
    <row r="797" spans="3:7" x14ac:dyDescent="0.35">
      <c r="C797" s="3">
        <f>_xlfn.XLOOKUP(B797,Details!E:E,Details!CG:CG)</f>
        <v>0</v>
      </c>
      <c r="D797" s="3">
        <f>_xlfn.XLOOKUP(B797,Details!E:E,Details!AQ:AQ)</f>
        <v>0</v>
      </c>
      <c r="E797" s="3">
        <f>_xlfn.XLOOKUP(B797,Details!E:E,Details!AR:AR)</f>
        <v>0</v>
      </c>
      <c r="F797" s="3">
        <f>SUMIFS(Details!AY:AY,Details!E:E,'GST TDS'!B797)</f>
        <v>0</v>
      </c>
      <c r="G797" s="352">
        <f t="shared" si="20"/>
        <v>0</v>
      </c>
    </row>
    <row r="798" spans="3:7" x14ac:dyDescent="0.35">
      <c r="C798" s="3">
        <f>_xlfn.XLOOKUP(B798,Details!E:E,Details!CG:CG)</f>
        <v>0</v>
      </c>
      <c r="D798" s="3">
        <f>_xlfn.XLOOKUP(B798,Details!E:E,Details!AQ:AQ)</f>
        <v>0</v>
      </c>
      <c r="E798" s="3">
        <f>_xlfn.XLOOKUP(B798,Details!E:E,Details!AR:AR)</f>
        <v>0</v>
      </c>
      <c r="F798" s="3">
        <f>SUMIFS(Details!AY:AY,Details!E:E,'GST TDS'!B798)</f>
        <v>0</v>
      </c>
      <c r="G798" s="352">
        <f t="shared" ref="G798:G861" si="21">F798*2%</f>
        <v>0</v>
      </c>
    </row>
    <row r="799" spans="3:7" x14ac:dyDescent="0.35">
      <c r="C799" s="3">
        <f>_xlfn.XLOOKUP(B799,Details!E:E,Details!CG:CG)</f>
        <v>0</v>
      </c>
      <c r="D799" s="3">
        <f>_xlfn.XLOOKUP(B799,Details!E:E,Details!AQ:AQ)</f>
        <v>0</v>
      </c>
      <c r="E799" s="3">
        <f>_xlfn.XLOOKUP(B799,Details!E:E,Details!AR:AR)</f>
        <v>0</v>
      </c>
      <c r="F799" s="3">
        <f>SUMIFS(Details!AY:AY,Details!E:E,'GST TDS'!B799)</f>
        <v>0</v>
      </c>
      <c r="G799" s="352">
        <f t="shared" si="21"/>
        <v>0</v>
      </c>
    </row>
    <row r="800" spans="3:7" x14ac:dyDescent="0.35">
      <c r="C800" s="3">
        <f>_xlfn.XLOOKUP(B800,Details!E:E,Details!CG:CG)</f>
        <v>0</v>
      </c>
      <c r="D800" s="3">
        <f>_xlfn.XLOOKUP(B800,Details!E:E,Details!AQ:AQ)</f>
        <v>0</v>
      </c>
      <c r="E800" s="3">
        <f>_xlfn.XLOOKUP(B800,Details!E:E,Details!AR:AR)</f>
        <v>0</v>
      </c>
      <c r="F800" s="3">
        <f>SUMIFS(Details!AY:AY,Details!E:E,'GST TDS'!B800)</f>
        <v>0</v>
      </c>
      <c r="G800" s="352">
        <f t="shared" si="21"/>
        <v>0</v>
      </c>
    </row>
    <row r="801" spans="3:7" x14ac:dyDescent="0.35">
      <c r="C801" s="3">
        <f>_xlfn.XLOOKUP(B801,Details!E:E,Details!CG:CG)</f>
        <v>0</v>
      </c>
      <c r="D801" s="3">
        <f>_xlfn.XLOOKUP(B801,Details!E:E,Details!AQ:AQ)</f>
        <v>0</v>
      </c>
      <c r="E801" s="3">
        <f>_xlfn.XLOOKUP(B801,Details!E:E,Details!AR:AR)</f>
        <v>0</v>
      </c>
      <c r="F801" s="3">
        <f>SUMIFS(Details!AY:AY,Details!E:E,'GST TDS'!B801)</f>
        <v>0</v>
      </c>
      <c r="G801" s="352">
        <f t="shared" si="21"/>
        <v>0</v>
      </c>
    </row>
    <row r="802" spans="3:7" x14ac:dyDescent="0.35">
      <c r="C802" s="3">
        <f>_xlfn.XLOOKUP(B802,Details!E:E,Details!CG:CG)</f>
        <v>0</v>
      </c>
      <c r="D802" s="3">
        <f>_xlfn.XLOOKUP(B802,Details!E:E,Details!AQ:AQ)</f>
        <v>0</v>
      </c>
      <c r="E802" s="3">
        <f>_xlfn.XLOOKUP(B802,Details!E:E,Details!AR:AR)</f>
        <v>0</v>
      </c>
      <c r="F802" s="3">
        <f>SUMIFS(Details!AY:AY,Details!E:E,'GST TDS'!B802)</f>
        <v>0</v>
      </c>
      <c r="G802" s="352">
        <f t="shared" si="21"/>
        <v>0</v>
      </c>
    </row>
    <row r="803" spans="3:7" x14ac:dyDescent="0.35">
      <c r="C803" s="3">
        <f>_xlfn.XLOOKUP(B803,Details!E:E,Details!CG:CG)</f>
        <v>0</v>
      </c>
      <c r="D803" s="3">
        <f>_xlfn.XLOOKUP(B803,Details!E:E,Details!AQ:AQ)</f>
        <v>0</v>
      </c>
      <c r="E803" s="3">
        <f>_xlfn.XLOOKUP(B803,Details!E:E,Details!AR:AR)</f>
        <v>0</v>
      </c>
      <c r="F803" s="3">
        <f>SUMIFS(Details!AY:AY,Details!E:E,'GST TDS'!B803)</f>
        <v>0</v>
      </c>
      <c r="G803" s="352">
        <f t="shared" si="21"/>
        <v>0</v>
      </c>
    </row>
    <row r="804" spans="3:7" x14ac:dyDescent="0.35">
      <c r="C804" s="3">
        <f>_xlfn.XLOOKUP(B804,Details!E:E,Details!CG:CG)</f>
        <v>0</v>
      </c>
      <c r="D804" s="3">
        <f>_xlfn.XLOOKUP(B804,Details!E:E,Details!AQ:AQ)</f>
        <v>0</v>
      </c>
      <c r="E804" s="3">
        <f>_xlfn.XLOOKUP(B804,Details!E:E,Details!AR:AR)</f>
        <v>0</v>
      </c>
      <c r="F804" s="3">
        <f>SUMIFS(Details!AY:AY,Details!E:E,'GST TDS'!B804)</f>
        <v>0</v>
      </c>
      <c r="G804" s="352">
        <f t="shared" si="21"/>
        <v>0</v>
      </c>
    </row>
    <row r="805" spans="3:7" x14ac:dyDescent="0.35">
      <c r="C805" s="3">
        <f>_xlfn.XLOOKUP(B805,Details!E:E,Details!CG:CG)</f>
        <v>0</v>
      </c>
      <c r="D805" s="3">
        <f>_xlfn.XLOOKUP(B805,Details!E:E,Details!AQ:AQ)</f>
        <v>0</v>
      </c>
      <c r="E805" s="3">
        <f>_xlfn.XLOOKUP(B805,Details!E:E,Details!AR:AR)</f>
        <v>0</v>
      </c>
      <c r="F805" s="3">
        <f>SUMIFS(Details!AY:AY,Details!E:E,'GST TDS'!B805)</f>
        <v>0</v>
      </c>
      <c r="G805" s="352">
        <f t="shared" si="21"/>
        <v>0</v>
      </c>
    </row>
    <row r="806" spans="3:7" x14ac:dyDescent="0.35">
      <c r="C806" s="3">
        <f>_xlfn.XLOOKUP(B806,Details!E:E,Details!CG:CG)</f>
        <v>0</v>
      </c>
      <c r="D806" s="3">
        <f>_xlfn.XLOOKUP(B806,Details!E:E,Details!AQ:AQ)</f>
        <v>0</v>
      </c>
      <c r="E806" s="3">
        <f>_xlfn.XLOOKUP(B806,Details!E:E,Details!AR:AR)</f>
        <v>0</v>
      </c>
      <c r="F806" s="3">
        <f>SUMIFS(Details!AY:AY,Details!E:E,'GST TDS'!B806)</f>
        <v>0</v>
      </c>
      <c r="G806" s="352">
        <f t="shared" si="21"/>
        <v>0</v>
      </c>
    </row>
    <row r="807" spans="3:7" x14ac:dyDescent="0.35">
      <c r="C807" s="3">
        <f>_xlfn.XLOOKUP(B807,Details!E:E,Details!CG:CG)</f>
        <v>0</v>
      </c>
      <c r="D807" s="3">
        <f>_xlfn.XLOOKUP(B807,Details!E:E,Details!AQ:AQ)</f>
        <v>0</v>
      </c>
      <c r="E807" s="3">
        <f>_xlfn.XLOOKUP(B807,Details!E:E,Details!AR:AR)</f>
        <v>0</v>
      </c>
      <c r="F807" s="3">
        <f>SUMIFS(Details!AY:AY,Details!E:E,'GST TDS'!B807)</f>
        <v>0</v>
      </c>
      <c r="G807" s="352">
        <f t="shared" si="21"/>
        <v>0</v>
      </c>
    </row>
    <row r="808" spans="3:7" x14ac:dyDescent="0.35">
      <c r="C808" s="3">
        <f>_xlfn.XLOOKUP(B808,Details!E:E,Details!CG:CG)</f>
        <v>0</v>
      </c>
      <c r="D808" s="3">
        <f>_xlfn.XLOOKUP(B808,Details!E:E,Details!AQ:AQ)</f>
        <v>0</v>
      </c>
      <c r="E808" s="3">
        <f>_xlfn.XLOOKUP(B808,Details!E:E,Details!AR:AR)</f>
        <v>0</v>
      </c>
      <c r="F808" s="3">
        <f>SUMIFS(Details!AY:AY,Details!E:E,'GST TDS'!B808)</f>
        <v>0</v>
      </c>
      <c r="G808" s="352">
        <f t="shared" si="21"/>
        <v>0</v>
      </c>
    </row>
    <row r="809" spans="3:7" x14ac:dyDescent="0.35">
      <c r="C809" s="3">
        <f>_xlfn.XLOOKUP(B809,Details!E:E,Details!CG:CG)</f>
        <v>0</v>
      </c>
      <c r="D809" s="3">
        <f>_xlfn.XLOOKUP(B809,Details!E:E,Details!AQ:AQ)</f>
        <v>0</v>
      </c>
      <c r="E809" s="3">
        <f>_xlfn.XLOOKUP(B809,Details!E:E,Details!AR:AR)</f>
        <v>0</v>
      </c>
      <c r="F809" s="3">
        <f>SUMIFS(Details!AY:AY,Details!E:E,'GST TDS'!B809)</f>
        <v>0</v>
      </c>
      <c r="G809" s="352">
        <f t="shared" si="21"/>
        <v>0</v>
      </c>
    </row>
    <row r="810" spans="3:7" x14ac:dyDescent="0.35">
      <c r="C810" s="3">
        <f>_xlfn.XLOOKUP(B810,Details!E:E,Details!CG:CG)</f>
        <v>0</v>
      </c>
      <c r="D810" s="3">
        <f>_xlfn.XLOOKUP(B810,Details!E:E,Details!AQ:AQ)</f>
        <v>0</v>
      </c>
      <c r="E810" s="3">
        <f>_xlfn.XLOOKUP(B810,Details!E:E,Details!AR:AR)</f>
        <v>0</v>
      </c>
      <c r="F810" s="3">
        <f>SUMIFS(Details!AY:AY,Details!E:E,'GST TDS'!B810)</f>
        <v>0</v>
      </c>
      <c r="G810" s="352">
        <f t="shared" si="21"/>
        <v>0</v>
      </c>
    </row>
    <row r="811" spans="3:7" x14ac:dyDescent="0.35">
      <c r="C811" s="3">
        <f>_xlfn.XLOOKUP(B811,Details!E:E,Details!CG:CG)</f>
        <v>0</v>
      </c>
      <c r="D811" s="3">
        <f>_xlfn.XLOOKUP(B811,Details!E:E,Details!AQ:AQ)</f>
        <v>0</v>
      </c>
      <c r="E811" s="3">
        <f>_xlfn.XLOOKUP(B811,Details!E:E,Details!AR:AR)</f>
        <v>0</v>
      </c>
      <c r="F811" s="3">
        <f>SUMIFS(Details!AY:AY,Details!E:E,'GST TDS'!B811)</f>
        <v>0</v>
      </c>
      <c r="G811" s="352">
        <f t="shared" si="21"/>
        <v>0</v>
      </c>
    </row>
    <row r="812" spans="3:7" x14ac:dyDescent="0.35">
      <c r="C812" s="3">
        <f>_xlfn.XLOOKUP(B812,Details!E:E,Details!CG:CG)</f>
        <v>0</v>
      </c>
      <c r="D812" s="3">
        <f>_xlfn.XLOOKUP(B812,Details!E:E,Details!AQ:AQ)</f>
        <v>0</v>
      </c>
      <c r="E812" s="3">
        <f>_xlfn.XLOOKUP(B812,Details!E:E,Details!AR:AR)</f>
        <v>0</v>
      </c>
      <c r="F812" s="3">
        <f>SUMIFS(Details!AY:AY,Details!E:E,'GST TDS'!B812)</f>
        <v>0</v>
      </c>
      <c r="G812" s="352">
        <f t="shared" si="21"/>
        <v>0</v>
      </c>
    </row>
    <row r="813" spans="3:7" x14ac:dyDescent="0.35">
      <c r="C813" s="3">
        <f>_xlfn.XLOOKUP(B813,Details!E:E,Details!CG:CG)</f>
        <v>0</v>
      </c>
      <c r="D813" s="3">
        <f>_xlfn.XLOOKUP(B813,Details!E:E,Details!AQ:AQ)</f>
        <v>0</v>
      </c>
      <c r="E813" s="3">
        <f>_xlfn.XLOOKUP(B813,Details!E:E,Details!AR:AR)</f>
        <v>0</v>
      </c>
      <c r="F813" s="3">
        <f>SUMIFS(Details!AY:AY,Details!E:E,'GST TDS'!B813)</f>
        <v>0</v>
      </c>
      <c r="G813" s="352">
        <f t="shared" si="21"/>
        <v>0</v>
      </c>
    </row>
    <row r="814" spans="3:7" x14ac:dyDescent="0.35">
      <c r="C814" s="3">
        <f>_xlfn.XLOOKUP(B814,Details!E:E,Details!CG:CG)</f>
        <v>0</v>
      </c>
      <c r="D814" s="3">
        <f>_xlfn.XLOOKUP(B814,Details!E:E,Details!AQ:AQ)</f>
        <v>0</v>
      </c>
      <c r="E814" s="3">
        <f>_xlfn.XLOOKUP(B814,Details!E:E,Details!AR:AR)</f>
        <v>0</v>
      </c>
      <c r="F814" s="3">
        <f>SUMIFS(Details!AY:AY,Details!E:E,'GST TDS'!B814)</f>
        <v>0</v>
      </c>
      <c r="G814" s="352">
        <f t="shared" si="21"/>
        <v>0</v>
      </c>
    </row>
    <row r="815" spans="3:7" x14ac:dyDescent="0.35">
      <c r="C815" s="3">
        <f>_xlfn.XLOOKUP(B815,Details!E:E,Details!CG:CG)</f>
        <v>0</v>
      </c>
      <c r="D815" s="3">
        <f>_xlfn.XLOOKUP(B815,Details!E:E,Details!AQ:AQ)</f>
        <v>0</v>
      </c>
      <c r="E815" s="3">
        <f>_xlfn.XLOOKUP(B815,Details!E:E,Details!AR:AR)</f>
        <v>0</v>
      </c>
      <c r="F815" s="3">
        <f>SUMIFS(Details!AY:AY,Details!E:E,'GST TDS'!B815)</f>
        <v>0</v>
      </c>
      <c r="G815" s="352">
        <f t="shared" si="21"/>
        <v>0</v>
      </c>
    </row>
    <row r="816" spans="3:7" x14ac:dyDescent="0.35">
      <c r="C816" s="3">
        <f>_xlfn.XLOOKUP(B816,Details!E:E,Details!CG:CG)</f>
        <v>0</v>
      </c>
      <c r="D816" s="3">
        <f>_xlfn.XLOOKUP(B816,Details!E:E,Details!AQ:AQ)</f>
        <v>0</v>
      </c>
      <c r="E816" s="3">
        <f>_xlfn.XLOOKUP(B816,Details!E:E,Details!AR:AR)</f>
        <v>0</v>
      </c>
      <c r="F816" s="3">
        <f>SUMIFS(Details!AY:AY,Details!E:E,'GST TDS'!B816)</f>
        <v>0</v>
      </c>
      <c r="G816" s="352">
        <f t="shared" si="21"/>
        <v>0</v>
      </c>
    </row>
    <row r="817" spans="3:7" x14ac:dyDescent="0.35">
      <c r="C817" s="3">
        <f>_xlfn.XLOOKUP(B817,Details!E:E,Details!CG:CG)</f>
        <v>0</v>
      </c>
      <c r="D817" s="3">
        <f>_xlfn.XLOOKUP(B817,Details!E:E,Details!AQ:AQ)</f>
        <v>0</v>
      </c>
      <c r="E817" s="3">
        <f>_xlfn.XLOOKUP(B817,Details!E:E,Details!AR:AR)</f>
        <v>0</v>
      </c>
      <c r="F817" s="3">
        <f>SUMIFS(Details!AY:AY,Details!E:E,'GST TDS'!B817)</f>
        <v>0</v>
      </c>
      <c r="G817" s="352">
        <f t="shared" si="21"/>
        <v>0</v>
      </c>
    </row>
    <row r="818" spans="3:7" x14ac:dyDescent="0.35">
      <c r="C818" s="3">
        <f>_xlfn.XLOOKUP(B818,Details!E:E,Details!CG:CG)</f>
        <v>0</v>
      </c>
      <c r="D818" s="3">
        <f>_xlfn.XLOOKUP(B818,Details!E:E,Details!AQ:AQ)</f>
        <v>0</v>
      </c>
      <c r="E818" s="3">
        <f>_xlfn.XLOOKUP(B818,Details!E:E,Details!AR:AR)</f>
        <v>0</v>
      </c>
      <c r="F818" s="3">
        <f>SUMIFS(Details!AY:AY,Details!E:E,'GST TDS'!B818)</f>
        <v>0</v>
      </c>
      <c r="G818" s="352">
        <f t="shared" si="21"/>
        <v>0</v>
      </c>
    </row>
    <row r="819" spans="3:7" x14ac:dyDescent="0.35">
      <c r="C819" s="3">
        <f>_xlfn.XLOOKUP(B819,Details!E:E,Details!CG:CG)</f>
        <v>0</v>
      </c>
      <c r="D819" s="3">
        <f>_xlfn.XLOOKUP(B819,Details!E:E,Details!AQ:AQ)</f>
        <v>0</v>
      </c>
      <c r="E819" s="3">
        <f>_xlfn.XLOOKUP(B819,Details!E:E,Details!AR:AR)</f>
        <v>0</v>
      </c>
      <c r="F819" s="3">
        <f>SUMIFS(Details!AY:AY,Details!E:E,'GST TDS'!B819)</f>
        <v>0</v>
      </c>
      <c r="G819" s="352">
        <f t="shared" si="21"/>
        <v>0</v>
      </c>
    </row>
    <row r="820" spans="3:7" x14ac:dyDescent="0.35">
      <c r="C820" s="3">
        <f>_xlfn.XLOOKUP(B820,Details!E:E,Details!CG:CG)</f>
        <v>0</v>
      </c>
      <c r="D820" s="3">
        <f>_xlfn.XLOOKUP(B820,Details!E:E,Details!AQ:AQ)</f>
        <v>0</v>
      </c>
      <c r="E820" s="3">
        <f>_xlfn.XLOOKUP(B820,Details!E:E,Details!AR:AR)</f>
        <v>0</v>
      </c>
      <c r="F820" s="3">
        <f>SUMIFS(Details!AY:AY,Details!E:E,'GST TDS'!B820)</f>
        <v>0</v>
      </c>
      <c r="G820" s="352">
        <f t="shared" si="21"/>
        <v>0</v>
      </c>
    </row>
    <row r="821" spans="3:7" x14ac:dyDescent="0.35">
      <c r="C821" s="3">
        <f>_xlfn.XLOOKUP(B821,Details!E:E,Details!CG:CG)</f>
        <v>0</v>
      </c>
      <c r="D821" s="3">
        <f>_xlfn.XLOOKUP(B821,Details!E:E,Details!AQ:AQ)</f>
        <v>0</v>
      </c>
      <c r="E821" s="3">
        <f>_xlfn.XLOOKUP(B821,Details!E:E,Details!AR:AR)</f>
        <v>0</v>
      </c>
      <c r="F821" s="3">
        <f>SUMIFS(Details!AY:AY,Details!E:E,'GST TDS'!B821)</f>
        <v>0</v>
      </c>
      <c r="G821" s="352">
        <f t="shared" si="21"/>
        <v>0</v>
      </c>
    </row>
    <row r="822" spans="3:7" x14ac:dyDescent="0.35">
      <c r="C822" s="3">
        <f>_xlfn.XLOOKUP(B822,Details!E:E,Details!CG:CG)</f>
        <v>0</v>
      </c>
      <c r="D822" s="3">
        <f>_xlfn.XLOOKUP(B822,Details!E:E,Details!AQ:AQ)</f>
        <v>0</v>
      </c>
      <c r="E822" s="3">
        <f>_xlfn.XLOOKUP(B822,Details!E:E,Details!AR:AR)</f>
        <v>0</v>
      </c>
      <c r="F822" s="3">
        <f>SUMIFS(Details!AY:AY,Details!E:E,'GST TDS'!B822)</f>
        <v>0</v>
      </c>
      <c r="G822" s="352">
        <f t="shared" si="21"/>
        <v>0</v>
      </c>
    </row>
    <row r="823" spans="3:7" x14ac:dyDescent="0.35">
      <c r="C823" s="3">
        <f>_xlfn.XLOOKUP(B823,Details!E:E,Details!CG:CG)</f>
        <v>0</v>
      </c>
      <c r="D823" s="3">
        <f>_xlfn.XLOOKUP(B823,Details!E:E,Details!AQ:AQ)</f>
        <v>0</v>
      </c>
      <c r="E823" s="3">
        <f>_xlfn.XLOOKUP(B823,Details!E:E,Details!AR:AR)</f>
        <v>0</v>
      </c>
      <c r="F823" s="3">
        <f>SUMIFS(Details!AY:AY,Details!E:E,'GST TDS'!B823)</f>
        <v>0</v>
      </c>
      <c r="G823" s="352">
        <f t="shared" si="21"/>
        <v>0</v>
      </c>
    </row>
    <row r="824" spans="3:7" x14ac:dyDescent="0.35">
      <c r="C824" s="3">
        <f>_xlfn.XLOOKUP(B824,Details!E:E,Details!CG:CG)</f>
        <v>0</v>
      </c>
      <c r="D824" s="3">
        <f>_xlfn.XLOOKUP(B824,Details!E:E,Details!AQ:AQ)</f>
        <v>0</v>
      </c>
      <c r="E824" s="3">
        <f>_xlfn.XLOOKUP(B824,Details!E:E,Details!AR:AR)</f>
        <v>0</v>
      </c>
      <c r="F824" s="3">
        <f>SUMIFS(Details!AY:AY,Details!E:E,'GST TDS'!B824)</f>
        <v>0</v>
      </c>
      <c r="G824" s="352">
        <f t="shared" si="21"/>
        <v>0</v>
      </c>
    </row>
    <row r="825" spans="3:7" x14ac:dyDescent="0.35">
      <c r="C825" s="3">
        <f>_xlfn.XLOOKUP(B825,Details!E:E,Details!CG:CG)</f>
        <v>0</v>
      </c>
      <c r="D825" s="3">
        <f>_xlfn.XLOOKUP(B825,Details!E:E,Details!AQ:AQ)</f>
        <v>0</v>
      </c>
      <c r="E825" s="3">
        <f>_xlfn.XLOOKUP(B825,Details!E:E,Details!AR:AR)</f>
        <v>0</v>
      </c>
      <c r="F825" s="3">
        <f>SUMIFS(Details!AY:AY,Details!E:E,'GST TDS'!B825)</f>
        <v>0</v>
      </c>
      <c r="G825" s="352">
        <f t="shared" si="21"/>
        <v>0</v>
      </c>
    </row>
    <row r="826" spans="3:7" x14ac:dyDescent="0.35">
      <c r="C826" s="3">
        <f>_xlfn.XLOOKUP(B826,Details!E:E,Details!CG:CG)</f>
        <v>0</v>
      </c>
      <c r="D826" s="3">
        <f>_xlfn.XLOOKUP(B826,Details!E:E,Details!AQ:AQ)</f>
        <v>0</v>
      </c>
      <c r="E826" s="3">
        <f>_xlfn.XLOOKUP(B826,Details!E:E,Details!AR:AR)</f>
        <v>0</v>
      </c>
      <c r="F826" s="3">
        <f>SUMIFS(Details!AY:AY,Details!E:E,'GST TDS'!B826)</f>
        <v>0</v>
      </c>
      <c r="G826" s="352">
        <f t="shared" si="21"/>
        <v>0</v>
      </c>
    </row>
    <row r="827" spans="3:7" x14ac:dyDescent="0.35">
      <c r="C827" s="3">
        <f>_xlfn.XLOOKUP(B827,Details!E:E,Details!CG:CG)</f>
        <v>0</v>
      </c>
      <c r="D827" s="3">
        <f>_xlfn.XLOOKUP(B827,Details!E:E,Details!AQ:AQ)</f>
        <v>0</v>
      </c>
      <c r="E827" s="3">
        <f>_xlfn.XLOOKUP(B827,Details!E:E,Details!AR:AR)</f>
        <v>0</v>
      </c>
      <c r="F827" s="3">
        <f>SUMIFS(Details!AY:AY,Details!E:E,'GST TDS'!B827)</f>
        <v>0</v>
      </c>
      <c r="G827" s="352">
        <f t="shared" si="21"/>
        <v>0</v>
      </c>
    </row>
    <row r="828" spans="3:7" x14ac:dyDescent="0.35">
      <c r="C828" s="3">
        <f>_xlfn.XLOOKUP(B828,Details!E:E,Details!CG:CG)</f>
        <v>0</v>
      </c>
      <c r="D828" s="3">
        <f>_xlfn.XLOOKUP(B828,Details!E:E,Details!AQ:AQ)</f>
        <v>0</v>
      </c>
      <c r="E828" s="3">
        <f>_xlfn.XLOOKUP(B828,Details!E:E,Details!AR:AR)</f>
        <v>0</v>
      </c>
      <c r="F828" s="3">
        <f>SUMIFS(Details!AY:AY,Details!E:E,'GST TDS'!B828)</f>
        <v>0</v>
      </c>
      <c r="G828" s="352">
        <f t="shared" si="21"/>
        <v>0</v>
      </c>
    </row>
    <row r="829" spans="3:7" x14ac:dyDescent="0.35">
      <c r="C829" s="3">
        <f>_xlfn.XLOOKUP(B829,Details!E:E,Details!CG:CG)</f>
        <v>0</v>
      </c>
      <c r="D829" s="3">
        <f>_xlfn.XLOOKUP(B829,Details!E:E,Details!AQ:AQ)</f>
        <v>0</v>
      </c>
      <c r="E829" s="3">
        <f>_xlfn.XLOOKUP(B829,Details!E:E,Details!AR:AR)</f>
        <v>0</v>
      </c>
      <c r="F829" s="3">
        <f>SUMIFS(Details!AY:AY,Details!E:E,'GST TDS'!B829)</f>
        <v>0</v>
      </c>
      <c r="G829" s="352">
        <f t="shared" si="21"/>
        <v>0</v>
      </c>
    </row>
    <row r="830" spans="3:7" x14ac:dyDescent="0.35">
      <c r="C830" s="3">
        <f>_xlfn.XLOOKUP(B830,Details!E:E,Details!CG:CG)</f>
        <v>0</v>
      </c>
      <c r="D830" s="3">
        <f>_xlfn.XLOOKUP(B830,Details!E:E,Details!AQ:AQ)</f>
        <v>0</v>
      </c>
      <c r="E830" s="3">
        <f>_xlfn.XLOOKUP(B830,Details!E:E,Details!AR:AR)</f>
        <v>0</v>
      </c>
      <c r="F830" s="3">
        <f>SUMIFS(Details!AY:AY,Details!E:E,'GST TDS'!B830)</f>
        <v>0</v>
      </c>
      <c r="G830" s="352">
        <f t="shared" si="21"/>
        <v>0</v>
      </c>
    </row>
    <row r="831" spans="3:7" x14ac:dyDescent="0.35">
      <c r="C831" s="3">
        <f>_xlfn.XLOOKUP(B831,Details!E:E,Details!CG:CG)</f>
        <v>0</v>
      </c>
      <c r="D831" s="3">
        <f>_xlfn.XLOOKUP(B831,Details!E:E,Details!AQ:AQ)</f>
        <v>0</v>
      </c>
      <c r="E831" s="3">
        <f>_xlfn.XLOOKUP(B831,Details!E:E,Details!AR:AR)</f>
        <v>0</v>
      </c>
      <c r="F831" s="3">
        <f>SUMIFS(Details!AY:AY,Details!E:E,'GST TDS'!B831)</f>
        <v>0</v>
      </c>
      <c r="G831" s="352">
        <f t="shared" si="21"/>
        <v>0</v>
      </c>
    </row>
    <row r="832" spans="3:7" x14ac:dyDescent="0.35">
      <c r="C832" s="3">
        <f>_xlfn.XLOOKUP(B832,Details!E:E,Details!CG:CG)</f>
        <v>0</v>
      </c>
      <c r="D832" s="3">
        <f>_xlfn.XLOOKUP(B832,Details!E:E,Details!AQ:AQ)</f>
        <v>0</v>
      </c>
      <c r="E832" s="3">
        <f>_xlfn.XLOOKUP(B832,Details!E:E,Details!AR:AR)</f>
        <v>0</v>
      </c>
      <c r="F832" s="3">
        <f>SUMIFS(Details!AY:AY,Details!E:E,'GST TDS'!B832)</f>
        <v>0</v>
      </c>
      <c r="G832" s="352">
        <f t="shared" si="21"/>
        <v>0</v>
      </c>
    </row>
    <row r="833" spans="3:7" x14ac:dyDescent="0.35">
      <c r="C833" s="3">
        <f>_xlfn.XLOOKUP(B833,Details!E:E,Details!CG:CG)</f>
        <v>0</v>
      </c>
      <c r="D833" s="3">
        <f>_xlfn.XLOOKUP(B833,Details!E:E,Details!AQ:AQ)</f>
        <v>0</v>
      </c>
      <c r="E833" s="3">
        <f>_xlfn.XLOOKUP(B833,Details!E:E,Details!AR:AR)</f>
        <v>0</v>
      </c>
      <c r="F833" s="3">
        <f>SUMIFS(Details!AY:AY,Details!E:E,'GST TDS'!B833)</f>
        <v>0</v>
      </c>
      <c r="G833" s="352">
        <f t="shared" si="21"/>
        <v>0</v>
      </c>
    </row>
    <row r="834" spans="3:7" x14ac:dyDescent="0.35">
      <c r="C834" s="3">
        <f>_xlfn.XLOOKUP(B834,Details!E:E,Details!CG:CG)</f>
        <v>0</v>
      </c>
      <c r="D834" s="3">
        <f>_xlfn.XLOOKUP(B834,Details!E:E,Details!AQ:AQ)</f>
        <v>0</v>
      </c>
      <c r="E834" s="3">
        <f>_xlfn.XLOOKUP(B834,Details!E:E,Details!AR:AR)</f>
        <v>0</v>
      </c>
      <c r="F834" s="3">
        <f>SUMIFS(Details!AY:AY,Details!E:E,'GST TDS'!B834)</f>
        <v>0</v>
      </c>
      <c r="G834" s="352">
        <f t="shared" si="21"/>
        <v>0</v>
      </c>
    </row>
    <row r="835" spans="3:7" x14ac:dyDescent="0.35">
      <c r="C835" s="3">
        <f>_xlfn.XLOOKUP(B835,Details!E:E,Details!CG:CG)</f>
        <v>0</v>
      </c>
      <c r="D835" s="3">
        <f>_xlfn.XLOOKUP(B835,Details!E:E,Details!AQ:AQ)</f>
        <v>0</v>
      </c>
      <c r="E835" s="3">
        <f>_xlfn.XLOOKUP(B835,Details!E:E,Details!AR:AR)</f>
        <v>0</v>
      </c>
      <c r="F835" s="3">
        <f>SUMIFS(Details!AY:AY,Details!E:E,'GST TDS'!B835)</f>
        <v>0</v>
      </c>
      <c r="G835" s="352">
        <f t="shared" si="21"/>
        <v>0</v>
      </c>
    </row>
    <row r="836" spans="3:7" x14ac:dyDescent="0.35">
      <c r="C836" s="3">
        <f>_xlfn.XLOOKUP(B836,Details!E:E,Details!CG:CG)</f>
        <v>0</v>
      </c>
      <c r="D836" s="3">
        <f>_xlfn.XLOOKUP(B836,Details!E:E,Details!AQ:AQ)</f>
        <v>0</v>
      </c>
      <c r="E836" s="3">
        <f>_xlfn.XLOOKUP(B836,Details!E:E,Details!AR:AR)</f>
        <v>0</v>
      </c>
      <c r="F836" s="3">
        <f>SUMIFS(Details!AY:AY,Details!E:E,'GST TDS'!B836)</f>
        <v>0</v>
      </c>
      <c r="G836" s="352">
        <f t="shared" si="21"/>
        <v>0</v>
      </c>
    </row>
    <row r="837" spans="3:7" x14ac:dyDescent="0.35">
      <c r="C837" s="3">
        <f>_xlfn.XLOOKUP(B837,Details!E:E,Details!CG:CG)</f>
        <v>0</v>
      </c>
      <c r="D837" s="3">
        <f>_xlfn.XLOOKUP(B837,Details!E:E,Details!AQ:AQ)</f>
        <v>0</v>
      </c>
      <c r="E837" s="3">
        <f>_xlfn.XLOOKUP(B837,Details!E:E,Details!AR:AR)</f>
        <v>0</v>
      </c>
      <c r="F837" s="3">
        <f>SUMIFS(Details!AY:AY,Details!E:E,'GST TDS'!B837)</f>
        <v>0</v>
      </c>
      <c r="G837" s="352">
        <f t="shared" si="21"/>
        <v>0</v>
      </c>
    </row>
    <row r="838" spans="3:7" x14ac:dyDescent="0.35">
      <c r="C838" s="3">
        <f>_xlfn.XLOOKUP(B838,Details!E:E,Details!CG:CG)</f>
        <v>0</v>
      </c>
      <c r="D838" s="3">
        <f>_xlfn.XLOOKUP(B838,Details!E:E,Details!AQ:AQ)</f>
        <v>0</v>
      </c>
      <c r="E838" s="3">
        <f>_xlfn.XLOOKUP(B838,Details!E:E,Details!AR:AR)</f>
        <v>0</v>
      </c>
      <c r="F838" s="3">
        <f>SUMIFS(Details!AY:AY,Details!E:E,'GST TDS'!B838)</f>
        <v>0</v>
      </c>
      <c r="G838" s="352">
        <f t="shared" si="21"/>
        <v>0</v>
      </c>
    </row>
    <row r="839" spans="3:7" x14ac:dyDescent="0.35">
      <c r="C839" s="3">
        <f>_xlfn.XLOOKUP(B839,Details!E:E,Details!CG:CG)</f>
        <v>0</v>
      </c>
      <c r="D839" s="3">
        <f>_xlfn.XLOOKUP(B839,Details!E:E,Details!AQ:AQ)</f>
        <v>0</v>
      </c>
      <c r="E839" s="3">
        <f>_xlfn.XLOOKUP(B839,Details!E:E,Details!AR:AR)</f>
        <v>0</v>
      </c>
      <c r="F839" s="3">
        <f>SUMIFS(Details!AY:AY,Details!E:E,'GST TDS'!B839)</f>
        <v>0</v>
      </c>
      <c r="G839" s="352">
        <f t="shared" si="21"/>
        <v>0</v>
      </c>
    </row>
    <row r="840" spans="3:7" x14ac:dyDescent="0.35">
      <c r="C840" s="3">
        <f>_xlfn.XLOOKUP(B840,Details!E:E,Details!CG:CG)</f>
        <v>0</v>
      </c>
      <c r="D840" s="3">
        <f>_xlfn.XLOOKUP(B840,Details!E:E,Details!AQ:AQ)</f>
        <v>0</v>
      </c>
      <c r="E840" s="3">
        <f>_xlfn.XLOOKUP(B840,Details!E:E,Details!AR:AR)</f>
        <v>0</v>
      </c>
      <c r="F840" s="3">
        <f>SUMIFS(Details!AY:AY,Details!E:E,'GST TDS'!B840)</f>
        <v>0</v>
      </c>
      <c r="G840" s="352">
        <f t="shared" si="21"/>
        <v>0</v>
      </c>
    </row>
    <row r="841" spans="3:7" x14ac:dyDescent="0.35">
      <c r="C841" s="3">
        <f>_xlfn.XLOOKUP(B841,Details!E:E,Details!CG:CG)</f>
        <v>0</v>
      </c>
      <c r="D841" s="3">
        <f>_xlfn.XLOOKUP(B841,Details!E:E,Details!AQ:AQ)</f>
        <v>0</v>
      </c>
      <c r="E841" s="3">
        <f>_xlfn.XLOOKUP(B841,Details!E:E,Details!AR:AR)</f>
        <v>0</v>
      </c>
      <c r="F841" s="3">
        <f>SUMIFS(Details!AY:AY,Details!E:E,'GST TDS'!B841)</f>
        <v>0</v>
      </c>
      <c r="G841" s="352">
        <f t="shared" si="21"/>
        <v>0</v>
      </c>
    </row>
    <row r="842" spans="3:7" x14ac:dyDescent="0.35">
      <c r="C842" s="3">
        <f>_xlfn.XLOOKUP(B842,Details!E:E,Details!CG:CG)</f>
        <v>0</v>
      </c>
      <c r="D842" s="3">
        <f>_xlfn.XLOOKUP(B842,Details!E:E,Details!AQ:AQ)</f>
        <v>0</v>
      </c>
      <c r="E842" s="3">
        <f>_xlfn.XLOOKUP(B842,Details!E:E,Details!AR:AR)</f>
        <v>0</v>
      </c>
      <c r="F842" s="3">
        <f>SUMIFS(Details!AY:AY,Details!E:E,'GST TDS'!B842)</f>
        <v>0</v>
      </c>
      <c r="G842" s="352">
        <f t="shared" si="21"/>
        <v>0</v>
      </c>
    </row>
    <row r="843" spans="3:7" x14ac:dyDescent="0.35">
      <c r="C843" s="3">
        <f>_xlfn.XLOOKUP(B843,Details!E:E,Details!CG:CG)</f>
        <v>0</v>
      </c>
      <c r="D843" s="3">
        <f>_xlfn.XLOOKUP(B843,Details!E:E,Details!AQ:AQ)</f>
        <v>0</v>
      </c>
      <c r="E843" s="3">
        <f>_xlfn.XLOOKUP(B843,Details!E:E,Details!AR:AR)</f>
        <v>0</v>
      </c>
      <c r="F843" s="3">
        <f>SUMIFS(Details!AY:AY,Details!E:E,'GST TDS'!B843)</f>
        <v>0</v>
      </c>
      <c r="G843" s="352">
        <f t="shared" si="21"/>
        <v>0</v>
      </c>
    </row>
    <row r="844" spans="3:7" x14ac:dyDescent="0.35">
      <c r="C844" s="3">
        <f>_xlfn.XLOOKUP(B844,Details!E:E,Details!CG:CG)</f>
        <v>0</v>
      </c>
      <c r="D844" s="3">
        <f>_xlfn.XLOOKUP(B844,Details!E:E,Details!AQ:AQ)</f>
        <v>0</v>
      </c>
      <c r="E844" s="3">
        <f>_xlfn.XLOOKUP(B844,Details!E:E,Details!AR:AR)</f>
        <v>0</v>
      </c>
      <c r="F844" s="3">
        <f>SUMIFS(Details!AY:AY,Details!E:E,'GST TDS'!B844)</f>
        <v>0</v>
      </c>
      <c r="G844" s="352">
        <f t="shared" si="21"/>
        <v>0</v>
      </c>
    </row>
    <row r="845" spans="3:7" x14ac:dyDescent="0.35">
      <c r="C845" s="3">
        <f>_xlfn.XLOOKUP(B845,Details!E:E,Details!CG:CG)</f>
        <v>0</v>
      </c>
      <c r="D845" s="3">
        <f>_xlfn.XLOOKUP(B845,Details!E:E,Details!AQ:AQ)</f>
        <v>0</v>
      </c>
      <c r="E845" s="3">
        <f>_xlfn.XLOOKUP(B845,Details!E:E,Details!AR:AR)</f>
        <v>0</v>
      </c>
      <c r="F845" s="3">
        <f>SUMIFS(Details!AY:AY,Details!E:E,'GST TDS'!B845)</f>
        <v>0</v>
      </c>
      <c r="G845" s="352">
        <f t="shared" si="21"/>
        <v>0</v>
      </c>
    </row>
    <row r="846" spans="3:7" x14ac:dyDescent="0.35">
      <c r="C846" s="3">
        <f>_xlfn.XLOOKUP(B846,Details!E:E,Details!CG:CG)</f>
        <v>0</v>
      </c>
      <c r="D846" s="3">
        <f>_xlfn.XLOOKUP(B846,Details!E:E,Details!AQ:AQ)</f>
        <v>0</v>
      </c>
      <c r="E846" s="3">
        <f>_xlfn.XLOOKUP(B846,Details!E:E,Details!AR:AR)</f>
        <v>0</v>
      </c>
      <c r="F846" s="3">
        <f>SUMIFS(Details!AY:AY,Details!E:E,'GST TDS'!B846)</f>
        <v>0</v>
      </c>
      <c r="G846" s="352">
        <f t="shared" si="21"/>
        <v>0</v>
      </c>
    </row>
    <row r="847" spans="3:7" x14ac:dyDescent="0.35">
      <c r="C847" s="3">
        <f>_xlfn.XLOOKUP(B847,Details!E:E,Details!CG:CG)</f>
        <v>0</v>
      </c>
      <c r="D847" s="3">
        <f>_xlfn.XLOOKUP(B847,Details!E:E,Details!AQ:AQ)</f>
        <v>0</v>
      </c>
      <c r="E847" s="3">
        <f>_xlfn.XLOOKUP(B847,Details!E:E,Details!AR:AR)</f>
        <v>0</v>
      </c>
      <c r="F847" s="3">
        <f>SUMIFS(Details!AY:AY,Details!E:E,'GST TDS'!B847)</f>
        <v>0</v>
      </c>
      <c r="G847" s="352">
        <f t="shared" si="21"/>
        <v>0</v>
      </c>
    </row>
    <row r="848" spans="3:7" x14ac:dyDescent="0.35">
      <c r="C848" s="3">
        <f>_xlfn.XLOOKUP(B848,Details!E:E,Details!CG:CG)</f>
        <v>0</v>
      </c>
      <c r="D848" s="3">
        <f>_xlfn.XLOOKUP(B848,Details!E:E,Details!AQ:AQ)</f>
        <v>0</v>
      </c>
      <c r="E848" s="3">
        <f>_xlfn.XLOOKUP(B848,Details!E:E,Details!AR:AR)</f>
        <v>0</v>
      </c>
      <c r="F848" s="3">
        <f>SUMIFS(Details!AY:AY,Details!E:E,'GST TDS'!B848)</f>
        <v>0</v>
      </c>
      <c r="G848" s="352">
        <f t="shared" si="21"/>
        <v>0</v>
      </c>
    </row>
    <row r="849" spans="3:7" x14ac:dyDescent="0.35">
      <c r="C849" s="3">
        <f>_xlfn.XLOOKUP(B849,Details!E:E,Details!CG:CG)</f>
        <v>0</v>
      </c>
      <c r="D849" s="3">
        <f>_xlfn.XLOOKUP(B849,Details!E:E,Details!AQ:AQ)</f>
        <v>0</v>
      </c>
      <c r="E849" s="3">
        <f>_xlfn.XLOOKUP(B849,Details!E:E,Details!AR:AR)</f>
        <v>0</v>
      </c>
      <c r="F849" s="3">
        <f>SUMIFS(Details!AY:AY,Details!E:E,'GST TDS'!B849)</f>
        <v>0</v>
      </c>
      <c r="G849" s="352">
        <f t="shared" si="21"/>
        <v>0</v>
      </c>
    </row>
    <row r="850" spans="3:7" x14ac:dyDescent="0.35">
      <c r="C850" s="3">
        <f>_xlfn.XLOOKUP(B850,Details!E:E,Details!CG:CG)</f>
        <v>0</v>
      </c>
      <c r="D850" s="3">
        <f>_xlfn.XLOOKUP(B850,Details!E:E,Details!AQ:AQ)</f>
        <v>0</v>
      </c>
      <c r="E850" s="3">
        <f>_xlfn.XLOOKUP(B850,Details!E:E,Details!AR:AR)</f>
        <v>0</v>
      </c>
      <c r="F850" s="3">
        <f>SUMIFS(Details!AY:AY,Details!E:E,'GST TDS'!B850)</f>
        <v>0</v>
      </c>
      <c r="G850" s="352">
        <f t="shared" si="21"/>
        <v>0</v>
      </c>
    </row>
    <row r="851" spans="3:7" x14ac:dyDescent="0.35">
      <c r="C851" s="3">
        <f>_xlfn.XLOOKUP(B851,Details!E:E,Details!CG:CG)</f>
        <v>0</v>
      </c>
      <c r="D851" s="3">
        <f>_xlfn.XLOOKUP(B851,Details!E:E,Details!AQ:AQ)</f>
        <v>0</v>
      </c>
      <c r="E851" s="3">
        <f>_xlfn.XLOOKUP(B851,Details!E:E,Details!AR:AR)</f>
        <v>0</v>
      </c>
      <c r="F851" s="3">
        <f>SUMIFS(Details!AY:AY,Details!E:E,'GST TDS'!B851)</f>
        <v>0</v>
      </c>
      <c r="G851" s="352">
        <f t="shared" si="21"/>
        <v>0</v>
      </c>
    </row>
    <row r="852" spans="3:7" x14ac:dyDescent="0.35">
      <c r="C852" s="3">
        <f>_xlfn.XLOOKUP(B852,Details!E:E,Details!CG:CG)</f>
        <v>0</v>
      </c>
      <c r="D852" s="3">
        <f>_xlfn.XLOOKUP(B852,Details!E:E,Details!AQ:AQ)</f>
        <v>0</v>
      </c>
      <c r="E852" s="3">
        <f>_xlfn.XLOOKUP(B852,Details!E:E,Details!AR:AR)</f>
        <v>0</v>
      </c>
      <c r="F852" s="3">
        <f>SUMIFS(Details!AY:AY,Details!E:E,'GST TDS'!B852)</f>
        <v>0</v>
      </c>
      <c r="G852" s="352">
        <f t="shared" si="21"/>
        <v>0</v>
      </c>
    </row>
    <row r="853" spans="3:7" x14ac:dyDescent="0.35">
      <c r="C853" s="3">
        <f>_xlfn.XLOOKUP(B853,Details!E:E,Details!CG:CG)</f>
        <v>0</v>
      </c>
      <c r="D853" s="3">
        <f>_xlfn.XLOOKUP(B853,Details!E:E,Details!AQ:AQ)</f>
        <v>0</v>
      </c>
      <c r="E853" s="3">
        <f>_xlfn.XLOOKUP(B853,Details!E:E,Details!AR:AR)</f>
        <v>0</v>
      </c>
      <c r="F853" s="3">
        <f>SUMIFS(Details!AY:AY,Details!E:E,'GST TDS'!B853)</f>
        <v>0</v>
      </c>
      <c r="G853" s="352">
        <f t="shared" si="21"/>
        <v>0</v>
      </c>
    </row>
    <row r="854" spans="3:7" x14ac:dyDescent="0.35">
      <c r="C854" s="3">
        <f>_xlfn.XLOOKUP(B854,Details!E:E,Details!CG:CG)</f>
        <v>0</v>
      </c>
      <c r="D854" s="3">
        <f>_xlfn.XLOOKUP(B854,Details!E:E,Details!AQ:AQ)</f>
        <v>0</v>
      </c>
      <c r="E854" s="3">
        <f>_xlfn.XLOOKUP(B854,Details!E:E,Details!AR:AR)</f>
        <v>0</v>
      </c>
      <c r="F854" s="3">
        <f>SUMIFS(Details!AY:AY,Details!E:E,'GST TDS'!B854)</f>
        <v>0</v>
      </c>
      <c r="G854" s="352">
        <f t="shared" si="21"/>
        <v>0</v>
      </c>
    </row>
    <row r="855" spans="3:7" x14ac:dyDescent="0.35">
      <c r="C855" s="3">
        <f>_xlfn.XLOOKUP(B855,Details!E:E,Details!CG:CG)</f>
        <v>0</v>
      </c>
      <c r="D855" s="3">
        <f>_xlfn.XLOOKUP(B855,Details!E:E,Details!AQ:AQ)</f>
        <v>0</v>
      </c>
      <c r="E855" s="3">
        <f>_xlfn.XLOOKUP(B855,Details!E:E,Details!AR:AR)</f>
        <v>0</v>
      </c>
      <c r="F855" s="3">
        <f>SUMIFS(Details!AY:AY,Details!E:E,'GST TDS'!B855)</f>
        <v>0</v>
      </c>
      <c r="G855" s="352">
        <f t="shared" si="21"/>
        <v>0</v>
      </c>
    </row>
    <row r="856" spans="3:7" x14ac:dyDescent="0.35">
      <c r="C856" s="3">
        <f>_xlfn.XLOOKUP(B856,Details!E:E,Details!CG:CG)</f>
        <v>0</v>
      </c>
      <c r="D856" s="3">
        <f>_xlfn.XLOOKUP(B856,Details!E:E,Details!AQ:AQ)</f>
        <v>0</v>
      </c>
      <c r="E856" s="3">
        <f>_xlfn.XLOOKUP(B856,Details!E:E,Details!AR:AR)</f>
        <v>0</v>
      </c>
      <c r="F856" s="3">
        <f>SUMIFS(Details!AY:AY,Details!E:E,'GST TDS'!B856)</f>
        <v>0</v>
      </c>
      <c r="G856" s="352">
        <f t="shared" si="21"/>
        <v>0</v>
      </c>
    </row>
    <row r="857" spans="3:7" x14ac:dyDescent="0.35">
      <c r="C857" s="3">
        <f>_xlfn.XLOOKUP(B857,Details!E:E,Details!CG:CG)</f>
        <v>0</v>
      </c>
      <c r="D857" s="3">
        <f>_xlfn.XLOOKUP(B857,Details!E:E,Details!AQ:AQ)</f>
        <v>0</v>
      </c>
      <c r="E857" s="3">
        <f>_xlfn.XLOOKUP(B857,Details!E:E,Details!AR:AR)</f>
        <v>0</v>
      </c>
      <c r="F857" s="3">
        <f>SUMIFS(Details!AY:AY,Details!E:E,'GST TDS'!B857)</f>
        <v>0</v>
      </c>
      <c r="G857" s="352">
        <f t="shared" si="21"/>
        <v>0</v>
      </c>
    </row>
    <row r="858" spans="3:7" x14ac:dyDescent="0.35">
      <c r="C858" s="3">
        <f>_xlfn.XLOOKUP(B858,Details!E:E,Details!CG:CG)</f>
        <v>0</v>
      </c>
      <c r="D858" s="3">
        <f>_xlfn.XLOOKUP(B858,Details!E:E,Details!AQ:AQ)</f>
        <v>0</v>
      </c>
      <c r="E858" s="3">
        <f>_xlfn.XLOOKUP(B858,Details!E:E,Details!AR:AR)</f>
        <v>0</v>
      </c>
      <c r="F858" s="3">
        <f>SUMIFS(Details!AY:AY,Details!E:E,'GST TDS'!B858)</f>
        <v>0</v>
      </c>
      <c r="G858" s="352">
        <f t="shared" si="21"/>
        <v>0</v>
      </c>
    </row>
    <row r="859" spans="3:7" x14ac:dyDescent="0.35">
      <c r="C859" s="3">
        <f>_xlfn.XLOOKUP(B859,Details!E:E,Details!CG:CG)</f>
        <v>0</v>
      </c>
      <c r="D859" s="3">
        <f>_xlfn.XLOOKUP(B859,Details!E:E,Details!AQ:AQ)</f>
        <v>0</v>
      </c>
      <c r="E859" s="3">
        <f>_xlfn.XLOOKUP(B859,Details!E:E,Details!AR:AR)</f>
        <v>0</v>
      </c>
      <c r="F859" s="3">
        <f>SUMIFS(Details!AY:AY,Details!E:E,'GST TDS'!B859)</f>
        <v>0</v>
      </c>
      <c r="G859" s="352">
        <f t="shared" si="21"/>
        <v>0</v>
      </c>
    </row>
    <row r="860" spans="3:7" x14ac:dyDescent="0.35">
      <c r="C860" s="3">
        <f>_xlfn.XLOOKUP(B860,Details!E:E,Details!CG:CG)</f>
        <v>0</v>
      </c>
      <c r="D860" s="3">
        <f>_xlfn.XLOOKUP(B860,Details!E:E,Details!AQ:AQ)</f>
        <v>0</v>
      </c>
      <c r="E860" s="3">
        <f>_xlfn.XLOOKUP(B860,Details!E:E,Details!AR:AR)</f>
        <v>0</v>
      </c>
      <c r="F860" s="3">
        <f>SUMIFS(Details!AY:AY,Details!E:E,'GST TDS'!B860)</f>
        <v>0</v>
      </c>
      <c r="G860" s="352">
        <f t="shared" si="21"/>
        <v>0</v>
      </c>
    </row>
    <row r="861" spans="3:7" x14ac:dyDescent="0.35">
      <c r="C861" s="3">
        <f>_xlfn.XLOOKUP(B861,Details!E:E,Details!CG:CG)</f>
        <v>0</v>
      </c>
      <c r="D861" s="3">
        <f>_xlfn.XLOOKUP(B861,Details!E:E,Details!AQ:AQ)</f>
        <v>0</v>
      </c>
      <c r="E861" s="3">
        <f>_xlfn.XLOOKUP(B861,Details!E:E,Details!AR:AR)</f>
        <v>0</v>
      </c>
      <c r="F861" s="3">
        <f>SUMIFS(Details!AY:AY,Details!E:E,'GST TDS'!B861)</f>
        <v>0</v>
      </c>
      <c r="G861" s="352">
        <f t="shared" si="21"/>
        <v>0</v>
      </c>
    </row>
    <row r="862" spans="3:7" x14ac:dyDescent="0.35">
      <c r="C862" s="3">
        <f>_xlfn.XLOOKUP(B862,Details!E:E,Details!CG:CG)</f>
        <v>0</v>
      </c>
      <c r="D862" s="3">
        <f>_xlfn.XLOOKUP(B862,Details!E:E,Details!AQ:AQ)</f>
        <v>0</v>
      </c>
      <c r="E862" s="3">
        <f>_xlfn.XLOOKUP(B862,Details!E:E,Details!AR:AR)</f>
        <v>0</v>
      </c>
      <c r="F862" s="3">
        <f>SUMIFS(Details!AY:AY,Details!E:E,'GST TDS'!B862)</f>
        <v>0</v>
      </c>
      <c r="G862" s="352">
        <f t="shared" ref="G862:G896" si="22">F862*2%</f>
        <v>0</v>
      </c>
    </row>
    <row r="863" spans="3:7" x14ac:dyDescent="0.35">
      <c r="C863" s="3">
        <f>_xlfn.XLOOKUP(B863,Details!E:E,Details!CG:CG)</f>
        <v>0</v>
      </c>
      <c r="D863" s="3">
        <f>_xlfn.XLOOKUP(B863,Details!E:E,Details!AQ:AQ)</f>
        <v>0</v>
      </c>
      <c r="E863" s="3">
        <f>_xlfn.XLOOKUP(B863,Details!E:E,Details!AR:AR)</f>
        <v>0</v>
      </c>
      <c r="F863" s="3">
        <f>SUMIFS(Details!AY:AY,Details!E:E,'GST TDS'!B863)</f>
        <v>0</v>
      </c>
      <c r="G863" s="352">
        <f t="shared" si="22"/>
        <v>0</v>
      </c>
    </row>
    <row r="864" spans="3:7" x14ac:dyDescent="0.35">
      <c r="C864" s="3">
        <f>_xlfn.XLOOKUP(B864,Details!E:E,Details!CG:CG)</f>
        <v>0</v>
      </c>
      <c r="D864" s="3">
        <f>_xlfn.XLOOKUP(B864,Details!E:E,Details!AQ:AQ)</f>
        <v>0</v>
      </c>
      <c r="E864" s="3">
        <f>_xlfn.XLOOKUP(B864,Details!E:E,Details!AR:AR)</f>
        <v>0</v>
      </c>
      <c r="F864" s="3">
        <f>SUMIFS(Details!AY:AY,Details!E:E,'GST TDS'!B864)</f>
        <v>0</v>
      </c>
      <c r="G864" s="352">
        <f t="shared" si="22"/>
        <v>0</v>
      </c>
    </row>
    <row r="865" spans="3:7" x14ac:dyDescent="0.35">
      <c r="C865" s="3">
        <f>_xlfn.XLOOKUP(B865,Details!E:E,Details!CG:CG)</f>
        <v>0</v>
      </c>
      <c r="D865" s="3">
        <f>_xlfn.XLOOKUP(B865,Details!E:E,Details!AQ:AQ)</f>
        <v>0</v>
      </c>
      <c r="E865" s="3">
        <f>_xlfn.XLOOKUP(B865,Details!E:E,Details!AR:AR)</f>
        <v>0</v>
      </c>
      <c r="F865" s="3">
        <f>SUMIFS(Details!AY:AY,Details!E:E,'GST TDS'!B865)</f>
        <v>0</v>
      </c>
      <c r="G865" s="352">
        <f t="shared" si="22"/>
        <v>0</v>
      </c>
    </row>
    <row r="866" spans="3:7" x14ac:dyDescent="0.35">
      <c r="C866" s="3">
        <f>_xlfn.XLOOKUP(B866,Details!E:E,Details!CG:CG)</f>
        <v>0</v>
      </c>
      <c r="D866" s="3">
        <f>_xlfn.XLOOKUP(B866,Details!E:E,Details!AQ:AQ)</f>
        <v>0</v>
      </c>
      <c r="E866" s="3">
        <f>_xlfn.XLOOKUP(B866,Details!E:E,Details!AR:AR)</f>
        <v>0</v>
      </c>
      <c r="F866" s="3">
        <f>SUMIFS(Details!AY:AY,Details!E:E,'GST TDS'!B866)</f>
        <v>0</v>
      </c>
      <c r="G866" s="352">
        <f t="shared" si="22"/>
        <v>0</v>
      </c>
    </row>
    <row r="867" spans="3:7" x14ac:dyDescent="0.35">
      <c r="C867" s="3">
        <f>_xlfn.XLOOKUP(B867,Details!E:E,Details!CG:CG)</f>
        <v>0</v>
      </c>
      <c r="D867" s="3">
        <f>_xlfn.XLOOKUP(B867,Details!E:E,Details!AQ:AQ)</f>
        <v>0</v>
      </c>
      <c r="E867" s="3">
        <f>_xlfn.XLOOKUP(B867,Details!E:E,Details!AR:AR)</f>
        <v>0</v>
      </c>
      <c r="F867" s="3">
        <f>SUMIFS(Details!AY:AY,Details!E:E,'GST TDS'!B867)</f>
        <v>0</v>
      </c>
      <c r="G867" s="352">
        <f t="shared" si="22"/>
        <v>0</v>
      </c>
    </row>
    <row r="868" spans="3:7" x14ac:dyDescent="0.35">
      <c r="C868" s="3">
        <f>_xlfn.XLOOKUP(B868,Details!E:E,Details!CG:CG)</f>
        <v>0</v>
      </c>
      <c r="D868" s="3">
        <f>_xlfn.XLOOKUP(B868,Details!E:E,Details!AQ:AQ)</f>
        <v>0</v>
      </c>
      <c r="E868" s="3">
        <f>_xlfn.XLOOKUP(B868,Details!E:E,Details!AR:AR)</f>
        <v>0</v>
      </c>
      <c r="F868" s="3">
        <f>SUMIFS(Details!AY:AY,Details!E:E,'GST TDS'!B868)</f>
        <v>0</v>
      </c>
      <c r="G868" s="352">
        <f t="shared" si="22"/>
        <v>0</v>
      </c>
    </row>
    <row r="869" spans="3:7" x14ac:dyDescent="0.35">
      <c r="C869" s="3">
        <f>_xlfn.XLOOKUP(B869,Details!E:E,Details!CG:CG)</f>
        <v>0</v>
      </c>
      <c r="D869" s="3">
        <f>_xlfn.XLOOKUP(B869,Details!E:E,Details!AQ:AQ)</f>
        <v>0</v>
      </c>
      <c r="E869" s="3">
        <f>_xlfn.XLOOKUP(B869,Details!E:E,Details!AR:AR)</f>
        <v>0</v>
      </c>
      <c r="F869" s="3">
        <f>SUMIFS(Details!AY:AY,Details!E:E,'GST TDS'!B869)</f>
        <v>0</v>
      </c>
      <c r="G869" s="352">
        <f t="shared" si="22"/>
        <v>0</v>
      </c>
    </row>
    <row r="870" spans="3:7" x14ac:dyDescent="0.35">
      <c r="C870" s="3">
        <f>_xlfn.XLOOKUP(B870,Details!E:E,Details!CG:CG)</f>
        <v>0</v>
      </c>
      <c r="D870" s="3">
        <f>_xlfn.XLOOKUP(B870,Details!E:E,Details!AQ:AQ)</f>
        <v>0</v>
      </c>
      <c r="E870" s="3">
        <f>_xlfn.XLOOKUP(B870,Details!E:E,Details!AR:AR)</f>
        <v>0</v>
      </c>
      <c r="F870" s="3">
        <f>SUMIFS(Details!AY:AY,Details!E:E,'GST TDS'!B870)</f>
        <v>0</v>
      </c>
      <c r="G870" s="352">
        <f t="shared" si="22"/>
        <v>0</v>
      </c>
    </row>
    <row r="871" spans="3:7" x14ac:dyDescent="0.35">
      <c r="C871" s="3">
        <f>_xlfn.XLOOKUP(B871,Details!E:E,Details!CG:CG)</f>
        <v>0</v>
      </c>
      <c r="D871" s="3">
        <f>_xlfn.XLOOKUP(B871,Details!E:E,Details!AQ:AQ)</f>
        <v>0</v>
      </c>
      <c r="E871" s="3">
        <f>_xlfn.XLOOKUP(B871,Details!E:E,Details!AR:AR)</f>
        <v>0</v>
      </c>
      <c r="F871" s="3">
        <f>SUMIFS(Details!AY:AY,Details!E:E,'GST TDS'!B871)</f>
        <v>0</v>
      </c>
      <c r="G871" s="352">
        <f t="shared" si="22"/>
        <v>0</v>
      </c>
    </row>
    <row r="872" spans="3:7" x14ac:dyDescent="0.35">
      <c r="C872" s="3">
        <f>_xlfn.XLOOKUP(B872,Details!E:E,Details!CG:CG)</f>
        <v>0</v>
      </c>
      <c r="D872" s="3">
        <f>_xlfn.XLOOKUP(B872,Details!E:E,Details!AQ:AQ)</f>
        <v>0</v>
      </c>
      <c r="E872" s="3">
        <f>_xlfn.XLOOKUP(B872,Details!E:E,Details!AR:AR)</f>
        <v>0</v>
      </c>
      <c r="F872" s="3">
        <f>SUMIFS(Details!AY:AY,Details!E:E,'GST TDS'!B872)</f>
        <v>0</v>
      </c>
      <c r="G872" s="352">
        <f t="shared" si="22"/>
        <v>0</v>
      </c>
    </row>
    <row r="873" spans="3:7" x14ac:dyDescent="0.35">
      <c r="C873" s="3">
        <f>_xlfn.XLOOKUP(B873,Details!E:E,Details!CG:CG)</f>
        <v>0</v>
      </c>
      <c r="D873" s="3">
        <f>_xlfn.XLOOKUP(B873,Details!E:E,Details!AQ:AQ)</f>
        <v>0</v>
      </c>
      <c r="E873" s="3">
        <f>_xlfn.XLOOKUP(B873,Details!E:E,Details!AR:AR)</f>
        <v>0</v>
      </c>
      <c r="F873" s="3">
        <f>SUMIFS(Details!AY:AY,Details!E:E,'GST TDS'!B873)</f>
        <v>0</v>
      </c>
      <c r="G873" s="352">
        <f t="shared" si="22"/>
        <v>0</v>
      </c>
    </row>
    <row r="874" spans="3:7" x14ac:dyDescent="0.35">
      <c r="C874" s="3">
        <f>_xlfn.XLOOKUP(B874,Details!E:E,Details!CG:CG)</f>
        <v>0</v>
      </c>
      <c r="D874" s="3">
        <f>_xlfn.XLOOKUP(B874,Details!E:E,Details!AQ:AQ)</f>
        <v>0</v>
      </c>
      <c r="E874" s="3">
        <f>_xlfn.XLOOKUP(B874,Details!E:E,Details!AR:AR)</f>
        <v>0</v>
      </c>
      <c r="F874" s="3">
        <f>SUMIFS(Details!AY:AY,Details!E:E,'GST TDS'!B874)</f>
        <v>0</v>
      </c>
      <c r="G874" s="352">
        <f t="shared" si="22"/>
        <v>0</v>
      </c>
    </row>
    <row r="875" spans="3:7" x14ac:dyDescent="0.35">
      <c r="C875" s="3">
        <f>_xlfn.XLOOKUP(B875,Details!E:E,Details!CG:CG)</f>
        <v>0</v>
      </c>
      <c r="D875" s="3">
        <f>_xlfn.XLOOKUP(B875,Details!E:E,Details!AQ:AQ)</f>
        <v>0</v>
      </c>
      <c r="E875" s="3">
        <f>_xlfn.XLOOKUP(B875,Details!E:E,Details!AR:AR)</f>
        <v>0</v>
      </c>
      <c r="F875" s="3">
        <f>SUMIFS(Details!AY:AY,Details!E:E,'GST TDS'!B875)</f>
        <v>0</v>
      </c>
      <c r="G875" s="352">
        <f t="shared" si="22"/>
        <v>0</v>
      </c>
    </row>
    <row r="876" spans="3:7" x14ac:dyDescent="0.35">
      <c r="C876" s="3">
        <f>_xlfn.XLOOKUP(B876,Details!E:E,Details!CG:CG)</f>
        <v>0</v>
      </c>
      <c r="D876" s="3">
        <f>_xlfn.XLOOKUP(B876,Details!E:E,Details!AQ:AQ)</f>
        <v>0</v>
      </c>
      <c r="E876" s="3">
        <f>_xlfn.XLOOKUP(B876,Details!E:E,Details!AR:AR)</f>
        <v>0</v>
      </c>
      <c r="F876" s="3">
        <f>SUMIFS(Details!AY:AY,Details!E:E,'GST TDS'!B876)</f>
        <v>0</v>
      </c>
      <c r="G876" s="352">
        <f t="shared" si="22"/>
        <v>0</v>
      </c>
    </row>
    <row r="877" spans="3:7" x14ac:dyDescent="0.35">
      <c r="C877" s="3">
        <f>_xlfn.XLOOKUP(B877,Details!E:E,Details!CG:CG)</f>
        <v>0</v>
      </c>
      <c r="D877" s="3">
        <f>_xlfn.XLOOKUP(B877,Details!E:E,Details!AQ:AQ)</f>
        <v>0</v>
      </c>
      <c r="E877" s="3">
        <f>_xlfn.XLOOKUP(B877,Details!E:E,Details!AR:AR)</f>
        <v>0</v>
      </c>
      <c r="F877" s="3">
        <f>SUMIFS(Details!AY:AY,Details!E:E,'GST TDS'!B877)</f>
        <v>0</v>
      </c>
      <c r="G877" s="352">
        <f t="shared" si="22"/>
        <v>0</v>
      </c>
    </row>
    <row r="878" spans="3:7" x14ac:dyDescent="0.35">
      <c r="C878" s="3">
        <f>_xlfn.XLOOKUP(B878,Details!E:E,Details!CG:CG)</f>
        <v>0</v>
      </c>
      <c r="D878" s="3">
        <f>_xlfn.XLOOKUP(B878,Details!E:E,Details!AQ:AQ)</f>
        <v>0</v>
      </c>
      <c r="E878" s="3">
        <f>_xlfn.XLOOKUP(B878,Details!E:E,Details!AR:AR)</f>
        <v>0</v>
      </c>
      <c r="F878" s="3">
        <f>SUMIFS(Details!AY:AY,Details!E:E,'GST TDS'!B878)</f>
        <v>0</v>
      </c>
      <c r="G878" s="352">
        <f t="shared" si="22"/>
        <v>0</v>
      </c>
    </row>
    <row r="879" spans="3:7" x14ac:dyDescent="0.35">
      <c r="C879" s="3">
        <f>_xlfn.XLOOKUP(B879,Details!E:E,Details!CG:CG)</f>
        <v>0</v>
      </c>
      <c r="D879" s="3">
        <f>_xlfn.XLOOKUP(B879,Details!E:E,Details!AQ:AQ)</f>
        <v>0</v>
      </c>
      <c r="E879" s="3">
        <f>_xlfn.XLOOKUP(B879,Details!E:E,Details!AR:AR)</f>
        <v>0</v>
      </c>
      <c r="F879" s="3">
        <f>SUMIFS(Details!AY:AY,Details!E:E,'GST TDS'!B879)</f>
        <v>0</v>
      </c>
      <c r="G879" s="352">
        <f t="shared" si="22"/>
        <v>0</v>
      </c>
    </row>
    <row r="880" spans="3:7" x14ac:dyDescent="0.35">
      <c r="C880" s="3">
        <f>_xlfn.XLOOKUP(B880,Details!E:E,Details!CG:CG)</f>
        <v>0</v>
      </c>
      <c r="D880" s="3">
        <f>_xlfn.XLOOKUP(B880,Details!E:E,Details!AQ:AQ)</f>
        <v>0</v>
      </c>
      <c r="E880" s="3">
        <f>_xlfn.XLOOKUP(B880,Details!E:E,Details!AR:AR)</f>
        <v>0</v>
      </c>
      <c r="F880" s="3">
        <f>SUMIFS(Details!AY:AY,Details!E:E,'GST TDS'!B880)</f>
        <v>0</v>
      </c>
      <c r="G880" s="352">
        <f t="shared" si="22"/>
        <v>0</v>
      </c>
    </row>
    <row r="881" spans="3:7" x14ac:dyDescent="0.35">
      <c r="C881" s="3">
        <f>_xlfn.XLOOKUP(B881,Details!E:E,Details!CG:CG)</f>
        <v>0</v>
      </c>
      <c r="D881" s="3">
        <f>_xlfn.XLOOKUP(B881,Details!E:E,Details!AQ:AQ)</f>
        <v>0</v>
      </c>
      <c r="E881" s="3">
        <f>_xlfn.XLOOKUP(B881,Details!E:E,Details!AR:AR)</f>
        <v>0</v>
      </c>
      <c r="F881" s="3">
        <f>SUMIFS(Details!AY:AY,Details!E:E,'GST TDS'!B881)</f>
        <v>0</v>
      </c>
      <c r="G881" s="352">
        <f t="shared" si="22"/>
        <v>0</v>
      </c>
    </row>
    <row r="882" spans="3:7" x14ac:dyDescent="0.35">
      <c r="C882" s="3">
        <f>_xlfn.XLOOKUP(B882,Details!E:E,Details!CG:CG)</f>
        <v>0</v>
      </c>
      <c r="D882" s="3">
        <f>_xlfn.XLOOKUP(B882,Details!E:E,Details!AQ:AQ)</f>
        <v>0</v>
      </c>
      <c r="E882" s="3">
        <f>_xlfn.XLOOKUP(B882,Details!E:E,Details!AR:AR)</f>
        <v>0</v>
      </c>
      <c r="F882" s="3">
        <f>SUMIFS(Details!AY:AY,Details!E:E,'GST TDS'!B882)</f>
        <v>0</v>
      </c>
      <c r="G882" s="352">
        <f t="shared" si="22"/>
        <v>0</v>
      </c>
    </row>
    <row r="883" spans="3:7" x14ac:dyDescent="0.35">
      <c r="C883" s="3">
        <f>_xlfn.XLOOKUP(B883,Details!E:E,Details!CG:CG)</f>
        <v>0</v>
      </c>
      <c r="D883" s="3">
        <f>_xlfn.XLOOKUP(B883,Details!E:E,Details!AQ:AQ)</f>
        <v>0</v>
      </c>
      <c r="E883" s="3">
        <f>_xlfn.XLOOKUP(B883,Details!E:E,Details!AR:AR)</f>
        <v>0</v>
      </c>
      <c r="F883" s="3">
        <f>SUMIFS(Details!AY:AY,Details!E:E,'GST TDS'!B883)</f>
        <v>0</v>
      </c>
      <c r="G883" s="352">
        <f t="shared" si="22"/>
        <v>0</v>
      </c>
    </row>
    <row r="884" spans="3:7" x14ac:dyDescent="0.35">
      <c r="C884" s="3">
        <f>_xlfn.XLOOKUP(B884,Details!E:E,Details!CG:CG)</f>
        <v>0</v>
      </c>
      <c r="D884" s="3">
        <f>_xlfn.XLOOKUP(B884,Details!E:E,Details!AQ:AQ)</f>
        <v>0</v>
      </c>
      <c r="E884" s="3">
        <f>_xlfn.XLOOKUP(B884,Details!E:E,Details!AR:AR)</f>
        <v>0</v>
      </c>
      <c r="F884" s="3">
        <f>SUMIFS(Details!AY:AY,Details!E:E,'GST TDS'!B884)</f>
        <v>0</v>
      </c>
      <c r="G884" s="352">
        <f t="shared" si="22"/>
        <v>0</v>
      </c>
    </row>
    <row r="885" spans="3:7" x14ac:dyDescent="0.35">
      <c r="C885" s="3">
        <f>_xlfn.XLOOKUP(B885,Details!E:E,Details!CG:CG)</f>
        <v>0</v>
      </c>
      <c r="D885" s="3">
        <f>_xlfn.XLOOKUP(B885,Details!E:E,Details!AQ:AQ)</f>
        <v>0</v>
      </c>
      <c r="E885" s="3">
        <f>_xlfn.XLOOKUP(B885,Details!E:E,Details!AR:AR)</f>
        <v>0</v>
      </c>
      <c r="F885" s="3">
        <f>SUMIFS(Details!AY:AY,Details!E:E,'GST TDS'!B885)</f>
        <v>0</v>
      </c>
      <c r="G885" s="352">
        <f t="shared" si="22"/>
        <v>0</v>
      </c>
    </row>
    <row r="886" spans="3:7" x14ac:dyDescent="0.35">
      <c r="C886" s="3">
        <f>_xlfn.XLOOKUP(B886,Details!E:E,Details!CG:CG)</f>
        <v>0</v>
      </c>
      <c r="D886" s="3">
        <f>_xlfn.XLOOKUP(B886,Details!E:E,Details!AQ:AQ)</f>
        <v>0</v>
      </c>
      <c r="E886" s="3">
        <f>_xlfn.XLOOKUP(B886,Details!E:E,Details!AR:AR)</f>
        <v>0</v>
      </c>
      <c r="F886" s="3">
        <f>SUMIFS(Details!AY:AY,Details!E:E,'GST TDS'!B886)</f>
        <v>0</v>
      </c>
      <c r="G886" s="352">
        <f t="shared" si="22"/>
        <v>0</v>
      </c>
    </row>
    <row r="887" spans="3:7" x14ac:dyDescent="0.35">
      <c r="C887" s="3">
        <f>_xlfn.XLOOKUP(B887,Details!E:E,Details!CG:CG)</f>
        <v>0</v>
      </c>
      <c r="D887" s="3">
        <f>_xlfn.XLOOKUP(B887,Details!E:E,Details!AQ:AQ)</f>
        <v>0</v>
      </c>
      <c r="E887" s="3">
        <f>_xlfn.XLOOKUP(B887,Details!E:E,Details!AR:AR)</f>
        <v>0</v>
      </c>
      <c r="F887" s="3">
        <f>SUMIFS(Details!AY:AY,Details!E:E,'GST TDS'!B887)</f>
        <v>0</v>
      </c>
      <c r="G887" s="352">
        <f t="shared" si="22"/>
        <v>0</v>
      </c>
    </row>
    <row r="888" spans="3:7" x14ac:dyDescent="0.35">
      <c r="C888" s="3">
        <f>_xlfn.XLOOKUP(B888,Details!E:E,Details!CG:CG)</f>
        <v>0</v>
      </c>
      <c r="D888" s="3">
        <f>_xlfn.XLOOKUP(B888,Details!E:E,Details!AQ:AQ)</f>
        <v>0</v>
      </c>
      <c r="E888" s="3">
        <f>_xlfn.XLOOKUP(B888,Details!E:E,Details!AR:AR)</f>
        <v>0</v>
      </c>
      <c r="F888" s="3">
        <f>SUMIFS(Details!AY:AY,Details!E:E,'GST TDS'!B888)</f>
        <v>0</v>
      </c>
      <c r="G888" s="352">
        <f t="shared" si="22"/>
        <v>0</v>
      </c>
    </row>
    <row r="889" spans="3:7" x14ac:dyDescent="0.35">
      <c r="C889" s="3">
        <f>_xlfn.XLOOKUP(B889,Details!E:E,Details!CG:CG)</f>
        <v>0</v>
      </c>
      <c r="D889" s="3">
        <f>_xlfn.XLOOKUP(B889,Details!E:E,Details!AQ:AQ)</f>
        <v>0</v>
      </c>
      <c r="E889" s="3">
        <f>_xlfn.XLOOKUP(B889,Details!E:E,Details!AR:AR)</f>
        <v>0</v>
      </c>
      <c r="F889" s="3">
        <f>SUMIFS(Details!AY:AY,Details!E:E,'GST TDS'!B889)</f>
        <v>0</v>
      </c>
      <c r="G889" s="352">
        <f t="shared" si="22"/>
        <v>0</v>
      </c>
    </row>
    <row r="890" spans="3:7" x14ac:dyDescent="0.35">
      <c r="C890" s="3">
        <f>_xlfn.XLOOKUP(B890,Details!E:E,Details!CG:CG)</f>
        <v>0</v>
      </c>
      <c r="D890" s="3">
        <f>_xlfn.XLOOKUP(B890,Details!E:E,Details!AQ:AQ)</f>
        <v>0</v>
      </c>
      <c r="E890" s="3">
        <f>_xlfn.XLOOKUP(B890,Details!E:E,Details!AR:AR)</f>
        <v>0</v>
      </c>
      <c r="F890" s="3">
        <f>SUMIFS(Details!AY:AY,Details!E:E,'GST TDS'!B890)</f>
        <v>0</v>
      </c>
      <c r="G890" s="352">
        <f t="shared" si="22"/>
        <v>0</v>
      </c>
    </row>
    <row r="891" spans="3:7" x14ac:dyDescent="0.35">
      <c r="C891" s="3">
        <f>_xlfn.XLOOKUP(B891,Details!E:E,Details!CG:CG)</f>
        <v>0</v>
      </c>
      <c r="D891" s="3">
        <f>_xlfn.XLOOKUP(B891,Details!E:E,Details!AQ:AQ)</f>
        <v>0</v>
      </c>
      <c r="E891" s="3">
        <f>_xlfn.XLOOKUP(B891,Details!E:E,Details!AR:AR)</f>
        <v>0</v>
      </c>
      <c r="F891" s="3">
        <f>SUMIFS(Details!AY:AY,Details!E:E,'GST TDS'!B891)</f>
        <v>0</v>
      </c>
      <c r="G891" s="352">
        <f t="shared" si="22"/>
        <v>0</v>
      </c>
    </row>
    <row r="892" spans="3:7" x14ac:dyDescent="0.35">
      <c r="C892" s="3">
        <f>_xlfn.XLOOKUP(B892,Details!E:E,Details!CG:CG)</f>
        <v>0</v>
      </c>
      <c r="D892" s="3">
        <f>_xlfn.XLOOKUP(B892,Details!E:E,Details!AQ:AQ)</f>
        <v>0</v>
      </c>
      <c r="E892" s="3">
        <f>_xlfn.XLOOKUP(B892,Details!E:E,Details!AR:AR)</f>
        <v>0</v>
      </c>
      <c r="F892" s="3">
        <f>SUMIFS(Details!AY:AY,Details!E:E,'GST TDS'!B892)</f>
        <v>0</v>
      </c>
      <c r="G892" s="352">
        <f t="shared" si="22"/>
        <v>0</v>
      </c>
    </row>
    <row r="893" spans="3:7" x14ac:dyDescent="0.35">
      <c r="C893" s="3">
        <f>_xlfn.XLOOKUP(B893,Details!E:E,Details!CG:CG)</f>
        <v>0</v>
      </c>
      <c r="D893" s="3">
        <f>_xlfn.XLOOKUP(B893,Details!E:E,Details!AQ:AQ)</f>
        <v>0</v>
      </c>
      <c r="E893" s="3">
        <f>_xlfn.XLOOKUP(B893,Details!E:E,Details!AR:AR)</f>
        <v>0</v>
      </c>
      <c r="F893" s="3">
        <f>SUMIFS(Details!AY:AY,Details!E:E,'GST TDS'!B893)</f>
        <v>0</v>
      </c>
      <c r="G893" s="352">
        <f t="shared" si="22"/>
        <v>0</v>
      </c>
    </row>
    <row r="894" spans="3:7" x14ac:dyDescent="0.35">
      <c r="C894" s="3">
        <f>_xlfn.XLOOKUP(B894,Details!E:E,Details!CG:CG)</f>
        <v>0</v>
      </c>
      <c r="D894" s="3">
        <f>_xlfn.XLOOKUP(B894,Details!E:E,Details!AQ:AQ)</f>
        <v>0</v>
      </c>
      <c r="E894" s="3">
        <f>_xlfn.XLOOKUP(B894,Details!E:E,Details!AR:AR)</f>
        <v>0</v>
      </c>
      <c r="F894" s="3">
        <f>SUMIFS(Details!AY:AY,Details!E:E,'GST TDS'!B894)</f>
        <v>0</v>
      </c>
      <c r="G894" s="352">
        <f t="shared" si="22"/>
        <v>0</v>
      </c>
    </row>
    <row r="895" spans="3:7" x14ac:dyDescent="0.35">
      <c r="C895" s="3">
        <f>_xlfn.XLOOKUP(B895,Details!E:E,Details!CG:CG)</f>
        <v>0</v>
      </c>
      <c r="D895" s="3">
        <f>_xlfn.XLOOKUP(B895,Details!E:E,Details!AQ:AQ)</f>
        <v>0</v>
      </c>
      <c r="E895" s="3">
        <f>_xlfn.XLOOKUP(B895,Details!E:E,Details!AR:AR)</f>
        <v>0</v>
      </c>
      <c r="F895" s="3">
        <f>SUMIFS(Details!AY:AY,Details!E:E,'GST TDS'!B895)</f>
        <v>0</v>
      </c>
      <c r="G895" s="352">
        <f t="shared" si="22"/>
        <v>0</v>
      </c>
    </row>
    <row r="896" spans="3:7" x14ac:dyDescent="0.35">
      <c r="C896" s="3">
        <f>_xlfn.XLOOKUP(B896,Details!E:E,Details!CG:CG)</f>
        <v>0</v>
      </c>
      <c r="D896" s="3">
        <f>_xlfn.XLOOKUP(B896,Details!E:E,Details!AQ:AQ)</f>
        <v>0</v>
      </c>
      <c r="E896" s="3">
        <f>_xlfn.XLOOKUP(B896,Details!E:E,Details!AR:AR)</f>
        <v>0</v>
      </c>
      <c r="F896" s="3">
        <f>SUMIFS(Details!AY:AY,Details!E:E,'GST TDS'!B896)</f>
        <v>0</v>
      </c>
      <c r="G896" s="352">
        <f t="shared" si="22"/>
        <v>0</v>
      </c>
    </row>
    <row r="897" spans="3:7" x14ac:dyDescent="0.35">
      <c r="C897" s="3">
        <f>_xlfn.XLOOKUP(B897,Details!E:E,Details!CG:CG)</f>
        <v>0</v>
      </c>
      <c r="D897" s="3">
        <f>_xlfn.XLOOKUP(B897,Details!E:E,Details!AQ:AQ)</f>
        <v>0</v>
      </c>
      <c r="E897" s="3">
        <f>_xlfn.XLOOKUP(B897,Details!E:E,Details!AR:AR)</f>
        <v>0</v>
      </c>
      <c r="F897" s="3">
        <f>SUMIFS(Details!AY:AY,Details!E:E,'GST TDS'!B897)</f>
        <v>0</v>
      </c>
      <c r="G897" s="352">
        <f t="shared" ref="G897:G911" si="23">F897*2%</f>
        <v>0</v>
      </c>
    </row>
    <row r="898" spans="3:7" x14ac:dyDescent="0.35">
      <c r="C898" s="3">
        <f>_xlfn.XLOOKUP(B898,Details!E:E,Details!CG:CG)</f>
        <v>0</v>
      </c>
      <c r="D898" s="3">
        <f>_xlfn.XLOOKUP(B898,Details!E:E,Details!AQ:AQ)</f>
        <v>0</v>
      </c>
      <c r="E898" s="3">
        <f>_xlfn.XLOOKUP(B898,Details!E:E,Details!AR:AR)</f>
        <v>0</v>
      </c>
      <c r="F898" s="3">
        <f>SUMIFS(Details!AY:AY,Details!E:E,'GST TDS'!B898)</f>
        <v>0</v>
      </c>
      <c r="G898" s="352">
        <f t="shared" si="23"/>
        <v>0</v>
      </c>
    </row>
    <row r="899" spans="3:7" x14ac:dyDescent="0.35">
      <c r="C899" s="3">
        <f>_xlfn.XLOOKUP(B899,Details!E:E,Details!CG:CG)</f>
        <v>0</v>
      </c>
      <c r="D899" s="3">
        <f>_xlfn.XLOOKUP(B899,Details!E:E,Details!AQ:AQ)</f>
        <v>0</v>
      </c>
      <c r="E899" s="3">
        <f>_xlfn.XLOOKUP(B899,Details!E:E,Details!AR:AR)</f>
        <v>0</v>
      </c>
      <c r="F899" s="3">
        <f>SUMIFS(Details!AY:AY,Details!E:E,'GST TDS'!B899)</f>
        <v>0</v>
      </c>
      <c r="G899" s="352">
        <f t="shared" si="23"/>
        <v>0</v>
      </c>
    </row>
    <row r="900" spans="3:7" x14ac:dyDescent="0.35">
      <c r="C900" s="3">
        <f>_xlfn.XLOOKUP(B900,Details!E:E,Details!CG:CG)</f>
        <v>0</v>
      </c>
      <c r="D900" s="3">
        <f>_xlfn.XLOOKUP(B900,Details!E:E,Details!AQ:AQ)</f>
        <v>0</v>
      </c>
      <c r="E900" s="3">
        <f>_xlfn.XLOOKUP(B900,Details!E:E,Details!AR:AR)</f>
        <v>0</v>
      </c>
      <c r="F900" s="3">
        <f>SUMIFS(Details!AY:AY,Details!E:E,'GST TDS'!B900)</f>
        <v>0</v>
      </c>
      <c r="G900" s="352">
        <f t="shared" si="23"/>
        <v>0</v>
      </c>
    </row>
    <row r="901" spans="3:7" x14ac:dyDescent="0.35">
      <c r="C901" s="3">
        <f>_xlfn.XLOOKUP(B901,Details!E:E,Details!CG:CG)</f>
        <v>0</v>
      </c>
      <c r="D901" s="3">
        <f>_xlfn.XLOOKUP(B901,Details!E:E,Details!AQ:AQ)</f>
        <v>0</v>
      </c>
      <c r="E901" s="3">
        <f>_xlfn.XLOOKUP(B901,Details!E:E,Details!AR:AR)</f>
        <v>0</v>
      </c>
      <c r="F901" s="3">
        <f>SUMIFS(Details!AY:AY,Details!E:E,'GST TDS'!B901)</f>
        <v>0</v>
      </c>
      <c r="G901" s="352">
        <f t="shared" si="23"/>
        <v>0</v>
      </c>
    </row>
    <row r="902" spans="3:7" x14ac:dyDescent="0.35">
      <c r="C902" s="3">
        <f>_xlfn.XLOOKUP(B902,Details!E:E,Details!CG:CG)</f>
        <v>0</v>
      </c>
      <c r="D902" s="3">
        <f>_xlfn.XLOOKUP(B902,Details!E:E,Details!AQ:AQ)</f>
        <v>0</v>
      </c>
      <c r="E902" s="3">
        <f>_xlfn.XLOOKUP(B902,Details!E:E,Details!AR:AR)</f>
        <v>0</v>
      </c>
      <c r="F902" s="3">
        <f>SUMIFS(Details!AY:AY,Details!E:E,'GST TDS'!B902)</f>
        <v>0</v>
      </c>
      <c r="G902" s="352">
        <f t="shared" si="23"/>
        <v>0</v>
      </c>
    </row>
    <row r="903" spans="3:7" x14ac:dyDescent="0.35">
      <c r="C903" s="3">
        <f>_xlfn.XLOOKUP(B903,Details!E:E,Details!CG:CG)</f>
        <v>0</v>
      </c>
      <c r="D903" s="3">
        <f>_xlfn.XLOOKUP(B903,Details!E:E,Details!AQ:AQ)</f>
        <v>0</v>
      </c>
      <c r="E903" s="3">
        <f>_xlfn.XLOOKUP(B903,Details!E:E,Details!AR:AR)</f>
        <v>0</v>
      </c>
      <c r="F903" s="3">
        <f>SUMIFS(Details!AY:AY,Details!E:E,'GST TDS'!B903)</f>
        <v>0</v>
      </c>
      <c r="G903" s="352">
        <f t="shared" si="23"/>
        <v>0</v>
      </c>
    </row>
    <row r="904" spans="3:7" x14ac:dyDescent="0.35">
      <c r="C904" s="3">
        <f>_xlfn.XLOOKUP(B904,Details!E:E,Details!CG:CG)</f>
        <v>0</v>
      </c>
      <c r="D904" s="3">
        <f>_xlfn.XLOOKUP(B904,Details!E:E,Details!AQ:AQ)</f>
        <v>0</v>
      </c>
      <c r="E904" s="3">
        <f>_xlfn.XLOOKUP(B904,Details!E:E,Details!AR:AR)</f>
        <v>0</v>
      </c>
      <c r="F904" s="3">
        <f>SUMIFS(Details!AY:AY,Details!E:E,'GST TDS'!B904)</f>
        <v>0</v>
      </c>
      <c r="G904" s="352">
        <f t="shared" si="23"/>
        <v>0</v>
      </c>
    </row>
    <row r="905" spans="3:7" x14ac:dyDescent="0.35">
      <c r="C905" s="3">
        <f>_xlfn.XLOOKUP(B905,Details!E:E,Details!CG:CG)</f>
        <v>0</v>
      </c>
      <c r="D905" s="3">
        <f>_xlfn.XLOOKUP(B905,Details!E:E,Details!AQ:AQ)</f>
        <v>0</v>
      </c>
      <c r="E905" s="3">
        <f>_xlfn.XLOOKUP(B905,Details!E:E,Details!AR:AR)</f>
        <v>0</v>
      </c>
      <c r="F905" s="3">
        <f>SUMIFS(Details!AY:AY,Details!E:E,'GST TDS'!B905)</f>
        <v>0</v>
      </c>
      <c r="G905" s="352">
        <f t="shared" si="23"/>
        <v>0</v>
      </c>
    </row>
    <row r="906" spans="3:7" x14ac:dyDescent="0.35">
      <c r="C906" s="3">
        <f>_xlfn.XLOOKUP(B906,Details!E:E,Details!CG:CG)</f>
        <v>0</v>
      </c>
      <c r="D906" s="3">
        <f>_xlfn.XLOOKUP(B906,Details!E:E,Details!AQ:AQ)</f>
        <v>0</v>
      </c>
      <c r="E906" s="3">
        <f>_xlfn.XLOOKUP(B906,Details!E:E,Details!AR:AR)</f>
        <v>0</v>
      </c>
      <c r="F906" s="3">
        <f>SUMIFS(Details!AY:AY,Details!E:E,'GST TDS'!B906)</f>
        <v>0</v>
      </c>
      <c r="G906" s="352">
        <f t="shared" si="23"/>
        <v>0</v>
      </c>
    </row>
    <row r="907" spans="3:7" x14ac:dyDescent="0.35">
      <c r="C907" s="3">
        <f>_xlfn.XLOOKUP(B907,Details!E:E,Details!CG:CG)</f>
        <v>0</v>
      </c>
      <c r="D907" s="3">
        <f>_xlfn.XLOOKUP(B907,Details!E:E,Details!AQ:AQ)</f>
        <v>0</v>
      </c>
      <c r="E907" s="3">
        <f>_xlfn.XLOOKUP(B907,Details!E:E,Details!AR:AR)</f>
        <v>0</v>
      </c>
      <c r="F907" s="3">
        <f>SUMIFS(Details!AY:AY,Details!E:E,'GST TDS'!B907)</f>
        <v>0</v>
      </c>
      <c r="G907" s="352">
        <f t="shared" si="23"/>
        <v>0</v>
      </c>
    </row>
    <row r="908" spans="3:7" x14ac:dyDescent="0.35">
      <c r="C908" s="3">
        <f>_xlfn.XLOOKUP(B908,Details!E:E,Details!CG:CG)</f>
        <v>0</v>
      </c>
      <c r="D908" s="3">
        <f>_xlfn.XLOOKUP(B908,Details!E:E,Details!AQ:AQ)</f>
        <v>0</v>
      </c>
      <c r="E908" s="3">
        <f>_xlfn.XLOOKUP(B908,Details!E:E,Details!AR:AR)</f>
        <v>0</v>
      </c>
      <c r="F908" s="3">
        <f>SUMIFS(Details!AY:AY,Details!E:E,'GST TDS'!B908)</f>
        <v>0</v>
      </c>
      <c r="G908" s="352">
        <f t="shared" si="23"/>
        <v>0</v>
      </c>
    </row>
    <row r="909" spans="3:7" x14ac:dyDescent="0.35">
      <c r="C909" s="3">
        <f>_xlfn.XLOOKUP(B909,Details!E:E,Details!CG:CG)</f>
        <v>0</v>
      </c>
      <c r="D909" s="3">
        <f>_xlfn.XLOOKUP(B909,Details!E:E,Details!AQ:AQ)</f>
        <v>0</v>
      </c>
      <c r="E909" s="3">
        <f>_xlfn.XLOOKUP(B909,Details!E:E,Details!AR:AR)</f>
        <v>0</v>
      </c>
      <c r="F909" s="3">
        <f>SUMIFS(Details!AY:AY,Details!E:E,'GST TDS'!B909)</f>
        <v>0</v>
      </c>
      <c r="G909" s="352">
        <f t="shared" si="23"/>
        <v>0</v>
      </c>
    </row>
    <row r="910" spans="3:7" x14ac:dyDescent="0.35">
      <c r="C910" s="3">
        <f>_xlfn.XLOOKUP(B910,Details!E:E,Details!CG:CG)</f>
        <v>0</v>
      </c>
      <c r="D910" s="3">
        <f>_xlfn.XLOOKUP(B910,Details!E:E,Details!AQ:AQ)</f>
        <v>0</v>
      </c>
      <c r="E910" s="3">
        <f>_xlfn.XLOOKUP(B910,Details!E:E,Details!AR:AR)</f>
        <v>0</v>
      </c>
      <c r="F910" s="3">
        <f>SUMIFS(Details!AY:AY,Details!E:E,'GST TDS'!B910)</f>
        <v>0</v>
      </c>
      <c r="G910" s="352">
        <f t="shared" si="23"/>
        <v>0</v>
      </c>
    </row>
    <row r="911" spans="3:7" x14ac:dyDescent="0.35">
      <c r="C911" s="3">
        <f>_xlfn.XLOOKUP(B911,Details!E:E,Details!CG:CG)</f>
        <v>0</v>
      </c>
      <c r="D911" s="3">
        <f>_xlfn.XLOOKUP(B911,Details!E:E,Details!AQ:AQ)</f>
        <v>0</v>
      </c>
      <c r="E911" s="3">
        <f>_xlfn.XLOOKUP(B911,Details!E:E,Details!AR:AR)</f>
        <v>0</v>
      </c>
      <c r="F911" s="3">
        <f>SUMIFS(Details!AY:AY,Details!E:E,'GST TDS'!B911)</f>
        <v>0</v>
      </c>
      <c r="G911" s="352">
        <f t="shared" si="23"/>
        <v>0</v>
      </c>
    </row>
    <row r="912" spans="3:7" x14ac:dyDescent="0.35">
      <c r="C912" s="3">
        <f>_xlfn.XLOOKUP(B912,Details!E:E,Details!CG:CG)</f>
        <v>0</v>
      </c>
      <c r="D912" s="3">
        <f>_xlfn.XLOOKUP(B912,Details!E:E,Details!AQ:AQ)</f>
        <v>0</v>
      </c>
      <c r="E912" s="3">
        <f>_xlfn.XLOOKUP(B912,Details!E:E,Details!AR:AR)</f>
        <v>0</v>
      </c>
      <c r="F912" s="3">
        <f>SUMIFS(Details!AY:AY,Details!E:E,'GST TDS'!B912)</f>
        <v>0</v>
      </c>
      <c r="G912" s="352">
        <f t="shared" ref="G912:G975" si="24">F912*2%</f>
        <v>0</v>
      </c>
    </row>
    <row r="913" spans="3:7" x14ac:dyDescent="0.35">
      <c r="C913" s="3">
        <f>_xlfn.XLOOKUP(B913,Details!E:E,Details!CG:CG)</f>
        <v>0</v>
      </c>
      <c r="D913" s="3">
        <f>_xlfn.XLOOKUP(B913,Details!E:E,Details!AQ:AQ)</f>
        <v>0</v>
      </c>
      <c r="E913" s="3">
        <f>_xlfn.XLOOKUP(B913,Details!E:E,Details!AR:AR)</f>
        <v>0</v>
      </c>
      <c r="F913" s="3">
        <f>SUMIFS(Details!AY:AY,Details!E:E,'GST TDS'!B913)</f>
        <v>0</v>
      </c>
      <c r="G913" s="352">
        <f t="shared" si="24"/>
        <v>0</v>
      </c>
    </row>
    <row r="914" spans="3:7" x14ac:dyDescent="0.35">
      <c r="C914" s="3">
        <f>_xlfn.XLOOKUP(B914,Details!E:E,Details!CG:CG)</f>
        <v>0</v>
      </c>
      <c r="D914" s="3">
        <f>_xlfn.XLOOKUP(B914,Details!E:E,Details!AQ:AQ)</f>
        <v>0</v>
      </c>
      <c r="E914" s="3">
        <f>_xlfn.XLOOKUP(B914,Details!E:E,Details!AR:AR)</f>
        <v>0</v>
      </c>
      <c r="F914" s="3">
        <f>SUMIFS(Details!AY:AY,Details!E:E,'GST TDS'!B914)</f>
        <v>0</v>
      </c>
      <c r="G914" s="352">
        <f t="shared" si="24"/>
        <v>0</v>
      </c>
    </row>
    <row r="915" spans="3:7" x14ac:dyDescent="0.35">
      <c r="C915" s="3">
        <f>_xlfn.XLOOKUP(B915,Details!E:E,Details!CG:CG)</f>
        <v>0</v>
      </c>
      <c r="D915" s="3">
        <f>_xlfn.XLOOKUP(B915,Details!E:E,Details!AQ:AQ)</f>
        <v>0</v>
      </c>
      <c r="E915" s="3">
        <f>_xlfn.XLOOKUP(B915,Details!E:E,Details!AR:AR)</f>
        <v>0</v>
      </c>
      <c r="F915" s="3">
        <f>SUMIFS(Details!AY:AY,Details!E:E,'GST TDS'!B915)</f>
        <v>0</v>
      </c>
      <c r="G915" s="352">
        <f t="shared" si="24"/>
        <v>0</v>
      </c>
    </row>
    <row r="916" spans="3:7" x14ac:dyDescent="0.35">
      <c r="C916" s="3">
        <f>_xlfn.XLOOKUP(B916,Details!E:E,Details!CG:CG)</f>
        <v>0</v>
      </c>
      <c r="D916" s="3">
        <f>_xlfn.XLOOKUP(B916,Details!E:E,Details!AQ:AQ)</f>
        <v>0</v>
      </c>
      <c r="E916" s="3">
        <f>_xlfn.XLOOKUP(B916,Details!E:E,Details!AR:AR)</f>
        <v>0</v>
      </c>
      <c r="F916" s="3">
        <f>SUMIFS(Details!AY:AY,Details!E:E,'GST TDS'!B916)</f>
        <v>0</v>
      </c>
      <c r="G916" s="352">
        <f t="shared" si="24"/>
        <v>0</v>
      </c>
    </row>
    <row r="917" spans="3:7" x14ac:dyDescent="0.35">
      <c r="C917" s="3">
        <f>_xlfn.XLOOKUP(B917,Details!E:E,Details!CG:CG)</f>
        <v>0</v>
      </c>
      <c r="D917" s="3">
        <f>_xlfn.XLOOKUP(B917,Details!E:E,Details!AQ:AQ)</f>
        <v>0</v>
      </c>
      <c r="E917" s="3">
        <f>_xlfn.XLOOKUP(B917,Details!E:E,Details!AR:AR)</f>
        <v>0</v>
      </c>
      <c r="F917" s="3">
        <f>SUMIFS(Details!AY:AY,Details!E:E,'GST TDS'!B917)</f>
        <v>0</v>
      </c>
      <c r="G917" s="352">
        <f t="shared" si="24"/>
        <v>0</v>
      </c>
    </row>
    <row r="918" spans="3:7" x14ac:dyDescent="0.35">
      <c r="C918" s="3">
        <f>_xlfn.XLOOKUP(B918,Details!E:E,Details!CG:CG)</f>
        <v>0</v>
      </c>
      <c r="D918" s="3">
        <f>_xlfn.XLOOKUP(B918,Details!E:E,Details!AQ:AQ)</f>
        <v>0</v>
      </c>
      <c r="E918" s="3">
        <f>_xlfn.XLOOKUP(B918,Details!E:E,Details!AR:AR)</f>
        <v>0</v>
      </c>
      <c r="F918" s="3">
        <f>SUMIFS(Details!AY:AY,Details!E:E,'GST TDS'!B918)</f>
        <v>0</v>
      </c>
      <c r="G918" s="352">
        <f t="shared" si="24"/>
        <v>0</v>
      </c>
    </row>
    <row r="919" spans="3:7" x14ac:dyDescent="0.35">
      <c r="C919" s="3">
        <f>_xlfn.XLOOKUP(B919,Details!E:E,Details!CG:CG)</f>
        <v>0</v>
      </c>
      <c r="D919" s="3">
        <f>_xlfn.XLOOKUP(B919,Details!E:E,Details!AQ:AQ)</f>
        <v>0</v>
      </c>
      <c r="E919" s="3">
        <f>_xlfn.XLOOKUP(B919,Details!E:E,Details!AR:AR)</f>
        <v>0</v>
      </c>
      <c r="F919" s="3">
        <f>SUMIFS(Details!AY:AY,Details!E:E,'GST TDS'!B919)</f>
        <v>0</v>
      </c>
      <c r="G919" s="352">
        <f t="shared" si="24"/>
        <v>0</v>
      </c>
    </row>
    <row r="920" spans="3:7" x14ac:dyDescent="0.35">
      <c r="C920" s="3">
        <f>_xlfn.XLOOKUP(B920,Details!E:E,Details!CG:CG)</f>
        <v>0</v>
      </c>
      <c r="D920" s="3">
        <f>_xlfn.XLOOKUP(B920,Details!E:E,Details!AQ:AQ)</f>
        <v>0</v>
      </c>
      <c r="E920" s="3">
        <f>_xlfn.XLOOKUP(B920,Details!E:E,Details!AR:AR)</f>
        <v>0</v>
      </c>
      <c r="F920" s="3">
        <f>SUMIFS(Details!AY:AY,Details!E:E,'GST TDS'!B920)</f>
        <v>0</v>
      </c>
      <c r="G920" s="352">
        <f t="shared" si="24"/>
        <v>0</v>
      </c>
    </row>
    <row r="921" spans="3:7" x14ac:dyDescent="0.35">
      <c r="C921" s="3">
        <f>_xlfn.XLOOKUP(B921,Details!E:E,Details!CG:CG)</f>
        <v>0</v>
      </c>
      <c r="D921" s="3">
        <f>_xlfn.XLOOKUP(B921,Details!E:E,Details!AQ:AQ)</f>
        <v>0</v>
      </c>
      <c r="E921" s="3">
        <f>_xlfn.XLOOKUP(B921,Details!E:E,Details!AR:AR)</f>
        <v>0</v>
      </c>
      <c r="F921" s="3">
        <f>SUMIFS(Details!AY:AY,Details!E:E,'GST TDS'!B921)</f>
        <v>0</v>
      </c>
      <c r="G921" s="352">
        <f t="shared" si="24"/>
        <v>0</v>
      </c>
    </row>
    <row r="922" spans="3:7" x14ac:dyDescent="0.35">
      <c r="C922" s="3">
        <f>_xlfn.XLOOKUP(B922,Details!E:E,Details!CG:CG)</f>
        <v>0</v>
      </c>
      <c r="D922" s="3">
        <f>_xlfn.XLOOKUP(B922,Details!E:E,Details!AQ:AQ)</f>
        <v>0</v>
      </c>
      <c r="E922" s="3">
        <f>_xlfn.XLOOKUP(B922,Details!E:E,Details!AR:AR)</f>
        <v>0</v>
      </c>
      <c r="F922" s="3">
        <f>SUMIFS(Details!AY:AY,Details!E:E,'GST TDS'!B922)</f>
        <v>0</v>
      </c>
      <c r="G922" s="352">
        <f t="shared" si="24"/>
        <v>0</v>
      </c>
    </row>
    <row r="923" spans="3:7" x14ac:dyDescent="0.35">
      <c r="C923" s="3">
        <f>_xlfn.XLOOKUP(B923,Details!E:E,Details!CG:CG)</f>
        <v>0</v>
      </c>
      <c r="D923" s="3">
        <f>_xlfn.XLOOKUP(B923,Details!E:E,Details!AQ:AQ)</f>
        <v>0</v>
      </c>
      <c r="E923" s="3">
        <f>_xlfn.XLOOKUP(B923,Details!E:E,Details!AR:AR)</f>
        <v>0</v>
      </c>
      <c r="F923" s="3">
        <f>SUMIFS(Details!AY:AY,Details!E:E,'GST TDS'!B923)</f>
        <v>0</v>
      </c>
      <c r="G923" s="352">
        <f t="shared" si="24"/>
        <v>0</v>
      </c>
    </row>
    <row r="924" spans="3:7" x14ac:dyDescent="0.35">
      <c r="C924" s="3">
        <f>_xlfn.XLOOKUP(B924,Details!E:E,Details!CG:CG)</f>
        <v>0</v>
      </c>
      <c r="D924" s="3">
        <f>_xlfn.XLOOKUP(B924,Details!E:E,Details!AQ:AQ)</f>
        <v>0</v>
      </c>
      <c r="E924" s="3">
        <f>_xlfn.XLOOKUP(B924,Details!E:E,Details!AR:AR)</f>
        <v>0</v>
      </c>
      <c r="F924" s="3">
        <f>SUMIFS(Details!AY:AY,Details!E:E,'GST TDS'!B924)</f>
        <v>0</v>
      </c>
      <c r="G924" s="352">
        <f t="shared" si="24"/>
        <v>0</v>
      </c>
    </row>
    <row r="925" spans="3:7" x14ac:dyDescent="0.35">
      <c r="C925" s="3">
        <f>_xlfn.XLOOKUP(B925,Details!E:E,Details!CG:CG)</f>
        <v>0</v>
      </c>
      <c r="D925" s="3">
        <f>_xlfn.XLOOKUP(B925,Details!E:E,Details!AQ:AQ)</f>
        <v>0</v>
      </c>
      <c r="E925" s="3">
        <f>_xlfn.XLOOKUP(B925,Details!E:E,Details!AR:AR)</f>
        <v>0</v>
      </c>
      <c r="F925" s="3">
        <f>SUMIFS(Details!AY:AY,Details!E:E,'GST TDS'!B925)</f>
        <v>0</v>
      </c>
      <c r="G925" s="352">
        <f t="shared" si="24"/>
        <v>0</v>
      </c>
    </row>
    <row r="926" spans="3:7" x14ac:dyDescent="0.35">
      <c r="C926" s="3">
        <f>_xlfn.XLOOKUP(B926,Details!E:E,Details!CG:CG)</f>
        <v>0</v>
      </c>
      <c r="D926" s="3">
        <f>_xlfn.XLOOKUP(B926,Details!E:E,Details!AQ:AQ)</f>
        <v>0</v>
      </c>
      <c r="E926" s="3">
        <f>_xlfn.XLOOKUP(B926,Details!E:E,Details!AR:AR)</f>
        <v>0</v>
      </c>
      <c r="F926" s="3">
        <f>SUMIFS(Details!AY:AY,Details!E:E,'GST TDS'!B926)</f>
        <v>0</v>
      </c>
      <c r="G926" s="352">
        <f t="shared" si="24"/>
        <v>0</v>
      </c>
    </row>
    <row r="927" spans="3:7" x14ac:dyDescent="0.35">
      <c r="C927" s="3">
        <f>_xlfn.XLOOKUP(B927,Details!E:E,Details!CG:CG)</f>
        <v>0</v>
      </c>
      <c r="D927" s="3">
        <f>_xlfn.XLOOKUP(B927,Details!E:E,Details!AQ:AQ)</f>
        <v>0</v>
      </c>
      <c r="E927" s="3">
        <f>_xlfn.XLOOKUP(B927,Details!E:E,Details!AR:AR)</f>
        <v>0</v>
      </c>
      <c r="F927" s="3">
        <f>SUMIFS(Details!AY:AY,Details!E:E,'GST TDS'!B927)</f>
        <v>0</v>
      </c>
      <c r="G927" s="352">
        <f t="shared" si="24"/>
        <v>0</v>
      </c>
    </row>
    <row r="928" spans="3:7" x14ac:dyDescent="0.35">
      <c r="C928" s="3">
        <f>_xlfn.XLOOKUP(B928,Details!E:E,Details!CG:CG)</f>
        <v>0</v>
      </c>
      <c r="D928" s="3">
        <f>_xlfn.XLOOKUP(B928,Details!E:E,Details!AQ:AQ)</f>
        <v>0</v>
      </c>
      <c r="E928" s="3">
        <f>_xlfn.XLOOKUP(B928,Details!E:E,Details!AR:AR)</f>
        <v>0</v>
      </c>
      <c r="F928" s="3">
        <f>SUMIFS(Details!AY:AY,Details!E:E,'GST TDS'!B928)</f>
        <v>0</v>
      </c>
      <c r="G928" s="352">
        <f t="shared" si="24"/>
        <v>0</v>
      </c>
    </row>
    <row r="929" spans="3:7" x14ac:dyDescent="0.35">
      <c r="C929" s="3">
        <f>_xlfn.XLOOKUP(B929,Details!E:E,Details!CG:CG)</f>
        <v>0</v>
      </c>
      <c r="D929" s="3">
        <f>_xlfn.XLOOKUP(B929,Details!E:E,Details!AQ:AQ)</f>
        <v>0</v>
      </c>
      <c r="E929" s="3">
        <f>_xlfn.XLOOKUP(B929,Details!E:E,Details!AR:AR)</f>
        <v>0</v>
      </c>
      <c r="F929" s="3">
        <f>SUMIFS(Details!AY:AY,Details!E:E,'GST TDS'!B929)</f>
        <v>0</v>
      </c>
      <c r="G929" s="352">
        <f t="shared" si="24"/>
        <v>0</v>
      </c>
    </row>
    <row r="930" spans="3:7" x14ac:dyDescent="0.35">
      <c r="C930" s="3">
        <f>_xlfn.XLOOKUP(B930,Details!E:E,Details!CG:CG)</f>
        <v>0</v>
      </c>
      <c r="D930" s="3">
        <f>_xlfn.XLOOKUP(B930,Details!E:E,Details!AQ:AQ)</f>
        <v>0</v>
      </c>
      <c r="E930" s="3">
        <f>_xlfn.XLOOKUP(B930,Details!E:E,Details!AR:AR)</f>
        <v>0</v>
      </c>
      <c r="F930" s="3">
        <f>SUMIFS(Details!AY:AY,Details!E:E,'GST TDS'!B930)</f>
        <v>0</v>
      </c>
      <c r="G930" s="352">
        <f t="shared" si="24"/>
        <v>0</v>
      </c>
    </row>
    <row r="931" spans="3:7" x14ac:dyDescent="0.35">
      <c r="C931" s="3">
        <f>_xlfn.XLOOKUP(B931,Details!E:E,Details!CG:CG)</f>
        <v>0</v>
      </c>
      <c r="D931" s="3">
        <f>_xlfn.XLOOKUP(B931,Details!E:E,Details!AQ:AQ)</f>
        <v>0</v>
      </c>
      <c r="E931" s="3">
        <f>_xlfn.XLOOKUP(B931,Details!E:E,Details!AR:AR)</f>
        <v>0</v>
      </c>
      <c r="F931" s="3">
        <f>SUMIFS(Details!AY:AY,Details!E:E,'GST TDS'!B931)</f>
        <v>0</v>
      </c>
      <c r="G931" s="352">
        <f t="shared" si="24"/>
        <v>0</v>
      </c>
    </row>
    <row r="932" spans="3:7" x14ac:dyDescent="0.35">
      <c r="C932" s="3">
        <f>_xlfn.XLOOKUP(B932,Details!E:E,Details!CG:CG)</f>
        <v>0</v>
      </c>
      <c r="D932" s="3">
        <f>_xlfn.XLOOKUP(B932,Details!E:E,Details!AQ:AQ)</f>
        <v>0</v>
      </c>
      <c r="E932" s="3">
        <f>_xlfn.XLOOKUP(B932,Details!E:E,Details!AR:AR)</f>
        <v>0</v>
      </c>
      <c r="F932" s="3">
        <f>SUMIFS(Details!AY:AY,Details!E:E,'GST TDS'!B932)</f>
        <v>0</v>
      </c>
      <c r="G932" s="352">
        <f t="shared" si="24"/>
        <v>0</v>
      </c>
    </row>
    <row r="933" spans="3:7" x14ac:dyDescent="0.35">
      <c r="C933" s="3">
        <f>_xlfn.XLOOKUP(B933,Details!E:E,Details!CG:CG)</f>
        <v>0</v>
      </c>
      <c r="D933" s="3">
        <f>_xlfn.XLOOKUP(B933,Details!E:E,Details!AQ:AQ)</f>
        <v>0</v>
      </c>
      <c r="E933" s="3">
        <f>_xlfn.XLOOKUP(B933,Details!E:E,Details!AR:AR)</f>
        <v>0</v>
      </c>
      <c r="F933" s="3">
        <f>SUMIFS(Details!AY:AY,Details!E:E,'GST TDS'!B933)</f>
        <v>0</v>
      </c>
      <c r="G933" s="352">
        <f t="shared" si="24"/>
        <v>0</v>
      </c>
    </row>
    <row r="934" spans="3:7" x14ac:dyDescent="0.35">
      <c r="C934" s="3">
        <f>_xlfn.XLOOKUP(B934,Details!E:E,Details!CG:CG)</f>
        <v>0</v>
      </c>
      <c r="D934" s="3">
        <f>_xlfn.XLOOKUP(B934,Details!E:E,Details!AQ:AQ)</f>
        <v>0</v>
      </c>
      <c r="E934" s="3">
        <f>_xlfn.XLOOKUP(B934,Details!E:E,Details!AR:AR)</f>
        <v>0</v>
      </c>
      <c r="F934" s="3">
        <f>SUMIFS(Details!AY:AY,Details!E:E,'GST TDS'!B934)</f>
        <v>0</v>
      </c>
      <c r="G934" s="352">
        <f t="shared" si="24"/>
        <v>0</v>
      </c>
    </row>
    <row r="935" spans="3:7" x14ac:dyDescent="0.35">
      <c r="C935" s="3">
        <f>_xlfn.XLOOKUP(B935,Details!E:E,Details!CG:CG)</f>
        <v>0</v>
      </c>
      <c r="D935" s="3">
        <f>_xlfn.XLOOKUP(B935,Details!E:E,Details!AQ:AQ)</f>
        <v>0</v>
      </c>
      <c r="E935" s="3">
        <f>_xlfn.XLOOKUP(B935,Details!E:E,Details!AR:AR)</f>
        <v>0</v>
      </c>
      <c r="F935" s="3">
        <f>SUMIFS(Details!AY:AY,Details!E:E,'GST TDS'!B935)</f>
        <v>0</v>
      </c>
      <c r="G935" s="352">
        <f t="shared" si="24"/>
        <v>0</v>
      </c>
    </row>
    <row r="936" spans="3:7" x14ac:dyDescent="0.35">
      <c r="C936" s="3">
        <f>_xlfn.XLOOKUP(B936,Details!E:E,Details!CG:CG)</f>
        <v>0</v>
      </c>
      <c r="D936" s="3">
        <f>_xlfn.XLOOKUP(B936,Details!E:E,Details!AQ:AQ)</f>
        <v>0</v>
      </c>
      <c r="E936" s="3">
        <f>_xlfn.XLOOKUP(B936,Details!E:E,Details!AR:AR)</f>
        <v>0</v>
      </c>
      <c r="F936" s="3">
        <f>SUMIFS(Details!AY:AY,Details!E:E,'GST TDS'!B936)</f>
        <v>0</v>
      </c>
      <c r="G936" s="352">
        <f t="shared" si="24"/>
        <v>0</v>
      </c>
    </row>
    <row r="937" spans="3:7" x14ac:dyDescent="0.35">
      <c r="C937" s="3">
        <f>_xlfn.XLOOKUP(B937,Details!E:E,Details!CG:CG)</f>
        <v>0</v>
      </c>
      <c r="D937" s="3">
        <f>_xlfn.XLOOKUP(B937,Details!E:E,Details!AQ:AQ)</f>
        <v>0</v>
      </c>
      <c r="E937" s="3">
        <f>_xlfn.XLOOKUP(B937,Details!E:E,Details!AR:AR)</f>
        <v>0</v>
      </c>
      <c r="F937" s="3">
        <f>SUMIFS(Details!AY:AY,Details!E:E,'GST TDS'!B937)</f>
        <v>0</v>
      </c>
      <c r="G937" s="352">
        <f t="shared" si="24"/>
        <v>0</v>
      </c>
    </row>
    <row r="938" spans="3:7" x14ac:dyDescent="0.35">
      <c r="C938" s="3">
        <f>_xlfn.XLOOKUP(B938,Details!E:E,Details!CG:CG)</f>
        <v>0</v>
      </c>
      <c r="D938" s="3">
        <f>_xlfn.XLOOKUP(B938,Details!E:E,Details!AQ:AQ)</f>
        <v>0</v>
      </c>
      <c r="E938" s="3">
        <f>_xlfn.XLOOKUP(B938,Details!E:E,Details!AR:AR)</f>
        <v>0</v>
      </c>
      <c r="F938" s="3">
        <f>SUMIFS(Details!AY:AY,Details!E:E,'GST TDS'!B938)</f>
        <v>0</v>
      </c>
      <c r="G938" s="352">
        <f t="shared" si="24"/>
        <v>0</v>
      </c>
    </row>
    <row r="939" spans="3:7" x14ac:dyDescent="0.35">
      <c r="C939" s="3">
        <f>_xlfn.XLOOKUP(B939,Details!E:E,Details!CG:CG)</f>
        <v>0</v>
      </c>
      <c r="D939" s="3">
        <f>_xlfn.XLOOKUP(B939,Details!E:E,Details!AQ:AQ)</f>
        <v>0</v>
      </c>
      <c r="E939" s="3">
        <f>_xlfn.XLOOKUP(B939,Details!E:E,Details!AR:AR)</f>
        <v>0</v>
      </c>
      <c r="F939" s="3">
        <f>SUMIFS(Details!AY:AY,Details!E:E,'GST TDS'!B939)</f>
        <v>0</v>
      </c>
      <c r="G939" s="352">
        <f t="shared" si="24"/>
        <v>0</v>
      </c>
    </row>
    <row r="940" spans="3:7" x14ac:dyDescent="0.35">
      <c r="C940" s="3">
        <f>_xlfn.XLOOKUP(B940,Details!E:E,Details!CG:CG)</f>
        <v>0</v>
      </c>
      <c r="D940" s="3">
        <f>_xlfn.XLOOKUP(B940,Details!E:E,Details!AQ:AQ)</f>
        <v>0</v>
      </c>
      <c r="E940" s="3">
        <f>_xlfn.XLOOKUP(B940,Details!E:E,Details!AR:AR)</f>
        <v>0</v>
      </c>
      <c r="F940" s="3">
        <f>SUMIFS(Details!AY:AY,Details!E:E,'GST TDS'!B940)</f>
        <v>0</v>
      </c>
      <c r="G940" s="352">
        <f t="shared" si="24"/>
        <v>0</v>
      </c>
    </row>
    <row r="941" spans="3:7" x14ac:dyDescent="0.35">
      <c r="C941" s="3">
        <f>_xlfn.XLOOKUP(B941,Details!E:E,Details!CG:CG)</f>
        <v>0</v>
      </c>
      <c r="D941" s="3">
        <f>_xlfn.XLOOKUP(B941,Details!E:E,Details!AQ:AQ)</f>
        <v>0</v>
      </c>
      <c r="E941" s="3">
        <f>_xlfn.XLOOKUP(B941,Details!E:E,Details!AR:AR)</f>
        <v>0</v>
      </c>
      <c r="F941" s="3">
        <f>SUMIFS(Details!AY:AY,Details!E:E,'GST TDS'!B941)</f>
        <v>0</v>
      </c>
      <c r="G941" s="352">
        <f t="shared" si="24"/>
        <v>0</v>
      </c>
    </row>
    <row r="942" spans="3:7" x14ac:dyDescent="0.35">
      <c r="C942" s="3">
        <f>_xlfn.XLOOKUP(B942,Details!E:E,Details!CG:CG)</f>
        <v>0</v>
      </c>
      <c r="D942" s="3">
        <f>_xlfn.XLOOKUP(B942,Details!E:E,Details!AQ:AQ)</f>
        <v>0</v>
      </c>
      <c r="E942" s="3">
        <f>_xlfn.XLOOKUP(B942,Details!E:E,Details!AR:AR)</f>
        <v>0</v>
      </c>
      <c r="F942" s="3">
        <f>SUMIFS(Details!AY:AY,Details!E:E,'GST TDS'!B942)</f>
        <v>0</v>
      </c>
      <c r="G942" s="352">
        <f t="shared" si="24"/>
        <v>0</v>
      </c>
    </row>
    <row r="943" spans="3:7" x14ac:dyDescent="0.35">
      <c r="C943" s="3">
        <f>_xlfn.XLOOKUP(B943,Details!E:E,Details!CG:CG)</f>
        <v>0</v>
      </c>
      <c r="D943" s="3">
        <f>_xlfn.XLOOKUP(B943,Details!E:E,Details!AQ:AQ)</f>
        <v>0</v>
      </c>
      <c r="E943" s="3">
        <f>_xlfn.XLOOKUP(B943,Details!E:E,Details!AR:AR)</f>
        <v>0</v>
      </c>
      <c r="F943" s="3">
        <f>SUMIFS(Details!AY:AY,Details!E:E,'GST TDS'!B943)</f>
        <v>0</v>
      </c>
      <c r="G943" s="352">
        <f t="shared" si="24"/>
        <v>0</v>
      </c>
    </row>
    <row r="944" spans="3:7" x14ac:dyDescent="0.35">
      <c r="C944" s="3">
        <f>_xlfn.XLOOKUP(B944,Details!E:E,Details!CG:CG)</f>
        <v>0</v>
      </c>
      <c r="D944" s="3">
        <f>_xlfn.XLOOKUP(B944,Details!E:E,Details!AQ:AQ)</f>
        <v>0</v>
      </c>
      <c r="E944" s="3">
        <f>_xlfn.XLOOKUP(B944,Details!E:E,Details!AR:AR)</f>
        <v>0</v>
      </c>
      <c r="F944" s="3">
        <f>SUMIFS(Details!AY:AY,Details!E:E,'GST TDS'!B944)</f>
        <v>0</v>
      </c>
      <c r="G944" s="352">
        <f t="shared" si="24"/>
        <v>0</v>
      </c>
    </row>
    <row r="945" spans="3:7" x14ac:dyDescent="0.35">
      <c r="C945" s="3">
        <f>_xlfn.XLOOKUP(B945,Details!E:E,Details!CG:CG)</f>
        <v>0</v>
      </c>
      <c r="D945" s="3">
        <f>_xlfn.XLOOKUP(B945,Details!E:E,Details!AQ:AQ)</f>
        <v>0</v>
      </c>
      <c r="E945" s="3">
        <f>_xlfn.XLOOKUP(B945,Details!E:E,Details!AR:AR)</f>
        <v>0</v>
      </c>
      <c r="F945" s="3">
        <f>SUMIFS(Details!AY:AY,Details!E:E,'GST TDS'!B945)</f>
        <v>0</v>
      </c>
      <c r="G945" s="352">
        <f t="shared" si="24"/>
        <v>0</v>
      </c>
    </row>
    <row r="946" spans="3:7" x14ac:dyDescent="0.35">
      <c r="C946" s="3">
        <f>_xlfn.XLOOKUP(B946,Details!E:E,Details!CG:CG)</f>
        <v>0</v>
      </c>
      <c r="D946" s="3">
        <f>_xlfn.XLOOKUP(B946,Details!E:E,Details!AQ:AQ)</f>
        <v>0</v>
      </c>
      <c r="E946" s="3">
        <f>_xlfn.XLOOKUP(B946,Details!E:E,Details!AR:AR)</f>
        <v>0</v>
      </c>
      <c r="F946" s="3">
        <f>SUMIFS(Details!AY:AY,Details!E:E,'GST TDS'!B946)</f>
        <v>0</v>
      </c>
      <c r="G946" s="352">
        <f t="shared" si="24"/>
        <v>0</v>
      </c>
    </row>
    <row r="947" spans="3:7" x14ac:dyDescent="0.35">
      <c r="C947" s="3">
        <f>_xlfn.XLOOKUP(B947,Details!E:E,Details!CG:CG)</f>
        <v>0</v>
      </c>
      <c r="D947" s="3">
        <f>_xlfn.XLOOKUP(B947,Details!E:E,Details!AQ:AQ)</f>
        <v>0</v>
      </c>
      <c r="E947" s="3">
        <f>_xlfn.XLOOKUP(B947,Details!E:E,Details!AR:AR)</f>
        <v>0</v>
      </c>
      <c r="F947" s="3">
        <f>SUMIFS(Details!AY:AY,Details!E:E,'GST TDS'!B947)</f>
        <v>0</v>
      </c>
      <c r="G947" s="352">
        <f t="shared" si="24"/>
        <v>0</v>
      </c>
    </row>
    <row r="948" spans="3:7" x14ac:dyDescent="0.35">
      <c r="C948" s="3">
        <f>_xlfn.XLOOKUP(B948,Details!E:E,Details!CG:CG)</f>
        <v>0</v>
      </c>
      <c r="D948" s="3">
        <f>_xlfn.XLOOKUP(B948,Details!E:E,Details!AQ:AQ)</f>
        <v>0</v>
      </c>
      <c r="E948" s="3">
        <f>_xlfn.XLOOKUP(B948,Details!E:E,Details!AR:AR)</f>
        <v>0</v>
      </c>
      <c r="F948" s="3">
        <f>SUMIFS(Details!AY:AY,Details!E:E,'GST TDS'!B948)</f>
        <v>0</v>
      </c>
      <c r="G948" s="352">
        <f t="shared" si="24"/>
        <v>0</v>
      </c>
    </row>
    <row r="949" spans="3:7" x14ac:dyDescent="0.35">
      <c r="C949" s="3">
        <f>_xlfn.XLOOKUP(B949,Details!E:E,Details!CG:CG)</f>
        <v>0</v>
      </c>
      <c r="D949" s="3">
        <f>_xlfn.XLOOKUP(B949,Details!E:E,Details!AQ:AQ)</f>
        <v>0</v>
      </c>
      <c r="E949" s="3">
        <f>_xlfn.XLOOKUP(B949,Details!E:E,Details!AR:AR)</f>
        <v>0</v>
      </c>
      <c r="F949" s="3">
        <f>SUMIFS(Details!AY:AY,Details!E:E,'GST TDS'!B949)</f>
        <v>0</v>
      </c>
      <c r="G949" s="352">
        <f t="shared" si="24"/>
        <v>0</v>
      </c>
    </row>
    <row r="950" spans="3:7" x14ac:dyDescent="0.35">
      <c r="C950" s="3">
        <f>_xlfn.XLOOKUP(B950,Details!E:E,Details!CG:CG)</f>
        <v>0</v>
      </c>
      <c r="D950" s="3">
        <f>_xlfn.XLOOKUP(B950,Details!E:E,Details!AQ:AQ)</f>
        <v>0</v>
      </c>
      <c r="E950" s="3">
        <f>_xlfn.XLOOKUP(B950,Details!E:E,Details!AR:AR)</f>
        <v>0</v>
      </c>
      <c r="F950" s="3">
        <f>SUMIFS(Details!AY:AY,Details!E:E,'GST TDS'!B950)</f>
        <v>0</v>
      </c>
      <c r="G950" s="352">
        <f t="shared" si="24"/>
        <v>0</v>
      </c>
    </row>
    <row r="951" spans="3:7" x14ac:dyDescent="0.35">
      <c r="C951" s="3">
        <f>_xlfn.XLOOKUP(B951,Details!E:E,Details!CG:CG)</f>
        <v>0</v>
      </c>
      <c r="D951" s="3">
        <f>_xlfn.XLOOKUP(B951,Details!E:E,Details!AQ:AQ)</f>
        <v>0</v>
      </c>
      <c r="E951" s="3">
        <f>_xlfn.XLOOKUP(B951,Details!E:E,Details!AR:AR)</f>
        <v>0</v>
      </c>
      <c r="F951" s="3">
        <f>SUMIFS(Details!AY:AY,Details!E:E,'GST TDS'!B951)</f>
        <v>0</v>
      </c>
      <c r="G951" s="352">
        <f t="shared" si="24"/>
        <v>0</v>
      </c>
    </row>
    <row r="952" spans="3:7" x14ac:dyDescent="0.35">
      <c r="C952" s="3">
        <f>_xlfn.XLOOKUP(B952,Details!E:E,Details!CG:CG)</f>
        <v>0</v>
      </c>
      <c r="D952" s="3">
        <f>_xlfn.XLOOKUP(B952,Details!E:E,Details!AQ:AQ)</f>
        <v>0</v>
      </c>
      <c r="E952" s="3">
        <f>_xlfn.XLOOKUP(B952,Details!E:E,Details!AR:AR)</f>
        <v>0</v>
      </c>
      <c r="F952" s="3">
        <f>SUMIFS(Details!AY:AY,Details!E:E,'GST TDS'!B952)</f>
        <v>0</v>
      </c>
      <c r="G952" s="352">
        <f t="shared" si="24"/>
        <v>0</v>
      </c>
    </row>
    <row r="953" spans="3:7" x14ac:dyDescent="0.35">
      <c r="C953" s="3">
        <f>_xlfn.XLOOKUP(B953,Details!E:E,Details!CG:CG)</f>
        <v>0</v>
      </c>
      <c r="D953" s="3">
        <f>_xlfn.XLOOKUP(B953,Details!E:E,Details!AQ:AQ)</f>
        <v>0</v>
      </c>
      <c r="E953" s="3">
        <f>_xlfn.XLOOKUP(B953,Details!E:E,Details!AR:AR)</f>
        <v>0</v>
      </c>
      <c r="F953" s="3">
        <f>SUMIFS(Details!AY:AY,Details!E:E,'GST TDS'!B953)</f>
        <v>0</v>
      </c>
      <c r="G953" s="352">
        <f t="shared" si="24"/>
        <v>0</v>
      </c>
    </row>
    <row r="954" spans="3:7" x14ac:dyDescent="0.35">
      <c r="C954" s="3">
        <f>_xlfn.XLOOKUP(B954,Details!E:E,Details!CG:CG)</f>
        <v>0</v>
      </c>
      <c r="D954" s="3">
        <f>_xlfn.XLOOKUP(B954,Details!E:E,Details!AQ:AQ)</f>
        <v>0</v>
      </c>
      <c r="E954" s="3">
        <f>_xlfn.XLOOKUP(B954,Details!E:E,Details!AR:AR)</f>
        <v>0</v>
      </c>
      <c r="F954" s="3">
        <f>SUMIFS(Details!AY:AY,Details!E:E,'GST TDS'!B954)</f>
        <v>0</v>
      </c>
      <c r="G954" s="352">
        <f t="shared" si="24"/>
        <v>0</v>
      </c>
    </row>
    <row r="955" spans="3:7" x14ac:dyDescent="0.35">
      <c r="C955" s="3">
        <f>_xlfn.XLOOKUP(B955,Details!E:E,Details!CG:CG)</f>
        <v>0</v>
      </c>
      <c r="D955" s="3">
        <f>_xlfn.XLOOKUP(B955,Details!E:E,Details!AQ:AQ)</f>
        <v>0</v>
      </c>
      <c r="E955" s="3">
        <f>_xlfn.XLOOKUP(B955,Details!E:E,Details!AR:AR)</f>
        <v>0</v>
      </c>
      <c r="F955" s="3">
        <f>SUMIFS(Details!AY:AY,Details!E:E,'GST TDS'!B955)</f>
        <v>0</v>
      </c>
      <c r="G955" s="352">
        <f t="shared" si="24"/>
        <v>0</v>
      </c>
    </row>
    <row r="956" spans="3:7" x14ac:dyDescent="0.35">
      <c r="C956" s="3">
        <f>_xlfn.XLOOKUP(B956,Details!E:E,Details!CG:CG)</f>
        <v>0</v>
      </c>
      <c r="D956" s="3">
        <f>_xlfn.XLOOKUP(B956,Details!E:E,Details!AQ:AQ)</f>
        <v>0</v>
      </c>
      <c r="E956" s="3">
        <f>_xlfn.XLOOKUP(B956,Details!E:E,Details!AR:AR)</f>
        <v>0</v>
      </c>
      <c r="F956" s="3">
        <f>SUMIFS(Details!AY:AY,Details!E:E,'GST TDS'!B956)</f>
        <v>0</v>
      </c>
      <c r="G956" s="352">
        <f t="shared" si="24"/>
        <v>0</v>
      </c>
    </row>
    <row r="957" spans="3:7" x14ac:dyDescent="0.35">
      <c r="C957" s="3">
        <f>_xlfn.XLOOKUP(B957,Details!E:E,Details!CG:CG)</f>
        <v>0</v>
      </c>
      <c r="D957" s="3">
        <f>_xlfn.XLOOKUP(B957,Details!E:E,Details!AQ:AQ)</f>
        <v>0</v>
      </c>
      <c r="E957" s="3">
        <f>_xlfn.XLOOKUP(B957,Details!E:E,Details!AR:AR)</f>
        <v>0</v>
      </c>
      <c r="F957" s="3">
        <f>SUMIFS(Details!AY:AY,Details!E:E,'GST TDS'!B957)</f>
        <v>0</v>
      </c>
      <c r="G957" s="352">
        <f t="shared" si="24"/>
        <v>0</v>
      </c>
    </row>
    <row r="958" spans="3:7" x14ac:dyDescent="0.35">
      <c r="C958" s="3">
        <f>_xlfn.XLOOKUP(B958,Details!E:E,Details!CG:CG)</f>
        <v>0</v>
      </c>
      <c r="D958" s="3">
        <f>_xlfn.XLOOKUP(B958,Details!E:E,Details!AQ:AQ)</f>
        <v>0</v>
      </c>
      <c r="E958" s="3">
        <f>_xlfn.XLOOKUP(B958,Details!E:E,Details!AR:AR)</f>
        <v>0</v>
      </c>
      <c r="F958" s="3">
        <f>SUMIFS(Details!AY:AY,Details!E:E,'GST TDS'!B958)</f>
        <v>0</v>
      </c>
      <c r="G958" s="352">
        <f t="shared" si="24"/>
        <v>0</v>
      </c>
    </row>
    <row r="959" spans="3:7" x14ac:dyDescent="0.35">
      <c r="C959" s="3">
        <f>_xlfn.XLOOKUP(B959,Details!E:E,Details!CG:CG)</f>
        <v>0</v>
      </c>
      <c r="D959" s="3">
        <f>_xlfn.XLOOKUP(B959,Details!E:E,Details!AQ:AQ)</f>
        <v>0</v>
      </c>
      <c r="E959" s="3">
        <f>_xlfn.XLOOKUP(B959,Details!E:E,Details!AR:AR)</f>
        <v>0</v>
      </c>
      <c r="F959" s="3">
        <f>SUMIFS(Details!AY:AY,Details!E:E,'GST TDS'!B959)</f>
        <v>0</v>
      </c>
      <c r="G959" s="352">
        <f t="shared" si="24"/>
        <v>0</v>
      </c>
    </row>
    <row r="960" spans="3:7" x14ac:dyDescent="0.35">
      <c r="C960" s="3">
        <f>_xlfn.XLOOKUP(B960,Details!E:E,Details!CG:CG)</f>
        <v>0</v>
      </c>
      <c r="D960" s="3">
        <f>_xlfn.XLOOKUP(B960,Details!E:E,Details!AQ:AQ)</f>
        <v>0</v>
      </c>
      <c r="E960" s="3">
        <f>_xlfn.XLOOKUP(B960,Details!E:E,Details!AR:AR)</f>
        <v>0</v>
      </c>
      <c r="F960" s="3">
        <f>SUMIFS(Details!AY:AY,Details!E:E,'GST TDS'!B960)</f>
        <v>0</v>
      </c>
      <c r="G960" s="352">
        <f t="shared" si="24"/>
        <v>0</v>
      </c>
    </row>
    <row r="961" spans="3:7" x14ac:dyDescent="0.35">
      <c r="C961" s="3">
        <f>_xlfn.XLOOKUP(B961,Details!E:E,Details!CG:CG)</f>
        <v>0</v>
      </c>
      <c r="D961" s="3">
        <f>_xlfn.XLOOKUP(B961,Details!E:E,Details!AQ:AQ)</f>
        <v>0</v>
      </c>
      <c r="E961" s="3">
        <f>_xlfn.XLOOKUP(B961,Details!E:E,Details!AR:AR)</f>
        <v>0</v>
      </c>
      <c r="F961" s="3">
        <f>SUMIFS(Details!AY:AY,Details!E:E,'GST TDS'!B961)</f>
        <v>0</v>
      </c>
      <c r="G961" s="352">
        <f t="shared" si="24"/>
        <v>0</v>
      </c>
    </row>
    <row r="962" spans="3:7" x14ac:dyDescent="0.35">
      <c r="C962" s="3">
        <f>_xlfn.XLOOKUP(B962,Details!E:E,Details!CG:CG)</f>
        <v>0</v>
      </c>
      <c r="D962" s="3">
        <f>_xlfn.XLOOKUP(B962,Details!E:E,Details!AQ:AQ)</f>
        <v>0</v>
      </c>
      <c r="E962" s="3">
        <f>_xlfn.XLOOKUP(B962,Details!E:E,Details!AR:AR)</f>
        <v>0</v>
      </c>
      <c r="F962" s="3">
        <f>SUMIFS(Details!AY:AY,Details!E:E,'GST TDS'!B962)</f>
        <v>0</v>
      </c>
      <c r="G962" s="352">
        <f t="shared" si="24"/>
        <v>0</v>
      </c>
    </row>
    <row r="963" spans="3:7" x14ac:dyDescent="0.35">
      <c r="C963" s="3">
        <f>_xlfn.XLOOKUP(B963,Details!E:E,Details!CG:CG)</f>
        <v>0</v>
      </c>
      <c r="D963" s="3">
        <f>_xlfn.XLOOKUP(B963,Details!E:E,Details!AQ:AQ)</f>
        <v>0</v>
      </c>
      <c r="E963" s="3">
        <f>_xlfn.XLOOKUP(B963,Details!E:E,Details!AR:AR)</f>
        <v>0</v>
      </c>
      <c r="F963" s="3">
        <f>SUMIFS(Details!AY:AY,Details!E:E,'GST TDS'!B963)</f>
        <v>0</v>
      </c>
      <c r="G963" s="352">
        <f t="shared" si="24"/>
        <v>0</v>
      </c>
    </row>
    <row r="964" spans="3:7" x14ac:dyDescent="0.35">
      <c r="C964" s="3">
        <f>_xlfn.XLOOKUP(B964,Details!E:E,Details!CG:CG)</f>
        <v>0</v>
      </c>
      <c r="D964" s="3">
        <f>_xlfn.XLOOKUP(B964,Details!E:E,Details!AQ:AQ)</f>
        <v>0</v>
      </c>
      <c r="E964" s="3">
        <f>_xlfn.XLOOKUP(B964,Details!E:E,Details!AR:AR)</f>
        <v>0</v>
      </c>
      <c r="F964" s="3">
        <f>SUMIFS(Details!AY:AY,Details!E:E,'GST TDS'!B964)</f>
        <v>0</v>
      </c>
      <c r="G964" s="352">
        <f t="shared" si="24"/>
        <v>0</v>
      </c>
    </row>
    <row r="965" spans="3:7" x14ac:dyDescent="0.35">
      <c r="C965" s="3">
        <f>_xlfn.XLOOKUP(B965,Details!E:E,Details!CG:CG)</f>
        <v>0</v>
      </c>
      <c r="D965" s="3">
        <f>_xlfn.XLOOKUP(B965,Details!E:E,Details!AQ:AQ)</f>
        <v>0</v>
      </c>
      <c r="E965" s="3">
        <f>_xlfn.XLOOKUP(B965,Details!E:E,Details!AR:AR)</f>
        <v>0</v>
      </c>
      <c r="F965" s="3">
        <f>SUMIFS(Details!AY:AY,Details!E:E,'GST TDS'!B965)</f>
        <v>0</v>
      </c>
      <c r="G965" s="352">
        <f t="shared" si="24"/>
        <v>0</v>
      </c>
    </row>
    <row r="966" spans="3:7" x14ac:dyDescent="0.35">
      <c r="C966" s="3">
        <f>_xlfn.XLOOKUP(B966,Details!E:E,Details!CG:CG)</f>
        <v>0</v>
      </c>
      <c r="D966" s="3">
        <f>_xlfn.XLOOKUP(B966,Details!E:E,Details!AQ:AQ)</f>
        <v>0</v>
      </c>
      <c r="E966" s="3">
        <f>_xlfn.XLOOKUP(B966,Details!E:E,Details!AR:AR)</f>
        <v>0</v>
      </c>
      <c r="F966" s="3">
        <f>SUMIFS(Details!AY:AY,Details!E:E,'GST TDS'!B966)</f>
        <v>0</v>
      </c>
      <c r="G966" s="352">
        <f t="shared" si="24"/>
        <v>0</v>
      </c>
    </row>
    <row r="967" spans="3:7" x14ac:dyDescent="0.35">
      <c r="C967" s="3">
        <f>_xlfn.XLOOKUP(B967,Details!E:E,Details!CG:CG)</f>
        <v>0</v>
      </c>
      <c r="D967" s="3">
        <f>_xlfn.XLOOKUP(B967,Details!E:E,Details!AQ:AQ)</f>
        <v>0</v>
      </c>
      <c r="E967" s="3">
        <f>_xlfn.XLOOKUP(B967,Details!E:E,Details!AR:AR)</f>
        <v>0</v>
      </c>
      <c r="F967" s="3">
        <f>SUMIFS(Details!AY:AY,Details!E:E,'GST TDS'!B967)</f>
        <v>0</v>
      </c>
      <c r="G967" s="352">
        <f t="shared" si="24"/>
        <v>0</v>
      </c>
    </row>
    <row r="968" spans="3:7" x14ac:dyDescent="0.35">
      <c r="C968" s="3">
        <f>_xlfn.XLOOKUP(B968,Details!E:E,Details!CG:CG)</f>
        <v>0</v>
      </c>
      <c r="D968" s="3">
        <f>_xlfn.XLOOKUP(B968,Details!E:E,Details!AQ:AQ)</f>
        <v>0</v>
      </c>
      <c r="E968" s="3">
        <f>_xlfn.XLOOKUP(B968,Details!E:E,Details!AR:AR)</f>
        <v>0</v>
      </c>
      <c r="F968" s="3">
        <f>SUMIFS(Details!AY:AY,Details!E:E,'GST TDS'!B968)</f>
        <v>0</v>
      </c>
      <c r="G968" s="352">
        <f t="shared" si="24"/>
        <v>0</v>
      </c>
    </row>
    <row r="969" spans="3:7" x14ac:dyDescent="0.35">
      <c r="C969" s="3">
        <f>_xlfn.XLOOKUP(B969,Details!E:E,Details!CG:CG)</f>
        <v>0</v>
      </c>
      <c r="D969" s="3">
        <f>_xlfn.XLOOKUP(B969,Details!E:E,Details!AQ:AQ)</f>
        <v>0</v>
      </c>
      <c r="E969" s="3">
        <f>_xlfn.XLOOKUP(B969,Details!E:E,Details!AR:AR)</f>
        <v>0</v>
      </c>
      <c r="F969" s="3">
        <f>SUMIFS(Details!AY:AY,Details!E:E,'GST TDS'!B969)</f>
        <v>0</v>
      </c>
      <c r="G969" s="352">
        <f t="shared" si="24"/>
        <v>0</v>
      </c>
    </row>
    <row r="970" spans="3:7" x14ac:dyDescent="0.35">
      <c r="C970" s="3">
        <f>_xlfn.XLOOKUP(B970,Details!E:E,Details!CG:CG)</f>
        <v>0</v>
      </c>
      <c r="D970" s="3">
        <f>_xlfn.XLOOKUP(B970,Details!E:E,Details!AQ:AQ)</f>
        <v>0</v>
      </c>
      <c r="E970" s="3">
        <f>_xlfn.XLOOKUP(B970,Details!E:E,Details!AR:AR)</f>
        <v>0</v>
      </c>
      <c r="F970" s="3">
        <f>SUMIFS(Details!AY:AY,Details!E:E,'GST TDS'!B970)</f>
        <v>0</v>
      </c>
      <c r="G970" s="352">
        <f t="shared" si="24"/>
        <v>0</v>
      </c>
    </row>
    <row r="971" spans="3:7" x14ac:dyDescent="0.35">
      <c r="C971" s="3">
        <f>_xlfn.XLOOKUP(B971,Details!E:E,Details!CG:CG)</f>
        <v>0</v>
      </c>
      <c r="D971" s="3">
        <f>_xlfn.XLOOKUP(B971,Details!E:E,Details!AQ:AQ)</f>
        <v>0</v>
      </c>
      <c r="E971" s="3">
        <f>_xlfn.XLOOKUP(B971,Details!E:E,Details!AR:AR)</f>
        <v>0</v>
      </c>
      <c r="F971" s="3">
        <f>SUMIFS(Details!AY:AY,Details!E:E,'GST TDS'!B971)</f>
        <v>0</v>
      </c>
      <c r="G971" s="352">
        <f t="shared" si="24"/>
        <v>0</v>
      </c>
    </row>
    <row r="972" spans="3:7" x14ac:dyDescent="0.35">
      <c r="C972" s="3">
        <f>_xlfn.XLOOKUP(B972,Details!E:E,Details!CG:CG)</f>
        <v>0</v>
      </c>
      <c r="D972" s="3">
        <f>_xlfn.XLOOKUP(B972,Details!E:E,Details!AQ:AQ)</f>
        <v>0</v>
      </c>
      <c r="E972" s="3">
        <f>_xlfn.XLOOKUP(B972,Details!E:E,Details!AR:AR)</f>
        <v>0</v>
      </c>
      <c r="F972" s="3">
        <f>SUMIFS(Details!AY:AY,Details!E:E,'GST TDS'!B972)</f>
        <v>0</v>
      </c>
      <c r="G972" s="352">
        <f t="shared" si="24"/>
        <v>0</v>
      </c>
    </row>
    <row r="973" spans="3:7" x14ac:dyDescent="0.35">
      <c r="C973" s="3">
        <f>_xlfn.XLOOKUP(B973,Details!E:E,Details!CG:CG)</f>
        <v>0</v>
      </c>
      <c r="D973" s="3">
        <f>_xlfn.XLOOKUP(B973,Details!E:E,Details!AQ:AQ)</f>
        <v>0</v>
      </c>
      <c r="E973" s="3">
        <f>_xlfn.XLOOKUP(B973,Details!E:E,Details!AR:AR)</f>
        <v>0</v>
      </c>
      <c r="F973" s="3">
        <f>SUMIFS(Details!AY:AY,Details!E:E,'GST TDS'!B973)</f>
        <v>0</v>
      </c>
      <c r="G973" s="352">
        <f t="shared" si="24"/>
        <v>0</v>
      </c>
    </row>
    <row r="974" spans="3:7" x14ac:dyDescent="0.35">
      <c r="C974" s="3">
        <f>_xlfn.XLOOKUP(B974,Details!E:E,Details!CG:CG)</f>
        <v>0</v>
      </c>
      <c r="D974" s="3">
        <f>_xlfn.XLOOKUP(B974,Details!E:E,Details!AQ:AQ)</f>
        <v>0</v>
      </c>
      <c r="E974" s="3">
        <f>_xlfn.XLOOKUP(B974,Details!E:E,Details!AR:AR)</f>
        <v>0</v>
      </c>
      <c r="F974" s="3">
        <f>SUMIFS(Details!AY:AY,Details!E:E,'GST TDS'!B974)</f>
        <v>0</v>
      </c>
      <c r="G974" s="352">
        <f t="shared" si="24"/>
        <v>0</v>
      </c>
    </row>
    <row r="975" spans="3:7" x14ac:dyDescent="0.35">
      <c r="C975" s="3">
        <f>_xlfn.XLOOKUP(B975,Details!E:E,Details!CG:CG)</f>
        <v>0</v>
      </c>
      <c r="D975" s="3">
        <f>_xlfn.XLOOKUP(B975,Details!E:E,Details!AQ:AQ)</f>
        <v>0</v>
      </c>
      <c r="E975" s="3">
        <f>_xlfn.XLOOKUP(B975,Details!E:E,Details!AR:AR)</f>
        <v>0</v>
      </c>
      <c r="F975" s="3">
        <f>SUMIFS(Details!AY:AY,Details!E:E,'GST TDS'!B975)</f>
        <v>0</v>
      </c>
      <c r="G975" s="352">
        <f t="shared" si="24"/>
        <v>0</v>
      </c>
    </row>
    <row r="976" spans="3:7" x14ac:dyDescent="0.35">
      <c r="C976" s="3">
        <f>_xlfn.XLOOKUP(B976,Details!E:E,Details!CG:CG)</f>
        <v>0</v>
      </c>
      <c r="D976" s="3">
        <f>_xlfn.XLOOKUP(B976,Details!E:E,Details!AQ:AQ)</f>
        <v>0</v>
      </c>
      <c r="E976" s="3">
        <f>_xlfn.XLOOKUP(B976,Details!E:E,Details!AR:AR)</f>
        <v>0</v>
      </c>
      <c r="F976" s="3">
        <f>SUMIFS(Details!AY:AY,Details!E:E,'GST TDS'!B976)</f>
        <v>0</v>
      </c>
      <c r="G976" s="352">
        <f t="shared" ref="G976:G1039" si="25">F976*2%</f>
        <v>0</v>
      </c>
    </row>
    <row r="977" spans="3:7" x14ac:dyDescent="0.35">
      <c r="C977" s="3">
        <f>_xlfn.XLOOKUP(B977,Details!E:E,Details!CG:CG)</f>
        <v>0</v>
      </c>
      <c r="D977" s="3">
        <f>_xlfn.XLOOKUP(B977,Details!E:E,Details!AQ:AQ)</f>
        <v>0</v>
      </c>
      <c r="E977" s="3">
        <f>_xlfn.XLOOKUP(B977,Details!E:E,Details!AR:AR)</f>
        <v>0</v>
      </c>
      <c r="F977" s="3">
        <f>SUMIFS(Details!AY:AY,Details!E:E,'GST TDS'!B977)</f>
        <v>0</v>
      </c>
      <c r="G977" s="352">
        <f t="shared" si="25"/>
        <v>0</v>
      </c>
    </row>
    <row r="978" spans="3:7" x14ac:dyDescent="0.35">
      <c r="C978" s="3">
        <f>_xlfn.XLOOKUP(B978,Details!E:E,Details!CG:CG)</f>
        <v>0</v>
      </c>
      <c r="D978" s="3">
        <f>_xlfn.XLOOKUP(B978,Details!E:E,Details!AQ:AQ)</f>
        <v>0</v>
      </c>
      <c r="E978" s="3">
        <f>_xlfn.XLOOKUP(B978,Details!E:E,Details!AR:AR)</f>
        <v>0</v>
      </c>
      <c r="F978" s="3">
        <f>SUMIFS(Details!AY:AY,Details!E:E,'GST TDS'!B978)</f>
        <v>0</v>
      </c>
      <c r="G978" s="352">
        <f t="shared" si="25"/>
        <v>0</v>
      </c>
    </row>
    <row r="979" spans="3:7" x14ac:dyDescent="0.35">
      <c r="C979" s="3">
        <f>_xlfn.XLOOKUP(B979,Details!E:E,Details!CG:CG)</f>
        <v>0</v>
      </c>
      <c r="D979" s="3">
        <f>_xlfn.XLOOKUP(B979,Details!E:E,Details!AQ:AQ)</f>
        <v>0</v>
      </c>
      <c r="E979" s="3">
        <f>_xlfn.XLOOKUP(B979,Details!E:E,Details!AR:AR)</f>
        <v>0</v>
      </c>
      <c r="F979" s="3">
        <f>SUMIFS(Details!AY:AY,Details!E:E,'GST TDS'!B979)</f>
        <v>0</v>
      </c>
      <c r="G979" s="352">
        <f t="shared" si="25"/>
        <v>0</v>
      </c>
    </row>
    <row r="980" spans="3:7" x14ac:dyDescent="0.35">
      <c r="C980" s="3">
        <f>_xlfn.XLOOKUP(B980,Details!E:E,Details!CG:CG)</f>
        <v>0</v>
      </c>
      <c r="D980" s="3">
        <f>_xlfn.XLOOKUP(B980,Details!E:E,Details!AQ:AQ)</f>
        <v>0</v>
      </c>
      <c r="E980" s="3">
        <f>_xlfn.XLOOKUP(B980,Details!E:E,Details!AR:AR)</f>
        <v>0</v>
      </c>
      <c r="F980" s="3">
        <f>SUMIFS(Details!AY:AY,Details!E:E,'GST TDS'!B980)</f>
        <v>0</v>
      </c>
      <c r="G980" s="352">
        <f t="shared" si="25"/>
        <v>0</v>
      </c>
    </row>
    <row r="981" spans="3:7" x14ac:dyDescent="0.35">
      <c r="C981" s="3">
        <f>_xlfn.XLOOKUP(B981,Details!E:E,Details!CG:CG)</f>
        <v>0</v>
      </c>
      <c r="D981" s="3">
        <f>_xlfn.XLOOKUP(B981,Details!E:E,Details!AQ:AQ)</f>
        <v>0</v>
      </c>
      <c r="E981" s="3">
        <f>_xlfn.XLOOKUP(B981,Details!E:E,Details!AR:AR)</f>
        <v>0</v>
      </c>
      <c r="F981" s="3">
        <f>SUMIFS(Details!AY:AY,Details!E:E,'GST TDS'!B981)</f>
        <v>0</v>
      </c>
      <c r="G981" s="352">
        <f t="shared" si="25"/>
        <v>0</v>
      </c>
    </row>
    <row r="982" spans="3:7" x14ac:dyDescent="0.35">
      <c r="C982" s="3">
        <f>_xlfn.XLOOKUP(B982,Details!E:E,Details!CG:CG)</f>
        <v>0</v>
      </c>
      <c r="D982" s="3">
        <f>_xlfn.XLOOKUP(B982,Details!E:E,Details!AQ:AQ)</f>
        <v>0</v>
      </c>
      <c r="E982" s="3">
        <f>_xlfn.XLOOKUP(B982,Details!E:E,Details!AR:AR)</f>
        <v>0</v>
      </c>
      <c r="F982" s="3">
        <f>SUMIFS(Details!AY:AY,Details!E:E,'GST TDS'!B982)</f>
        <v>0</v>
      </c>
      <c r="G982" s="352">
        <f t="shared" si="25"/>
        <v>0</v>
      </c>
    </row>
    <row r="983" spans="3:7" x14ac:dyDescent="0.35">
      <c r="C983" s="3">
        <f>_xlfn.XLOOKUP(B983,Details!E:E,Details!CG:CG)</f>
        <v>0</v>
      </c>
      <c r="D983" s="3">
        <f>_xlfn.XLOOKUP(B983,Details!E:E,Details!AQ:AQ)</f>
        <v>0</v>
      </c>
      <c r="E983" s="3">
        <f>_xlfn.XLOOKUP(B983,Details!E:E,Details!AR:AR)</f>
        <v>0</v>
      </c>
      <c r="F983" s="3">
        <f>SUMIFS(Details!AY:AY,Details!E:E,'GST TDS'!B983)</f>
        <v>0</v>
      </c>
      <c r="G983" s="352">
        <f t="shared" si="25"/>
        <v>0</v>
      </c>
    </row>
    <row r="984" spans="3:7" x14ac:dyDescent="0.35">
      <c r="C984" s="3">
        <f>_xlfn.XLOOKUP(B984,Details!E:E,Details!CG:CG)</f>
        <v>0</v>
      </c>
      <c r="D984" s="3">
        <f>_xlfn.XLOOKUP(B984,Details!E:E,Details!AQ:AQ)</f>
        <v>0</v>
      </c>
      <c r="E984" s="3">
        <f>_xlfn.XLOOKUP(B984,Details!E:E,Details!AR:AR)</f>
        <v>0</v>
      </c>
      <c r="F984" s="3">
        <f>SUMIFS(Details!AY:AY,Details!E:E,'GST TDS'!B984)</f>
        <v>0</v>
      </c>
      <c r="G984" s="352">
        <f t="shared" si="25"/>
        <v>0</v>
      </c>
    </row>
    <row r="985" spans="3:7" x14ac:dyDescent="0.35">
      <c r="C985" s="3">
        <f>_xlfn.XLOOKUP(B985,Details!E:E,Details!CG:CG)</f>
        <v>0</v>
      </c>
      <c r="D985" s="3">
        <f>_xlfn.XLOOKUP(B985,Details!E:E,Details!AQ:AQ)</f>
        <v>0</v>
      </c>
      <c r="E985" s="3">
        <f>_xlfn.XLOOKUP(B985,Details!E:E,Details!AR:AR)</f>
        <v>0</v>
      </c>
      <c r="F985" s="3">
        <f>SUMIFS(Details!AY:AY,Details!E:E,'GST TDS'!B985)</f>
        <v>0</v>
      </c>
      <c r="G985" s="352">
        <f t="shared" si="25"/>
        <v>0</v>
      </c>
    </row>
    <row r="986" spans="3:7" x14ac:dyDescent="0.35">
      <c r="C986" s="3">
        <f>_xlfn.XLOOKUP(B986,Details!E:E,Details!CG:CG)</f>
        <v>0</v>
      </c>
      <c r="D986" s="3">
        <f>_xlfn.XLOOKUP(B986,Details!E:E,Details!AQ:AQ)</f>
        <v>0</v>
      </c>
      <c r="E986" s="3">
        <f>_xlfn.XLOOKUP(B986,Details!E:E,Details!AR:AR)</f>
        <v>0</v>
      </c>
      <c r="F986" s="3">
        <f>SUMIFS(Details!AY:AY,Details!E:E,'GST TDS'!B986)</f>
        <v>0</v>
      </c>
      <c r="G986" s="352">
        <f t="shared" si="25"/>
        <v>0</v>
      </c>
    </row>
    <row r="987" spans="3:7" x14ac:dyDescent="0.35">
      <c r="C987" s="3">
        <f>_xlfn.XLOOKUP(B987,Details!E:E,Details!CG:CG)</f>
        <v>0</v>
      </c>
      <c r="D987" s="3">
        <f>_xlfn.XLOOKUP(B987,Details!E:E,Details!AQ:AQ)</f>
        <v>0</v>
      </c>
      <c r="E987" s="3">
        <f>_xlfn.XLOOKUP(B987,Details!E:E,Details!AR:AR)</f>
        <v>0</v>
      </c>
      <c r="F987" s="3">
        <f>SUMIFS(Details!AY:AY,Details!E:E,'GST TDS'!B987)</f>
        <v>0</v>
      </c>
      <c r="G987" s="352">
        <f t="shared" si="25"/>
        <v>0</v>
      </c>
    </row>
    <row r="988" spans="3:7" x14ac:dyDescent="0.35">
      <c r="C988" s="3">
        <f>_xlfn.XLOOKUP(B988,Details!E:E,Details!CG:CG)</f>
        <v>0</v>
      </c>
      <c r="D988" s="3">
        <f>_xlfn.XLOOKUP(B988,Details!E:E,Details!AQ:AQ)</f>
        <v>0</v>
      </c>
      <c r="E988" s="3">
        <f>_xlfn.XLOOKUP(B988,Details!E:E,Details!AR:AR)</f>
        <v>0</v>
      </c>
      <c r="F988" s="3">
        <f>SUMIFS(Details!AY:AY,Details!E:E,'GST TDS'!B988)</f>
        <v>0</v>
      </c>
      <c r="G988" s="352">
        <f t="shared" si="25"/>
        <v>0</v>
      </c>
    </row>
    <row r="989" spans="3:7" x14ac:dyDescent="0.35">
      <c r="C989" s="3">
        <f>_xlfn.XLOOKUP(B989,Details!E:E,Details!CG:CG)</f>
        <v>0</v>
      </c>
      <c r="D989" s="3">
        <f>_xlfn.XLOOKUP(B989,Details!E:E,Details!AQ:AQ)</f>
        <v>0</v>
      </c>
      <c r="E989" s="3">
        <f>_xlfn.XLOOKUP(B989,Details!E:E,Details!AR:AR)</f>
        <v>0</v>
      </c>
      <c r="F989" s="3">
        <f>SUMIFS(Details!AY:AY,Details!E:E,'GST TDS'!B989)</f>
        <v>0</v>
      </c>
      <c r="G989" s="352">
        <f t="shared" si="25"/>
        <v>0</v>
      </c>
    </row>
    <row r="990" spans="3:7" x14ac:dyDescent="0.35">
      <c r="C990" s="3">
        <f>_xlfn.XLOOKUP(B990,Details!E:E,Details!CG:CG)</f>
        <v>0</v>
      </c>
      <c r="D990" s="3">
        <f>_xlfn.XLOOKUP(B990,Details!E:E,Details!AQ:AQ)</f>
        <v>0</v>
      </c>
      <c r="E990" s="3">
        <f>_xlfn.XLOOKUP(B990,Details!E:E,Details!AR:AR)</f>
        <v>0</v>
      </c>
      <c r="F990" s="3">
        <f>SUMIFS(Details!AY:AY,Details!E:E,'GST TDS'!B990)</f>
        <v>0</v>
      </c>
      <c r="G990" s="352">
        <f t="shared" si="25"/>
        <v>0</v>
      </c>
    </row>
    <row r="991" spans="3:7" x14ac:dyDescent="0.35">
      <c r="C991" s="3">
        <f>_xlfn.XLOOKUP(B991,Details!E:E,Details!CG:CG)</f>
        <v>0</v>
      </c>
      <c r="D991" s="3">
        <f>_xlfn.XLOOKUP(B991,Details!E:E,Details!AQ:AQ)</f>
        <v>0</v>
      </c>
      <c r="E991" s="3">
        <f>_xlfn.XLOOKUP(B991,Details!E:E,Details!AR:AR)</f>
        <v>0</v>
      </c>
      <c r="F991" s="3">
        <f>SUMIFS(Details!AY:AY,Details!E:E,'GST TDS'!B991)</f>
        <v>0</v>
      </c>
      <c r="G991" s="352">
        <f t="shared" si="25"/>
        <v>0</v>
      </c>
    </row>
    <row r="992" spans="3:7" x14ac:dyDescent="0.35">
      <c r="C992" s="3">
        <f>_xlfn.XLOOKUP(B992,Details!E:E,Details!CG:CG)</f>
        <v>0</v>
      </c>
      <c r="D992" s="3">
        <f>_xlfn.XLOOKUP(B992,Details!E:E,Details!AQ:AQ)</f>
        <v>0</v>
      </c>
      <c r="E992" s="3">
        <f>_xlfn.XLOOKUP(B992,Details!E:E,Details!AR:AR)</f>
        <v>0</v>
      </c>
      <c r="F992" s="3">
        <f>SUMIFS(Details!AY:AY,Details!E:E,'GST TDS'!B992)</f>
        <v>0</v>
      </c>
      <c r="G992" s="352">
        <f t="shared" si="25"/>
        <v>0</v>
      </c>
    </row>
    <row r="993" spans="3:7" x14ac:dyDescent="0.35">
      <c r="C993" s="3">
        <f>_xlfn.XLOOKUP(B993,Details!E:E,Details!CG:CG)</f>
        <v>0</v>
      </c>
      <c r="D993" s="3">
        <f>_xlfn.XLOOKUP(B993,Details!E:E,Details!AQ:AQ)</f>
        <v>0</v>
      </c>
      <c r="E993" s="3">
        <f>_xlfn.XLOOKUP(B993,Details!E:E,Details!AR:AR)</f>
        <v>0</v>
      </c>
      <c r="F993" s="3">
        <f>SUMIFS(Details!AY:AY,Details!E:E,'GST TDS'!B993)</f>
        <v>0</v>
      </c>
      <c r="G993" s="352">
        <f t="shared" si="25"/>
        <v>0</v>
      </c>
    </row>
    <row r="994" spans="3:7" x14ac:dyDescent="0.35">
      <c r="C994" s="3">
        <f>_xlfn.XLOOKUP(B994,Details!E:E,Details!CG:CG)</f>
        <v>0</v>
      </c>
      <c r="D994" s="3">
        <f>_xlfn.XLOOKUP(B994,Details!E:E,Details!AQ:AQ)</f>
        <v>0</v>
      </c>
      <c r="E994" s="3">
        <f>_xlfn.XLOOKUP(B994,Details!E:E,Details!AR:AR)</f>
        <v>0</v>
      </c>
      <c r="F994" s="3">
        <f>SUMIFS(Details!AY:AY,Details!E:E,'GST TDS'!B994)</f>
        <v>0</v>
      </c>
      <c r="G994" s="352">
        <f t="shared" si="25"/>
        <v>0</v>
      </c>
    </row>
    <row r="995" spans="3:7" x14ac:dyDescent="0.35">
      <c r="C995" s="3">
        <f>_xlfn.XLOOKUP(B995,Details!E:E,Details!CG:CG)</f>
        <v>0</v>
      </c>
      <c r="D995" s="3">
        <f>_xlfn.XLOOKUP(B995,Details!E:E,Details!AQ:AQ)</f>
        <v>0</v>
      </c>
      <c r="E995" s="3">
        <f>_xlfn.XLOOKUP(B995,Details!E:E,Details!AR:AR)</f>
        <v>0</v>
      </c>
      <c r="F995" s="3">
        <f>SUMIFS(Details!AY:AY,Details!E:E,'GST TDS'!B995)</f>
        <v>0</v>
      </c>
      <c r="G995" s="352">
        <f t="shared" si="25"/>
        <v>0</v>
      </c>
    </row>
    <row r="996" spans="3:7" x14ac:dyDescent="0.35">
      <c r="C996" s="3">
        <f>_xlfn.XLOOKUP(B996,Details!E:E,Details!CG:CG)</f>
        <v>0</v>
      </c>
      <c r="D996" s="3">
        <f>_xlfn.XLOOKUP(B996,Details!E:E,Details!AQ:AQ)</f>
        <v>0</v>
      </c>
      <c r="E996" s="3">
        <f>_xlfn.XLOOKUP(B996,Details!E:E,Details!AR:AR)</f>
        <v>0</v>
      </c>
      <c r="F996" s="3">
        <f>SUMIFS(Details!AY:AY,Details!E:E,'GST TDS'!B996)</f>
        <v>0</v>
      </c>
      <c r="G996" s="352">
        <f t="shared" si="25"/>
        <v>0</v>
      </c>
    </row>
    <row r="997" spans="3:7" x14ac:dyDescent="0.35">
      <c r="C997" s="3">
        <f>_xlfn.XLOOKUP(B997,Details!E:E,Details!CG:CG)</f>
        <v>0</v>
      </c>
      <c r="D997" s="3">
        <f>_xlfn.XLOOKUP(B997,Details!E:E,Details!AQ:AQ)</f>
        <v>0</v>
      </c>
      <c r="E997" s="3">
        <f>_xlfn.XLOOKUP(B997,Details!E:E,Details!AR:AR)</f>
        <v>0</v>
      </c>
      <c r="F997" s="3">
        <f>SUMIFS(Details!AY:AY,Details!E:E,'GST TDS'!B997)</f>
        <v>0</v>
      </c>
      <c r="G997" s="352">
        <f t="shared" si="25"/>
        <v>0</v>
      </c>
    </row>
    <row r="998" spans="3:7" x14ac:dyDescent="0.35">
      <c r="C998" s="3">
        <f>_xlfn.XLOOKUP(B998,Details!E:E,Details!CG:CG)</f>
        <v>0</v>
      </c>
      <c r="D998" s="3">
        <f>_xlfn.XLOOKUP(B998,Details!E:E,Details!AQ:AQ)</f>
        <v>0</v>
      </c>
      <c r="E998" s="3">
        <f>_xlfn.XLOOKUP(B998,Details!E:E,Details!AR:AR)</f>
        <v>0</v>
      </c>
      <c r="F998" s="3">
        <f>SUMIFS(Details!AY:AY,Details!E:E,'GST TDS'!B998)</f>
        <v>0</v>
      </c>
      <c r="G998" s="352">
        <f t="shared" si="25"/>
        <v>0</v>
      </c>
    </row>
    <row r="999" spans="3:7" x14ac:dyDescent="0.35">
      <c r="C999" s="3">
        <f>_xlfn.XLOOKUP(B999,Details!E:E,Details!CG:CG)</f>
        <v>0</v>
      </c>
      <c r="D999" s="3">
        <f>_xlfn.XLOOKUP(B999,Details!E:E,Details!AQ:AQ)</f>
        <v>0</v>
      </c>
      <c r="E999" s="3">
        <f>_xlfn.XLOOKUP(B999,Details!E:E,Details!AR:AR)</f>
        <v>0</v>
      </c>
      <c r="F999" s="3">
        <f>SUMIFS(Details!AY:AY,Details!E:E,'GST TDS'!B999)</f>
        <v>0</v>
      </c>
      <c r="G999" s="352">
        <f t="shared" si="25"/>
        <v>0</v>
      </c>
    </row>
    <row r="1000" spans="3:7" x14ac:dyDescent="0.35">
      <c r="C1000" s="3">
        <f>_xlfn.XLOOKUP(B1000,Details!E:E,Details!CG:CG)</f>
        <v>0</v>
      </c>
      <c r="D1000" s="3">
        <f>_xlfn.XLOOKUP(B1000,Details!E:E,Details!AQ:AQ)</f>
        <v>0</v>
      </c>
      <c r="E1000" s="3">
        <f>_xlfn.XLOOKUP(B1000,Details!E:E,Details!AR:AR)</f>
        <v>0</v>
      </c>
      <c r="F1000" s="3">
        <f>SUMIFS(Details!AY:AY,Details!E:E,'GST TDS'!B1000)</f>
        <v>0</v>
      </c>
      <c r="G1000" s="352">
        <f t="shared" si="25"/>
        <v>0</v>
      </c>
    </row>
    <row r="1001" spans="3:7" x14ac:dyDescent="0.35">
      <c r="C1001" s="3">
        <f>_xlfn.XLOOKUP(B1001,Details!E:E,Details!CG:CG)</f>
        <v>0</v>
      </c>
      <c r="D1001" s="3">
        <f>_xlfn.XLOOKUP(B1001,Details!E:E,Details!AQ:AQ)</f>
        <v>0</v>
      </c>
      <c r="E1001" s="3">
        <f>_xlfn.XLOOKUP(B1001,Details!E:E,Details!AR:AR)</f>
        <v>0</v>
      </c>
      <c r="F1001" s="3">
        <f>SUMIFS(Details!AY:AY,Details!E:E,'GST TDS'!B1001)</f>
        <v>0</v>
      </c>
      <c r="G1001" s="352">
        <f t="shared" si="25"/>
        <v>0</v>
      </c>
    </row>
    <row r="1002" spans="3:7" x14ac:dyDescent="0.35">
      <c r="C1002" s="3">
        <f>_xlfn.XLOOKUP(B1002,Details!E:E,Details!CG:CG)</f>
        <v>0</v>
      </c>
      <c r="D1002" s="3">
        <f>_xlfn.XLOOKUP(B1002,Details!E:E,Details!AQ:AQ)</f>
        <v>0</v>
      </c>
      <c r="E1002" s="3">
        <f>_xlfn.XLOOKUP(B1002,Details!E:E,Details!AR:AR)</f>
        <v>0</v>
      </c>
      <c r="F1002" s="3">
        <f>SUMIFS(Details!AY:AY,Details!E:E,'GST TDS'!B1002)</f>
        <v>0</v>
      </c>
      <c r="G1002" s="352">
        <f t="shared" si="25"/>
        <v>0</v>
      </c>
    </row>
    <row r="1003" spans="3:7" x14ac:dyDescent="0.35">
      <c r="C1003" s="3">
        <f>_xlfn.XLOOKUP(B1003,Details!E:E,Details!CG:CG)</f>
        <v>0</v>
      </c>
      <c r="D1003" s="3">
        <f>_xlfn.XLOOKUP(B1003,Details!E:E,Details!AQ:AQ)</f>
        <v>0</v>
      </c>
      <c r="E1003" s="3">
        <f>_xlfn.XLOOKUP(B1003,Details!E:E,Details!AR:AR)</f>
        <v>0</v>
      </c>
      <c r="F1003" s="3">
        <f>SUMIFS(Details!AY:AY,Details!E:E,'GST TDS'!B1003)</f>
        <v>0</v>
      </c>
      <c r="G1003" s="352">
        <f t="shared" si="25"/>
        <v>0</v>
      </c>
    </row>
    <row r="1004" spans="3:7" x14ac:dyDescent="0.35">
      <c r="C1004" s="3">
        <f>_xlfn.XLOOKUP(B1004,Details!E:E,Details!CG:CG)</f>
        <v>0</v>
      </c>
      <c r="D1004" s="3">
        <f>_xlfn.XLOOKUP(B1004,Details!E:E,Details!AQ:AQ)</f>
        <v>0</v>
      </c>
      <c r="E1004" s="3">
        <f>_xlfn.XLOOKUP(B1004,Details!E:E,Details!AR:AR)</f>
        <v>0</v>
      </c>
      <c r="F1004" s="3">
        <f>SUMIFS(Details!AY:AY,Details!E:E,'GST TDS'!B1004)</f>
        <v>0</v>
      </c>
      <c r="G1004" s="352">
        <f t="shared" si="25"/>
        <v>0</v>
      </c>
    </row>
    <row r="1005" spans="3:7" x14ac:dyDescent="0.35">
      <c r="C1005" s="3">
        <f>_xlfn.XLOOKUP(B1005,Details!E:E,Details!CG:CG)</f>
        <v>0</v>
      </c>
      <c r="D1005" s="3">
        <f>_xlfn.XLOOKUP(B1005,Details!E:E,Details!AQ:AQ)</f>
        <v>0</v>
      </c>
      <c r="E1005" s="3">
        <f>_xlfn.XLOOKUP(B1005,Details!E:E,Details!AR:AR)</f>
        <v>0</v>
      </c>
      <c r="F1005" s="3">
        <f>SUMIFS(Details!AY:AY,Details!E:E,'GST TDS'!B1005)</f>
        <v>0</v>
      </c>
      <c r="G1005" s="352">
        <f t="shared" si="25"/>
        <v>0</v>
      </c>
    </row>
    <row r="1006" spans="3:7" x14ac:dyDescent="0.35">
      <c r="C1006" s="3">
        <f>_xlfn.XLOOKUP(B1006,Details!E:E,Details!CG:CG)</f>
        <v>0</v>
      </c>
      <c r="D1006" s="3">
        <f>_xlfn.XLOOKUP(B1006,Details!E:E,Details!AQ:AQ)</f>
        <v>0</v>
      </c>
      <c r="E1006" s="3">
        <f>_xlfn.XLOOKUP(B1006,Details!E:E,Details!AR:AR)</f>
        <v>0</v>
      </c>
      <c r="F1006" s="3">
        <f>SUMIFS(Details!AY:AY,Details!E:E,'GST TDS'!B1006)</f>
        <v>0</v>
      </c>
      <c r="G1006" s="352">
        <f t="shared" si="25"/>
        <v>0</v>
      </c>
    </row>
    <row r="1007" spans="3:7" x14ac:dyDescent="0.35">
      <c r="C1007" s="3">
        <f>_xlfn.XLOOKUP(B1007,Details!E:E,Details!CG:CG)</f>
        <v>0</v>
      </c>
      <c r="D1007" s="3">
        <f>_xlfn.XLOOKUP(B1007,Details!E:E,Details!AQ:AQ)</f>
        <v>0</v>
      </c>
      <c r="E1007" s="3">
        <f>_xlfn.XLOOKUP(B1007,Details!E:E,Details!AR:AR)</f>
        <v>0</v>
      </c>
      <c r="F1007" s="3">
        <f>SUMIFS(Details!AY:AY,Details!E:E,'GST TDS'!B1007)</f>
        <v>0</v>
      </c>
      <c r="G1007" s="352">
        <f t="shared" si="25"/>
        <v>0</v>
      </c>
    </row>
    <row r="1008" spans="3:7" x14ac:dyDescent="0.35">
      <c r="C1008" s="3">
        <f>_xlfn.XLOOKUP(B1008,Details!E:E,Details!CG:CG)</f>
        <v>0</v>
      </c>
      <c r="D1008" s="3">
        <f>_xlfn.XLOOKUP(B1008,Details!E:E,Details!AQ:AQ)</f>
        <v>0</v>
      </c>
      <c r="E1008" s="3">
        <f>_xlfn.XLOOKUP(B1008,Details!E:E,Details!AR:AR)</f>
        <v>0</v>
      </c>
      <c r="F1008" s="3">
        <f>SUMIFS(Details!AY:AY,Details!E:E,'GST TDS'!B1008)</f>
        <v>0</v>
      </c>
      <c r="G1008" s="352">
        <f t="shared" si="25"/>
        <v>0</v>
      </c>
    </row>
    <row r="1009" spans="3:7" x14ac:dyDescent="0.35">
      <c r="C1009" s="3">
        <f>_xlfn.XLOOKUP(B1009,Details!E:E,Details!CG:CG)</f>
        <v>0</v>
      </c>
      <c r="D1009" s="3">
        <f>_xlfn.XLOOKUP(B1009,Details!E:E,Details!AQ:AQ)</f>
        <v>0</v>
      </c>
      <c r="E1009" s="3">
        <f>_xlfn.XLOOKUP(B1009,Details!E:E,Details!AR:AR)</f>
        <v>0</v>
      </c>
      <c r="F1009" s="3">
        <f>SUMIFS(Details!AY:AY,Details!E:E,'GST TDS'!B1009)</f>
        <v>0</v>
      </c>
      <c r="G1009" s="352">
        <f t="shared" si="25"/>
        <v>0</v>
      </c>
    </row>
    <row r="1010" spans="3:7" x14ac:dyDescent="0.35">
      <c r="C1010" s="3">
        <f>_xlfn.XLOOKUP(B1010,Details!E:E,Details!CG:CG)</f>
        <v>0</v>
      </c>
      <c r="D1010" s="3">
        <f>_xlfn.XLOOKUP(B1010,Details!E:E,Details!AQ:AQ)</f>
        <v>0</v>
      </c>
      <c r="E1010" s="3">
        <f>_xlfn.XLOOKUP(B1010,Details!E:E,Details!AR:AR)</f>
        <v>0</v>
      </c>
      <c r="F1010" s="3">
        <f>SUMIFS(Details!AY:AY,Details!E:E,'GST TDS'!B1010)</f>
        <v>0</v>
      </c>
      <c r="G1010" s="352">
        <f t="shared" si="25"/>
        <v>0</v>
      </c>
    </row>
    <row r="1011" spans="3:7" x14ac:dyDescent="0.35">
      <c r="C1011" s="3">
        <f>_xlfn.XLOOKUP(B1011,Details!E:E,Details!CG:CG)</f>
        <v>0</v>
      </c>
      <c r="D1011" s="3">
        <f>_xlfn.XLOOKUP(B1011,Details!E:E,Details!AQ:AQ)</f>
        <v>0</v>
      </c>
      <c r="E1011" s="3">
        <f>_xlfn.XLOOKUP(B1011,Details!E:E,Details!AR:AR)</f>
        <v>0</v>
      </c>
      <c r="F1011" s="3">
        <f>SUMIFS(Details!AY:AY,Details!E:E,'GST TDS'!B1011)</f>
        <v>0</v>
      </c>
      <c r="G1011" s="352">
        <f t="shared" si="25"/>
        <v>0</v>
      </c>
    </row>
    <row r="1012" spans="3:7" x14ac:dyDescent="0.35">
      <c r="C1012" s="3">
        <f>_xlfn.XLOOKUP(B1012,Details!E:E,Details!CG:CG)</f>
        <v>0</v>
      </c>
      <c r="D1012" s="3">
        <f>_xlfn.XLOOKUP(B1012,Details!E:E,Details!AQ:AQ)</f>
        <v>0</v>
      </c>
      <c r="E1012" s="3">
        <f>_xlfn.XLOOKUP(B1012,Details!E:E,Details!AR:AR)</f>
        <v>0</v>
      </c>
      <c r="F1012" s="3">
        <f>SUMIFS(Details!AY:AY,Details!E:E,'GST TDS'!B1012)</f>
        <v>0</v>
      </c>
      <c r="G1012" s="352">
        <f t="shared" si="25"/>
        <v>0</v>
      </c>
    </row>
    <row r="1013" spans="3:7" x14ac:dyDescent="0.35">
      <c r="C1013" s="3">
        <f>_xlfn.XLOOKUP(B1013,Details!E:E,Details!CG:CG)</f>
        <v>0</v>
      </c>
      <c r="D1013" s="3">
        <f>_xlfn.XLOOKUP(B1013,Details!E:E,Details!AQ:AQ)</f>
        <v>0</v>
      </c>
      <c r="E1013" s="3">
        <f>_xlfn.XLOOKUP(B1013,Details!E:E,Details!AR:AR)</f>
        <v>0</v>
      </c>
      <c r="F1013" s="3">
        <f>SUMIFS(Details!AY:AY,Details!E:E,'GST TDS'!B1013)</f>
        <v>0</v>
      </c>
      <c r="G1013" s="352">
        <f t="shared" si="25"/>
        <v>0</v>
      </c>
    </row>
    <row r="1014" spans="3:7" x14ac:dyDescent="0.35">
      <c r="C1014" s="3">
        <f>_xlfn.XLOOKUP(B1014,Details!E:E,Details!CG:CG)</f>
        <v>0</v>
      </c>
      <c r="D1014" s="3">
        <f>_xlfn.XLOOKUP(B1014,Details!E:E,Details!AQ:AQ)</f>
        <v>0</v>
      </c>
      <c r="E1014" s="3">
        <f>_xlfn.XLOOKUP(B1014,Details!E:E,Details!AR:AR)</f>
        <v>0</v>
      </c>
      <c r="F1014" s="3">
        <f>SUMIFS(Details!AY:AY,Details!E:E,'GST TDS'!B1014)</f>
        <v>0</v>
      </c>
      <c r="G1014" s="352">
        <f t="shared" si="25"/>
        <v>0</v>
      </c>
    </row>
    <row r="1015" spans="3:7" x14ac:dyDescent="0.35">
      <c r="C1015" s="3">
        <f>_xlfn.XLOOKUP(B1015,Details!E:E,Details!CG:CG)</f>
        <v>0</v>
      </c>
      <c r="D1015" s="3">
        <f>_xlfn.XLOOKUP(B1015,Details!E:E,Details!AQ:AQ)</f>
        <v>0</v>
      </c>
      <c r="E1015" s="3">
        <f>_xlfn.XLOOKUP(B1015,Details!E:E,Details!AR:AR)</f>
        <v>0</v>
      </c>
      <c r="F1015" s="3">
        <f>SUMIFS(Details!AY:AY,Details!E:E,'GST TDS'!B1015)</f>
        <v>0</v>
      </c>
      <c r="G1015" s="352">
        <f t="shared" si="25"/>
        <v>0</v>
      </c>
    </row>
    <row r="1016" spans="3:7" x14ac:dyDescent="0.35">
      <c r="C1016" s="3">
        <f>_xlfn.XLOOKUP(B1016,Details!E:E,Details!CG:CG)</f>
        <v>0</v>
      </c>
      <c r="D1016" s="3">
        <f>_xlfn.XLOOKUP(B1016,Details!E:E,Details!AQ:AQ)</f>
        <v>0</v>
      </c>
      <c r="E1016" s="3">
        <f>_xlfn.XLOOKUP(B1016,Details!E:E,Details!AR:AR)</f>
        <v>0</v>
      </c>
      <c r="F1016" s="3">
        <f>SUMIFS(Details!AY:AY,Details!E:E,'GST TDS'!B1016)</f>
        <v>0</v>
      </c>
      <c r="G1016" s="352">
        <f t="shared" si="25"/>
        <v>0</v>
      </c>
    </row>
    <row r="1017" spans="3:7" x14ac:dyDescent="0.35">
      <c r="C1017" s="3">
        <f>_xlfn.XLOOKUP(B1017,Details!E:E,Details!CG:CG)</f>
        <v>0</v>
      </c>
      <c r="D1017" s="3">
        <f>_xlfn.XLOOKUP(B1017,Details!E:E,Details!AQ:AQ)</f>
        <v>0</v>
      </c>
      <c r="E1017" s="3">
        <f>_xlfn.XLOOKUP(B1017,Details!E:E,Details!AR:AR)</f>
        <v>0</v>
      </c>
      <c r="F1017" s="3">
        <f>SUMIFS(Details!AY:AY,Details!E:E,'GST TDS'!B1017)</f>
        <v>0</v>
      </c>
      <c r="G1017" s="352">
        <f t="shared" si="25"/>
        <v>0</v>
      </c>
    </row>
    <row r="1018" spans="3:7" x14ac:dyDescent="0.35">
      <c r="C1018" s="3">
        <f>_xlfn.XLOOKUP(B1018,Details!E:E,Details!CG:CG)</f>
        <v>0</v>
      </c>
      <c r="D1018" s="3">
        <f>_xlfn.XLOOKUP(B1018,Details!E:E,Details!AQ:AQ)</f>
        <v>0</v>
      </c>
      <c r="E1018" s="3">
        <f>_xlfn.XLOOKUP(B1018,Details!E:E,Details!AR:AR)</f>
        <v>0</v>
      </c>
      <c r="F1018" s="3">
        <f>SUMIFS(Details!AY:AY,Details!E:E,'GST TDS'!B1018)</f>
        <v>0</v>
      </c>
      <c r="G1018" s="352">
        <f t="shared" si="25"/>
        <v>0</v>
      </c>
    </row>
    <row r="1019" spans="3:7" x14ac:dyDescent="0.35">
      <c r="C1019" s="3">
        <f>_xlfn.XLOOKUP(B1019,Details!E:E,Details!CG:CG)</f>
        <v>0</v>
      </c>
      <c r="D1019" s="3">
        <f>_xlfn.XLOOKUP(B1019,Details!E:E,Details!AQ:AQ)</f>
        <v>0</v>
      </c>
      <c r="E1019" s="3">
        <f>_xlfn.XLOOKUP(B1019,Details!E:E,Details!AR:AR)</f>
        <v>0</v>
      </c>
      <c r="F1019" s="3">
        <f>SUMIFS(Details!AY:AY,Details!E:E,'GST TDS'!B1019)</f>
        <v>0</v>
      </c>
      <c r="G1019" s="352">
        <f t="shared" si="25"/>
        <v>0</v>
      </c>
    </row>
    <row r="1020" spans="3:7" x14ac:dyDescent="0.35">
      <c r="C1020" s="3">
        <f>_xlfn.XLOOKUP(B1020,Details!E:E,Details!CG:CG)</f>
        <v>0</v>
      </c>
      <c r="D1020" s="3">
        <f>_xlfn.XLOOKUP(B1020,Details!E:E,Details!AQ:AQ)</f>
        <v>0</v>
      </c>
      <c r="E1020" s="3">
        <f>_xlfn.XLOOKUP(B1020,Details!E:E,Details!AR:AR)</f>
        <v>0</v>
      </c>
      <c r="F1020" s="3">
        <f>SUMIFS(Details!AY:AY,Details!E:E,'GST TDS'!B1020)</f>
        <v>0</v>
      </c>
      <c r="G1020" s="352">
        <f t="shared" si="25"/>
        <v>0</v>
      </c>
    </row>
    <row r="1021" spans="3:7" x14ac:dyDescent="0.35">
      <c r="C1021" s="3">
        <f>_xlfn.XLOOKUP(B1021,Details!E:E,Details!CG:CG)</f>
        <v>0</v>
      </c>
      <c r="D1021" s="3">
        <f>_xlfn.XLOOKUP(B1021,Details!E:E,Details!AQ:AQ)</f>
        <v>0</v>
      </c>
      <c r="E1021" s="3">
        <f>_xlfn.XLOOKUP(B1021,Details!E:E,Details!AR:AR)</f>
        <v>0</v>
      </c>
      <c r="F1021" s="3">
        <f>SUMIFS(Details!AY:AY,Details!E:E,'GST TDS'!B1021)</f>
        <v>0</v>
      </c>
      <c r="G1021" s="352">
        <f t="shared" si="25"/>
        <v>0</v>
      </c>
    </row>
    <row r="1022" spans="3:7" x14ac:dyDescent="0.35">
      <c r="C1022" s="3">
        <f>_xlfn.XLOOKUP(B1022,Details!E:E,Details!CG:CG)</f>
        <v>0</v>
      </c>
      <c r="D1022" s="3">
        <f>_xlfn.XLOOKUP(B1022,Details!E:E,Details!AQ:AQ)</f>
        <v>0</v>
      </c>
      <c r="E1022" s="3">
        <f>_xlfn.XLOOKUP(B1022,Details!E:E,Details!AR:AR)</f>
        <v>0</v>
      </c>
      <c r="F1022" s="3">
        <f>SUMIFS(Details!AY:AY,Details!E:E,'GST TDS'!B1022)</f>
        <v>0</v>
      </c>
      <c r="G1022" s="352">
        <f t="shared" si="25"/>
        <v>0</v>
      </c>
    </row>
    <row r="1023" spans="3:7" x14ac:dyDescent="0.35">
      <c r="C1023" s="3">
        <f>_xlfn.XLOOKUP(B1023,Details!E:E,Details!CG:CG)</f>
        <v>0</v>
      </c>
      <c r="D1023" s="3">
        <f>_xlfn.XLOOKUP(B1023,Details!E:E,Details!AQ:AQ)</f>
        <v>0</v>
      </c>
      <c r="E1023" s="3">
        <f>_xlfn.XLOOKUP(B1023,Details!E:E,Details!AR:AR)</f>
        <v>0</v>
      </c>
      <c r="F1023" s="3">
        <f>SUMIFS(Details!AY:AY,Details!E:E,'GST TDS'!B1023)</f>
        <v>0</v>
      </c>
      <c r="G1023" s="352">
        <f t="shared" si="25"/>
        <v>0</v>
      </c>
    </row>
    <row r="1024" spans="3:7" x14ac:dyDescent="0.35">
      <c r="C1024" s="3">
        <f>_xlfn.XLOOKUP(B1024,Details!E:E,Details!CG:CG)</f>
        <v>0</v>
      </c>
      <c r="D1024" s="3">
        <f>_xlfn.XLOOKUP(B1024,Details!E:E,Details!AQ:AQ)</f>
        <v>0</v>
      </c>
      <c r="E1024" s="3">
        <f>_xlfn.XLOOKUP(B1024,Details!E:E,Details!AR:AR)</f>
        <v>0</v>
      </c>
      <c r="F1024" s="3">
        <f>SUMIFS(Details!AY:AY,Details!E:E,'GST TDS'!B1024)</f>
        <v>0</v>
      </c>
      <c r="G1024" s="352">
        <f t="shared" si="25"/>
        <v>0</v>
      </c>
    </row>
    <row r="1025" spans="3:7" x14ac:dyDescent="0.35">
      <c r="C1025" s="3">
        <f>_xlfn.XLOOKUP(B1025,Details!E:E,Details!CG:CG)</f>
        <v>0</v>
      </c>
      <c r="D1025" s="3">
        <f>_xlfn.XLOOKUP(B1025,Details!E:E,Details!AQ:AQ)</f>
        <v>0</v>
      </c>
      <c r="E1025" s="3">
        <f>_xlfn.XLOOKUP(B1025,Details!E:E,Details!AR:AR)</f>
        <v>0</v>
      </c>
      <c r="F1025" s="3">
        <f>SUMIFS(Details!AY:AY,Details!E:E,'GST TDS'!B1025)</f>
        <v>0</v>
      </c>
      <c r="G1025" s="352">
        <f t="shared" si="25"/>
        <v>0</v>
      </c>
    </row>
    <row r="1026" spans="3:7" x14ac:dyDescent="0.35">
      <c r="C1026" s="3">
        <f>_xlfn.XLOOKUP(B1026,Details!E:E,Details!CG:CG)</f>
        <v>0</v>
      </c>
      <c r="D1026" s="3">
        <f>_xlfn.XLOOKUP(B1026,Details!E:E,Details!AQ:AQ)</f>
        <v>0</v>
      </c>
      <c r="E1026" s="3">
        <f>_xlfn.XLOOKUP(B1026,Details!E:E,Details!AR:AR)</f>
        <v>0</v>
      </c>
      <c r="F1026" s="3">
        <f>SUMIFS(Details!AY:AY,Details!E:E,'GST TDS'!B1026)</f>
        <v>0</v>
      </c>
      <c r="G1026" s="352">
        <f t="shared" si="25"/>
        <v>0</v>
      </c>
    </row>
    <row r="1027" spans="3:7" x14ac:dyDescent="0.35">
      <c r="C1027" s="3">
        <f>_xlfn.XLOOKUP(B1027,Details!E:E,Details!CG:CG)</f>
        <v>0</v>
      </c>
      <c r="D1027" s="3">
        <f>_xlfn.XLOOKUP(B1027,Details!E:E,Details!AQ:AQ)</f>
        <v>0</v>
      </c>
      <c r="E1027" s="3">
        <f>_xlfn.XLOOKUP(B1027,Details!E:E,Details!AR:AR)</f>
        <v>0</v>
      </c>
      <c r="F1027" s="3">
        <f>SUMIFS(Details!AY:AY,Details!E:E,'GST TDS'!B1027)</f>
        <v>0</v>
      </c>
      <c r="G1027" s="352">
        <f t="shared" si="25"/>
        <v>0</v>
      </c>
    </row>
    <row r="1028" spans="3:7" x14ac:dyDescent="0.35">
      <c r="C1028" s="3">
        <f>_xlfn.XLOOKUP(B1028,Details!E:E,Details!CG:CG)</f>
        <v>0</v>
      </c>
      <c r="D1028" s="3">
        <f>_xlfn.XLOOKUP(B1028,Details!E:E,Details!AQ:AQ)</f>
        <v>0</v>
      </c>
      <c r="E1028" s="3">
        <f>_xlfn.XLOOKUP(B1028,Details!E:E,Details!AR:AR)</f>
        <v>0</v>
      </c>
      <c r="F1028" s="3">
        <f>SUMIFS(Details!AY:AY,Details!E:E,'GST TDS'!B1028)</f>
        <v>0</v>
      </c>
      <c r="G1028" s="352">
        <f t="shared" si="25"/>
        <v>0</v>
      </c>
    </row>
    <row r="1029" spans="3:7" x14ac:dyDescent="0.35">
      <c r="C1029" s="3">
        <f>_xlfn.XLOOKUP(B1029,Details!E:E,Details!CG:CG)</f>
        <v>0</v>
      </c>
      <c r="D1029" s="3">
        <f>_xlfn.XLOOKUP(B1029,Details!E:E,Details!AQ:AQ)</f>
        <v>0</v>
      </c>
      <c r="E1029" s="3">
        <f>_xlfn.XLOOKUP(B1029,Details!E:E,Details!AR:AR)</f>
        <v>0</v>
      </c>
      <c r="F1029" s="3">
        <f>SUMIFS(Details!AY:AY,Details!E:E,'GST TDS'!B1029)</f>
        <v>0</v>
      </c>
      <c r="G1029" s="352">
        <f t="shared" si="25"/>
        <v>0</v>
      </c>
    </row>
    <row r="1030" spans="3:7" x14ac:dyDescent="0.35">
      <c r="C1030" s="3">
        <f>_xlfn.XLOOKUP(B1030,Details!E:E,Details!CG:CG)</f>
        <v>0</v>
      </c>
      <c r="D1030" s="3">
        <f>_xlfn.XLOOKUP(B1030,Details!E:E,Details!AQ:AQ)</f>
        <v>0</v>
      </c>
      <c r="E1030" s="3">
        <f>_xlfn.XLOOKUP(B1030,Details!E:E,Details!AR:AR)</f>
        <v>0</v>
      </c>
      <c r="F1030" s="3">
        <f>SUMIFS(Details!AY:AY,Details!E:E,'GST TDS'!B1030)</f>
        <v>0</v>
      </c>
      <c r="G1030" s="352">
        <f t="shared" si="25"/>
        <v>0</v>
      </c>
    </row>
    <row r="1031" spans="3:7" x14ac:dyDescent="0.35">
      <c r="C1031" s="3">
        <f>_xlfn.XLOOKUP(B1031,Details!E:E,Details!CG:CG)</f>
        <v>0</v>
      </c>
      <c r="D1031" s="3">
        <f>_xlfn.XLOOKUP(B1031,Details!E:E,Details!AQ:AQ)</f>
        <v>0</v>
      </c>
      <c r="E1031" s="3">
        <f>_xlfn.XLOOKUP(B1031,Details!E:E,Details!AR:AR)</f>
        <v>0</v>
      </c>
      <c r="F1031" s="3">
        <f>SUMIFS(Details!AY:AY,Details!E:E,'GST TDS'!B1031)</f>
        <v>0</v>
      </c>
      <c r="G1031" s="352">
        <f t="shared" si="25"/>
        <v>0</v>
      </c>
    </row>
    <row r="1032" spans="3:7" x14ac:dyDescent="0.35">
      <c r="C1032" s="3">
        <f>_xlfn.XLOOKUP(B1032,Details!E:E,Details!CG:CG)</f>
        <v>0</v>
      </c>
      <c r="D1032" s="3">
        <f>_xlfn.XLOOKUP(B1032,Details!E:E,Details!AQ:AQ)</f>
        <v>0</v>
      </c>
      <c r="E1032" s="3">
        <f>_xlfn.XLOOKUP(B1032,Details!E:E,Details!AR:AR)</f>
        <v>0</v>
      </c>
      <c r="F1032" s="3">
        <f>SUMIFS(Details!AY:AY,Details!E:E,'GST TDS'!B1032)</f>
        <v>0</v>
      </c>
      <c r="G1032" s="352">
        <f t="shared" si="25"/>
        <v>0</v>
      </c>
    </row>
    <row r="1033" spans="3:7" x14ac:dyDescent="0.35">
      <c r="C1033" s="3">
        <f>_xlfn.XLOOKUP(B1033,Details!E:E,Details!CG:CG)</f>
        <v>0</v>
      </c>
      <c r="D1033" s="3">
        <f>_xlfn.XLOOKUP(B1033,Details!E:E,Details!AQ:AQ)</f>
        <v>0</v>
      </c>
      <c r="E1033" s="3">
        <f>_xlfn.XLOOKUP(B1033,Details!E:E,Details!AR:AR)</f>
        <v>0</v>
      </c>
      <c r="F1033" s="3">
        <f>SUMIFS(Details!AY:AY,Details!E:E,'GST TDS'!B1033)</f>
        <v>0</v>
      </c>
      <c r="G1033" s="352">
        <f t="shared" si="25"/>
        <v>0</v>
      </c>
    </row>
    <row r="1034" spans="3:7" x14ac:dyDescent="0.35">
      <c r="C1034" s="3">
        <f>_xlfn.XLOOKUP(B1034,Details!E:E,Details!CG:CG)</f>
        <v>0</v>
      </c>
      <c r="D1034" s="3">
        <f>_xlfn.XLOOKUP(B1034,Details!E:E,Details!AQ:AQ)</f>
        <v>0</v>
      </c>
      <c r="E1034" s="3">
        <f>_xlfn.XLOOKUP(B1034,Details!E:E,Details!AR:AR)</f>
        <v>0</v>
      </c>
      <c r="F1034" s="3">
        <f>SUMIFS(Details!AY:AY,Details!E:E,'GST TDS'!B1034)</f>
        <v>0</v>
      </c>
      <c r="G1034" s="352">
        <f t="shared" si="25"/>
        <v>0</v>
      </c>
    </row>
    <row r="1035" spans="3:7" x14ac:dyDescent="0.35">
      <c r="C1035" s="3">
        <f>_xlfn.XLOOKUP(B1035,Details!E:E,Details!CG:CG)</f>
        <v>0</v>
      </c>
      <c r="D1035" s="3">
        <f>_xlfn.XLOOKUP(B1035,Details!E:E,Details!AQ:AQ)</f>
        <v>0</v>
      </c>
      <c r="E1035" s="3">
        <f>_xlfn.XLOOKUP(B1035,Details!E:E,Details!AR:AR)</f>
        <v>0</v>
      </c>
      <c r="F1035" s="3">
        <f>SUMIFS(Details!AY:AY,Details!E:E,'GST TDS'!B1035)</f>
        <v>0</v>
      </c>
      <c r="G1035" s="352">
        <f t="shared" si="25"/>
        <v>0</v>
      </c>
    </row>
    <row r="1036" spans="3:7" x14ac:dyDescent="0.35">
      <c r="C1036" s="3">
        <f>_xlfn.XLOOKUP(B1036,Details!E:E,Details!CG:CG)</f>
        <v>0</v>
      </c>
      <c r="D1036" s="3">
        <f>_xlfn.XLOOKUP(B1036,Details!E:E,Details!AQ:AQ)</f>
        <v>0</v>
      </c>
      <c r="E1036" s="3">
        <f>_xlfn.XLOOKUP(B1036,Details!E:E,Details!AR:AR)</f>
        <v>0</v>
      </c>
      <c r="F1036" s="3">
        <f>SUMIFS(Details!AY:AY,Details!E:E,'GST TDS'!B1036)</f>
        <v>0</v>
      </c>
      <c r="G1036" s="352">
        <f t="shared" si="25"/>
        <v>0</v>
      </c>
    </row>
    <row r="1037" spans="3:7" x14ac:dyDescent="0.35">
      <c r="C1037" s="3">
        <f>_xlfn.XLOOKUP(B1037,Details!E:E,Details!CG:CG)</f>
        <v>0</v>
      </c>
      <c r="D1037" s="3">
        <f>_xlfn.XLOOKUP(B1037,Details!E:E,Details!AQ:AQ)</f>
        <v>0</v>
      </c>
      <c r="E1037" s="3">
        <f>_xlfn.XLOOKUP(B1037,Details!E:E,Details!AR:AR)</f>
        <v>0</v>
      </c>
      <c r="F1037" s="3">
        <f>SUMIFS(Details!AY:AY,Details!E:E,'GST TDS'!B1037)</f>
        <v>0</v>
      </c>
      <c r="G1037" s="352">
        <f t="shared" si="25"/>
        <v>0</v>
      </c>
    </row>
    <row r="1038" spans="3:7" x14ac:dyDescent="0.35">
      <c r="C1038" s="3">
        <f>_xlfn.XLOOKUP(B1038,Details!E:E,Details!CG:CG)</f>
        <v>0</v>
      </c>
      <c r="D1038" s="3">
        <f>_xlfn.XLOOKUP(B1038,Details!E:E,Details!AQ:AQ)</f>
        <v>0</v>
      </c>
      <c r="E1038" s="3">
        <f>_xlfn.XLOOKUP(B1038,Details!E:E,Details!AR:AR)</f>
        <v>0</v>
      </c>
      <c r="F1038" s="3">
        <f>SUMIFS(Details!AY:AY,Details!E:E,'GST TDS'!B1038)</f>
        <v>0</v>
      </c>
      <c r="G1038" s="352">
        <f t="shared" si="25"/>
        <v>0</v>
      </c>
    </row>
    <row r="1039" spans="3:7" x14ac:dyDescent="0.35">
      <c r="C1039" s="3">
        <f>_xlfn.XLOOKUP(B1039,Details!E:E,Details!CG:CG)</f>
        <v>0</v>
      </c>
      <c r="D1039" s="3">
        <f>_xlfn.XLOOKUP(B1039,Details!E:E,Details!AQ:AQ)</f>
        <v>0</v>
      </c>
      <c r="E1039" s="3">
        <f>_xlfn.XLOOKUP(B1039,Details!E:E,Details!AR:AR)</f>
        <v>0</v>
      </c>
      <c r="F1039" s="3">
        <f>SUMIFS(Details!AY:AY,Details!E:E,'GST TDS'!B1039)</f>
        <v>0</v>
      </c>
      <c r="G1039" s="352">
        <f t="shared" si="25"/>
        <v>0</v>
      </c>
    </row>
    <row r="1040" spans="3:7" x14ac:dyDescent="0.35">
      <c r="C1040" s="3">
        <f>_xlfn.XLOOKUP(B1040,Details!E:E,Details!CG:CG)</f>
        <v>0</v>
      </c>
      <c r="D1040" s="3">
        <f>_xlfn.XLOOKUP(B1040,Details!E:E,Details!AQ:AQ)</f>
        <v>0</v>
      </c>
      <c r="E1040" s="3">
        <f>_xlfn.XLOOKUP(B1040,Details!E:E,Details!AR:AR)</f>
        <v>0</v>
      </c>
      <c r="F1040" s="3">
        <f>SUMIFS(Details!AY:AY,Details!E:E,'GST TDS'!B1040)</f>
        <v>0</v>
      </c>
      <c r="G1040" s="352">
        <f t="shared" ref="G1040:G1103" si="26">F1040*2%</f>
        <v>0</v>
      </c>
    </row>
    <row r="1041" spans="3:7" x14ac:dyDescent="0.35">
      <c r="C1041" s="3">
        <f>_xlfn.XLOOKUP(B1041,Details!E:E,Details!CG:CG)</f>
        <v>0</v>
      </c>
      <c r="D1041" s="3">
        <f>_xlfn.XLOOKUP(B1041,Details!E:E,Details!AQ:AQ)</f>
        <v>0</v>
      </c>
      <c r="E1041" s="3">
        <f>_xlfn.XLOOKUP(B1041,Details!E:E,Details!AR:AR)</f>
        <v>0</v>
      </c>
      <c r="F1041" s="3">
        <f>SUMIFS(Details!AY:AY,Details!E:E,'GST TDS'!B1041)</f>
        <v>0</v>
      </c>
      <c r="G1041" s="352">
        <f t="shared" si="26"/>
        <v>0</v>
      </c>
    </row>
    <row r="1042" spans="3:7" x14ac:dyDescent="0.35">
      <c r="C1042" s="3">
        <f>_xlfn.XLOOKUP(B1042,Details!E:E,Details!CG:CG)</f>
        <v>0</v>
      </c>
      <c r="D1042" s="3">
        <f>_xlfn.XLOOKUP(B1042,Details!E:E,Details!AQ:AQ)</f>
        <v>0</v>
      </c>
      <c r="E1042" s="3">
        <f>_xlfn.XLOOKUP(B1042,Details!E:E,Details!AR:AR)</f>
        <v>0</v>
      </c>
      <c r="F1042" s="3">
        <f>SUMIFS(Details!AY:AY,Details!E:E,'GST TDS'!B1042)</f>
        <v>0</v>
      </c>
      <c r="G1042" s="352">
        <f t="shared" si="26"/>
        <v>0</v>
      </c>
    </row>
    <row r="1043" spans="3:7" x14ac:dyDescent="0.35">
      <c r="C1043" s="3">
        <f>_xlfn.XLOOKUP(B1043,Details!E:E,Details!CG:CG)</f>
        <v>0</v>
      </c>
      <c r="D1043" s="3">
        <f>_xlfn.XLOOKUP(B1043,Details!E:E,Details!AQ:AQ)</f>
        <v>0</v>
      </c>
      <c r="E1043" s="3">
        <f>_xlfn.XLOOKUP(B1043,Details!E:E,Details!AR:AR)</f>
        <v>0</v>
      </c>
      <c r="F1043" s="3">
        <f>SUMIFS(Details!AY:AY,Details!E:E,'GST TDS'!B1043)</f>
        <v>0</v>
      </c>
      <c r="G1043" s="352">
        <f t="shared" si="26"/>
        <v>0</v>
      </c>
    </row>
    <row r="1044" spans="3:7" x14ac:dyDescent="0.35">
      <c r="C1044" s="3">
        <f>_xlfn.XLOOKUP(B1044,Details!E:E,Details!CG:CG)</f>
        <v>0</v>
      </c>
      <c r="D1044" s="3">
        <f>_xlfn.XLOOKUP(B1044,Details!E:E,Details!AQ:AQ)</f>
        <v>0</v>
      </c>
      <c r="E1044" s="3">
        <f>_xlfn.XLOOKUP(B1044,Details!E:E,Details!AR:AR)</f>
        <v>0</v>
      </c>
      <c r="F1044" s="3">
        <f>SUMIFS(Details!AY:AY,Details!E:E,'GST TDS'!B1044)</f>
        <v>0</v>
      </c>
      <c r="G1044" s="352">
        <f t="shared" si="26"/>
        <v>0</v>
      </c>
    </row>
    <row r="1045" spans="3:7" x14ac:dyDescent="0.35">
      <c r="C1045" s="3">
        <f>_xlfn.XLOOKUP(B1045,Details!E:E,Details!CG:CG)</f>
        <v>0</v>
      </c>
      <c r="D1045" s="3">
        <f>_xlfn.XLOOKUP(B1045,Details!E:E,Details!AQ:AQ)</f>
        <v>0</v>
      </c>
      <c r="E1045" s="3">
        <f>_xlfn.XLOOKUP(B1045,Details!E:E,Details!AR:AR)</f>
        <v>0</v>
      </c>
      <c r="F1045" s="3">
        <f>SUMIFS(Details!AY:AY,Details!E:E,'GST TDS'!B1045)</f>
        <v>0</v>
      </c>
      <c r="G1045" s="352">
        <f t="shared" si="26"/>
        <v>0</v>
      </c>
    </row>
    <row r="1046" spans="3:7" x14ac:dyDescent="0.35">
      <c r="C1046" s="3">
        <f>_xlfn.XLOOKUP(B1046,Details!E:E,Details!CG:CG)</f>
        <v>0</v>
      </c>
      <c r="D1046" s="3">
        <f>_xlfn.XLOOKUP(B1046,Details!E:E,Details!AQ:AQ)</f>
        <v>0</v>
      </c>
      <c r="E1046" s="3">
        <f>_xlfn.XLOOKUP(B1046,Details!E:E,Details!AR:AR)</f>
        <v>0</v>
      </c>
      <c r="F1046" s="3">
        <f>SUMIFS(Details!AY:AY,Details!E:E,'GST TDS'!B1046)</f>
        <v>0</v>
      </c>
      <c r="G1046" s="352">
        <f t="shared" si="26"/>
        <v>0</v>
      </c>
    </row>
    <row r="1047" spans="3:7" x14ac:dyDescent="0.35">
      <c r="C1047" s="3">
        <f>_xlfn.XLOOKUP(B1047,Details!E:E,Details!CG:CG)</f>
        <v>0</v>
      </c>
      <c r="D1047" s="3">
        <f>_xlfn.XLOOKUP(B1047,Details!E:E,Details!AQ:AQ)</f>
        <v>0</v>
      </c>
      <c r="E1047" s="3">
        <f>_xlfn.XLOOKUP(B1047,Details!E:E,Details!AR:AR)</f>
        <v>0</v>
      </c>
      <c r="F1047" s="3">
        <f>SUMIFS(Details!AY:AY,Details!E:E,'GST TDS'!B1047)</f>
        <v>0</v>
      </c>
      <c r="G1047" s="352">
        <f t="shared" si="26"/>
        <v>0</v>
      </c>
    </row>
    <row r="1048" spans="3:7" x14ac:dyDescent="0.35">
      <c r="C1048" s="3">
        <f>_xlfn.XLOOKUP(B1048,Details!E:E,Details!CG:CG)</f>
        <v>0</v>
      </c>
      <c r="D1048" s="3">
        <f>_xlfn.XLOOKUP(B1048,Details!E:E,Details!AQ:AQ)</f>
        <v>0</v>
      </c>
      <c r="E1048" s="3">
        <f>_xlfn.XLOOKUP(B1048,Details!E:E,Details!AR:AR)</f>
        <v>0</v>
      </c>
      <c r="F1048" s="3">
        <f>SUMIFS(Details!AY:AY,Details!E:E,'GST TDS'!B1048)</f>
        <v>0</v>
      </c>
      <c r="G1048" s="352">
        <f t="shared" si="26"/>
        <v>0</v>
      </c>
    </row>
    <row r="1049" spans="3:7" x14ac:dyDescent="0.35">
      <c r="C1049" s="3">
        <f>_xlfn.XLOOKUP(B1049,Details!E:E,Details!CG:CG)</f>
        <v>0</v>
      </c>
      <c r="D1049" s="3">
        <f>_xlfn.XLOOKUP(B1049,Details!E:E,Details!AQ:AQ)</f>
        <v>0</v>
      </c>
      <c r="E1049" s="3">
        <f>_xlfn.XLOOKUP(B1049,Details!E:E,Details!AR:AR)</f>
        <v>0</v>
      </c>
      <c r="F1049" s="3">
        <f>SUMIFS(Details!AY:AY,Details!E:E,'GST TDS'!B1049)</f>
        <v>0</v>
      </c>
      <c r="G1049" s="352">
        <f t="shared" si="26"/>
        <v>0</v>
      </c>
    </row>
    <row r="1050" spans="3:7" x14ac:dyDescent="0.35">
      <c r="C1050" s="3">
        <f>_xlfn.XLOOKUP(B1050,Details!E:E,Details!CG:CG)</f>
        <v>0</v>
      </c>
      <c r="D1050" s="3">
        <f>_xlfn.XLOOKUP(B1050,Details!E:E,Details!AQ:AQ)</f>
        <v>0</v>
      </c>
      <c r="E1050" s="3">
        <f>_xlfn.XLOOKUP(B1050,Details!E:E,Details!AR:AR)</f>
        <v>0</v>
      </c>
      <c r="F1050" s="3">
        <f>SUMIFS(Details!AY:AY,Details!E:E,'GST TDS'!B1050)</f>
        <v>0</v>
      </c>
      <c r="G1050" s="352">
        <f t="shared" si="26"/>
        <v>0</v>
      </c>
    </row>
    <row r="1051" spans="3:7" x14ac:dyDescent="0.35">
      <c r="C1051" s="3">
        <f>_xlfn.XLOOKUP(B1051,Details!E:E,Details!CG:CG)</f>
        <v>0</v>
      </c>
      <c r="D1051" s="3">
        <f>_xlfn.XLOOKUP(B1051,Details!E:E,Details!AQ:AQ)</f>
        <v>0</v>
      </c>
      <c r="E1051" s="3">
        <f>_xlfn.XLOOKUP(B1051,Details!E:E,Details!AR:AR)</f>
        <v>0</v>
      </c>
      <c r="F1051" s="3">
        <f>SUMIFS(Details!AY:AY,Details!E:E,'GST TDS'!B1051)</f>
        <v>0</v>
      </c>
      <c r="G1051" s="352">
        <f t="shared" si="26"/>
        <v>0</v>
      </c>
    </row>
    <row r="1052" spans="3:7" x14ac:dyDescent="0.35">
      <c r="C1052" s="3">
        <f>_xlfn.XLOOKUP(B1052,Details!E:E,Details!CG:CG)</f>
        <v>0</v>
      </c>
      <c r="D1052" s="3">
        <f>_xlfn.XLOOKUP(B1052,Details!E:E,Details!AQ:AQ)</f>
        <v>0</v>
      </c>
      <c r="E1052" s="3">
        <f>_xlfn.XLOOKUP(B1052,Details!E:E,Details!AR:AR)</f>
        <v>0</v>
      </c>
      <c r="F1052" s="3">
        <f>SUMIFS(Details!AY:AY,Details!E:E,'GST TDS'!B1052)</f>
        <v>0</v>
      </c>
      <c r="G1052" s="352">
        <f t="shared" si="26"/>
        <v>0</v>
      </c>
    </row>
    <row r="1053" spans="3:7" x14ac:dyDescent="0.35">
      <c r="C1053" s="3">
        <f>_xlfn.XLOOKUP(B1053,Details!E:E,Details!CG:CG)</f>
        <v>0</v>
      </c>
      <c r="D1053" s="3">
        <f>_xlfn.XLOOKUP(B1053,Details!E:E,Details!AQ:AQ)</f>
        <v>0</v>
      </c>
      <c r="E1053" s="3">
        <f>_xlfn.XLOOKUP(B1053,Details!E:E,Details!AR:AR)</f>
        <v>0</v>
      </c>
      <c r="F1053" s="3">
        <f>SUMIFS(Details!AY:AY,Details!E:E,'GST TDS'!B1053)</f>
        <v>0</v>
      </c>
      <c r="G1053" s="352">
        <f t="shared" si="26"/>
        <v>0</v>
      </c>
    </row>
    <row r="1054" spans="3:7" x14ac:dyDescent="0.35">
      <c r="C1054" s="3">
        <f>_xlfn.XLOOKUP(B1054,Details!E:E,Details!CG:CG)</f>
        <v>0</v>
      </c>
      <c r="D1054" s="3">
        <f>_xlfn.XLOOKUP(B1054,Details!E:E,Details!AQ:AQ)</f>
        <v>0</v>
      </c>
      <c r="E1054" s="3">
        <f>_xlfn.XLOOKUP(B1054,Details!E:E,Details!AR:AR)</f>
        <v>0</v>
      </c>
      <c r="F1054" s="3">
        <f>SUMIFS(Details!AY:AY,Details!E:E,'GST TDS'!B1054)</f>
        <v>0</v>
      </c>
      <c r="G1054" s="352">
        <f t="shared" si="26"/>
        <v>0</v>
      </c>
    </row>
    <row r="1055" spans="3:7" x14ac:dyDescent="0.35">
      <c r="C1055" s="3">
        <f>_xlfn.XLOOKUP(B1055,Details!E:E,Details!CG:CG)</f>
        <v>0</v>
      </c>
      <c r="D1055" s="3">
        <f>_xlfn.XLOOKUP(B1055,Details!E:E,Details!AQ:AQ)</f>
        <v>0</v>
      </c>
      <c r="E1055" s="3">
        <f>_xlfn.XLOOKUP(B1055,Details!E:E,Details!AR:AR)</f>
        <v>0</v>
      </c>
      <c r="F1055" s="3">
        <f>SUMIFS(Details!AY:AY,Details!E:E,'GST TDS'!B1055)</f>
        <v>0</v>
      </c>
      <c r="G1055" s="352">
        <f t="shared" si="26"/>
        <v>0</v>
      </c>
    </row>
    <row r="1056" spans="3:7" x14ac:dyDescent="0.35">
      <c r="C1056" s="3">
        <f>_xlfn.XLOOKUP(B1056,Details!E:E,Details!CG:CG)</f>
        <v>0</v>
      </c>
      <c r="D1056" s="3">
        <f>_xlfn.XLOOKUP(B1056,Details!E:E,Details!AQ:AQ)</f>
        <v>0</v>
      </c>
      <c r="E1056" s="3">
        <f>_xlfn.XLOOKUP(B1056,Details!E:E,Details!AR:AR)</f>
        <v>0</v>
      </c>
      <c r="F1056" s="3">
        <f>SUMIFS(Details!AY:AY,Details!E:E,'GST TDS'!B1056)</f>
        <v>0</v>
      </c>
      <c r="G1056" s="352">
        <f t="shared" si="26"/>
        <v>0</v>
      </c>
    </row>
    <row r="1057" spans="3:7" x14ac:dyDescent="0.35">
      <c r="C1057" s="3">
        <f>_xlfn.XLOOKUP(B1057,Details!E:E,Details!CG:CG)</f>
        <v>0</v>
      </c>
      <c r="D1057" s="3">
        <f>_xlfn.XLOOKUP(B1057,Details!E:E,Details!AQ:AQ)</f>
        <v>0</v>
      </c>
      <c r="E1057" s="3">
        <f>_xlfn.XLOOKUP(B1057,Details!E:E,Details!AR:AR)</f>
        <v>0</v>
      </c>
      <c r="F1057" s="3">
        <f>SUMIFS(Details!AY:AY,Details!E:E,'GST TDS'!B1057)</f>
        <v>0</v>
      </c>
      <c r="G1057" s="352">
        <f t="shared" si="26"/>
        <v>0</v>
      </c>
    </row>
    <row r="1058" spans="3:7" x14ac:dyDescent="0.35">
      <c r="C1058" s="3">
        <f>_xlfn.XLOOKUP(B1058,Details!E:E,Details!CG:CG)</f>
        <v>0</v>
      </c>
      <c r="D1058" s="3">
        <f>_xlfn.XLOOKUP(B1058,Details!E:E,Details!AQ:AQ)</f>
        <v>0</v>
      </c>
      <c r="E1058" s="3">
        <f>_xlfn.XLOOKUP(B1058,Details!E:E,Details!AR:AR)</f>
        <v>0</v>
      </c>
      <c r="F1058" s="3">
        <f>SUMIFS(Details!AY:AY,Details!E:E,'GST TDS'!B1058)</f>
        <v>0</v>
      </c>
      <c r="G1058" s="352">
        <f t="shared" si="26"/>
        <v>0</v>
      </c>
    </row>
    <row r="1059" spans="3:7" x14ac:dyDescent="0.35">
      <c r="C1059" s="3">
        <f>_xlfn.XLOOKUP(B1059,Details!E:E,Details!CG:CG)</f>
        <v>0</v>
      </c>
      <c r="D1059" s="3">
        <f>_xlfn.XLOOKUP(B1059,Details!E:E,Details!AQ:AQ)</f>
        <v>0</v>
      </c>
      <c r="E1059" s="3">
        <f>_xlfn.XLOOKUP(B1059,Details!E:E,Details!AR:AR)</f>
        <v>0</v>
      </c>
      <c r="F1059" s="3">
        <f>SUMIFS(Details!AY:AY,Details!E:E,'GST TDS'!B1059)</f>
        <v>0</v>
      </c>
      <c r="G1059" s="352">
        <f t="shared" si="26"/>
        <v>0</v>
      </c>
    </row>
    <row r="1060" spans="3:7" x14ac:dyDescent="0.35">
      <c r="C1060" s="3">
        <f>_xlfn.XLOOKUP(B1060,Details!E:E,Details!CG:CG)</f>
        <v>0</v>
      </c>
      <c r="D1060" s="3">
        <f>_xlfn.XLOOKUP(B1060,Details!E:E,Details!AQ:AQ)</f>
        <v>0</v>
      </c>
      <c r="E1060" s="3">
        <f>_xlfn.XLOOKUP(B1060,Details!E:E,Details!AR:AR)</f>
        <v>0</v>
      </c>
      <c r="F1060" s="3">
        <f>SUMIFS(Details!AY:AY,Details!E:E,'GST TDS'!B1060)</f>
        <v>0</v>
      </c>
      <c r="G1060" s="352">
        <f t="shared" si="26"/>
        <v>0</v>
      </c>
    </row>
    <row r="1061" spans="3:7" x14ac:dyDescent="0.35">
      <c r="C1061" s="3">
        <f>_xlfn.XLOOKUP(B1061,Details!E:E,Details!CG:CG)</f>
        <v>0</v>
      </c>
      <c r="D1061" s="3">
        <f>_xlfn.XLOOKUP(B1061,Details!E:E,Details!AQ:AQ)</f>
        <v>0</v>
      </c>
      <c r="E1061" s="3">
        <f>_xlfn.XLOOKUP(B1061,Details!E:E,Details!AR:AR)</f>
        <v>0</v>
      </c>
      <c r="F1061" s="3">
        <f>SUMIFS(Details!AY:AY,Details!E:E,'GST TDS'!B1061)</f>
        <v>0</v>
      </c>
      <c r="G1061" s="352">
        <f t="shared" si="26"/>
        <v>0</v>
      </c>
    </row>
    <row r="1062" spans="3:7" x14ac:dyDescent="0.35">
      <c r="C1062" s="3">
        <f>_xlfn.XLOOKUP(B1062,Details!E:E,Details!CG:CG)</f>
        <v>0</v>
      </c>
      <c r="D1062" s="3">
        <f>_xlfn.XLOOKUP(B1062,Details!E:E,Details!AQ:AQ)</f>
        <v>0</v>
      </c>
      <c r="E1062" s="3">
        <f>_xlfn.XLOOKUP(B1062,Details!E:E,Details!AR:AR)</f>
        <v>0</v>
      </c>
      <c r="F1062" s="3">
        <f>SUMIFS(Details!AY:AY,Details!E:E,'GST TDS'!B1062)</f>
        <v>0</v>
      </c>
      <c r="G1062" s="352">
        <f t="shared" si="26"/>
        <v>0</v>
      </c>
    </row>
    <row r="1063" spans="3:7" x14ac:dyDescent="0.35">
      <c r="C1063" s="3">
        <f>_xlfn.XLOOKUP(B1063,Details!E:E,Details!CG:CG)</f>
        <v>0</v>
      </c>
      <c r="D1063" s="3">
        <f>_xlfn.XLOOKUP(B1063,Details!E:E,Details!AQ:AQ)</f>
        <v>0</v>
      </c>
      <c r="E1063" s="3">
        <f>_xlfn.XLOOKUP(B1063,Details!E:E,Details!AR:AR)</f>
        <v>0</v>
      </c>
      <c r="F1063" s="3">
        <f>SUMIFS(Details!AY:AY,Details!E:E,'GST TDS'!B1063)</f>
        <v>0</v>
      </c>
      <c r="G1063" s="352">
        <f t="shared" si="26"/>
        <v>0</v>
      </c>
    </row>
    <row r="1064" spans="3:7" x14ac:dyDescent="0.35">
      <c r="C1064" s="3">
        <f>_xlfn.XLOOKUP(B1064,Details!E:E,Details!CG:CG)</f>
        <v>0</v>
      </c>
      <c r="D1064" s="3">
        <f>_xlfn.XLOOKUP(B1064,Details!E:E,Details!AQ:AQ)</f>
        <v>0</v>
      </c>
      <c r="E1064" s="3">
        <f>_xlfn.XLOOKUP(B1064,Details!E:E,Details!AR:AR)</f>
        <v>0</v>
      </c>
      <c r="F1064" s="3">
        <f>SUMIFS(Details!AY:AY,Details!E:E,'GST TDS'!B1064)</f>
        <v>0</v>
      </c>
      <c r="G1064" s="352">
        <f t="shared" si="26"/>
        <v>0</v>
      </c>
    </row>
    <row r="1065" spans="3:7" x14ac:dyDescent="0.35">
      <c r="C1065" s="3">
        <f>_xlfn.XLOOKUP(B1065,Details!E:E,Details!CG:CG)</f>
        <v>0</v>
      </c>
      <c r="D1065" s="3">
        <f>_xlfn.XLOOKUP(B1065,Details!E:E,Details!AQ:AQ)</f>
        <v>0</v>
      </c>
      <c r="E1065" s="3">
        <f>_xlfn.XLOOKUP(B1065,Details!E:E,Details!AR:AR)</f>
        <v>0</v>
      </c>
      <c r="F1065" s="3">
        <f>SUMIFS(Details!AY:AY,Details!E:E,'GST TDS'!B1065)</f>
        <v>0</v>
      </c>
      <c r="G1065" s="352">
        <f t="shared" si="26"/>
        <v>0</v>
      </c>
    </row>
    <row r="1066" spans="3:7" x14ac:dyDescent="0.35">
      <c r="C1066" s="3">
        <f>_xlfn.XLOOKUP(B1066,Details!E:E,Details!CG:CG)</f>
        <v>0</v>
      </c>
      <c r="D1066" s="3">
        <f>_xlfn.XLOOKUP(B1066,Details!E:E,Details!AQ:AQ)</f>
        <v>0</v>
      </c>
      <c r="E1066" s="3">
        <f>_xlfn.XLOOKUP(B1066,Details!E:E,Details!AR:AR)</f>
        <v>0</v>
      </c>
      <c r="F1066" s="3">
        <f>SUMIFS(Details!AY:AY,Details!E:E,'GST TDS'!B1066)</f>
        <v>0</v>
      </c>
      <c r="G1066" s="352">
        <f t="shared" si="26"/>
        <v>0</v>
      </c>
    </row>
    <row r="1067" spans="3:7" x14ac:dyDescent="0.35">
      <c r="C1067" s="3">
        <f>_xlfn.XLOOKUP(B1067,Details!E:E,Details!CG:CG)</f>
        <v>0</v>
      </c>
      <c r="D1067" s="3">
        <f>_xlfn.XLOOKUP(B1067,Details!E:E,Details!AQ:AQ)</f>
        <v>0</v>
      </c>
      <c r="E1067" s="3">
        <f>_xlfn.XLOOKUP(B1067,Details!E:E,Details!AR:AR)</f>
        <v>0</v>
      </c>
      <c r="F1067" s="3">
        <f>SUMIFS(Details!AY:AY,Details!E:E,'GST TDS'!B1067)</f>
        <v>0</v>
      </c>
      <c r="G1067" s="352">
        <f t="shared" si="26"/>
        <v>0</v>
      </c>
    </row>
    <row r="1068" spans="3:7" x14ac:dyDescent="0.35">
      <c r="C1068" s="3">
        <f>_xlfn.XLOOKUP(B1068,Details!E:E,Details!CG:CG)</f>
        <v>0</v>
      </c>
      <c r="D1068" s="3">
        <f>_xlfn.XLOOKUP(B1068,Details!E:E,Details!AQ:AQ)</f>
        <v>0</v>
      </c>
      <c r="E1068" s="3">
        <f>_xlfn.XLOOKUP(B1068,Details!E:E,Details!AR:AR)</f>
        <v>0</v>
      </c>
      <c r="F1068" s="3">
        <f>SUMIFS(Details!AY:AY,Details!E:E,'GST TDS'!B1068)</f>
        <v>0</v>
      </c>
      <c r="G1068" s="352">
        <f t="shared" si="26"/>
        <v>0</v>
      </c>
    </row>
    <row r="1069" spans="3:7" x14ac:dyDescent="0.35">
      <c r="C1069" s="3">
        <f>_xlfn.XLOOKUP(B1069,Details!E:E,Details!CG:CG)</f>
        <v>0</v>
      </c>
      <c r="D1069" s="3">
        <f>_xlfn.XLOOKUP(B1069,Details!E:E,Details!AQ:AQ)</f>
        <v>0</v>
      </c>
      <c r="E1069" s="3">
        <f>_xlfn.XLOOKUP(B1069,Details!E:E,Details!AR:AR)</f>
        <v>0</v>
      </c>
      <c r="F1069" s="3">
        <f>SUMIFS(Details!AY:AY,Details!E:E,'GST TDS'!B1069)</f>
        <v>0</v>
      </c>
      <c r="G1069" s="352">
        <f t="shared" si="26"/>
        <v>0</v>
      </c>
    </row>
    <row r="1070" spans="3:7" x14ac:dyDescent="0.35">
      <c r="C1070" s="3">
        <f>_xlfn.XLOOKUP(B1070,Details!E:E,Details!CG:CG)</f>
        <v>0</v>
      </c>
      <c r="D1070" s="3">
        <f>_xlfn.XLOOKUP(B1070,Details!E:E,Details!AQ:AQ)</f>
        <v>0</v>
      </c>
      <c r="E1070" s="3">
        <f>_xlfn.XLOOKUP(B1070,Details!E:E,Details!AR:AR)</f>
        <v>0</v>
      </c>
      <c r="F1070" s="3">
        <f>SUMIFS(Details!AY:AY,Details!E:E,'GST TDS'!B1070)</f>
        <v>0</v>
      </c>
      <c r="G1070" s="352">
        <f t="shared" si="26"/>
        <v>0</v>
      </c>
    </row>
    <row r="1071" spans="3:7" x14ac:dyDescent="0.35">
      <c r="C1071" s="3">
        <f>_xlfn.XLOOKUP(B1071,Details!E:E,Details!CG:CG)</f>
        <v>0</v>
      </c>
      <c r="D1071" s="3">
        <f>_xlfn.XLOOKUP(B1071,Details!E:E,Details!AQ:AQ)</f>
        <v>0</v>
      </c>
      <c r="E1071" s="3">
        <f>_xlfn.XLOOKUP(B1071,Details!E:E,Details!AR:AR)</f>
        <v>0</v>
      </c>
      <c r="F1071" s="3">
        <f>SUMIFS(Details!AY:AY,Details!E:E,'GST TDS'!B1071)</f>
        <v>0</v>
      </c>
      <c r="G1071" s="352">
        <f t="shared" si="26"/>
        <v>0</v>
      </c>
    </row>
    <row r="1072" spans="3:7" x14ac:dyDescent="0.35">
      <c r="C1072" s="3">
        <f>_xlfn.XLOOKUP(B1072,Details!E:E,Details!CG:CG)</f>
        <v>0</v>
      </c>
      <c r="D1072" s="3">
        <f>_xlfn.XLOOKUP(B1072,Details!E:E,Details!AQ:AQ)</f>
        <v>0</v>
      </c>
      <c r="E1072" s="3">
        <f>_xlfn.XLOOKUP(B1072,Details!E:E,Details!AR:AR)</f>
        <v>0</v>
      </c>
      <c r="F1072" s="3">
        <f>SUMIFS(Details!AY:AY,Details!E:E,'GST TDS'!B1072)</f>
        <v>0</v>
      </c>
      <c r="G1072" s="352">
        <f t="shared" si="26"/>
        <v>0</v>
      </c>
    </row>
    <row r="1073" spans="3:7" x14ac:dyDescent="0.35">
      <c r="C1073" s="3">
        <f>_xlfn.XLOOKUP(B1073,Details!E:E,Details!CG:CG)</f>
        <v>0</v>
      </c>
      <c r="D1073" s="3">
        <f>_xlfn.XLOOKUP(B1073,Details!E:E,Details!AQ:AQ)</f>
        <v>0</v>
      </c>
      <c r="E1073" s="3">
        <f>_xlfn.XLOOKUP(B1073,Details!E:E,Details!AR:AR)</f>
        <v>0</v>
      </c>
      <c r="F1073" s="3">
        <f>SUMIFS(Details!AY:AY,Details!E:E,'GST TDS'!B1073)</f>
        <v>0</v>
      </c>
      <c r="G1073" s="352">
        <f t="shared" si="26"/>
        <v>0</v>
      </c>
    </row>
    <row r="1074" spans="3:7" x14ac:dyDescent="0.35">
      <c r="C1074" s="3">
        <f>_xlfn.XLOOKUP(B1074,Details!E:E,Details!CG:CG)</f>
        <v>0</v>
      </c>
      <c r="D1074" s="3">
        <f>_xlfn.XLOOKUP(B1074,Details!E:E,Details!AQ:AQ)</f>
        <v>0</v>
      </c>
      <c r="E1074" s="3">
        <f>_xlfn.XLOOKUP(B1074,Details!E:E,Details!AR:AR)</f>
        <v>0</v>
      </c>
      <c r="F1074" s="3">
        <f>SUMIFS(Details!AY:AY,Details!E:E,'GST TDS'!B1074)</f>
        <v>0</v>
      </c>
      <c r="G1074" s="352">
        <f t="shared" si="26"/>
        <v>0</v>
      </c>
    </row>
    <row r="1075" spans="3:7" x14ac:dyDescent="0.35">
      <c r="C1075" s="3">
        <f>_xlfn.XLOOKUP(B1075,Details!E:E,Details!CG:CG)</f>
        <v>0</v>
      </c>
      <c r="D1075" s="3">
        <f>_xlfn.XLOOKUP(B1075,Details!E:E,Details!AQ:AQ)</f>
        <v>0</v>
      </c>
      <c r="E1075" s="3">
        <f>_xlfn.XLOOKUP(B1075,Details!E:E,Details!AR:AR)</f>
        <v>0</v>
      </c>
      <c r="F1075" s="3">
        <f>SUMIFS(Details!AY:AY,Details!E:E,'GST TDS'!B1075)</f>
        <v>0</v>
      </c>
      <c r="G1075" s="352">
        <f t="shared" si="26"/>
        <v>0</v>
      </c>
    </row>
    <row r="1076" spans="3:7" x14ac:dyDescent="0.35">
      <c r="C1076" s="3">
        <f>_xlfn.XLOOKUP(B1076,Details!E:E,Details!CG:CG)</f>
        <v>0</v>
      </c>
      <c r="D1076" s="3">
        <f>_xlfn.XLOOKUP(B1076,Details!E:E,Details!AQ:AQ)</f>
        <v>0</v>
      </c>
      <c r="E1076" s="3">
        <f>_xlfn.XLOOKUP(B1076,Details!E:E,Details!AR:AR)</f>
        <v>0</v>
      </c>
      <c r="F1076" s="3">
        <f>SUMIFS(Details!AY:AY,Details!E:E,'GST TDS'!B1076)</f>
        <v>0</v>
      </c>
      <c r="G1076" s="352">
        <f t="shared" si="26"/>
        <v>0</v>
      </c>
    </row>
    <row r="1077" spans="3:7" x14ac:dyDescent="0.35">
      <c r="C1077" s="3">
        <f>_xlfn.XLOOKUP(B1077,Details!E:E,Details!CG:CG)</f>
        <v>0</v>
      </c>
      <c r="D1077" s="3">
        <f>_xlfn.XLOOKUP(B1077,Details!E:E,Details!AQ:AQ)</f>
        <v>0</v>
      </c>
      <c r="E1077" s="3">
        <f>_xlfn.XLOOKUP(B1077,Details!E:E,Details!AR:AR)</f>
        <v>0</v>
      </c>
      <c r="F1077" s="3">
        <f>SUMIFS(Details!AY:AY,Details!E:E,'GST TDS'!B1077)</f>
        <v>0</v>
      </c>
      <c r="G1077" s="352">
        <f t="shared" si="26"/>
        <v>0</v>
      </c>
    </row>
    <row r="1078" spans="3:7" x14ac:dyDescent="0.35">
      <c r="C1078" s="3">
        <f>_xlfn.XLOOKUP(B1078,Details!E:E,Details!CG:CG)</f>
        <v>0</v>
      </c>
      <c r="D1078" s="3">
        <f>_xlfn.XLOOKUP(B1078,Details!E:E,Details!AQ:AQ)</f>
        <v>0</v>
      </c>
      <c r="E1078" s="3">
        <f>_xlfn.XLOOKUP(B1078,Details!E:E,Details!AR:AR)</f>
        <v>0</v>
      </c>
      <c r="F1078" s="3">
        <f>SUMIFS(Details!AY:AY,Details!E:E,'GST TDS'!B1078)</f>
        <v>0</v>
      </c>
      <c r="G1078" s="352">
        <f t="shared" si="26"/>
        <v>0</v>
      </c>
    </row>
    <row r="1079" spans="3:7" x14ac:dyDescent="0.35">
      <c r="C1079" s="3">
        <f>_xlfn.XLOOKUP(B1079,Details!E:E,Details!CG:CG)</f>
        <v>0</v>
      </c>
      <c r="D1079" s="3">
        <f>_xlfn.XLOOKUP(B1079,Details!E:E,Details!AQ:AQ)</f>
        <v>0</v>
      </c>
      <c r="E1079" s="3">
        <f>_xlfn.XLOOKUP(B1079,Details!E:E,Details!AR:AR)</f>
        <v>0</v>
      </c>
      <c r="F1079" s="3">
        <f>SUMIFS(Details!AY:AY,Details!E:E,'GST TDS'!B1079)</f>
        <v>0</v>
      </c>
      <c r="G1079" s="352">
        <f t="shared" si="26"/>
        <v>0</v>
      </c>
    </row>
    <row r="1080" spans="3:7" x14ac:dyDescent="0.35">
      <c r="C1080" s="3">
        <f>_xlfn.XLOOKUP(B1080,Details!E:E,Details!CG:CG)</f>
        <v>0</v>
      </c>
      <c r="D1080" s="3">
        <f>_xlfn.XLOOKUP(B1080,Details!E:E,Details!AQ:AQ)</f>
        <v>0</v>
      </c>
      <c r="E1080" s="3">
        <f>_xlfn.XLOOKUP(B1080,Details!E:E,Details!AR:AR)</f>
        <v>0</v>
      </c>
      <c r="F1080" s="3">
        <f>SUMIFS(Details!AY:AY,Details!E:E,'GST TDS'!B1080)</f>
        <v>0</v>
      </c>
      <c r="G1080" s="352">
        <f t="shared" si="26"/>
        <v>0</v>
      </c>
    </row>
    <row r="1081" spans="3:7" x14ac:dyDescent="0.35">
      <c r="C1081" s="3">
        <f>_xlfn.XLOOKUP(B1081,Details!E:E,Details!CG:CG)</f>
        <v>0</v>
      </c>
      <c r="D1081" s="3">
        <f>_xlfn.XLOOKUP(B1081,Details!E:E,Details!AQ:AQ)</f>
        <v>0</v>
      </c>
      <c r="E1081" s="3">
        <f>_xlfn.XLOOKUP(B1081,Details!E:E,Details!AR:AR)</f>
        <v>0</v>
      </c>
      <c r="F1081" s="3">
        <f>SUMIFS(Details!AY:AY,Details!E:E,'GST TDS'!B1081)</f>
        <v>0</v>
      </c>
      <c r="G1081" s="352">
        <f t="shared" si="26"/>
        <v>0</v>
      </c>
    </row>
    <row r="1082" spans="3:7" x14ac:dyDescent="0.35">
      <c r="C1082" s="3">
        <f>_xlfn.XLOOKUP(B1082,Details!E:E,Details!CG:CG)</f>
        <v>0</v>
      </c>
      <c r="D1082" s="3">
        <f>_xlfn.XLOOKUP(B1082,Details!E:E,Details!AQ:AQ)</f>
        <v>0</v>
      </c>
      <c r="E1082" s="3">
        <f>_xlfn.XLOOKUP(B1082,Details!E:E,Details!AR:AR)</f>
        <v>0</v>
      </c>
      <c r="F1082" s="3">
        <f>SUMIFS(Details!AY:AY,Details!E:E,'GST TDS'!B1082)</f>
        <v>0</v>
      </c>
      <c r="G1082" s="352">
        <f t="shared" si="26"/>
        <v>0</v>
      </c>
    </row>
    <row r="1083" spans="3:7" x14ac:dyDescent="0.35">
      <c r="C1083" s="3">
        <f>_xlfn.XLOOKUP(B1083,Details!E:E,Details!CG:CG)</f>
        <v>0</v>
      </c>
      <c r="D1083" s="3">
        <f>_xlfn.XLOOKUP(B1083,Details!E:E,Details!AQ:AQ)</f>
        <v>0</v>
      </c>
      <c r="E1083" s="3">
        <f>_xlfn.XLOOKUP(B1083,Details!E:E,Details!AR:AR)</f>
        <v>0</v>
      </c>
      <c r="F1083" s="3">
        <f>SUMIFS(Details!AY:AY,Details!E:E,'GST TDS'!B1083)</f>
        <v>0</v>
      </c>
      <c r="G1083" s="352">
        <f t="shared" si="26"/>
        <v>0</v>
      </c>
    </row>
    <row r="1084" spans="3:7" x14ac:dyDescent="0.35">
      <c r="C1084" s="3">
        <f>_xlfn.XLOOKUP(B1084,Details!E:E,Details!CG:CG)</f>
        <v>0</v>
      </c>
      <c r="D1084" s="3">
        <f>_xlfn.XLOOKUP(B1084,Details!E:E,Details!AQ:AQ)</f>
        <v>0</v>
      </c>
      <c r="E1084" s="3">
        <f>_xlfn.XLOOKUP(B1084,Details!E:E,Details!AR:AR)</f>
        <v>0</v>
      </c>
      <c r="F1084" s="3">
        <f>SUMIFS(Details!AY:AY,Details!E:E,'GST TDS'!B1084)</f>
        <v>0</v>
      </c>
      <c r="G1084" s="352">
        <f t="shared" si="26"/>
        <v>0</v>
      </c>
    </row>
    <row r="1085" spans="3:7" x14ac:dyDescent="0.35">
      <c r="C1085" s="3">
        <f>_xlfn.XLOOKUP(B1085,Details!E:E,Details!CG:CG)</f>
        <v>0</v>
      </c>
      <c r="D1085" s="3">
        <f>_xlfn.XLOOKUP(B1085,Details!E:E,Details!AQ:AQ)</f>
        <v>0</v>
      </c>
      <c r="E1085" s="3">
        <f>_xlfn.XLOOKUP(B1085,Details!E:E,Details!AR:AR)</f>
        <v>0</v>
      </c>
      <c r="F1085" s="3">
        <f>SUMIFS(Details!AY:AY,Details!E:E,'GST TDS'!B1085)</f>
        <v>0</v>
      </c>
      <c r="G1085" s="352">
        <f t="shared" si="26"/>
        <v>0</v>
      </c>
    </row>
    <row r="1086" spans="3:7" x14ac:dyDescent="0.35">
      <c r="C1086" s="3">
        <f>_xlfn.XLOOKUP(B1086,Details!E:E,Details!CG:CG)</f>
        <v>0</v>
      </c>
      <c r="D1086" s="3">
        <f>_xlfn.XLOOKUP(B1086,Details!E:E,Details!AQ:AQ)</f>
        <v>0</v>
      </c>
      <c r="E1086" s="3">
        <f>_xlfn.XLOOKUP(B1086,Details!E:E,Details!AR:AR)</f>
        <v>0</v>
      </c>
      <c r="F1086" s="3">
        <f>SUMIFS(Details!AY:AY,Details!E:E,'GST TDS'!B1086)</f>
        <v>0</v>
      </c>
      <c r="G1086" s="352">
        <f t="shared" si="26"/>
        <v>0</v>
      </c>
    </row>
    <row r="1087" spans="3:7" x14ac:dyDescent="0.35">
      <c r="C1087" s="3">
        <f>_xlfn.XLOOKUP(B1087,Details!E:E,Details!CG:CG)</f>
        <v>0</v>
      </c>
      <c r="D1087" s="3">
        <f>_xlfn.XLOOKUP(B1087,Details!E:E,Details!AQ:AQ)</f>
        <v>0</v>
      </c>
      <c r="E1087" s="3">
        <f>_xlfn.XLOOKUP(B1087,Details!E:E,Details!AR:AR)</f>
        <v>0</v>
      </c>
      <c r="F1087" s="3">
        <f>SUMIFS(Details!AY:AY,Details!E:E,'GST TDS'!B1087)</f>
        <v>0</v>
      </c>
      <c r="G1087" s="352">
        <f t="shared" si="26"/>
        <v>0</v>
      </c>
    </row>
    <row r="1088" spans="3:7" x14ac:dyDescent="0.35">
      <c r="C1088" s="3">
        <f>_xlfn.XLOOKUP(B1088,Details!E:E,Details!CG:CG)</f>
        <v>0</v>
      </c>
      <c r="D1088" s="3">
        <f>_xlfn.XLOOKUP(B1088,Details!E:E,Details!AQ:AQ)</f>
        <v>0</v>
      </c>
      <c r="E1088" s="3">
        <f>_xlfn.XLOOKUP(B1088,Details!E:E,Details!AR:AR)</f>
        <v>0</v>
      </c>
      <c r="F1088" s="3">
        <f>SUMIFS(Details!AY:AY,Details!E:E,'GST TDS'!B1088)</f>
        <v>0</v>
      </c>
      <c r="G1088" s="352">
        <f t="shared" si="26"/>
        <v>0</v>
      </c>
    </row>
    <row r="1089" spans="3:7" x14ac:dyDescent="0.35">
      <c r="C1089" s="3">
        <f>_xlfn.XLOOKUP(B1089,Details!E:E,Details!CG:CG)</f>
        <v>0</v>
      </c>
      <c r="D1089" s="3">
        <f>_xlfn.XLOOKUP(B1089,Details!E:E,Details!AQ:AQ)</f>
        <v>0</v>
      </c>
      <c r="E1089" s="3">
        <f>_xlfn.XLOOKUP(B1089,Details!E:E,Details!AR:AR)</f>
        <v>0</v>
      </c>
      <c r="F1089" s="3">
        <f>SUMIFS(Details!AY:AY,Details!E:E,'GST TDS'!B1089)</f>
        <v>0</v>
      </c>
      <c r="G1089" s="352">
        <f t="shared" si="26"/>
        <v>0</v>
      </c>
    </row>
    <row r="1090" spans="3:7" x14ac:dyDescent="0.35">
      <c r="C1090" s="3">
        <f>_xlfn.XLOOKUP(B1090,Details!E:E,Details!CG:CG)</f>
        <v>0</v>
      </c>
      <c r="D1090" s="3">
        <f>_xlfn.XLOOKUP(B1090,Details!E:E,Details!AQ:AQ)</f>
        <v>0</v>
      </c>
      <c r="E1090" s="3">
        <f>_xlfn.XLOOKUP(B1090,Details!E:E,Details!AR:AR)</f>
        <v>0</v>
      </c>
      <c r="F1090" s="3">
        <f>SUMIFS(Details!AY:AY,Details!E:E,'GST TDS'!B1090)</f>
        <v>0</v>
      </c>
      <c r="G1090" s="352">
        <f t="shared" si="26"/>
        <v>0</v>
      </c>
    </row>
    <row r="1091" spans="3:7" x14ac:dyDescent="0.35">
      <c r="C1091" s="3">
        <f>_xlfn.XLOOKUP(B1091,Details!E:E,Details!CG:CG)</f>
        <v>0</v>
      </c>
      <c r="D1091" s="3">
        <f>_xlfn.XLOOKUP(B1091,Details!E:E,Details!AQ:AQ)</f>
        <v>0</v>
      </c>
      <c r="E1091" s="3">
        <f>_xlfn.XLOOKUP(B1091,Details!E:E,Details!AR:AR)</f>
        <v>0</v>
      </c>
      <c r="F1091" s="3">
        <f>SUMIFS(Details!AY:AY,Details!E:E,'GST TDS'!B1091)</f>
        <v>0</v>
      </c>
      <c r="G1091" s="352">
        <f t="shared" si="26"/>
        <v>0</v>
      </c>
    </row>
    <row r="1092" spans="3:7" x14ac:dyDescent="0.35">
      <c r="C1092" s="3">
        <f>_xlfn.XLOOKUP(B1092,Details!E:E,Details!CG:CG)</f>
        <v>0</v>
      </c>
      <c r="D1092" s="3">
        <f>_xlfn.XLOOKUP(B1092,Details!E:E,Details!AQ:AQ)</f>
        <v>0</v>
      </c>
      <c r="E1092" s="3">
        <f>_xlfn.XLOOKUP(B1092,Details!E:E,Details!AR:AR)</f>
        <v>0</v>
      </c>
      <c r="F1092" s="3">
        <f>SUMIFS(Details!AY:AY,Details!E:E,'GST TDS'!B1092)</f>
        <v>0</v>
      </c>
      <c r="G1092" s="352">
        <f t="shared" si="26"/>
        <v>0</v>
      </c>
    </row>
    <row r="1093" spans="3:7" x14ac:dyDescent="0.35">
      <c r="C1093" s="3">
        <f>_xlfn.XLOOKUP(B1093,Details!E:E,Details!CG:CG)</f>
        <v>0</v>
      </c>
      <c r="D1093" s="3">
        <f>_xlfn.XLOOKUP(B1093,Details!E:E,Details!AQ:AQ)</f>
        <v>0</v>
      </c>
      <c r="E1093" s="3">
        <f>_xlfn.XLOOKUP(B1093,Details!E:E,Details!AR:AR)</f>
        <v>0</v>
      </c>
      <c r="F1093" s="3">
        <f>SUMIFS(Details!AY:AY,Details!E:E,'GST TDS'!B1093)</f>
        <v>0</v>
      </c>
      <c r="G1093" s="352">
        <f t="shared" si="26"/>
        <v>0</v>
      </c>
    </row>
    <row r="1094" spans="3:7" x14ac:dyDescent="0.35">
      <c r="C1094" s="3">
        <f>_xlfn.XLOOKUP(B1094,Details!E:E,Details!CG:CG)</f>
        <v>0</v>
      </c>
      <c r="D1094" s="3">
        <f>_xlfn.XLOOKUP(B1094,Details!E:E,Details!AQ:AQ)</f>
        <v>0</v>
      </c>
      <c r="E1094" s="3">
        <f>_xlfn.XLOOKUP(B1094,Details!E:E,Details!AR:AR)</f>
        <v>0</v>
      </c>
      <c r="F1094" s="3">
        <f>SUMIFS(Details!AY:AY,Details!E:E,'GST TDS'!B1094)</f>
        <v>0</v>
      </c>
      <c r="G1094" s="352">
        <f t="shared" si="26"/>
        <v>0</v>
      </c>
    </row>
    <row r="1095" spans="3:7" x14ac:dyDescent="0.35">
      <c r="C1095" s="3">
        <f>_xlfn.XLOOKUP(B1095,Details!E:E,Details!CG:CG)</f>
        <v>0</v>
      </c>
      <c r="D1095" s="3">
        <f>_xlfn.XLOOKUP(B1095,Details!E:E,Details!AQ:AQ)</f>
        <v>0</v>
      </c>
      <c r="E1095" s="3">
        <f>_xlfn.XLOOKUP(B1095,Details!E:E,Details!AR:AR)</f>
        <v>0</v>
      </c>
      <c r="F1095" s="3">
        <f>SUMIFS(Details!AY:AY,Details!E:E,'GST TDS'!B1095)</f>
        <v>0</v>
      </c>
      <c r="G1095" s="352">
        <f t="shared" si="26"/>
        <v>0</v>
      </c>
    </row>
    <row r="1096" spans="3:7" x14ac:dyDescent="0.35">
      <c r="C1096" s="3">
        <f>_xlfn.XLOOKUP(B1096,Details!E:E,Details!CG:CG)</f>
        <v>0</v>
      </c>
      <c r="D1096" s="3">
        <f>_xlfn.XLOOKUP(B1096,Details!E:E,Details!AQ:AQ)</f>
        <v>0</v>
      </c>
      <c r="E1096" s="3">
        <f>_xlfn.XLOOKUP(B1096,Details!E:E,Details!AR:AR)</f>
        <v>0</v>
      </c>
      <c r="F1096" s="3">
        <f>SUMIFS(Details!AY:AY,Details!E:E,'GST TDS'!B1096)</f>
        <v>0</v>
      </c>
      <c r="G1096" s="352">
        <f t="shared" si="26"/>
        <v>0</v>
      </c>
    </row>
    <row r="1097" spans="3:7" x14ac:dyDescent="0.35">
      <c r="C1097" s="3">
        <f>_xlfn.XLOOKUP(B1097,Details!E:E,Details!CG:CG)</f>
        <v>0</v>
      </c>
      <c r="D1097" s="3">
        <f>_xlfn.XLOOKUP(B1097,Details!E:E,Details!AQ:AQ)</f>
        <v>0</v>
      </c>
      <c r="E1097" s="3">
        <f>_xlfn.XLOOKUP(B1097,Details!E:E,Details!AR:AR)</f>
        <v>0</v>
      </c>
      <c r="F1097" s="3">
        <f>SUMIFS(Details!AY:AY,Details!E:E,'GST TDS'!B1097)</f>
        <v>0</v>
      </c>
      <c r="G1097" s="352">
        <f t="shared" si="26"/>
        <v>0</v>
      </c>
    </row>
    <row r="1098" spans="3:7" x14ac:dyDescent="0.35">
      <c r="C1098" s="3">
        <f>_xlfn.XLOOKUP(B1098,Details!E:E,Details!CG:CG)</f>
        <v>0</v>
      </c>
      <c r="D1098" s="3">
        <f>_xlfn.XLOOKUP(B1098,Details!E:E,Details!AQ:AQ)</f>
        <v>0</v>
      </c>
      <c r="E1098" s="3">
        <f>_xlfn.XLOOKUP(B1098,Details!E:E,Details!AR:AR)</f>
        <v>0</v>
      </c>
      <c r="F1098" s="3">
        <f>SUMIFS(Details!AY:AY,Details!E:E,'GST TDS'!B1098)</f>
        <v>0</v>
      </c>
      <c r="G1098" s="352">
        <f t="shared" si="26"/>
        <v>0</v>
      </c>
    </row>
    <row r="1099" spans="3:7" x14ac:dyDescent="0.35">
      <c r="C1099" s="3">
        <f>_xlfn.XLOOKUP(B1099,Details!E:E,Details!CG:CG)</f>
        <v>0</v>
      </c>
      <c r="D1099" s="3">
        <f>_xlfn.XLOOKUP(B1099,Details!E:E,Details!AQ:AQ)</f>
        <v>0</v>
      </c>
      <c r="E1099" s="3">
        <f>_xlfn.XLOOKUP(B1099,Details!E:E,Details!AR:AR)</f>
        <v>0</v>
      </c>
      <c r="F1099" s="3">
        <f>SUMIFS(Details!AY:AY,Details!E:E,'GST TDS'!B1099)</f>
        <v>0</v>
      </c>
      <c r="G1099" s="352">
        <f t="shared" si="26"/>
        <v>0</v>
      </c>
    </row>
    <row r="1100" spans="3:7" x14ac:dyDescent="0.35">
      <c r="C1100" s="3">
        <f>_xlfn.XLOOKUP(B1100,Details!E:E,Details!CG:CG)</f>
        <v>0</v>
      </c>
      <c r="D1100" s="3">
        <f>_xlfn.XLOOKUP(B1100,Details!E:E,Details!AQ:AQ)</f>
        <v>0</v>
      </c>
      <c r="E1100" s="3">
        <f>_xlfn.XLOOKUP(B1100,Details!E:E,Details!AR:AR)</f>
        <v>0</v>
      </c>
      <c r="F1100" s="3">
        <f>SUMIFS(Details!AY:AY,Details!E:E,'GST TDS'!B1100)</f>
        <v>0</v>
      </c>
      <c r="G1100" s="352">
        <f t="shared" si="26"/>
        <v>0</v>
      </c>
    </row>
    <row r="1101" spans="3:7" x14ac:dyDescent="0.35">
      <c r="C1101" s="3">
        <f>_xlfn.XLOOKUP(B1101,Details!E:E,Details!CG:CG)</f>
        <v>0</v>
      </c>
      <c r="D1101" s="3">
        <f>_xlfn.XLOOKUP(B1101,Details!E:E,Details!AQ:AQ)</f>
        <v>0</v>
      </c>
      <c r="E1101" s="3">
        <f>_xlfn.XLOOKUP(B1101,Details!E:E,Details!AR:AR)</f>
        <v>0</v>
      </c>
      <c r="F1101" s="3">
        <f>SUMIFS(Details!AY:AY,Details!E:E,'GST TDS'!B1101)</f>
        <v>0</v>
      </c>
      <c r="G1101" s="352">
        <f t="shared" si="26"/>
        <v>0</v>
      </c>
    </row>
    <row r="1102" spans="3:7" x14ac:dyDescent="0.35">
      <c r="C1102" s="3">
        <f>_xlfn.XLOOKUP(B1102,Details!E:E,Details!CG:CG)</f>
        <v>0</v>
      </c>
      <c r="D1102" s="3">
        <f>_xlfn.XLOOKUP(B1102,Details!E:E,Details!AQ:AQ)</f>
        <v>0</v>
      </c>
      <c r="E1102" s="3">
        <f>_xlfn.XLOOKUP(B1102,Details!E:E,Details!AR:AR)</f>
        <v>0</v>
      </c>
      <c r="F1102" s="3">
        <f>SUMIFS(Details!AY:AY,Details!E:E,'GST TDS'!B1102)</f>
        <v>0</v>
      </c>
      <c r="G1102" s="352">
        <f t="shared" si="26"/>
        <v>0</v>
      </c>
    </row>
    <row r="1103" spans="3:7" x14ac:dyDescent="0.35">
      <c r="C1103" s="3">
        <f>_xlfn.XLOOKUP(B1103,Details!E:E,Details!CG:CG)</f>
        <v>0</v>
      </c>
      <c r="D1103" s="3">
        <f>_xlfn.XLOOKUP(B1103,Details!E:E,Details!AQ:AQ)</f>
        <v>0</v>
      </c>
      <c r="E1103" s="3">
        <f>_xlfn.XLOOKUP(B1103,Details!E:E,Details!AR:AR)</f>
        <v>0</v>
      </c>
      <c r="F1103" s="3">
        <f>SUMIFS(Details!AY:AY,Details!E:E,'GST TDS'!B1103)</f>
        <v>0</v>
      </c>
      <c r="G1103" s="352">
        <f t="shared" si="26"/>
        <v>0</v>
      </c>
    </row>
    <row r="1104" spans="3:7" x14ac:dyDescent="0.35">
      <c r="C1104" s="3">
        <f>_xlfn.XLOOKUP(B1104,Details!E:E,Details!CG:CG)</f>
        <v>0</v>
      </c>
      <c r="D1104" s="3">
        <f>_xlfn.XLOOKUP(B1104,Details!E:E,Details!AQ:AQ)</f>
        <v>0</v>
      </c>
      <c r="E1104" s="3">
        <f>_xlfn.XLOOKUP(B1104,Details!E:E,Details!AR:AR)</f>
        <v>0</v>
      </c>
      <c r="F1104" s="3">
        <f>SUMIFS(Details!AY:AY,Details!E:E,'GST TDS'!B1104)</f>
        <v>0</v>
      </c>
      <c r="G1104" s="352">
        <f t="shared" ref="G1104:G1167" si="27">F1104*2%</f>
        <v>0</v>
      </c>
    </row>
    <row r="1105" spans="3:7" x14ac:dyDescent="0.35">
      <c r="C1105" s="3">
        <f>_xlfn.XLOOKUP(B1105,Details!E:E,Details!CG:CG)</f>
        <v>0</v>
      </c>
      <c r="D1105" s="3">
        <f>_xlfn.XLOOKUP(B1105,Details!E:E,Details!AQ:AQ)</f>
        <v>0</v>
      </c>
      <c r="E1105" s="3">
        <f>_xlfn.XLOOKUP(B1105,Details!E:E,Details!AR:AR)</f>
        <v>0</v>
      </c>
      <c r="F1105" s="3">
        <f>SUMIFS(Details!AY:AY,Details!E:E,'GST TDS'!B1105)</f>
        <v>0</v>
      </c>
      <c r="G1105" s="352">
        <f t="shared" si="27"/>
        <v>0</v>
      </c>
    </row>
    <row r="1106" spans="3:7" x14ac:dyDescent="0.35">
      <c r="C1106" s="3">
        <f>_xlfn.XLOOKUP(B1106,Details!E:E,Details!CG:CG)</f>
        <v>0</v>
      </c>
      <c r="D1106" s="3">
        <f>_xlfn.XLOOKUP(B1106,Details!E:E,Details!AQ:AQ)</f>
        <v>0</v>
      </c>
      <c r="E1106" s="3">
        <f>_xlfn.XLOOKUP(B1106,Details!E:E,Details!AR:AR)</f>
        <v>0</v>
      </c>
      <c r="F1106" s="3">
        <f>SUMIFS(Details!AY:AY,Details!E:E,'GST TDS'!B1106)</f>
        <v>0</v>
      </c>
      <c r="G1106" s="352">
        <f t="shared" si="27"/>
        <v>0</v>
      </c>
    </row>
    <row r="1107" spans="3:7" x14ac:dyDescent="0.35">
      <c r="C1107" s="3">
        <f>_xlfn.XLOOKUP(B1107,Details!E:E,Details!CG:CG)</f>
        <v>0</v>
      </c>
      <c r="D1107" s="3">
        <f>_xlfn.XLOOKUP(B1107,Details!E:E,Details!AQ:AQ)</f>
        <v>0</v>
      </c>
      <c r="E1107" s="3">
        <f>_xlfn.XLOOKUP(B1107,Details!E:E,Details!AR:AR)</f>
        <v>0</v>
      </c>
      <c r="F1107" s="3">
        <f>SUMIFS(Details!AY:AY,Details!E:E,'GST TDS'!B1107)</f>
        <v>0</v>
      </c>
      <c r="G1107" s="352">
        <f t="shared" si="27"/>
        <v>0</v>
      </c>
    </row>
    <row r="1108" spans="3:7" x14ac:dyDescent="0.35">
      <c r="C1108" s="3">
        <f>_xlfn.XLOOKUP(B1108,Details!E:E,Details!CG:CG)</f>
        <v>0</v>
      </c>
      <c r="D1108" s="3">
        <f>_xlfn.XLOOKUP(B1108,Details!E:E,Details!AQ:AQ)</f>
        <v>0</v>
      </c>
      <c r="E1108" s="3">
        <f>_xlfn.XLOOKUP(B1108,Details!E:E,Details!AR:AR)</f>
        <v>0</v>
      </c>
      <c r="F1108" s="3">
        <f>SUMIFS(Details!AY:AY,Details!E:E,'GST TDS'!B1108)</f>
        <v>0</v>
      </c>
      <c r="G1108" s="352">
        <f t="shared" si="27"/>
        <v>0</v>
      </c>
    </row>
    <row r="1109" spans="3:7" x14ac:dyDescent="0.35">
      <c r="C1109" s="3">
        <f>_xlfn.XLOOKUP(B1109,Details!E:E,Details!CG:CG)</f>
        <v>0</v>
      </c>
      <c r="D1109" s="3">
        <f>_xlfn.XLOOKUP(B1109,Details!E:E,Details!AQ:AQ)</f>
        <v>0</v>
      </c>
      <c r="E1109" s="3">
        <f>_xlfn.XLOOKUP(B1109,Details!E:E,Details!AR:AR)</f>
        <v>0</v>
      </c>
      <c r="F1109" s="3">
        <f>SUMIFS(Details!AY:AY,Details!E:E,'GST TDS'!B1109)</f>
        <v>0</v>
      </c>
      <c r="G1109" s="352">
        <f t="shared" si="27"/>
        <v>0</v>
      </c>
    </row>
    <row r="1110" spans="3:7" x14ac:dyDescent="0.35">
      <c r="C1110" s="3">
        <f>_xlfn.XLOOKUP(B1110,Details!E:E,Details!CG:CG)</f>
        <v>0</v>
      </c>
      <c r="D1110" s="3">
        <f>_xlfn.XLOOKUP(B1110,Details!E:E,Details!AQ:AQ)</f>
        <v>0</v>
      </c>
      <c r="E1110" s="3">
        <f>_xlfn.XLOOKUP(B1110,Details!E:E,Details!AR:AR)</f>
        <v>0</v>
      </c>
      <c r="F1110" s="3">
        <f>SUMIFS(Details!AY:AY,Details!E:E,'GST TDS'!B1110)</f>
        <v>0</v>
      </c>
      <c r="G1110" s="352">
        <f t="shared" si="27"/>
        <v>0</v>
      </c>
    </row>
    <row r="1111" spans="3:7" x14ac:dyDescent="0.35">
      <c r="C1111" s="3">
        <f>_xlfn.XLOOKUP(B1111,Details!E:E,Details!CG:CG)</f>
        <v>0</v>
      </c>
      <c r="D1111" s="3">
        <f>_xlfn.XLOOKUP(B1111,Details!E:E,Details!AQ:AQ)</f>
        <v>0</v>
      </c>
      <c r="E1111" s="3">
        <f>_xlfn.XLOOKUP(B1111,Details!E:E,Details!AR:AR)</f>
        <v>0</v>
      </c>
      <c r="F1111" s="3">
        <f>SUMIFS(Details!AY:AY,Details!E:E,'GST TDS'!B1111)</f>
        <v>0</v>
      </c>
      <c r="G1111" s="352">
        <f t="shared" si="27"/>
        <v>0</v>
      </c>
    </row>
    <row r="1112" spans="3:7" x14ac:dyDescent="0.35">
      <c r="C1112" s="3">
        <f>_xlfn.XLOOKUP(B1112,Details!E:E,Details!CG:CG)</f>
        <v>0</v>
      </c>
      <c r="D1112" s="3">
        <f>_xlfn.XLOOKUP(B1112,Details!E:E,Details!AQ:AQ)</f>
        <v>0</v>
      </c>
      <c r="E1112" s="3">
        <f>_xlfn.XLOOKUP(B1112,Details!E:E,Details!AR:AR)</f>
        <v>0</v>
      </c>
      <c r="F1112" s="3">
        <f>SUMIFS(Details!AY:AY,Details!E:E,'GST TDS'!B1112)</f>
        <v>0</v>
      </c>
      <c r="G1112" s="352">
        <f t="shared" si="27"/>
        <v>0</v>
      </c>
    </row>
    <row r="1113" spans="3:7" x14ac:dyDescent="0.35">
      <c r="C1113" s="3">
        <f>_xlfn.XLOOKUP(B1113,Details!E:E,Details!CG:CG)</f>
        <v>0</v>
      </c>
      <c r="D1113" s="3">
        <f>_xlfn.XLOOKUP(B1113,Details!E:E,Details!AQ:AQ)</f>
        <v>0</v>
      </c>
      <c r="E1113" s="3">
        <f>_xlfn.XLOOKUP(B1113,Details!E:E,Details!AR:AR)</f>
        <v>0</v>
      </c>
      <c r="F1113" s="3">
        <f>SUMIFS(Details!AY:AY,Details!E:E,'GST TDS'!B1113)</f>
        <v>0</v>
      </c>
      <c r="G1113" s="352">
        <f t="shared" si="27"/>
        <v>0</v>
      </c>
    </row>
    <row r="1114" spans="3:7" x14ac:dyDescent="0.35">
      <c r="C1114" s="3">
        <f>_xlfn.XLOOKUP(B1114,Details!E:E,Details!CG:CG)</f>
        <v>0</v>
      </c>
      <c r="D1114" s="3">
        <f>_xlfn.XLOOKUP(B1114,Details!E:E,Details!AQ:AQ)</f>
        <v>0</v>
      </c>
      <c r="E1114" s="3">
        <f>_xlfn.XLOOKUP(B1114,Details!E:E,Details!AR:AR)</f>
        <v>0</v>
      </c>
      <c r="F1114" s="3">
        <f>SUMIFS(Details!AY:AY,Details!E:E,'GST TDS'!B1114)</f>
        <v>0</v>
      </c>
      <c r="G1114" s="352">
        <f t="shared" si="27"/>
        <v>0</v>
      </c>
    </row>
    <row r="1115" spans="3:7" x14ac:dyDescent="0.35">
      <c r="C1115" s="3">
        <f>_xlfn.XLOOKUP(B1115,Details!E:E,Details!CG:CG)</f>
        <v>0</v>
      </c>
      <c r="D1115" s="3">
        <f>_xlfn.XLOOKUP(B1115,Details!E:E,Details!AQ:AQ)</f>
        <v>0</v>
      </c>
      <c r="E1115" s="3">
        <f>_xlfn.XLOOKUP(B1115,Details!E:E,Details!AR:AR)</f>
        <v>0</v>
      </c>
      <c r="F1115" s="3">
        <f>SUMIFS(Details!AY:AY,Details!E:E,'GST TDS'!B1115)</f>
        <v>0</v>
      </c>
      <c r="G1115" s="352">
        <f t="shared" si="27"/>
        <v>0</v>
      </c>
    </row>
    <row r="1116" spans="3:7" x14ac:dyDescent="0.35">
      <c r="C1116" s="3">
        <f>_xlfn.XLOOKUP(B1116,Details!E:E,Details!CG:CG)</f>
        <v>0</v>
      </c>
      <c r="D1116" s="3">
        <f>_xlfn.XLOOKUP(B1116,Details!E:E,Details!AQ:AQ)</f>
        <v>0</v>
      </c>
      <c r="E1116" s="3">
        <f>_xlfn.XLOOKUP(B1116,Details!E:E,Details!AR:AR)</f>
        <v>0</v>
      </c>
      <c r="F1116" s="3">
        <f>SUMIFS(Details!AY:AY,Details!E:E,'GST TDS'!B1116)</f>
        <v>0</v>
      </c>
      <c r="G1116" s="352">
        <f t="shared" si="27"/>
        <v>0</v>
      </c>
    </row>
    <row r="1117" spans="3:7" x14ac:dyDescent="0.35">
      <c r="C1117" s="3">
        <f>_xlfn.XLOOKUP(B1117,Details!E:E,Details!CG:CG)</f>
        <v>0</v>
      </c>
      <c r="D1117" s="3">
        <f>_xlfn.XLOOKUP(B1117,Details!E:E,Details!AQ:AQ)</f>
        <v>0</v>
      </c>
      <c r="E1117" s="3">
        <f>_xlfn.XLOOKUP(B1117,Details!E:E,Details!AR:AR)</f>
        <v>0</v>
      </c>
      <c r="F1117" s="3">
        <f>SUMIFS(Details!AY:AY,Details!E:E,'GST TDS'!B1117)</f>
        <v>0</v>
      </c>
      <c r="G1117" s="352">
        <f t="shared" si="27"/>
        <v>0</v>
      </c>
    </row>
    <row r="1118" spans="3:7" x14ac:dyDescent="0.35">
      <c r="C1118" s="3">
        <f>_xlfn.XLOOKUP(B1118,Details!E:E,Details!CG:CG)</f>
        <v>0</v>
      </c>
      <c r="D1118" s="3">
        <f>_xlfn.XLOOKUP(B1118,Details!E:E,Details!AQ:AQ)</f>
        <v>0</v>
      </c>
      <c r="E1118" s="3">
        <f>_xlfn.XLOOKUP(B1118,Details!E:E,Details!AR:AR)</f>
        <v>0</v>
      </c>
      <c r="F1118" s="3">
        <f>SUMIFS(Details!AY:AY,Details!E:E,'GST TDS'!B1118)</f>
        <v>0</v>
      </c>
      <c r="G1118" s="352">
        <f t="shared" si="27"/>
        <v>0</v>
      </c>
    </row>
    <row r="1119" spans="3:7" x14ac:dyDescent="0.35">
      <c r="C1119" s="3">
        <f>_xlfn.XLOOKUP(B1119,Details!E:E,Details!CG:CG)</f>
        <v>0</v>
      </c>
      <c r="D1119" s="3">
        <f>_xlfn.XLOOKUP(B1119,Details!E:E,Details!AQ:AQ)</f>
        <v>0</v>
      </c>
      <c r="E1119" s="3">
        <f>_xlfn.XLOOKUP(B1119,Details!E:E,Details!AR:AR)</f>
        <v>0</v>
      </c>
      <c r="F1119" s="3">
        <f>SUMIFS(Details!AY:AY,Details!E:E,'GST TDS'!B1119)</f>
        <v>0</v>
      </c>
      <c r="G1119" s="352">
        <f t="shared" si="27"/>
        <v>0</v>
      </c>
    </row>
    <row r="1120" spans="3:7" x14ac:dyDescent="0.35">
      <c r="C1120" s="3">
        <f>_xlfn.XLOOKUP(B1120,Details!E:E,Details!CG:CG)</f>
        <v>0</v>
      </c>
      <c r="D1120" s="3">
        <f>_xlfn.XLOOKUP(B1120,Details!E:E,Details!AQ:AQ)</f>
        <v>0</v>
      </c>
      <c r="E1120" s="3">
        <f>_xlfn.XLOOKUP(B1120,Details!E:E,Details!AR:AR)</f>
        <v>0</v>
      </c>
      <c r="F1120" s="3">
        <f>SUMIFS(Details!AY:AY,Details!E:E,'GST TDS'!B1120)</f>
        <v>0</v>
      </c>
      <c r="G1120" s="352">
        <f t="shared" si="27"/>
        <v>0</v>
      </c>
    </row>
    <row r="1121" spans="3:7" x14ac:dyDescent="0.35">
      <c r="C1121" s="3">
        <f>_xlfn.XLOOKUP(B1121,Details!E:E,Details!CG:CG)</f>
        <v>0</v>
      </c>
      <c r="D1121" s="3">
        <f>_xlfn.XLOOKUP(B1121,Details!E:E,Details!AQ:AQ)</f>
        <v>0</v>
      </c>
      <c r="E1121" s="3">
        <f>_xlfn.XLOOKUP(B1121,Details!E:E,Details!AR:AR)</f>
        <v>0</v>
      </c>
      <c r="F1121" s="3">
        <f>SUMIFS(Details!AY:AY,Details!E:E,'GST TDS'!B1121)</f>
        <v>0</v>
      </c>
      <c r="G1121" s="352">
        <f t="shared" si="27"/>
        <v>0</v>
      </c>
    </row>
    <row r="1122" spans="3:7" x14ac:dyDescent="0.35">
      <c r="C1122" s="3">
        <f>_xlfn.XLOOKUP(B1122,Details!E:E,Details!CG:CG)</f>
        <v>0</v>
      </c>
      <c r="D1122" s="3">
        <f>_xlfn.XLOOKUP(B1122,Details!E:E,Details!AQ:AQ)</f>
        <v>0</v>
      </c>
      <c r="E1122" s="3">
        <f>_xlfn.XLOOKUP(B1122,Details!E:E,Details!AR:AR)</f>
        <v>0</v>
      </c>
      <c r="F1122" s="3">
        <f>SUMIFS(Details!AY:AY,Details!E:E,'GST TDS'!B1122)</f>
        <v>0</v>
      </c>
      <c r="G1122" s="352">
        <f t="shared" si="27"/>
        <v>0</v>
      </c>
    </row>
    <row r="1123" spans="3:7" x14ac:dyDescent="0.35">
      <c r="C1123" s="3">
        <f>_xlfn.XLOOKUP(B1123,Details!E:E,Details!CG:CG)</f>
        <v>0</v>
      </c>
      <c r="D1123" s="3">
        <f>_xlfn.XLOOKUP(B1123,Details!E:E,Details!AQ:AQ)</f>
        <v>0</v>
      </c>
      <c r="E1123" s="3">
        <f>_xlfn.XLOOKUP(B1123,Details!E:E,Details!AR:AR)</f>
        <v>0</v>
      </c>
      <c r="F1123" s="3">
        <f>SUMIFS(Details!AY:AY,Details!E:E,'GST TDS'!B1123)</f>
        <v>0</v>
      </c>
      <c r="G1123" s="352">
        <f t="shared" si="27"/>
        <v>0</v>
      </c>
    </row>
    <row r="1124" spans="3:7" x14ac:dyDescent="0.35">
      <c r="C1124" s="3">
        <f>_xlfn.XLOOKUP(B1124,Details!E:E,Details!CG:CG)</f>
        <v>0</v>
      </c>
      <c r="D1124" s="3">
        <f>_xlfn.XLOOKUP(B1124,Details!E:E,Details!AQ:AQ)</f>
        <v>0</v>
      </c>
      <c r="E1124" s="3">
        <f>_xlfn.XLOOKUP(B1124,Details!E:E,Details!AR:AR)</f>
        <v>0</v>
      </c>
      <c r="F1124" s="3">
        <f>SUMIFS(Details!AY:AY,Details!E:E,'GST TDS'!B1124)</f>
        <v>0</v>
      </c>
      <c r="G1124" s="352">
        <f t="shared" si="27"/>
        <v>0</v>
      </c>
    </row>
    <row r="1125" spans="3:7" x14ac:dyDescent="0.35">
      <c r="C1125" s="3">
        <f>_xlfn.XLOOKUP(B1125,Details!E:E,Details!CG:CG)</f>
        <v>0</v>
      </c>
      <c r="D1125" s="3">
        <f>_xlfn.XLOOKUP(B1125,Details!E:E,Details!AQ:AQ)</f>
        <v>0</v>
      </c>
      <c r="E1125" s="3">
        <f>_xlfn.XLOOKUP(B1125,Details!E:E,Details!AR:AR)</f>
        <v>0</v>
      </c>
      <c r="F1125" s="3">
        <f>SUMIFS(Details!AY:AY,Details!E:E,'GST TDS'!B1125)</f>
        <v>0</v>
      </c>
      <c r="G1125" s="352">
        <f t="shared" si="27"/>
        <v>0</v>
      </c>
    </row>
    <row r="1126" spans="3:7" x14ac:dyDescent="0.35">
      <c r="C1126" s="3">
        <f>_xlfn.XLOOKUP(B1126,Details!E:E,Details!CG:CG)</f>
        <v>0</v>
      </c>
      <c r="D1126" s="3">
        <f>_xlfn.XLOOKUP(B1126,Details!E:E,Details!AQ:AQ)</f>
        <v>0</v>
      </c>
      <c r="E1126" s="3">
        <f>_xlfn.XLOOKUP(B1126,Details!E:E,Details!AR:AR)</f>
        <v>0</v>
      </c>
      <c r="F1126" s="3">
        <f>SUMIFS(Details!AY:AY,Details!E:E,'GST TDS'!B1126)</f>
        <v>0</v>
      </c>
      <c r="G1126" s="352">
        <f t="shared" si="27"/>
        <v>0</v>
      </c>
    </row>
    <row r="1127" spans="3:7" x14ac:dyDescent="0.35">
      <c r="C1127" s="3">
        <f>_xlfn.XLOOKUP(B1127,Details!E:E,Details!CG:CG)</f>
        <v>0</v>
      </c>
      <c r="D1127" s="3">
        <f>_xlfn.XLOOKUP(B1127,Details!E:E,Details!AQ:AQ)</f>
        <v>0</v>
      </c>
      <c r="E1127" s="3">
        <f>_xlfn.XLOOKUP(B1127,Details!E:E,Details!AR:AR)</f>
        <v>0</v>
      </c>
      <c r="F1127" s="3">
        <f>SUMIFS(Details!AY:AY,Details!E:E,'GST TDS'!B1127)</f>
        <v>0</v>
      </c>
      <c r="G1127" s="352">
        <f t="shared" si="27"/>
        <v>0</v>
      </c>
    </row>
    <row r="1128" spans="3:7" x14ac:dyDescent="0.35">
      <c r="C1128" s="3">
        <f>_xlfn.XLOOKUP(B1128,Details!E:E,Details!CG:CG)</f>
        <v>0</v>
      </c>
      <c r="D1128" s="3">
        <f>_xlfn.XLOOKUP(B1128,Details!E:E,Details!AQ:AQ)</f>
        <v>0</v>
      </c>
      <c r="E1128" s="3">
        <f>_xlfn.XLOOKUP(B1128,Details!E:E,Details!AR:AR)</f>
        <v>0</v>
      </c>
      <c r="F1128" s="3">
        <f>SUMIFS(Details!AY:AY,Details!E:E,'GST TDS'!B1128)</f>
        <v>0</v>
      </c>
      <c r="G1128" s="352">
        <f t="shared" si="27"/>
        <v>0</v>
      </c>
    </row>
    <row r="1129" spans="3:7" x14ac:dyDescent="0.35">
      <c r="C1129" s="3">
        <f>_xlfn.XLOOKUP(B1129,Details!E:E,Details!CG:CG)</f>
        <v>0</v>
      </c>
      <c r="D1129" s="3">
        <f>_xlfn.XLOOKUP(B1129,Details!E:E,Details!AQ:AQ)</f>
        <v>0</v>
      </c>
      <c r="E1129" s="3">
        <f>_xlfn.XLOOKUP(B1129,Details!E:E,Details!AR:AR)</f>
        <v>0</v>
      </c>
      <c r="F1129" s="3">
        <f>SUMIFS(Details!AY:AY,Details!E:E,'GST TDS'!B1129)</f>
        <v>0</v>
      </c>
      <c r="G1129" s="352">
        <f t="shared" si="27"/>
        <v>0</v>
      </c>
    </row>
    <row r="1130" spans="3:7" x14ac:dyDescent="0.35">
      <c r="C1130" s="3">
        <f>_xlfn.XLOOKUP(B1130,Details!E:E,Details!CG:CG)</f>
        <v>0</v>
      </c>
      <c r="D1130" s="3">
        <f>_xlfn.XLOOKUP(B1130,Details!E:E,Details!AQ:AQ)</f>
        <v>0</v>
      </c>
      <c r="E1130" s="3">
        <f>_xlfn.XLOOKUP(B1130,Details!E:E,Details!AR:AR)</f>
        <v>0</v>
      </c>
      <c r="F1130" s="3">
        <f>SUMIFS(Details!AY:AY,Details!E:E,'GST TDS'!B1130)</f>
        <v>0</v>
      </c>
      <c r="G1130" s="352">
        <f t="shared" si="27"/>
        <v>0</v>
      </c>
    </row>
    <row r="1131" spans="3:7" x14ac:dyDescent="0.35">
      <c r="C1131" s="3">
        <f>_xlfn.XLOOKUP(B1131,Details!E:E,Details!CG:CG)</f>
        <v>0</v>
      </c>
      <c r="D1131" s="3">
        <f>_xlfn.XLOOKUP(B1131,Details!E:E,Details!AQ:AQ)</f>
        <v>0</v>
      </c>
      <c r="E1131" s="3">
        <f>_xlfn.XLOOKUP(B1131,Details!E:E,Details!AR:AR)</f>
        <v>0</v>
      </c>
      <c r="F1131" s="3">
        <f>SUMIFS(Details!AY:AY,Details!E:E,'GST TDS'!B1131)</f>
        <v>0</v>
      </c>
      <c r="G1131" s="352">
        <f t="shared" si="27"/>
        <v>0</v>
      </c>
    </row>
    <row r="1132" spans="3:7" x14ac:dyDescent="0.35">
      <c r="C1132" s="3">
        <f>_xlfn.XLOOKUP(B1132,Details!E:E,Details!CG:CG)</f>
        <v>0</v>
      </c>
      <c r="D1132" s="3">
        <f>_xlfn.XLOOKUP(B1132,Details!E:E,Details!AQ:AQ)</f>
        <v>0</v>
      </c>
      <c r="E1132" s="3">
        <f>_xlfn.XLOOKUP(B1132,Details!E:E,Details!AR:AR)</f>
        <v>0</v>
      </c>
      <c r="F1132" s="3">
        <f>SUMIFS(Details!AY:AY,Details!E:E,'GST TDS'!B1132)</f>
        <v>0</v>
      </c>
      <c r="G1132" s="352">
        <f t="shared" si="27"/>
        <v>0</v>
      </c>
    </row>
    <row r="1133" spans="3:7" x14ac:dyDescent="0.35">
      <c r="C1133" s="3">
        <f>_xlfn.XLOOKUP(B1133,Details!E:E,Details!CG:CG)</f>
        <v>0</v>
      </c>
      <c r="D1133" s="3">
        <f>_xlfn.XLOOKUP(B1133,Details!E:E,Details!AQ:AQ)</f>
        <v>0</v>
      </c>
      <c r="E1133" s="3">
        <f>_xlfn.XLOOKUP(B1133,Details!E:E,Details!AR:AR)</f>
        <v>0</v>
      </c>
      <c r="F1133" s="3">
        <f>SUMIFS(Details!AY:AY,Details!E:E,'GST TDS'!B1133)</f>
        <v>0</v>
      </c>
      <c r="G1133" s="352">
        <f t="shared" si="27"/>
        <v>0</v>
      </c>
    </row>
    <row r="1134" spans="3:7" x14ac:dyDescent="0.35">
      <c r="C1134" s="3">
        <f>_xlfn.XLOOKUP(B1134,Details!E:E,Details!CG:CG)</f>
        <v>0</v>
      </c>
      <c r="D1134" s="3">
        <f>_xlfn.XLOOKUP(B1134,Details!E:E,Details!AQ:AQ)</f>
        <v>0</v>
      </c>
      <c r="E1134" s="3">
        <f>_xlfn.XLOOKUP(B1134,Details!E:E,Details!AR:AR)</f>
        <v>0</v>
      </c>
      <c r="F1134" s="3">
        <f>SUMIFS(Details!AY:AY,Details!E:E,'GST TDS'!B1134)</f>
        <v>0</v>
      </c>
      <c r="G1134" s="352">
        <f t="shared" si="27"/>
        <v>0</v>
      </c>
    </row>
    <row r="1135" spans="3:7" x14ac:dyDescent="0.35">
      <c r="C1135" s="3">
        <f>_xlfn.XLOOKUP(B1135,Details!E:E,Details!CG:CG)</f>
        <v>0</v>
      </c>
      <c r="D1135" s="3">
        <f>_xlfn.XLOOKUP(B1135,Details!E:E,Details!AQ:AQ)</f>
        <v>0</v>
      </c>
      <c r="E1135" s="3">
        <f>_xlfn.XLOOKUP(B1135,Details!E:E,Details!AR:AR)</f>
        <v>0</v>
      </c>
      <c r="F1135" s="3">
        <f>SUMIFS(Details!AY:AY,Details!E:E,'GST TDS'!B1135)</f>
        <v>0</v>
      </c>
      <c r="G1135" s="352">
        <f t="shared" si="27"/>
        <v>0</v>
      </c>
    </row>
    <row r="1136" spans="3:7" x14ac:dyDescent="0.35">
      <c r="C1136" s="3">
        <f>_xlfn.XLOOKUP(B1136,Details!E:E,Details!CG:CG)</f>
        <v>0</v>
      </c>
      <c r="D1136" s="3">
        <f>_xlfn.XLOOKUP(B1136,Details!E:E,Details!AQ:AQ)</f>
        <v>0</v>
      </c>
      <c r="E1136" s="3">
        <f>_xlfn.XLOOKUP(B1136,Details!E:E,Details!AR:AR)</f>
        <v>0</v>
      </c>
      <c r="F1136" s="3">
        <f>SUMIFS(Details!AY:AY,Details!E:E,'GST TDS'!B1136)</f>
        <v>0</v>
      </c>
      <c r="G1136" s="352">
        <f t="shared" si="27"/>
        <v>0</v>
      </c>
    </row>
    <row r="1137" spans="3:7" x14ac:dyDescent="0.35">
      <c r="C1137" s="3">
        <f>_xlfn.XLOOKUP(B1137,Details!E:E,Details!CG:CG)</f>
        <v>0</v>
      </c>
      <c r="D1137" s="3">
        <f>_xlfn.XLOOKUP(B1137,Details!E:E,Details!AQ:AQ)</f>
        <v>0</v>
      </c>
      <c r="E1137" s="3">
        <f>_xlfn.XLOOKUP(B1137,Details!E:E,Details!AR:AR)</f>
        <v>0</v>
      </c>
      <c r="F1137" s="3">
        <f>SUMIFS(Details!AY:AY,Details!E:E,'GST TDS'!B1137)</f>
        <v>0</v>
      </c>
      <c r="G1137" s="352">
        <f t="shared" si="27"/>
        <v>0</v>
      </c>
    </row>
    <row r="1138" spans="3:7" x14ac:dyDescent="0.35">
      <c r="C1138" s="3">
        <f>_xlfn.XLOOKUP(B1138,Details!E:E,Details!CG:CG)</f>
        <v>0</v>
      </c>
      <c r="D1138" s="3">
        <f>_xlfn.XLOOKUP(B1138,Details!E:E,Details!AQ:AQ)</f>
        <v>0</v>
      </c>
      <c r="E1138" s="3">
        <f>_xlfn.XLOOKUP(B1138,Details!E:E,Details!AR:AR)</f>
        <v>0</v>
      </c>
      <c r="F1138" s="3">
        <f>SUMIFS(Details!AY:AY,Details!E:E,'GST TDS'!B1138)</f>
        <v>0</v>
      </c>
      <c r="G1138" s="352">
        <f t="shared" si="27"/>
        <v>0</v>
      </c>
    </row>
    <row r="1139" spans="3:7" x14ac:dyDescent="0.35">
      <c r="C1139" s="3">
        <f>_xlfn.XLOOKUP(B1139,Details!E:E,Details!CG:CG)</f>
        <v>0</v>
      </c>
      <c r="D1139" s="3">
        <f>_xlfn.XLOOKUP(B1139,Details!E:E,Details!AQ:AQ)</f>
        <v>0</v>
      </c>
      <c r="E1139" s="3">
        <f>_xlfn.XLOOKUP(B1139,Details!E:E,Details!AR:AR)</f>
        <v>0</v>
      </c>
      <c r="F1139" s="3">
        <f>SUMIFS(Details!AY:AY,Details!E:E,'GST TDS'!B1139)</f>
        <v>0</v>
      </c>
      <c r="G1139" s="352">
        <f t="shared" si="27"/>
        <v>0</v>
      </c>
    </row>
    <row r="1140" spans="3:7" x14ac:dyDescent="0.35">
      <c r="C1140" s="3">
        <f>_xlfn.XLOOKUP(B1140,Details!E:E,Details!CG:CG)</f>
        <v>0</v>
      </c>
      <c r="D1140" s="3">
        <f>_xlfn.XLOOKUP(B1140,Details!E:E,Details!AQ:AQ)</f>
        <v>0</v>
      </c>
      <c r="E1140" s="3">
        <f>_xlfn.XLOOKUP(B1140,Details!E:E,Details!AR:AR)</f>
        <v>0</v>
      </c>
      <c r="F1140" s="3">
        <f>SUMIFS(Details!AY:AY,Details!E:E,'GST TDS'!B1140)</f>
        <v>0</v>
      </c>
      <c r="G1140" s="352">
        <f t="shared" si="27"/>
        <v>0</v>
      </c>
    </row>
    <row r="1141" spans="3:7" x14ac:dyDescent="0.35">
      <c r="C1141" s="3">
        <f>_xlfn.XLOOKUP(B1141,Details!E:E,Details!CG:CG)</f>
        <v>0</v>
      </c>
      <c r="D1141" s="3">
        <f>_xlfn.XLOOKUP(B1141,Details!E:E,Details!AQ:AQ)</f>
        <v>0</v>
      </c>
      <c r="E1141" s="3">
        <f>_xlfn.XLOOKUP(B1141,Details!E:E,Details!AR:AR)</f>
        <v>0</v>
      </c>
      <c r="F1141" s="3">
        <f>SUMIFS(Details!AY:AY,Details!E:E,'GST TDS'!B1141)</f>
        <v>0</v>
      </c>
      <c r="G1141" s="352">
        <f t="shared" si="27"/>
        <v>0</v>
      </c>
    </row>
    <row r="1142" spans="3:7" x14ac:dyDescent="0.35">
      <c r="C1142" s="3">
        <f>_xlfn.XLOOKUP(B1142,Details!E:E,Details!CG:CG)</f>
        <v>0</v>
      </c>
      <c r="D1142" s="3">
        <f>_xlfn.XLOOKUP(B1142,Details!E:E,Details!AQ:AQ)</f>
        <v>0</v>
      </c>
      <c r="E1142" s="3">
        <f>_xlfn.XLOOKUP(B1142,Details!E:E,Details!AR:AR)</f>
        <v>0</v>
      </c>
      <c r="F1142" s="3">
        <f>SUMIFS(Details!AY:AY,Details!E:E,'GST TDS'!B1142)</f>
        <v>0</v>
      </c>
      <c r="G1142" s="352">
        <f t="shared" si="27"/>
        <v>0</v>
      </c>
    </row>
    <row r="1143" spans="3:7" x14ac:dyDescent="0.35">
      <c r="C1143" s="3">
        <f>_xlfn.XLOOKUP(B1143,Details!E:E,Details!CG:CG)</f>
        <v>0</v>
      </c>
      <c r="D1143" s="3">
        <f>_xlfn.XLOOKUP(B1143,Details!E:E,Details!AQ:AQ)</f>
        <v>0</v>
      </c>
      <c r="E1143" s="3">
        <f>_xlfn.XLOOKUP(B1143,Details!E:E,Details!AR:AR)</f>
        <v>0</v>
      </c>
      <c r="F1143" s="3">
        <f>SUMIFS(Details!AY:AY,Details!E:E,'GST TDS'!B1143)</f>
        <v>0</v>
      </c>
      <c r="G1143" s="352">
        <f t="shared" si="27"/>
        <v>0</v>
      </c>
    </row>
    <row r="1144" spans="3:7" x14ac:dyDescent="0.35">
      <c r="C1144" s="3">
        <f>_xlfn.XLOOKUP(B1144,Details!E:E,Details!CG:CG)</f>
        <v>0</v>
      </c>
      <c r="D1144" s="3">
        <f>_xlfn.XLOOKUP(B1144,Details!E:E,Details!AQ:AQ)</f>
        <v>0</v>
      </c>
      <c r="E1144" s="3">
        <f>_xlfn.XLOOKUP(B1144,Details!E:E,Details!AR:AR)</f>
        <v>0</v>
      </c>
      <c r="F1144" s="3">
        <f>SUMIFS(Details!AY:AY,Details!E:E,'GST TDS'!B1144)</f>
        <v>0</v>
      </c>
      <c r="G1144" s="352">
        <f t="shared" si="27"/>
        <v>0</v>
      </c>
    </row>
    <row r="1145" spans="3:7" x14ac:dyDescent="0.35">
      <c r="C1145" s="3">
        <f>_xlfn.XLOOKUP(B1145,Details!E:E,Details!CG:CG)</f>
        <v>0</v>
      </c>
      <c r="D1145" s="3">
        <f>_xlfn.XLOOKUP(B1145,Details!E:E,Details!AQ:AQ)</f>
        <v>0</v>
      </c>
      <c r="E1145" s="3">
        <f>_xlfn.XLOOKUP(B1145,Details!E:E,Details!AR:AR)</f>
        <v>0</v>
      </c>
      <c r="F1145" s="3">
        <f>SUMIFS(Details!AY:AY,Details!E:E,'GST TDS'!B1145)</f>
        <v>0</v>
      </c>
      <c r="G1145" s="352">
        <f t="shared" si="27"/>
        <v>0</v>
      </c>
    </row>
    <row r="1146" spans="3:7" x14ac:dyDescent="0.35">
      <c r="C1146" s="3">
        <f>_xlfn.XLOOKUP(B1146,Details!E:E,Details!CG:CG)</f>
        <v>0</v>
      </c>
      <c r="D1146" s="3">
        <f>_xlfn.XLOOKUP(B1146,Details!E:E,Details!AQ:AQ)</f>
        <v>0</v>
      </c>
      <c r="E1146" s="3">
        <f>_xlfn.XLOOKUP(B1146,Details!E:E,Details!AR:AR)</f>
        <v>0</v>
      </c>
      <c r="F1146" s="3">
        <f>SUMIFS(Details!AY:AY,Details!E:E,'GST TDS'!B1146)</f>
        <v>0</v>
      </c>
      <c r="G1146" s="352">
        <f t="shared" si="27"/>
        <v>0</v>
      </c>
    </row>
    <row r="1147" spans="3:7" x14ac:dyDescent="0.35">
      <c r="C1147" s="3">
        <f>_xlfn.XLOOKUP(B1147,Details!E:E,Details!CG:CG)</f>
        <v>0</v>
      </c>
      <c r="D1147" s="3">
        <f>_xlfn.XLOOKUP(B1147,Details!E:E,Details!AQ:AQ)</f>
        <v>0</v>
      </c>
      <c r="E1147" s="3">
        <f>_xlfn.XLOOKUP(B1147,Details!E:E,Details!AR:AR)</f>
        <v>0</v>
      </c>
      <c r="F1147" s="3">
        <f>SUMIFS(Details!AY:AY,Details!E:E,'GST TDS'!B1147)</f>
        <v>0</v>
      </c>
      <c r="G1147" s="352">
        <f t="shared" si="27"/>
        <v>0</v>
      </c>
    </row>
    <row r="1148" spans="3:7" x14ac:dyDescent="0.35">
      <c r="C1148" s="3">
        <f>_xlfn.XLOOKUP(B1148,Details!E:E,Details!CG:CG)</f>
        <v>0</v>
      </c>
      <c r="D1148" s="3">
        <f>_xlfn.XLOOKUP(B1148,Details!E:E,Details!AQ:AQ)</f>
        <v>0</v>
      </c>
      <c r="E1148" s="3">
        <f>_xlfn.XLOOKUP(B1148,Details!E:E,Details!AR:AR)</f>
        <v>0</v>
      </c>
      <c r="F1148" s="3">
        <f>SUMIFS(Details!AY:AY,Details!E:E,'GST TDS'!B1148)</f>
        <v>0</v>
      </c>
      <c r="G1148" s="352">
        <f t="shared" si="27"/>
        <v>0</v>
      </c>
    </row>
    <row r="1149" spans="3:7" x14ac:dyDescent="0.35">
      <c r="C1149" s="3">
        <f>_xlfn.XLOOKUP(B1149,Details!E:E,Details!CG:CG)</f>
        <v>0</v>
      </c>
      <c r="D1149" s="3">
        <f>_xlfn.XLOOKUP(B1149,Details!E:E,Details!AQ:AQ)</f>
        <v>0</v>
      </c>
      <c r="E1149" s="3">
        <f>_xlfn.XLOOKUP(B1149,Details!E:E,Details!AR:AR)</f>
        <v>0</v>
      </c>
      <c r="F1149" s="3">
        <f>SUMIFS(Details!AY:AY,Details!E:E,'GST TDS'!B1149)</f>
        <v>0</v>
      </c>
      <c r="G1149" s="352">
        <f t="shared" si="27"/>
        <v>0</v>
      </c>
    </row>
    <row r="1150" spans="3:7" x14ac:dyDescent="0.35">
      <c r="C1150" s="3">
        <f>_xlfn.XLOOKUP(B1150,Details!E:E,Details!CG:CG)</f>
        <v>0</v>
      </c>
      <c r="D1150" s="3">
        <f>_xlfn.XLOOKUP(B1150,Details!E:E,Details!AQ:AQ)</f>
        <v>0</v>
      </c>
      <c r="E1150" s="3">
        <f>_xlfn.XLOOKUP(B1150,Details!E:E,Details!AR:AR)</f>
        <v>0</v>
      </c>
      <c r="F1150" s="3">
        <f>SUMIFS(Details!AY:AY,Details!E:E,'GST TDS'!B1150)</f>
        <v>0</v>
      </c>
      <c r="G1150" s="352">
        <f t="shared" si="27"/>
        <v>0</v>
      </c>
    </row>
    <row r="1151" spans="3:7" x14ac:dyDescent="0.35">
      <c r="C1151" s="3">
        <f>_xlfn.XLOOKUP(B1151,Details!E:E,Details!CG:CG)</f>
        <v>0</v>
      </c>
      <c r="D1151" s="3">
        <f>_xlfn.XLOOKUP(B1151,Details!E:E,Details!AQ:AQ)</f>
        <v>0</v>
      </c>
      <c r="E1151" s="3">
        <f>_xlfn.XLOOKUP(B1151,Details!E:E,Details!AR:AR)</f>
        <v>0</v>
      </c>
      <c r="F1151" s="3">
        <f>SUMIFS(Details!AY:AY,Details!E:E,'GST TDS'!B1151)</f>
        <v>0</v>
      </c>
      <c r="G1151" s="352">
        <f t="shared" si="27"/>
        <v>0</v>
      </c>
    </row>
    <row r="1152" spans="3:7" x14ac:dyDescent="0.35">
      <c r="C1152" s="3">
        <f>_xlfn.XLOOKUP(B1152,Details!E:E,Details!CG:CG)</f>
        <v>0</v>
      </c>
      <c r="D1152" s="3">
        <f>_xlfn.XLOOKUP(B1152,Details!E:E,Details!AQ:AQ)</f>
        <v>0</v>
      </c>
      <c r="E1152" s="3">
        <f>_xlfn.XLOOKUP(B1152,Details!E:E,Details!AR:AR)</f>
        <v>0</v>
      </c>
      <c r="F1152" s="3">
        <f>SUMIFS(Details!AY:AY,Details!E:E,'GST TDS'!B1152)</f>
        <v>0</v>
      </c>
      <c r="G1152" s="352">
        <f t="shared" si="27"/>
        <v>0</v>
      </c>
    </row>
    <row r="1153" spans="3:7" x14ac:dyDescent="0.35">
      <c r="C1153" s="3">
        <f>_xlfn.XLOOKUP(B1153,Details!E:E,Details!CG:CG)</f>
        <v>0</v>
      </c>
      <c r="D1153" s="3">
        <f>_xlfn.XLOOKUP(B1153,Details!E:E,Details!AQ:AQ)</f>
        <v>0</v>
      </c>
      <c r="E1153" s="3">
        <f>_xlfn.XLOOKUP(B1153,Details!E:E,Details!AR:AR)</f>
        <v>0</v>
      </c>
      <c r="F1153" s="3">
        <f>SUMIFS(Details!AY:AY,Details!E:E,'GST TDS'!B1153)</f>
        <v>0</v>
      </c>
      <c r="G1153" s="352">
        <f t="shared" si="27"/>
        <v>0</v>
      </c>
    </row>
    <row r="1154" spans="3:7" x14ac:dyDescent="0.35">
      <c r="C1154" s="3">
        <f>_xlfn.XLOOKUP(B1154,Details!E:E,Details!CG:CG)</f>
        <v>0</v>
      </c>
      <c r="D1154" s="3">
        <f>_xlfn.XLOOKUP(B1154,Details!E:E,Details!AQ:AQ)</f>
        <v>0</v>
      </c>
      <c r="E1154" s="3">
        <f>_xlfn.XLOOKUP(B1154,Details!E:E,Details!AR:AR)</f>
        <v>0</v>
      </c>
      <c r="F1154" s="3">
        <f>SUMIFS(Details!AY:AY,Details!E:E,'GST TDS'!B1154)</f>
        <v>0</v>
      </c>
      <c r="G1154" s="352">
        <f t="shared" si="27"/>
        <v>0</v>
      </c>
    </row>
    <row r="1155" spans="3:7" x14ac:dyDescent="0.35">
      <c r="C1155" s="3">
        <f>_xlfn.XLOOKUP(B1155,Details!E:E,Details!CG:CG)</f>
        <v>0</v>
      </c>
      <c r="D1155" s="3">
        <f>_xlfn.XLOOKUP(B1155,Details!E:E,Details!AQ:AQ)</f>
        <v>0</v>
      </c>
      <c r="E1155" s="3">
        <f>_xlfn.XLOOKUP(B1155,Details!E:E,Details!AR:AR)</f>
        <v>0</v>
      </c>
      <c r="F1155" s="3">
        <f>SUMIFS(Details!AY:AY,Details!E:E,'GST TDS'!B1155)</f>
        <v>0</v>
      </c>
      <c r="G1155" s="352">
        <f t="shared" si="27"/>
        <v>0</v>
      </c>
    </row>
    <row r="1156" spans="3:7" x14ac:dyDescent="0.35">
      <c r="C1156" s="3">
        <f>_xlfn.XLOOKUP(B1156,Details!E:E,Details!CG:CG)</f>
        <v>0</v>
      </c>
      <c r="D1156" s="3">
        <f>_xlfn.XLOOKUP(B1156,Details!E:E,Details!AQ:AQ)</f>
        <v>0</v>
      </c>
      <c r="E1156" s="3">
        <f>_xlfn.XLOOKUP(B1156,Details!E:E,Details!AR:AR)</f>
        <v>0</v>
      </c>
      <c r="F1156" s="3">
        <f>SUMIFS(Details!AY:AY,Details!E:E,'GST TDS'!B1156)</f>
        <v>0</v>
      </c>
      <c r="G1156" s="352">
        <f t="shared" si="27"/>
        <v>0</v>
      </c>
    </row>
    <row r="1157" spans="3:7" x14ac:dyDescent="0.35">
      <c r="C1157" s="3">
        <f>_xlfn.XLOOKUP(B1157,Details!E:E,Details!CG:CG)</f>
        <v>0</v>
      </c>
      <c r="D1157" s="3">
        <f>_xlfn.XLOOKUP(B1157,Details!E:E,Details!AQ:AQ)</f>
        <v>0</v>
      </c>
      <c r="E1157" s="3">
        <f>_xlfn.XLOOKUP(B1157,Details!E:E,Details!AR:AR)</f>
        <v>0</v>
      </c>
      <c r="F1157" s="3">
        <f>SUMIFS(Details!AY:AY,Details!E:E,'GST TDS'!B1157)</f>
        <v>0</v>
      </c>
      <c r="G1157" s="352">
        <f t="shared" si="27"/>
        <v>0</v>
      </c>
    </row>
    <row r="1158" spans="3:7" x14ac:dyDescent="0.35">
      <c r="C1158" s="3">
        <f>_xlfn.XLOOKUP(B1158,Details!E:E,Details!CG:CG)</f>
        <v>0</v>
      </c>
      <c r="D1158" s="3">
        <f>_xlfn.XLOOKUP(B1158,Details!E:E,Details!AQ:AQ)</f>
        <v>0</v>
      </c>
      <c r="E1158" s="3">
        <f>_xlfn.XLOOKUP(B1158,Details!E:E,Details!AR:AR)</f>
        <v>0</v>
      </c>
      <c r="F1158" s="3">
        <f>SUMIFS(Details!AY:AY,Details!E:E,'GST TDS'!B1158)</f>
        <v>0</v>
      </c>
      <c r="G1158" s="352">
        <f t="shared" si="27"/>
        <v>0</v>
      </c>
    </row>
    <row r="1159" spans="3:7" x14ac:dyDescent="0.35">
      <c r="C1159" s="3">
        <f>_xlfn.XLOOKUP(B1159,Details!E:E,Details!CG:CG)</f>
        <v>0</v>
      </c>
      <c r="D1159" s="3">
        <f>_xlfn.XLOOKUP(B1159,Details!E:E,Details!AQ:AQ)</f>
        <v>0</v>
      </c>
      <c r="E1159" s="3">
        <f>_xlfn.XLOOKUP(B1159,Details!E:E,Details!AR:AR)</f>
        <v>0</v>
      </c>
      <c r="F1159" s="3">
        <f>SUMIFS(Details!AY:AY,Details!E:E,'GST TDS'!B1159)</f>
        <v>0</v>
      </c>
      <c r="G1159" s="352">
        <f t="shared" si="27"/>
        <v>0</v>
      </c>
    </row>
    <row r="1160" spans="3:7" x14ac:dyDescent="0.35">
      <c r="C1160" s="3">
        <f>_xlfn.XLOOKUP(B1160,Details!E:E,Details!CG:CG)</f>
        <v>0</v>
      </c>
      <c r="D1160" s="3">
        <f>_xlfn.XLOOKUP(B1160,Details!E:E,Details!AQ:AQ)</f>
        <v>0</v>
      </c>
      <c r="E1160" s="3">
        <f>_xlfn.XLOOKUP(B1160,Details!E:E,Details!AR:AR)</f>
        <v>0</v>
      </c>
      <c r="F1160" s="3">
        <f>SUMIFS(Details!AY:AY,Details!E:E,'GST TDS'!B1160)</f>
        <v>0</v>
      </c>
      <c r="G1160" s="352">
        <f t="shared" si="27"/>
        <v>0</v>
      </c>
    </row>
    <row r="1161" spans="3:7" x14ac:dyDescent="0.35">
      <c r="C1161" s="3">
        <f>_xlfn.XLOOKUP(B1161,Details!E:E,Details!CG:CG)</f>
        <v>0</v>
      </c>
      <c r="D1161" s="3">
        <f>_xlfn.XLOOKUP(B1161,Details!E:E,Details!AQ:AQ)</f>
        <v>0</v>
      </c>
      <c r="E1161" s="3">
        <f>_xlfn.XLOOKUP(B1161,Details!E:E,Details!AR:AR)</f>
        <v>0</v>
      </c>
      <c r="F1161" s="3">
        <f>SUMIFS(Details!AY:AY,Details!E:E,'GST TDS'!B1161)</f>
        <v>0</v>
      </c>
      <c r="G1161" s="352">
        <f t="shared" si="27"/>
        <v>0</v>
      </c>
    </row>
    <row r="1162" spans="3:7" x14ac:dyDescent="0.35">
      <c r="C1162" s="3">
        <f>_xlfn.XLOOKUP(B1162,Details!E:E,Details!CG:CG)</f>
        <v>0</v>
      </c>
      <c r="D1162" s="3">
        <f>_xlfn.XLOOKUP(B1162,Details!E:E,Details!AQ:AQ)</f>
        <v>0</v>
      </c>
      <c r="E1162" s="3">
        <f>_xlfn.XLOOKUP(B1162,Details!E:E,Details!AR:AR)</f>
        <v>0</v>
      </c>
      <c r="F1162" s="3">
        <f>SUMIFS(Details!AY:AY,Details!E:E,'GST TDS'!B1162)</f>
        <v>0</v>
      </c>
      <c r="G1162" s="352">
        <f t="shared" si="27"/>
        <v>0</v>
      </c>
    </row>
    <row r="1163" spans="3:7" x14ac:dyDescent="0.35">
      <c r="C1163" s="3">
        <f>_xlfn.XLOOKUP(B1163,Details!E:E,Details!CG:CG)</f>
        <v>0</v>
      </c>
      <c r="D1163" s="3">
        <f>_xlfn.XLOOKUP(B1163,Details!E:E,Details!AQ:AQ)</f>
        <v>0</v>
      </c>
      <c r="E1163" s="3">
        <f>_xlfn.XLOOKUP(B1163,Details!E:E,Details!AR:AR)</f>
        <v>0</v>
      </c>
      <c r="F1163" s="3">
        <f>SUMIFS(Details!AY:AY,Details!E:E,'GST TDS'!B1163)</f>
        <v>0</v>
      </c>
      <c r="G1163" s="352">
        <f t="shared" si="27"/>
        <v>0</v>
      </c>
    </row>
    <row r="1164" spans="3:7" x14ac:dyDescent="0.35">
      <c r="C1164" s="3">
        <f>_xlfn.XLOOKUP(B1164,Details!E:E,Details!CG:CG)</f>
        <v>0</v>
      </c>
      <c r="D1164" s="3">
        <f>_xlfn.XLOOKUP(B1164,Details!E:E,Details!AQ:AQ)</f>
        <v>0</v>
      </c>
      <c r="E1164" s="3">
        <f>_xlfn.XLOOKUP(B1164,Details!E:E,Details!AR:AR)</f>
        <v>0</v>
      </c>
      <c r="F1164" s="3">
        <f>SUMIFS(Details!AY:AY,Details!E:E,'GST TDS'!B1164)</f>
        <v>0</v>
      </c>
      <c r="G1164" s="352">
        <f t="shared" si="27"/>
        <v>0</v>
      </c>
    </row>
    <row r="1165" spans="3:7" x14ac:dyDescent="0.35">
      <c r="C1165" s="3">
        <f>_xlfn.XLOOKUP(B1165,Details!E:E,Details!CG:CG)</f>
        <v>0</v>
      </c>
      <c r="D1165" s="3">
        <f>_xlfn.XLOOKUP(B1165,Details!E:E,Details!AQ:AQ)</f>
        <v>0</v>
      </c>
      <c r="E1165" s="3">
        <f>_xlfn.XLOOKUP(B1165,Details!E:E,Details!AR:AR)</f>
        <v>0</v>
      </c>
      <c r="F1165" s="3">
        <f>SUMIFS(Details!AY:AY,Details!E:E,'GST TDS'!B1165)</f>
        <v>0</v>
      </c>
      <c r="G1165" s="352">
        <f t="shared" si="27"/>
        <v>0</v>
      </c>
    </row>
    <row r="1166" spans="3:7" x14ac:dyDescent="0.35">
      <c r="C1166" s="3">
        <f>_xlfn.XLOOKUP(B1166,Details!E:E,Details!CG:CG)</f>
        <v>0</v>
      </c>
      <c r="D1166" s="3">
        <f>_xlfn.XLOOKUP(B1166,Details!E:E,Details!AQ:AQ)</f>
        <v>0</v>
      </c>
      <c r="E1166" s="3">
        <f>_xlfn.XLOOKUP(B1166,Details!E:E,Details!AR:AR)</f>
        <v>0</v>
      </c>
      <c r="F1166" s="3">
        <f>SUMIFS(Details!AY:AY,Details!E:E,'GST TDS'!B1166)</f>
        <v>0</v>
      </c>
      <c r="G1166" s="352">
        <f t="shared" si="27"/>
        <v>0</v>
      </c>
    </row>
    <row r="1167" spans="3:7" x14ac:dyDescent="0.35">
      <c r="C1167" s="3">
        <f>_xlfn.XLOOKUP(B1167,Details!E:E,Details!CG:CG)</f>
        <v>0</v>
      </c>
      <c r="D1167" s="3">
        <f>_xlfn.XLOOKUP(B1167,Details!E:E,Details!AQ:AQ)</f>
        <v>0</v>
      </c>
      <c r="E1167" s="3">
        <f>_xlfn.XLOOKUP(B1167,Details!E:E,Details!AR:AR)</f>
        <v>0</v>
      </c>
      <c r="F1167" s="3">
        <f>SUMIFS(Details!AY:AY,Details!E:E,'GST TDS'!B1167)</f>
        <v>0</v>
      </c>
      <c r="G1167" s="352">
        <f t="shared" si="27"/>
        <v>0</v>
      </c>
    </row>
    <row r="1168" spans="3:7" x14ac:dyDescent="0.35">
      <c r="C1168" s="3">
        <f>_xlfn.XLOOKUP(B1168,Details!E:E,Details!CG:CG)</f>
        <v>0</v>
      </c>
      <c r="D1168" s="3">
        <f>_xlfn.XLOOKUP(B1168,Details!E:E,Details!AQ:AQ)</f>
        <v>0</v>
      </c>
      <c r="E1168" s="3">
        <f>_xlfn.XLOOKUP(B1168,Details!E:E,Details!AR:AR)</f>
        <v>0</v>
      </c>
      <c r="F1168" s="3">
        <f>SUMIFS(Details!AY:AY,Details!E:E,'GST TDS'!B1168)</f>
        <v>0</v>
      </c>
      <c r="G1168" s="352">
        <f t="shared" ref="G1168:G1231" si="28">F1168*2%</f>
        <v>0</v>
      </c>
    </row>
    <row r="1169" spans="3:7" x14ac:dyDescent="0.35">
      <c r="C1169" s="3">
        <f>_xlfn.XLOOKUP(B1169,Details!E:E,Details!CG:CG)</f>
        <v>0</v>
      </c>
      <c r="D1169" s="3">
        <f>_xlfn.XLOOKUP(B1169,Details!E:E,Details!AQ:AQ)</f>
        <v>0</v>
      </c>
      <c r="E1169" s="3">
        <f>_xlfn.XLOOKUP(B1169,Details!E:E,Details!AR:AR)</f>
        <v>0</v>
      </c>
      <c r="F1169" s="3">
        <f>SUMIFS(Details!AY:AY,Details!E:E,'GST TDS'!B1169)</f>
        <v>0</v>
      </c>
      <c r="G1169" s="352">
        <f t="shared" si="28"/>
        <v>0</v>
      </c>
    </row>
    <row r="1170" spans="3:7" x14ac:dyDescent="0.35">
      <c r="C1170" s="3">
        <f>_xlfn.XLOOKUP(B1170,Details!E:E,Details!CG:CG)</f>
        <v>0</v>
      </c>
      <c r="D1170" s="3">
        <f>_xlfn.XLOOKUP(B1170,Details!E:E,Details!AQ:AQ)</f>
        <v>0</v>
      </c>
      <c r="E1170" s="3">
        <f>_xlfn.XLOOKUP(B1170,Details!E:E,Details!AR:AR)</f>
        <v>0</v>
      </c>
      <c r="F1170" s="3">
        <f>SUMIFS(Details!AY:AY,Details!E:E,'GST TDS'!B1170)</f>
        <v>0</v>
      </c>
      <c r="G1170" s="352">
        <f t="shared" si="28"/>
        <v>0</v>
      </c>
    </row>
    <row r="1171" spans="3:7" x14ac:dyDescent="0.35">
      <c r="C1171" s="3">
        <f>_xlfn.XLOOKUP(B1171,Details!E:E,Details!CG:CG)</f>
        <v>0</v>
      </c>
      <c r="D1171" s="3">
        <f>_xlfn.XLOOKUP(B1171,Details!E:E,Details!AQ:AQ)</f>
        <v>0</v>
      </c>
      <c r="E1171" s="3">
        <f>_xlfn.XLOOKUP(B1171,Details!E:E,Details!AR:AR)</f>
        <v>0</v>
      </c>
      <c r="F1171" s="3">
        <f>SUMIFS(Details!AY:AY,Details!E:E,'GST TDS'!B1171)</f>
        <v>0</v>
      </c>
      <c r="G1171" s="352">
        <f t="shared" si="28"/>
        <v>0</v>
      </c>
    </row>
    <row r="1172" spans="3:7" x14ac:dyDescent="0.35">
      <c r="C1172" s="3">
        <f>_xlfn.XLOOKUP(B1172,Details!E:E,Details!CG:CG)</f>
        <v>0</v>
      </c>
      <c r="D1172" s="3">
        <f>_xlfn.XLOOKUP(B1172,Details!E:E,Details!AQ:AQ)</f>
        <v>0</v>
      </c>
      <c r="E1172" s="3">
        <f>_xlfn.XLOOKUP(B1172,Details!E:E,Details!AR:AR)</f>
        <v>0</v>
      </c>
      <c r="F1172" s="3">
        <f>SUMIFS(Details!AY:AY,Details!E:E,'GST TDS'!B1172)</f>
        <v>0</v>
      </c>
      <c r="G1172" s="352">
        <f t="shared" si="28"/>
        <v>0</v>
      </c>
    </row>
    <row r="1173" spans="3:7" x14ac:dyDescent="0.35">
      <c r="C1173" s="3">
        <f>_xlfn.XLOOKUP(B1173,Details!E:E,Details!CG:CG)</f>
        <v>0</v>
      </c>
      <c r="D1173" s="3">
        <f>_xlfn.XLOOKUP(B1173,Details!E:E,Details!AQ:AQ)</f>
        <v>0</v>
      </c>
      <c r="E1173" s="3">
        <f>_xlfn.XLOOKUP(B1173,Details!E:E,Details!AR:AR)</f>
        <v>0</v>
      </c>
      <c r="F1173" s="3">
        <f>SUMIFS(Details!AY:AY,Details!E:E,'GST TDS'!B1173)</f>
        <v>0</v>
      </c>
      <c r="G1173" s="352">
        <f t="shared" si="28"/>
        <v>0</v>
      </c>
    </row>
    <row r="1174" spans="3:7" x14ac:dyDescent="0.35">
      <c r="C1174" s="3">
        <f>_xlfn.XLOOKUP(B1174,Details!E:E,Details!CG:CG)</f>
        <v>0</v>
      </c>
      <c r="D1174" s="3">
        <f>_xlfn.XLOOKUP(B1174,Details!E:E,Details!AQ:AQ)</f>
        <v>0</v>
      </c>
      <c r="E1174" s="3">
        <f>_xlfn.XLOOKUP(B1174,Details!E:E,Details!AR:AR)</f>
        <v>0</v>
      </c>
      <c r="F1174" s="3">
        <f>SUMIFS(Details!AY:AY,Details!E:E,'GST TDS'!B1174)</f>
        <v>0</v>
      </c>
      <c r="G1174" s="352">
        <f t="shared" si="28"/>
        <v>0</v>
      </c>
    </row>
    <row r="1175" spans="3:7" x14ac:dyDescent="0.35">
      <c r="C1175" s="3">
        <f>_xlfn.XLOOKUP(B1175,Details!E:E,Details!CG:CG)</f>
        <v>0</v>
      </c>
      <c r="D1175" s="3">
        <f>_xlfn.XLOOKUP(B1175,Details!E:E,Details!AQ:AQ)</f>
        <v>0</v>
      </c>
      <c r="E1175" s="3">
        <f>_xlfn.XLOOKUP(B1175,Details!E:E,Details!AR:AR)</f>
        <v>0</v>
      </c>
      <c r="F1175" s="3">
        <f>SUMIFS(Details!AY:AY,Details!E:E,'GST TDS'!B1175)</f>
        <v>0</v>
      </c>
      <c r="G1175" s="352">
        <f t="shared" si="28"/>
        <v>0</v>
      </c>
    </row>
    <row r="1176" spans="3:7" x14ac:dyDescent="0.35">
      <c r="C1176" s="3">
        <f>_xlfn.XLOOKUP(B1176,Details!E:E,Details!CG:CG)</f>
        <v>0</v>
      </c>
      <c r="D1176" s="3">
        <f>_xlfn.XLOOKUP(B1176,Details!E:E,Details!AQ:AQ)</f>
        <v>0</v>
      </c>
      <c r="E1176" s="3">
        <f>_xlfn.XLOOKUP(B1176,Details!E:E,Details!AR:AR)</f>
        <v>0</v>
      </c>
      <c r="F1176" s="3">
        <f>SUMIFS(Details!AY:AY,Details!E:E,'GST TDS'!B1176)</f>
        <v>0</v>
      </c>
      <c r="G1176" s="352">
        <f t="shared" si="28"/>
        <v>0</v>
      </c>
    </row>
    <row r="1177" spans="3:7" x14ac:dyDescent="0.35">
      <c r="C1177" s="3">
        <f>_xlfn.XLOOKUP(B1177,Details!E:E,Details!CG:CG)</f>
        <v>0</v>
      </c>
      <c r="D1177" s="3">
        <f>_xlfn.XLOOKUP(B1177,Details!E:E,Details!AQ:AQ)</f>
        <v>0</v>
      </c>
      <c r="E1177" s="3">
        <f>_xlfn.XLOOKUP(B1177,Details!E:E,Details!AR:AR)</f>
        <v>0</v>
      </c>
      <c r="F1177" s="3">
        <f>SUMIFS(Details!AY:AY,Details!E:E,'GST TDS'!B1177)</f>
        <v>0</v>
      </c>
      <c r="G1177" s="352">
        <f t="shared" si="28"/>
        <v>0</v>
      </c>
    </row>
    <row r="1178" spans="3:7" x14ac:dyDescent="0.35">
      <c r="C1178" s="3">
        <f>_xlfn.XLOOKUP(B1178,Details!E:E,Details!CG:CG)</f>
        <v>0</v>
      </c>
      <c r="D1178" s="3">
        <f>_xlfn.XLOOKUP(B1178,Details!E:E,Details!AQ:AQ)</f>
        <v>0</v>
      </c>
      <c r="E1178" s="3">
        <f>_xlfn.XLOOKUP(B1178,Details!E:E,Details!AR:AR)</f>
        <v>0</v>
      </c>
      <c r="F1178" s="3">
        <f>SUMIFS(Details!AY:AY,Details!E:E,'GST TDS'!B1178)</f>
        <v>0</v>
      </c>
      <c r="G1178" s="352">
        <f t="shared" si="28"/>
        <v>0</v>
      </c>
    </row>
    <row r="1179" spans="3:7" x14ac:dyDescent="0.35">
      <c r="C1179" s="3">
        <f>_xlfn.XLOOKUP(B1179,Details!E:E,Details!CG:CG)</f>
        <v>0</v>
      </c>
      <c r="D1179" s="3">
        <f>_xlfn.XLOOKUP(B1179,Details!E:E,Details!AQ:AQ)</f>
        <v>0</v>
      </c>
      <c r="E1179" s="3">
        <f>_xlfn.XLOOKUP(B1179,Details!E:E,Details!AR:AR)</f>
        <v>0</v>
      </c>
      <c r="F1179" s="3">
        <f>SUMIFS(Details!AY:AY,Details!E:E,'GST TDS'!B1179)</f>
        <v>0</v>
      </c>
      <c r="G1179" s="352">
        <f t="shared" si="28"/>
        <v>0</v>
      </c>
    </row>
    <row r="1180" spans="3:7" x14ac:dyDescent="0.35">
      <c r="C1180" s="3">
        <f>_xlfn.XLOOKUP(B1180,Details!E:E,Details!CG:CG)</f>
        <v>0</v>
      </c>
      <c r="D1180" s="3">
        <f>_xlfn.XLOOKUP(B1180,Details!E:E,Details!AQ:AQ)</f>
        <v>0</v>
      </c>
      <c r="E1180" s="3">
        <f>_xlfn.XLOOKUP(B1180,Details!E:E,Details!AR:AR)</f>
        <v>0</v>
      </c>
      <c r="F1180" s="3">
        <f>SUMIFS(Details!AY:AY,Details!E:E,'GST TDS'!B1180)</f>
        <v>0</v>
      </c>
      <c r="G1180" s="352">
        <f t="shared" si="28"/>
        <v>0</v>
      </c>
    </row>
    <row r="1181" spans="3:7" x14ac:dyDescent="0.35">
      <c r="C1181" s="3">
        <f>_xlfn.XLOOKUP(B1181,Details!E:E,Details!CG:CG)</f>
        <v>0</v>
      </c>
      <c r="D1181" s="3">
        <f>_xlfn.XLOOKUP(B1181,Details!E:E,Details!AQ:AQ)</f>
        <v>0</v>
      </c>
      <c r="E1181" s="3">
        <f>_xlfn.XLOOKUP(B1181,Details!E:E,Details!AR:AR)</f>
        <v>0</v>
      </c>
      <c r="F1181" s="3">
        <f>SUMIFS(Details!AY:AY,Details!E:E,'GST TDS'!B1181)</f>
        <v>0</v>
      </c>
      <c r="G1181" s="352">
        <f t="shared" si="28"/>
        <v>0</v>
      </c>
    </row>
    <row r="1182" spans="3:7" x14ac:dyDescent="0.35">
      <c r="C1182" s="3">
        <f>_xlfn.XLOOKUP(B1182,Details!E:E,Details!CG:CG)</f>
        <v>0</v>
      </c>
      <c r="D1182" s="3">
        <f>_xlfn.XLOOKUP(B1182,Details!E:E,Details!AQ:AQ)</f>
        <v>0</v>
      </c>
      <c r="E1182" s="3">
        <f>_xlfn.XLOOKUP(B1182,Details!E:E,Details!AR:AR)</f>
        <v>0</v>
      </c>
      <c r="F1182" s="3">
        <f>SUMIFS(Details!AY:AY,Details!E:E,'GST TDS'!B1182)</f>
        <v>0</v>
      </c>
      <c r="G1182" s="352">
        <f t="shared" si="28"/>
        <v>0</v>
      </c>
    </row>
    <row r="1183" spans="3:7" x14ac:dyDescent="0.35">
      <c r="C1183" s="3">
        <f>_xlfn.XLOOKUP(B1183,Details!E:E,Details!CG:CG)</f>
        <v>0</v>
      </c>
      <c r="D1183" s="3">
        <f>_xlfn.XLOOKUP(B1183,Details!E:E,Details!AQ:AQ)</f>
        <v>0</v>
      </c>
      <c r="E1183" s="3">
        <f>_xlfn.XLOOKUP(B1183,Details!E:E,Details!AR:AR)</f>
        <v>0</v>
      </c>
      <c r="F1183" s="3">
        <f>SUMIFS(Details!AY:AY,Details!E:E,'GST TDS'!B1183)</f>
        <v>0</v>
      </c>
      <c r="G1183" s="352">
        <f t="shared" si="28"/>
        <v>0</v>
      </c>
    </row>
    <row r="1184" spans="3:7" x14ac:dyDescent="0.35">
      <c r="C1184" s="3">
        <f>_xlfn.XLOOKUP(B1184,Details!E:E,Details!CG:CG)</f>
        <v>0</v>
      </c>
      <c r="D1184" s="3">
        <f>_xlfn.XLOOKUP(B1184,Details!E:E,Details!AQ:AQ)</f>
        <v>0</v>
      </c>
      <c r="E1184" s="3">
        <f>_xlfn.XLOOKUP(B1184,Details!E:E,Details!AR:AR)</f>
        <v>0</v>
      </c>
      <c r="F1184" s="3">
        <f>SUMIFS(Details!AY:AY,Details!E:E,'GST TDS'!B1184)</f>
        <v>0</v>
      </c>
      <c r="G1184" s="352">
        <f t="shared" si="28"/>
        <v>0</v>
      </c>
    </row>
    <row r="1185" spans="3:7" x14ac:dyDescent="0.35">
      <c r="C1185" s="3">
        <f>_xlfn.XLOOKUP(B1185,Details!E:E,Details!CG:CG)</f>
        <v>0</v>
      </c>
      <c r="D1185" s="3">
        <f>_xlfn.XLOOKUP(B1185,Details!E:E,Details!AQ:AQ)</f>
        <v>0</v>
      </c>
      <c r="E1185" s="3">
        <f>_xlfn.XLOOKUP(B1185,Details!E:E,Details!AR:AR)</f>
        <v>0</v>
      </c>
      <c r="F1185" s="3">
        <f>SUMIFS(Details!AY:AY,Details!E:E,'GST TDS'!B1185)</f>
        <v>0</v>
      </c>
      <c r="G1185" s="352">
        <f t="shared" si="28"/>
        <v>0</v>
      </c>
    </row>
    <row r="1186" spans="3:7" x14ac:dyDescent="0.35">
      <c r="C1186" s="3">
        <f>_xlfn.XLOOKUP(B1186,Details!E:E,Details!CG:CG)</f>
        <v>0</v>
      </c>
      <c r="D1186" s="3">
        <f>_xlfn.XLOOKUP(B1186,Details!E:E,Details!AQ:AQ)</f>
        <v>0</v>
      </c>
      <c r="E1186" s="3">
        <f>_xlfn.XLOOKUP(B1186,Details!E:E,Details!AR:AR)</f>
        <v>0</v>
      </c>
      <c r="F1186" s="3">
        <f>SUMIFS(Details!AY:AY,Details!E:E,'GST TDS'!B1186)</f>
        <v>0</v>
      </c>
      <c r="G1186" s="352">
        <f t="shared" si="28"/>
        <v>0</v>
      </c>
    </row>
    <row r="1187" spans="3:7" x14ac:dyDescent="0.35">
      <c r="C1187" s="3">
        <f>_xlfn.XLOOKUP(B1187,Details!E:E,Details!CG:CG)</f>
        <v>0</v>
      </c>
      <c r="D1187" s="3">
        <f>_xlfn.XLOOKUP(B1187,Details!E:E,Details!AQ:AQ)</f>
        <v>0</v>
      </c>
      <c r="E1187" s="3">
        <f>_xlfn.XLOOKUP(B1187,Details!E:E,Details!AR:AR)</f>
        <v>0</v>
      </c>
      <c r="F1187" s="3">
        <f>SUMIFS(Details!AY:AY,Details!E:E,'GST TDS'!B1187)</f>
        <v>0</v>
      </c>
      <c r="G1187" s="352">
        <f t="shared" si="28"/>
        <v>0</v>
      </c>
    </row>
    <row r="1188" spans="3:7" x14ac:dyDescent="0.35">
      <c r="C1188" s="3">
        <f>_xlfn.XLOOKUP(B1188,Details!E:E,Details!CG:CG)</f>
        <v>0</v>
      </c>
      <c r="D1188" s="3">
        <f>_xlfn.XLOOKUP(B1188,Details!E:E,Details!AQ:AQ)</f>
        <v>0</v>
      </c>
      <c r="E1188" s="3">
        <f>_xlfn.XLOOKUP(B1188,Details!E:E,Details!AR:AR)</f>
        <v>0</v>
      </c>
      <c r="F1188" s="3">
        <f>SUMIFS(Details!AY:AY,Details!E:E,'GST TDS'!B1188)</f>
        <v>0</v>
      </c>
      <c r="G1188" s="352">
        <f t="shared" si="28"/>
        <v>0</v>
      </c>
    </row>
    <row r="1189" spans="3:7" x14ac:dyDescent="0.35">
      <c r="C1189" s="3">
        <f>_xlfn.XLOOKUP(B1189,Details!E:E,Details!CG:CG)</f>
        <v>0</v>
      </c>
      <c r="D1189" s="3">
        <f>_xlfn.XLOOKUP(B1189,Details!E:E,Details!AQ:AQ)</f>
        <v>0</v>
      </c>
      <c r="E1189" s="3">
        <f>_xlfn.XLOOKUP(B1189,Details!E:E,Details!AR:AR)</f>
        <v>0</v>
      </c>
      <c r="F1189" s="3">
        <f>SUMIFS(Details!AY:AY,Details!E:E,'GST TDS'!B1189)</f>
        <v>0</v>
      </c>
      <c r="G1189" s="352">
        <f t="shared" si="28"/>
        <v>0</v>
      </c>
    </row>
    <row r="1190" spans="3:7" x14ac:dyDescent="0.35">
      <c r="C1190" s="3">
        <f>_xlfn.XLOOKUP(B1190,Details!E:E,Details!CG:CG)</f>
        <v>0</v>
      </c>
      <c r="D1190" s="3">
        <f>_xlfn.XLOOKUP(B1190,Details!E:E,Details!AQ:AQ)</f>
        <v>0</v>
      </c>
      <c r="E1190" s="3">
        <f>_xlfn.XLOOKUP(B1190,Details!E:E,Details!AR:AR)</f>
        <v>0</v>
      </c>
      <c r="F1190" s="3">
        <f>SUMIFS(Details!AY:AY,Details!E:E,'GST TDS'!B1190)</f>
        <v>0</v>
      </c>
      <c r="G1190" s="352">
        <f t="shared" si="28"/>
        <v>0</v>
      </c>
    </row>
    <row r="1191" spans="3:7" x14ac:dyDescent="0.35">
      <c r="C1191" s="3">
        <f>_xlfn.XLOOKUP(B1191,Details!E:E,Details!CG:CG)</f>
        <v>0</v>
      </c>
      <c r="D1191" s="3">
        <f>_xlfn.XLOOKUP(B1191,Details!E:E,Details!AQ:AQ)</f>
        <v>0</v>
      </c>
      <c r="E1191" s="3">
        <f>_xlfn.XLOOKUP(B1191,Details!E:E,Details!AR:AR)</f>
        <v>0</v>
      </c>
      <c r="F1191" s="3">
        <f>SUMIFS(Details!AY:AY,Details!E:E,'GST TDS'!B1191)</f>
        <v>0</v>
      </c>
      <c r="G1191" s="352">
        <f t="shared" si="28"/>
        <v>0</v>
      </c>
    </row>
    <row r="1192" spans="3:7" x14ac:dyDescent="0.35">
      <c r="C1192" s="3">
        <f>_xlfn.XLOOKUP(B1192,Details!E:E,Details!CG:CG)</f>
        <v>0</v>
      </c>
      <c r="D1192" s="3">
        <f>_xlfn.XLOOKUP(B1192,Details!E:E,Details!AQ:AQ)</f>
        <v>0</v>
      </c>
      <c r="E1192" s="3">
        <f>_xlfn.XLOOKUP(B1192,Details!E:E,Details!AR:AR)</f>
        <v>0</v>
      </c>
      <c r="F1192" s="3">
        <f>SUMIFS(Details!AY:AY,Details!E:E,'GST TDS'!B1192)</f>
        <v>0</v>
      </c>
      <c r="G1192" s="352">
        <f t="shared" si="28"/>
        <v>0</v>
      </c>
    </row>
    <row r="1193" spans="3:7" x14ac:dyDescent="0.35">
      <c r="C1193" s="3">
        <f>_xlfn.XLOOKUP(B1193,Details!E:E,Details!CG:CG)</f>
        <v>0</v>
      </c>
      <c r="D1193" s="3">
        <f>_xlfn.XLOOKUP(B1193,Details!E:E,Details!AQ:AQ)</f>
        <v>0</v>
      </c>
      <c r="E1193" s="3">
        <f>_xlfn.XLOOKUP(B1193,Details!E:E,Details!AR:AR)</f>
        <v>0</v>
      </c>
      <c r="F1193" s="3">
        <f>SUMIFS(Details!AY:AY,Details!E:E,'GST TDS'!B1193)</f>
        <v>0</v>
      </c>
      <c r="G1193" s="352">
        <f t="shared" si="28"/>
        <v>0</v>
      </c>
    </row>
    <row r="1194" spans="3:7" x14ac:dyDescent="0.35">
      <c r="C1194" s="3">
        <f>_xlfn.XLOOKUP(B1194,Details!E:E,Details!CG:CG)</f>
        <v>0</v>
      </c>
      <c r="D1194" s="3">
        <f>_xlfn.XLOOKUP(B1194,Details!E:E,Details!AQ:AQ)</f>
        <v>0</v>
      </c>
      <c r="E1194" s="3">
        <f>_xlfn.XLOOKUP(B1194,Details!E:E,Details!AR:AR)</f>
        <v>0</v>
      </c>
      <c r="F1194" s="3">
        <f>SUMIFS(Details!AY:AY,Details!E:E,'GST TDS'!B1194)</f>
        <v>0</v>
      </c>
      <c r="G1194" s="352">
        <f t="shared" si="28"/>
        <v>0</v>
      </c>
    </row>
    <row r="1195" spans="3:7" x14ac:dyDescent="0.35">
      <c r="C1195" s="3">
        <f>_xlfn.XLOOKUP(B1195,Details!E:E,Details!CG:CG)</f>
        <v>0</v>
      </c>
      <c r="D1195" s="3">
        <f>_xlfn.XLOOKUP(B1195,Details!E:E,Details!AQ:AQ)</f>
        <v>0</v>
      </c>
      <c r="E1195" s="3">
        <f>_xlfn.XLOOKUP(B1195,Details!E:E,Details!AR:AR)</f>
        <v>0</v>
      </c>
      <c r="F1195" s="3">
        <f>SUMIFS(Details!AY:AY,Details!E:E,'GST TDS'!B1195)</f>
        <v>0</v>
      </c>
      <c r="G1195" s="352">
        <f t="shared" si="28"/>
        <v>0</v>
      </c>
    </row>
    <row r="1196" spans="3:7" x14ac:dyDescent="0.35">
      <c r="C1196" s="3">
        <f>_xlfn.XLOOKUP(B1196,Details!E:E,Details!CG:CG)</f>
        <v>0</v>
      </c>
      <c r="D1196" s="3">
        <f>_xlfn.XLOOKUP(B1196,Details!E:E,Details!AQ:AQ)</f>
        <v>0</v>
      </c>
      <c r="E1196" s="3">
        <f>_xlfn.XLOOKUP(B1196,Details!E:E,Details!AR:AR)</f>
        <v>0</v>
      </c>
      <c r="F1196" s="3">
        <f>SUMIFS(Details!AY:AY,Details!E:E,'GST TDS'!B1196)</f>
        <v>0</v>
      </c>
      <c r="G1196" s="352">
        <f t="shared" si="28"/>
        <v>0</v>
      </c>
    </row>
    <row r="1197" spans="3:7" x14ac:dyDescent="0.35">
      <c r="C1197" s="3">
        <f>_xlfn.XLOOKUP(B1197,Details!E:E,Details!CG:CG)</f>
        <v>0</v>
      </c>
      <c r="D1197" s="3">
        <f>_xlfn.XLOOKUP(B1197,Details!E:E,Details!AQ:AQ)</f>
        <v>0</v>
      </c>
      <c r="E1197" s="3">
        <f>_xlfn.XLOOKUP(B1197,Details!E:E,Details!AR:AR)</f>
        <v>0</v>
      </c>
      <c r="F1197" s="3">
        <f>SUMIFS(Details!AY:AY,Details!E:E,'GST TDS'!B1197)</f>
        <v>0</v>
      </c>
      <c r="G1197" s="352">
        <f t="shared" si="28"/>
        <v>0</v>
      </c>
    </row>
    <row r="1198" spans="3:7" x14ac:dyDescent="0.35">
      <c r="C1198" s="3">
        <f>_xlfn.XLOOKUP(B1198,Details!E:E,Details!CG:CG)</f>
        <v>0</v>
      </c>
      <c r="D1198" s="3">
        <f>_xlfn.XLOOKUP(B1198,Details!E:E,Details!AQ:AQ)</f>
        <v>0</v>
      </c>
      <c r="E1198" s="3">
        <f>_xlfn.XLOOKUP(B1198,Details!E:E,Details!AR:AR)</f>
        <v>0</v>
      </c>
      <c r="F1198" s="3">
        <f>SUMIFS(Details!AY:AY,Details!E:E,'GST TDS'!B1198)</f>
        <v>0</v>
      </c>
      <c r="G1198" s="352">
        <f t="shared" si="28"/>
        <v>0</v>
      </c>
    </row>
    <row r="1199" spans="3:7" x14ac:dyDescent="0.35">
      <c r="C1199" s="3">
        <f>_xlfn.XLOOKUP(B1199,Details!E:E,Details!CG:CG)</f>
        <v>0</v>
      </c>
      <c r="D1199" s="3">
        <f>_xlfn.XLOOKUP(B1199,Details!E:E,Details!AQ:AQ)</f>
        <v>0</v>
      </c>
      <c r="E1199" s="3">
        <f>_xlfn.XLOOKUP(B1199,Details!E:E,Details!AR:AR)</f>
        <v>0</v>
      </c>
      <c r="F1199" s="3">
        <f>SUMIFS(Details!AY:AY,Details!E:E,'GST TDS'!B1199)</f>
        <v>0</v>
      </c>
      <c r="G1199" s="352">
        <f t="shared" si="28"/>
        <v>0</v>
      </c>
    </row>
    <row r="1200" spans="3:7" x14ac:dyDescent="0.35">
      <c r="C1200" s="3">
        <f>_xlfn.XLOOKUP(B1200,Details!E:E,Details!CG:CG)</f>
        <v>0</v>
      </c>
      <c r="D1200" s="3">
        <f>_xlfn.XLOOKUP(B1200,Details!E:E,Details!AQ:AQ)</f>
        <v>0</v>
      </c>
      <c r="E1200" s="3">
        <f>_xlfn.XLOOKUP(B1200,Details!E:E,Details!AR:AR)</f>
        <v>0</v>
      </c>
      <c r="F1200" s="3">
        <f>SUMIFS(Details!AY:AY,Details!E:E,'GST TDS'!B1200)</f>
        <v>0</v>
      </c>
      <c r="G1200" s="352">
        <f t="shared" si="28"/>
        <v>0</v>
      </c>
    </row>
    <row r="1201" spans="3:7" x14ac:dyDescent="0.35">
      <c r="C1201" s="3">
        <f>_xlfn.XLOOKUP(B1201,Details!E:E,Details!CG:CG)</f>
        <v>0</v>
      </c>
      <c r="D1201" s="3">
        <f>_xlfn.XLOOKUP(B1201,Details!E:E,Details!AQ:AQ)</f>
        <v>0</v>
      </c>
      <c r="E1201" s="3">
        <f>_xlfn.XLOOKUP(B1201,Details!E:E,Details!AR:AR)</f>
        <v>0</v>
      </c>
      <c r="F1201" s="3">
        <f>SUMIFS(Details!AY:AY,Details!E:E,'GST TDS'!B1201)</f>
        <v>0</v>
      </c>
      <c r="G1201" s="352">
        <f t="shared" si="28"/>
        <v>0</v>
      </c>
    </row>
    <row r="1202" spans="3:7" x14ac:dyDescent="0.35">
      <c r="C1202" s="3">
        <f>_xlfn.XLOOKUP(B1202,Details!E:E,Details!CG:CG)</f>
        <v>0</v>
      </c>
      <c r="D1202" s="3">
        <f>_xlfn.XLOOKUP(B1202,Details!E:E,Details!AQ:AQ)</f>
        <v>0</v>
      </c>
      <c r="E1202" s="3">
        <f>_xlfn.XLOOKUP(B1202,Details!E:E,Details!AR:AR)</f>
        <v>0</v>
      </c>
      <c r="F1202" s="3">
        <f>SUMIFS(Details!AY:AY,Details!E:E,'GST TDS'!B1202)</f>
        <v>0</v>
      </c>
      <c r="G1202" s="352">
        <f t="shared" si="28"/>
        <v>0</v>
      </c>
    </row>
    <row r="1203" spans="3:7" x14ac:dyDescent="0.35">
      <c r="C1203" s="3">
        <f>_xlfn.XLOOKUP(B1203,Details!E:E,Details!CG:CG)</f>
        <v>0</v>
      </c>
      <c r="D1203" s="3">
        <f>_xlfn.XLOOKUP(B1203,Details!E:E,Details!AQ:AQ)</f>
        <v>0</v>
      </c>
      <c r="E1203" s="3">
        <f>_xlfn.XLOOKUP(B1203,Details!E:E,Details!AR:AR)</f>
        <v>0</v>
      </c>
      <c r="F1203" s="3">
        <f>SUMIFS(Details!AY:AY,Details!E:E,'GST TDS'!B1203)</f>
        <v>0</v>
      </c>
      <c r="G1203" s="352">
        <f t="shared" si="28"/>
        <v>0</v>
      </c>
    </row>
    <row r="1204" spans="3:7" x14ac:dyDescent="0.35">
      <c r="C1204" s="3">
        <f>_xlfn.XLOOKUP(B1204,Details!E:E,Details!CG:CG)</f>
        <v>0</v>
      </c>
      <c r="D1204" s="3">
        <f>_xlfn.XLOOKUP(B1204,Details!E:E,Details!AQ:AQ)</f>
        <v>0</v>
      </c>
      <c r="E1204" s="3">
        <f>_xlfn.XLOOKUP(B1204,Details!E:E,Details!AR:AR)</f>
        <v>0</v>
      </c>
      <c r="F1204" s="3">
        <f>SUMIFS(Details!AY:AY,Details!E:E,'GST TDS'!B1204)</f>
        <v>0</v>
      </c>
      <c r="G1204" s="352">
        <f t="shared" si="28"/>
        <v>0</v>
      </c>
    </row>
    <row r="1205" spans="3:7" x14ac:dyDescent="0.35">
      <c r="C1205" s="3">
        <f>_xlfn.XLOOKUP(B1205,Details!E:E,Details!CG:CG)</f>
        <v>0</v>
      </c>
      <c r="D1205" s="3">
        <f>_xlfn.XLOOKUP(B1205,Details!E:E,Details!AQ:AQ)</f>
        <v>0</v>
      </c>
      <c r="E1205" s="3">
        <f>_xlfn.XLOOKUP(B1205,Details!E:E,Details!AR:AR)</f>
        <v>0</v>
      </c>
      <c r="F1205" s="3">
        <f>SUMIFS(Details!AY:AY,Details!E:E,'GST TDS'!B1205)</f>
        <v>0</v>
      </c>
      <c r="G1205" s="352">
        <f t="shared" si="28"/>
        <v>0</v>
      </c>
    </row>
    <row r="1206" spans="3:7" x14ac:dyDescent="0.35">
      <c r="C1206" s="3">
        <f>_xlfn.XLOOKUP(B1206,Details!E:E,Details!CG:CG)</f>
        <v>0</v>
      </c>
      <c r="D1206" s="3">
        <f>_xlfn.XLOOKUP(B1206,Details!E:E,Details!AQ:AQ)</f>
        <v>0</v>
      </c>
      <c r="E1206" s="3">
        <f>_xlfn.XLOOKUP(B1206,Details!E:E,Details!AR:AR)</f>
        <v>0</v>
      </c>
      <c r="F1206" s="3">
        <f>SUMIFS(Details!AY:AY,Details!E:E,'GST TDS'!B1206)</f>
        <v>0</v>
      </c>
      <c r="G1206" s="352">
        <f t="shared" si="28"/>
        <v>0</v>
      </c>
    </row>
    <row r="1207" spans="3:7" x14ac:dyDescent="0.35">
      <c r="C1207" s="3">
        <f>_xlfn.XLOOKUP(B1207,Details!E:E,Details!CG:CG)</f>
        <v>0</v>
      </c>
      <c r="D1207" s="3">
        <f>_xlfn.XLOOKUP(B1207,Details!E:E,Details!AQ:AQ)</f>
        <v>0</v>
      </c>
      <c r="E1207" s="3">
        <f>_xlfn.XLOOKUP(B1207,Details!E:E,Details!AR:AR)</f>
        <v>0</v>
      </c>
      <c r="F1207" s="3">
        <f>SUMIFS(Details!AY:AY,Details!E:E,'GST TDS'!B1207)</f>
        <v>0</v>
      </c>
      <c r="G1207" s="352">
        <f t="shared" si="28"/>
        <v>0</v>
      </c>
    </row>
    <row r="1208" spans="3:7" x14ac:dyDescent="0.35">
      <c r="C1208" s="3">
        <f>_xlfn.XLOOKUP(B1208,Details!E:E,Details!CG:CG)</f>
        <v>0</v>
      </c>
      <c r="D1208" s="3">
        <f>_xlfn.XLOOKUP(B1208,Details!E:E,Details!AQ:AQ)</f>
        <v>0</v>
      </c>
      <c r="E1208" s="3">
        <f>_xlfn.XLOOKUP(B1208,Details!E:E,Details!AR:AR)</f>
        <v>0</v>
      </c>
      <c r="F1208" s="3">
        <f>SUMIFS(Details!AY:AY,Details!E:E,'GST TDS'!B1208)</f>
        <v>0</v>
      </c>
      <c r="G1208" s="352">
        <f t="shared" si="28"/>
        <v>0</v>
      </c>
    </row>
    <row r="1209" spans="3:7" x14ac:dyDescent="0.35">
      <c r="C1209" s="3">
        <f>_xlfn.XLOOKUP(B1209,Details!E:E,Details!CG:CG)</f>
        <v>0</v>
      </c>
      <c r="D1209" s="3">
        <f>_xlfn.XLOOKUP(B1209,Details!E:E,Details!AQ:AQ)</f>
        <v>0</v>
      </c>
      <c r="E1209" s="3">
        <f>_xlfn.XLOOKUP(B1209,Details!E:E,Details!AR:AR)</f>
        <v>0</v>
      </c>
      <c r="F1209" s="3">
        <f>SUMIFS(Details!AY:AY,Details!E:E,'GST TDS'!B1209)</f>
        <v>0</v>
      </c>
      <c r="G1209" s="352">
        <f t="shared" si="28"/>
        <v>0</v>
      </c>
    </row>
    <row r="1210" spans="3:7" x14ac:dyDescent="0.35">
      <c r="C1210" s="3">
        <f>_xlfn.XLOOKUP(B1210,Details!E:E,Details!CG:CG)</f>
        <v>0</v>
      </c>
      <c r="D1210" s="3">
        <f>_xlfn.XLOOKUP(B1210,Details!E:E,Details!AQ:AQ)</f>
        <v>0</v>
      </c>
      <c r="E1210" s="3">
        <f>_xlfn.XLOOKUP(B1210,Details!E:E,Details!AR:AR)</f>
        <v>0</v>
      </c>
      <c r="F1210" s="3">
        <f>SUMIFS(Details!AY:AY,Details!E:E,'GST TDS'!B1210)</f>
        <v>0</v>
      </c>
      <c r="G1210" s="352">
        <f t="shared" si="28"/>
        <v>0</v>
      </c>
    </row>
    <row r="1211" spans="3:7" x14ac:dyDescent="0.35">
      <c r="C1211" s="3">
        <f>_xlfn.XLOOKUP(B1211,Details!E:E,Details!CG:CG)</f>
        <v>0</v>
      </c>
      <c r="D1211" s="3">
        <f>_xlfn.XLOOKUP(B1211,Details!E:E,Details!AQ:AQ)</f>
        <v>0</v>
      </c>
      <c r="E1211" s="3">
        <f>_xlfn.XLOOKUP(B1211,Details!E:E,Details!AR:AR)</f>
        <v>0</v>
      </c>
      <c r="F1211" s="3">
        <f>SUMIFS(Details!AY:AY,Details!E:E,'GST TDS'!B1211)</f>
        <v>0</v>
      </c>
      <c r="G1211" s="352">
        <f t="shared" si="28"/>
        <v>0</v>
      </c>
    </row>
    <row r="1212" spans="3:7" x14ac:dyDescent="0.35">
      <c r="C1212" s="3">
        <f>_xlfn.XLOOKUP(B1212,Details!E:E,Details!CG:CG)</f>
        <v>0</v>
      </c>
      <c r="D1212" s="3">
        <f>_xlfn.XLOOKUP(B1212,Details!E:E,Details!AQ:AQ)</f>
        <v>0</v>
      </c>
      <c r="E1212" s="3">
        <f>_xlfn.XLOOKUP(B1212,Details!E:E,Details!AR:AR)</f>
        <v>0</v>
      </c>
      <c r="F1212" s="3">
        <f>SUMIFS(Details!AY:AY,Details!E:E,'GST TDS'!B1212)</f>
        <v>0</v>
      </c>
      <c r="G1212" s="352">
        <f t="shared" si="28"/>
        <v>0</v>
      </c>
    </row>
    <row r="1213" spans="3:7" x14ac:dyDescent="0.35">
      <c r="C1213" s="3">
        <f>_xlfn.XLOOKUP(B1213,Details!E:E,Details!CG:CG)</f>
        <v>0</v>
      </c>
      <c r="D1213" s="3">
        <f>_xlfn.XLOOKUP(B1213,Details!E:E,Details!AQ:AQ)</f>
        <v>0</v>
      </c>
      <c r="E1213" s="3">
        <f>_xlfn.XLOOKUP(B1213,Details!E:E,Details!AR:AR)</f>
        <v>0</v>
      </c>
      <c r="F1213" s="3">
        <f>SUMIFS(Details!AY:AY,Details!E:E,'GST TDS'!B1213)</f>
        <v>0</v>
      </c>
      <c r="G1213" s="352">
        <f t="shared" si="28"/>
        <v>0</v>
      </c>
    </row>
    <row r="1214" spans="3:7" x14ac:dyDescent="0.35">
      <c r="C1214" s="3">
        <f>_xlfn.XLOOKUP(B1214,Details!E:E,Details!CG:CG)</f>
        <v>0</v>
      </c>
      <c r="D1214" s="3">
        <f>_xlfn.XLOOKUP(B1214,Details!E:E,Details!AQ:AQ)</f>
        <v>0</v>
      </c>
      <c r="E1214" s="3">
        <f>_xlfn.XLOOKUP(B1214,Details!E:E,Details!AR:AR)</f>
        <v>0</v>
      </c>
      <c r="F1214" s="3">
        <f>SUMIFS(Details!AY:AY,Details!E:E,'GST TDS'!B1214)</f>
        <v>0</v>
      </c>
      <c r="G1214" s="352">
        <f t="shared" si="28"/>
        <v>0</v>
      </c>
    </row>
    <row r="1215" spans="3:7" x14ac:dyDescent="0.35">
      <c r="C1215" s="3">
        <f>_xlfn.XLOOKUP(B1215,Details!E:E,Details!CG:CG)</f>
        <v>0</v>
      </c>
      <c r="D1215" s="3">
        <f>_xlfn.XLOOKUP(B1215,Details!E:E,Details!AQ:AQ)</f>
        <v>0</v>
      </c>
      <c r="E1215" s="3">
        <f>_xlfn.XLOOKUP(B1215,Details!E:E,Details!AR:AR)</f>
        <v>0</v>
      </c>
      <c r="F1215" s="3">
        <f>SUMIFS(Details!AY:AY,Details!E:E,'GST TDS'!B1215)</f>
        <v>0</v>
      </c>
      <c r="G1215" s="352">
        <f t="shared" si="28"/>
        <v>0</v>
      </c>
    </row>
    <row r="1216" spans="3:7" x14ac:dyDescent="0.35">
      <c r="C1216" s="3">
        <f>_xlfn.XLOOKUP(B1216,Details!E:E,Details!CG:CG)</f>
        <v>0</v>
      </c>
      <c r="D1216" s="3">
        <f>_xlfn.XLOOKUP(B1216,Details!E:E,Details!AQ:AQ)</f>
        <v>0</v>
      </c>
      <c r="E1216" s="3">
        <f>_xlfn.XLOOKUP(B1216,Details!E:E,Details!AR:AR)</f>
        <v>0</v>
      </c>
      <c r="F1216" s="3">
        <f>SUMIFS(Details!AY:AY,Details!E:E,'GST TDS'!B1216)</f>
        <v>0</v>
      </c>
      <c r="G1216" s="352">
        <f t="shared" si="28"/>
        <v>0</v>
      </c>
    </row>
    <row r="1217" spans="3:7" x14ac:dyDescent="0.35">
      <c r="C1217" s="3">
        <f>_xlfn.XLOOKUP(B1217,Details!E:E,Details!CG:CG)</f>
        <v>0</v>
      </c>
      <c r="D1217" s="3">
        <f>_xlfn.XLOOKUP(B1217,Details!E:E,Details!AQ:AQ)</f>
        <v>0</v>
      </c>
      <c r="E1217" s="3">
        <f>_xlfn.XLOOKUP(B1217,Details!E:E,Details!AR:AR)</f>
        <v>0</v>
      </c>
      <c r="F1217" s="3">
        <f>SUMIFS(Details!AY:AY,Details!E:E,'GST TDS'!B1217)</f>
        <v>0</v>
      </c>
      <c r="G1217" s="352">
        <f t="shared" si="28"/>
        <v>0</v>
      </c>
    </row>
    <row r="1218" spans="3:7" x14ac:dyDescent="0.35">
      <c r="C1218" s="3">
        <f>_xlfn.XLOOKUP(B1218,Details!E:E,Details!CG:CG)</f>
        <v>0</v>
      </c>
      <c r="D1218" s="3">
        <f>_xlfn.XLOOKUP(B1218,Details!E:E,Details!AQ:AQ)</f>
        <v>0</v>
      </c>
      <c r="E1218" s="3">
        <f>_xlfn.XLOOKUP(B1218,Details!E:E,Details!AR:AR)</f>
        <v>0</v>
      </c>
      <c r="F1218" s="3">
        <f>SUMIFS(Details!AY:AY,Details!E:E,'GST TDS'!B1218)</f>
        <v>0</v>
      </c>
      <c r="G1218" s="352">
        <f t="shared" si="28"/>
        <v>0</v>
      </c>
    </row>
    <row r="1219" spans="3:7" x14ac:dyDescent="0.35">
      <c r="C1219" s="3">
        <f>_xlfn.XLOOKUP(B1219,Details!E:E,Details!CG:CG)</f>
        <v>0</v>
      </c>
      <c r="D1219" s="3">
        <f>_xlfn.XLOOKUP(B1219,Details!E:E,Details!AQ:AQ)</f>
        <v>0</v>
      </c>
      <c r="E1219" s="3">
        <f>_xlfn.XLOOKUP(B1219,Details!E:E,Details!AR:AR)</f>
        <v>0</v>
      </c>
      <c r="F1219" s="3">
        <f>SUMIFS(Details!AY:AY,Details!E:E,'GST TDS'!B1219)</f>
        <v>0</v>
      </c>
      <c r="G1219" s="352">
        <f t="shared" si="28"/>
        <v>0</v>
      </c>
    </row>
    <row r="1220" spans="3:7" x14ac:dyDescent="0.35">
      <c r="C1220" s="3">
        <f>_xlfn.XLOOKUP(B1220,Details!E:E,Details!CG:CG)</f>
        <v>0</v>
      </c>
      <c r="D1220" s="3">
        <f>_xlfn.XLOOKUP(B1220,Details!E:E,Details!AQ:AQ)</f>
        <v>0</v>
      </c>
      <c r="E1220" s="3">
        <f>_xlfn.XLOOKUP(B1220,Details!E:E,Details!AR:AR)</f>
        <v>0</v>
      </c>
      <c r="F1220" s="3">
        <f>SUMIFS(Details!AY:AY,Details!E:E,'GST TDS'!B1220)</f>
        <v>0</v>
      </c>
      <c r="G1220" s="352">
        <f t="shared" si="28"/>
        <v>0</v>
      </c>
    </row>
    <row r="1221" spans="3:7" x14ac:dyDescent="0.35">
      <c r="C1221" s="3">
        <f>_xlfn.XLOOKUP(B1221,Details!E:E,Details!CG:CG)</f>
        <v>0</v>
      </c>
      <c r="D1221" s="3">
        <f>_xlfn.XLOOKUP(B1221,Details!E:E,Details!AQ:AQ)</f>
        <v>0</v>
      </c>
      <c r="E1221" s="3">
        <f>_xlfn.XLOOKUP(B1221,Details!E:E,Details!AR:AR)</f>
        <v>0</v>
      </c>
      <c r="F1221" s="3">
        <f>SUMIFS(Details!AY:AY,Details!E:E,'GST TDS'!B1221)</f>
        <v>0</v>
      </c>
      <c r="G1221" s="352">
        <f t="shared" si="28"/>
        <v>0</v>
      </c>
    </row>
    <row r="1222" spans="3:7" x14ac:dyDescent="0.35">
      <c r="C1222" s="3">
        <f>_xlfn.XLOOKUP(B1222,Details!E:E,Details!CG:CG)</f>
        <v>0</v>
      </c>
      <c r="D1222" s="3">
        <f>_xlfn.XLOOKUP(B1222,Details!E:E,Details!AQ:AQ)</f>
        <v>0</v>
      </c>
      <c r="E1222" s="3">
        <f>_xlfn.XLOOKUP(B1222,Details!E:E,Details!AR:AR)</f>
        <v>0</v>
      </c>
      <c r="F1222" s="3">
        <f>SUMIFS(Details!AY:AY,Details!E:E,'GST TDS'!B1222)</f>
        <v>0</v>
      </c>
      <c r="G1222" s="352">
        <f t="shared" si="28"/>
        <v>0</v>
      </c>
    </row>
    <row r="1223" spans="3:7" x14ac:dyDescent="0.35">
      <c r="C1223" s="3">
        <f>_xlfn.XLOOKUP(B1223,Details!E:E,Details!CG:CG)</f>
        <v>0</v>
      </c>
      <c r="D1223" s="3">
        <f>_xlfn.XLOOKUP(B1223,Details!E:E,Details!AQ:AQ)</f>
        <v>0</v>
      </c>
      <c r="E1223" s="3">
        <f>_xlfn.XLOOKUP(B1223,Details!E:E,Details!AR:AR)</f>
        <v>0</v>
      </c>
      <c r="F1223" s="3">
        <f>SUMIFS(Details!AY:AY,Details!E:E,'GST TDS'!B1223)</f>
        <v>0</v>
      </c>
      <c r="G1223" s="352">
        <f t="shared" si="28"/>
        <v>0</v>
      </c>
    </row>
    <row r="1224" spans="3:7" x14ac:dyDescent="0.35">
      <c r="C1224" s="3">
        <f>_xlfn.XLOOKUP(B1224,Details!E:E,Details!CG:CG)</f>
        <v>0</v>
      </c>
      <c r="D1224" s="3">
        <f>_xlfn.XLOOKUP(B1224,Details!E:E,Details!AQ:AQ)</f>
        <v>0</v>
      </c>
      <c r="E1224" s="3">
        <f>_xlfn.XLOOKUP(B1224,Details!E:E,Details!AR:AR)</f>
        <v>0</v>
      </c>
      <c r="F1224" s="3">
        <f>SUMIFS(Details!AY:AY,Details!E:E,'GST TDS'!B1224)</f>
        <v>0</v>
      </c>
      <c r="G1224" s="352">
        <f t="shared" si="28"/>
        <v>0</v>
      </c>
    </row>
    <row r="1225" spans="3:7" x14ac:dyDescent="0.35">
      <c r="C1225" s="3">
        <f>_xlfn.XLOOKUP(B1225,Details!E:E,Details!CG:CG)</f>
        <v>0</v>
      </c>
      <c r="D1225" s="3">
        <f>_xlfn.XLOOKUP(B1225,Details!E:E,Details!AQ:AQ)</f>
        <v>0</v>
      </c>
      <c r="E1225" s="3">
        <f>_xlfn.XLOOKUP(B1225,Details!E:E,Details!AR:AR)</f>
        <v>0</v>
      </c>
      <c r="F1225" s="3">
        <f>SUMIFS(Details!AY:AY,Details!E:E,'GST TDS'!B1225)</f>
        <v>0</v>
      </c>
      <c r="G1225" s="352">
        <f t="shared" si="28"/>
        <v>0</v>
      </c>
    </row>
    <row r="1226" spans="3:7" x14ac:dyDescent="0.35">
      <c r="C1226" s="3">
        <f>_xlfn.XLOOKUP(B1226,Details!E:E,Details!CG:CG)</f>
        <v>0</v>
      </c>
      <c r="D1226" s="3">
        <f>_xlfn.XLOOKUP(B1226,Details!E:E,Details!AQ:AQ)</f>
        <v>0</v>
      </c>
      <c r="E1226" s="3">
        <f>_xlfn.XLOOKUP(B1226,Details!E:E,Details!AR:AR)</f>
        <v>0</v>
      </c>
      <c r="F1226" s="3">
        <f>SUMIFS(Details!AY:AY,Details!E:E,'GST TDS'!B1226)</f>
        <v>0</v>
      </c>
      <c r="G1226" s="352">
        <f t="shared" si="28"/>
        <v>0</v>
      </c>
    </row>
    <row r="1227" spans="3:7" x14ac:dyDescent="0.35">
      <c r="C1227" s="3">
        <f>_xlfn.XLOOKUP(B1227,Details!E:E,Details!CG:CG)</f>
        <v>0</v>
      </c>
      <c r="D1227" s="3">
        <f>_xlfn.XLOOKUP(B1227,Details!E:E,Details!AQ:AQ)</f>
        <v>0</v>
      </c>
      <c r="E1227" s="3">
        <f>_xlfn.XLOOKUP(B1227,Details!E:E,Details!AR:AR)</f>
        <v>0</v>
      </c>
      <c r="F1227" s="3">
        <f>SUMIFS(Details!AY:AY,Details!E:E,'GST TDS'!B1227)</f>
        <v>0</v>
      </c>
      <c r="G1227" s="352">
        <f t="shared" si="28"/>
        <v>0</v>
      </c>
    </row>
    <row r="1228" spans="3:7" x14ac:dyDescent="0.35">
      <c r="C1228" s="3">
        <f>_xlfn.XLOOKUP(B1228,Details!E:E,Details!CG:CG)</f>
        <v>0</v>
      </c>
      <c r="D1228" s="3">
        <f>_xlfn.XLOOKUP(B1228,Details!E:E,Details!AQ:AQ)</f>
        <v>0</v>
      </c>
      <c r="E1228" s="3">
        <f>_xlfn.XLOOKUP(B1228,Details!E:E,Details!AR:AR)</f>
        <v>0</v>
      </c>
      <c r="F1228" s="3">
        <f>SUMIFS(Details!AY:AY,Details!E:E,'GST TDS'!B1228)</f>
        <v>0</v>
      </c>
      <c r="G1228" s="352">
        <f t="shared" si="28"/>
        <v>0</v>
      </c>
    </row>
    <row r="1229" spans="3:7" x14ac:dyDescent="0.35">
      <c r="C1229" s="3">
        <f>_xlfn.XLOOKUP(B1229,Details!E:E,Details!CG:CG)</f>
        <v>0</v>
      </c>
      <c r="D1229" s="3">
        <f>_xlfn.XLOOKUP(B1229,Details!E:E,Details!AQ:AQ)</f>
        <v>0</v>
      </c>
      <c r="E1229" s="3">
        <f>_xlfn.XLOOKUP(B1229,Details!E:E,Details!AR:AR)</f>
        <v>0</v>
      </c>
      <c r="F1229" s="3">
        <f>SUMIFS(Details!AY:AY,Details!E:E,'GST TDS'!B1229)</f>
        <v>0</v>
      </c>
      <c r="G1229" s="352">
        <f t="shared" si="28"/>
        <v>0</v>
      </c>
    </row>
    <row r="1230" spans="3:7" x14ac:dyDescent="0.35">
      <c r="C1230" s="3">
        <f>_xlfn.XLOOKUP(B1230,Details!E:E,Details!CG:CG)</f>
        <v>0</v>
      </c>
      <c r="D1230" s="3">
        <f>_xlfn.XLOOKUP(B1230,Details!E:E,Details!AQ:AQ)</f>
        <v>0</v>
      </c>
      <c r="E1230" s="3">
        <f>_xlfn.XLOOKUP(B1230,Details!E:E,Details!AR:AR)</f>
        <v>0</v>
      </c>
      <c r="F1230" s="3">
        <f>SUMIFS(Details!AY:AY,Details!E:E,'GST TDS'!B1230)</f>
        <v>0</v>
      </c>
      <c r="G1230" s="352">
        <f t="shared" si="28"/>
        <v>0</v>
      </c>
    </row>
    <row r="1231" spans="3:7" x14ac:dyDescent="0.35">
      <c r="C1231" s="3">
        <f>_xlfn.XLOOKUP(B1231,Details!E:E,Details!CG:CG)</f>
        <v>0</v>
      </c>
      <c r="D1231" s="3">
        <f>_xlfn.XLOOKUP(B1231,Details!E:E,Details!AQ:AQ)</f>
        <v>0</v>
      </c>
      <c r="E1231" s="3">
        <f>_xlfn.XLOOKUP(B1231,Details!E:E,Details!AR:AR)</f>
        <v>0</v>
      </c>
      <c r="F1231" s="3">
        <f>SUMIFS(Details!AY:AY,Details!E:E,'GST TDS'!B1231)</f>
        <v>0</v>
      </c>
      <c r="G1231" s="352">
        <f t="shared" si="28"/>
        <v>0</v>
      </c>
    </row>
    <row r="1232" spans="3:7" x14ac:dyDescent="0.35">
      <c r="C1232" s="3">
        <f>_xlfn.XLOOKUP(B1232,Details!E:E,Details!CG:CG)</f>
        <v>0</v>
      </c>
      <c r="D1232" s="3">
        <f>_xlfn.XLOOKUP(B1232,Details!E:E,Details!AQ:AQ)</f>
        <v>0</v>
      </c>
      <c r="E1232" s="3">
        <f>_xlfn.XLOOKUP(B1232,Details!E:E,Details!AR:AR)</f>
        <v>0</v>
      </c>
      <c r="F1232" s="3">
        <f>SUMIFS(Details!AY:AY,Details!E:E,'GST TDS'!B1232)</f>
        <v>0</v>
      </c>
      <c r="G1232" s="352">
        <f t="shared" ref="G1232:G1295" si="29">F1232*2%</f>
        <v>0</v>
      </c>
    </row>
    <row r="1233" spans="3:7" x14ac:dyDescent="0.35">
      <c r="C1233" s="3">
        <f>_xlfn.XLOOKUP(B1233,Details!E:E,Details!CG:CG)</f>
        <v>0</v>
      </c>
      <c r="D1233" s="3">
        <f>_xlfn.XLOOKUP(B1233,Details!E:E,Details!AQ:AQ)</f>
        <v>0</v>
      </c>
      <c r="E1233" s="3">
        <f>_xlfn.XLOOKUP(B1233,Details!E:E,Details!AR:AR)</f>
        <v>0</v>
      </c>
      <c r="F1233" s="3">
        <f>SUMIFS(Details!AY:AY,Details!E:E,'GST TDS'!B1233)</f>
        <v>0</v>
      </c>
      <c r="G1233" s="352">
        <f t="shared" si="29"/>
        <v>0</v>
      </c>
    </row>
    <row r="1234" spans="3:7" x14ac:dyDescent="0.35">
      <c r="C1234" s="3">
        <f>_xlfn.XLOOKUP(B1234,Details!E:E,Details!CG:CG)</f>
        <v>0</v>
      </c>
      <c r="D1234" s="3">
        <f>_xlfn.XLOOKUP(B1234,Details!E:E,Details!AQ:AQ)</f>
        <v>0</v>
      </c>
      <c r="E1234" s="3">
        <f>_xlfn.XLOOKUP(B1234,Details!E:E,Details!AR:AR)</f>
        <v>0</v>
      </c>
      <c r="F1234" s="3">
        <f>SUMIFS(Details!AY:AY,Details!E:E,'GST TDS'!B1234)</f>
        <v>0</v>
      </c>
      <c r="G1234" s="352">
        <f t="shared" si="29"/>
        <v>0</v>
      </c>
    </row>
    <row r="1235" spans="3:7" x14ac:dyDescent="0.35">
      <c r="C1235" s="3">
        <f>_xlfn.XLOOKUP(B1235,Details!E:E,Details!CG:CG)</f>
        <v>0</v>
      </c>
      <c r="D1235" s="3">
        <f>_xlfn.XLOOKUP(B1235,Details!E:E,Details!AQ:AQ)</f>
        <v>0</v>
      </c>
      <c r="E1235" s="3">
        <f>_xlfn.XLOOKUP(B1235,Details!E:E,Details!AR:AR)</f>
        <v>0</v>
      </c>
      <c r="F1235" s="3">
        <f>SUMIFS(Details!AY:AY,Details!E:E,'GST TDS'!B1235)</f>
        <v>0</v>
      </c>
      <c r="G1235" s="352">
        <f t="shared" si="29"/>
        <v>0</v>
      </c>
    </row>
    <row r="1236" spans="3:7" x14ac:dyDescent="0.35">
      <c r="C1236" s="3">
        <f>_xlfn.XLOOKUP(B1236,Details!E:E,Details!CG:CG)</f>
        <v>0</v>
      </c>
      <c r="D1236" s="3">
        <f>_xlfn.XLOOKUP(B1236,Details!E:E,Details!AQ:AQ)</f>
        <v>0</v>
      </c>
      <c r="E1236" s="3">
        <f>_xlfn.XLOOKUP(B1236,Details!E:E,Details!AR:AR)</f>
        <v>0</v>
      </c>
      <c r="F1236" s="3">
        <f>SUMIFS(Details!AY:AY,Details!E:E,'GST TDS'!B1236)</f>
        <v>0</v>
      </c>
      <c r="G1236" s="352">
        <f t="shared" si="29"/>
        <v>0</v>
      </c>
    </row>
    <row r="1237" spans="3:7" x14ac:dyDescent="0.35">
      <c r="C1237" s="3">
        <f>_xlfn.XLOOKUP(B1237,Details!E:E,Details!CG:CG)</f>
        <v>0</v>
      </c>
      <c r="D1237" s="3">
        <f>_xlfn.XLOOKUP(B1237,Details!E:E,Details!AQ:AQ)</f>
        <v>0</v>
      </c>
      <c r="E1237" s="3">
        <f>_xlfn.XLOOKUP(B1237,Details!E:E,Details!AR:AR)</f>
        <v>0</v>
      </c>
      <c r="F1237" s="3">
        <f>SUMIFS(Details!AY:AY,Details!E:E,'GST TDS'!B1237)</f>
        <v>0</v>
      </c>
      <c r="G1237" s="352">
        <f t="shared" si="29"/>
        <v>0</v>
      </c>
    </row>
    <row r="1238" spans="3:7" x14ac:dyDescent="0.35">
      <c r="C1238" s="3">
        <f>_xlfn.XLOOKUP(B1238,Details!E:E,Details!CG:CG)</f>
        <v>0</v>
      </c>
      <c r="D1238" s="3">
        <f>_xlfn.XLOOKUP(B1238,Details!E:E,Details!AQ:AQ)</f>
        <v>0</v>
      </c>
      <c r="E1238" s="3">
        <f>_xlfn.XLOOKUP(B1238,Details!E:E,Details!AR:AR)</f>
        <v>0</v>
      </c>
      <c r="F1238" s="3">
        <f>SUMIFS(Details!AY:AY,Details!E:E,'GST TDS'!B1238)</f>
        <v>0</v>
      </c>
      <c r="G1238" s="352">
        <f t="shared" si="29"/>
        <v>0</v>
      </c>
    </row>
    <row r="1239" spans="3:7" x14ac:dyDescent="0.35">
      <c r="C1239" s="3">
        <f>_xlfn.XLOOKUP(B1239,Details!E:E,Details!CG:CG)</f>
        <v>0</v>
      </c>
      <c r="D1239" s="3">
        <f>_xlfn.XLOOKUP(B1239,Details!E:E,Details!AQ:AQ)</f>
        <v>0</v>
      </c>
      <c r="E1239" s="3">
        <f>_xlfn.XLOOKUP(B1239,Details!E:E,Details!AR:AR)</f>
        <v>0</v>
      </c>
      <c r="F1239" s="3">
        <f>SUMIFS(Details!AY:AY,Details!E:E,'GST TDS'!B1239)</f>
        <v>0</v>
      </c>
      <c r="G1239" s="352">
        <f t="shared" si="29"/>
        <v>0</v>
      </c>
    </row>
    <row r="1240" spans="3:7" x14ac:dyDescent="0.35">
      <c r="C1240" s="3">
        <f>_xlfn.XLOOKUP(B1240,Details!E:E,Details!CG:CG)</f>
        <v>0</v>
      </c>
      <c r="D1240" s="3">
        <f>_xlfn.XLOOKUP(B1240,Details!E:E,Details!AQ:AQ)</f>
        <v>0</v>
      </c>
      <c r="E1240" s="3">
        <f>_xlfn.XLOOKUP(B1240,Details!E:E,Details!AR:AR)</f>
        <v>0</v>
      </c>
      <c r="F1240" s="3">
        <f>SUMIFS(Details!AY:AY,Details!E:E,'GST TDS'!B1240)</f>
        <v>0</v>
      </c>
      <c r="G1240" s="352">
        <f t="shared" si="29"/>
        <v>0</v>
      </c>
    </row>
    <row r="1241" spans="3:7" x14ac:dyDescent="0.35">
      <c r="C1241" s="3">
        <f>_xlfn.XLOOKUP(B1241,Details!E:E,Details!CG:CG)</f>
        <v>0</v>
      </c>
      <c r="D1241" s="3">
        <f>_xlfn.XLOOKUP(B1241,Details!E:E,Details!AQ:AQ)</f>
        <v>0</v>
      </c>
      <c r="E1241" s="3">
        <f>_xlfn.XLOOKUP(B1241,Details!E:E,Details!AR:AR)</f>
        <v>0</v>
      </c>
      <c r="F1241" s="3">
        <f>SUMIFS(Details!AY:AY,Details!E:E,'GST TDS'!B1241)</f>
        <v>0</v>
      </c>
      <c r="G1241" s="352">
        <f t="shared" si="29"/>
        <v>0</v>
      </c>
    </row>
    <row r="1242" spans="3:7" x14ac:dyDescent="0.35">
      <c r="C1242" s="3">
        <f>_xlfn.XLOOKUP(B1242,Details!E:E,Details!CG:CG)</f>
        <v>0</v>
      </c>
      <c r="D1242" s="3">
        <f>_xlfn.XLOOKUP(B1242,Details!E:E,Details!AQ:AQ)</f>
        <v>0</v>
      </c>
      <c r="E1242" s="3">
        <f>_xlfn.XLOOKUP(B1242,Details!E:E,Details!AR:AR)</f>
        <v>0</v>
      </c>
      <c r="F1242" s="3">
        <f>SUMIFS(Details!AY:AY,Details!E:E,'GST TDS'!B1242)</f>
        <v>0</v>
      </c>
      <c r="G1242" s="352">
        <f t="shared" si="29"/>
        <v>0</v>
      </c>
    </row>
    <row r="1243" spans="3:7" x14ac:dyDescent="0.35">
      <c r="C1243" s="3">
        <f>_xlfn.XLOOKUP(B1243,Details!E:E,Details!CG:CG)</f>
        <v>0</v>
      </c>
      <c r="D1243" s="3">
        <f>_xlfn.XLOOKUP(B1243,Details!E:E,Details!AQ:AQ)</f>
        <v>0</v>
      </c>
      <c r="E1243" s="3">
        <f>_xlfn.XLOOKUP(B1243,Details!E:E,Details!AR:AR)</f>
        <v>0</v>
      </c>
      <c r="F1243" s="3">
        <f>SUMIFS(Details!AY:AY,Details!E:E,'GST TDS'!B1243)</f>
        <v>0</v>
      </c>
      <c r="G1243" s="352">
        <f t="shared" si="29"/>
        <v>0</v>
      </c>
    </row>
    <row r="1244" spans="3:7" x14ac:dyDescent="0.35">
      <c r="C1244" s="3">
        <f>_xlfn.XLOOKUP(B1244,Details!E:E,Details!CG:CG)</f>
        <v>0</v>
      </c>
      <c r="D1244" s="3">
        <f>_xlfn.XLOOKUP(B1244,Details!E:E,Details!AQ:AQ)</f>
        <v>0</v>
      </c>
      <c r="E1244" s="3">
        <f>_xlfn.XLOOKUP(B1244,Details!E:E,Details!AR:AR)</f>
        <v>0</v>
      </c>
      <c r="F1244" s="3">
        <f>SUMIFS(Details!AY:AY,Details!E:E,'GST TDS'!B1244)</f>
        <v>0</v>
      </c>
      <c r="G1244" s="352">
        <f t="shared" si="29"/>
        <v>0</v>
      </c>
    </row>
    <row r="1245" spans="3:7" x14ac:dyDescent="0.35">
      <c r="C1245" s="3">
        <f>_xlfn.XLOOKUP(B1245,Details!E:E,Details!CG:CG)</f>
        <v>0</v>
      </c>
      <c r="D1245" s="3">
        <f>_xlfn.XLOOKUP(B1245,Details!E:E,Details!AQ:AQ)</f>
        <v>0</v>
      </c>
      <c r="E1245" s="3">
        <f>_xlfn.XLOOKUP(B1245,Details!E:E,Details!AR:AR)</f>
        <v>0</v>
      </c>
      <c r="F1245" s="3">
        <f>SUMIFS(Details!AY:AY,Details!E:E,'GST TDS'!B1245)</f>
        <v>0</v>
      </c>
      <c r="G1245" s="352">
        <f t="shared" si="29"/>
        <v>0</v>
      </c>
    </row>
    <row r="1246" spans="3:7" x14ac:dyDescent="0.35">
      <c r="C1246" s="3">
        <f>_xlfn.XLOOKUP(B1246,Details!E:E,Details!CG:CG)</f>
        <v>0</v>
      </c>
      <c r="D1246" s="3">
        <f>_xlfn.XLOOKUP(B1246,Details!E:E,Details!AQ:AQ)</f>
        <v>0</v>
      </c>
      <c r="E1246" s="3">
        <f>_xlfn.XLOOKUP(B1246,Details!E:E,Details!AR:AR)</f>
        <v>0</v>
      </c>
      <c r="F1246" s="3">
        <f>SUMIFS(Details!AY:AY,Details!E:E,'GST TDS'!B1246)</f>
        <v>0</v>
      </c>
      <c r="G1246" s="352">
        <f t="shared" si="29"/>
        <v>0</v>
      </c>
    </row>
    <row r="1247" spans="3:7" x14ac:dyDescent="0.35">
      <c r="C1247" s="3">
        <f>_xlfn.XLOOKUP(B1247,Details!E:E,Details!CG:CG)</f>
        <v>0</v>
      </c>
      <c r="D1247" s="3">
        <f>_xlfn.XLOOKUP(B1247,Details!E:E,Details!AQ:AQ)</f>
        <v>0</v>
      </c>
      <c r="E1247" s="3">
        <f>_xlfn.XLOOKUP(B1247,Details!E:E,Details!AR:AR)</f>
        <v>0</v>
      </c>
      <c r="F1247" s="3">
        <f>SUMIFS(Details!AY:AY,Details!E:E,'GST TDS'!B1247)</f>
        <v>0</v>
      </c>
      <c r="G1247" s="352">
        <f t="shared" si="29"/>
        <v>0</v>
      </c>
    </row>
    <row r="1248" spans="3:7" x14ac:dyDescent="0.35">
      <c r="C1248" s="3">
        <f>_xlfn.XLOOKUP(B1248,Details!E:E,Details!CG:CG)</f>
        <v>0</v>
      </c>
      <c r="D1248" s="3">
        <f>_xlfn.XLOOKUP(B1248,Details!E:E,Details!AQ:AQ)</f>
        <v>0</v>
      </c>
      <c r="E1248" s="3">
        <f>_xlfn.XLOOKUP(B1248,Details!E:E,Details!AR:AR)</f>
        <v>0</v>
      </c>
      <c r="F1248" s="3">
        <f>SUMIFS(Details!AY:AY,Details!E:E,'GST TDS'!B1248)</f>
        <v>0</v>
      </c>
      <c r="G1248" s="352">
        <f t="shared" si="29"/>
        <v>0</v>
      </c>
    </row>
    <row r="1249" spans="3:7" x14ac:dyDescent="0.35">
      <c r="C1249" s="3">
        <f>_xlfn.XLOOKUP(B1249,Details!E:E,Details!CG:CG)</f>
        <v>0</v>
      </c>
      <c r="D1249" s="3">
        <f>_xlfn.XLOOKUP(B1249,Details!E:E,Details!AQ:AQ)</f>
        <v>0</v>
      </c>
      <c r="E1249" s="3">
        <f>_xlfn.XLOOKUP(B1249,Details!E:E,Details!AR:AR)</f>
        <v>0</v>
      </c>
      <c r="F1249" s="3">
        <f>SUMIFS(Details!AY:AY,Details!E:E,'GST TDS'!B1249)</f>
        <v>0</v>
      </c>
      <c r="G1249" s="352">
        <f t="shared" si="29"/>
        <v>0</v>
      </c>
    </row>
    <row r="1250" spans="3:7" x14ac:dyDescent="0.35">
      <c r="C1250" s="3">
        <f>_xlfn.XLOOKUP(B1250,Details!E:E,Details!CG:CG)</f>
        <v>0</v>
      </c>
      <c r="D1250" s="3">
        <f>_xlfn.XLOOKUP(B1250,Details!E:E,Details!AQ:AQ)</f>
        <v>0</v>
      </c>
      <c r="E1250" s="3">
        <f>_xlfn.XLOOKUP(B1250,Details!E:E,Details!AR:AR)</f>
        <v>0</v>
      </c>
      <c r="F1250" s="3">
        <f>SUMIFS(Details!AY:AY,Details!E:E,'GST TDS'!B1250)</f>
        <v>0</v>
      </c>
      <c r="G1250" s="352">
        <f t="shared" si="29"/>
        <v>0</v>
      </c>
    </row>
    <row r="1251" spans="3:7" x14ac:dyDescent="0.35">
      <c r="C1251" s="3">
        <f>_xlfn.XLOOKUP(B1251,Details!E:E,Details!CG:CG)</f>
        <v>0</v>
      </c>
      <c r="D1251" s="3">
        <f>_xlfn.XLOOKUP(B1251,Details!E:E,Details!AQ:AQ)</f>
        <v>0</v>
      </c>
      <c r="E1251" s="3">
        <f>_xlfn.XLOOKUP(B1251,Details!E:E,Details!AR:AR)</f>
        <v>0</v>
      </c>
      <c r="F1251" s="3">
        <f>SUMIFS(Details!AY:AY,Details!E:E,'GST TDS'!B1251)</f>
        <v>0</v>
      </c>
      <c r="G1251" s="352">
        <f t="shared" si="29"/>
        <v>0</v>
      </c>
    </row>
    <row r="1252" spans="3:7" x14ac:dyDescent="0.35">
      <c r="C1252" s="3">
        <f>_xlfn.XLOOKUP(B1252,Details!E:E,Details!CG:CG)</f>
        <v>0</v>
      </c>
      <c r="D1252" s="3">
        <f>_xlfn.XLOOKUP(B1252,Details!E:E,Details!AQ:AQ)</f>
        <v>0</v>
      </c>
      <c r="E1252" s="3">
        <f>_xlfn.XLOOKUP(B1252,Details!E:E,Details!AR:AR)</f>
        <v>0</v>
      </c>
      <c r="F1252" s="3">
        <f>SUMIFS(Details!AY:AY,Details!E:E,'GST TDS'!B1252)</f>
        <v>0</v>
      </c>
      <c r="G1252" s="352">
        <f t="shared" si="29"/>
        <v>0</v>
      </c>
    </row>
    <row r="1253" spans="3:7" x14ac:dyDescent="0.35">
      <c r="C1253" s="3">
        <f>_xlfn.XLOOKUP(B1253,Details!E:E,Details!CG:CG)</f>
        <v>0</v>
      </c>
      <c r="D1253" s="3">
        <f>_xlfn.XLOOKUP(B1253,Details!E:E,Details!AQ:AQ)</f>
        <v>0</v>
      </c>
      <c r="E1253" s="3">
        <f>_xlfn.XLOOKUP(B1253,Details!E:E,Details!AR:AR)</f>
        <v>0</v>
      </c>
      <c r="F1253" s="3">
        <f>SUMIFS(Details!AY:AY,Details!E:E,'GST TDS'!B1253)</f>
        <v>0</v>
      </c>
      <c r="G1253" s="352">
        <f t="shared" si="29"/>
        <v>0</v>
      </c>
    </row>
    <row r="1254" spans="3:7" x14ac:dyDescent="0.35">
      <c r="C1254" s="3">
        <f>_xlfn.XLOOKUP(B1254,Details!E:E,Details!CG:CG)</f>
        <v>0</v>
      </c>
      <c r="D1254" s="3">
        <f>_xlfn.XLOOKUP(B1254,Details!E:E,Details!AQ:AQ)</f>
        <v>0</v>
      </c>
      <c r="E1254" s="3">
        <f>_xlfn.XLOOKUP(B1254,Details!E:E,Details!AR:AR)</f>
        <v>0</v>
      </c>
      <c r="F1254" s="3">
        <f>SUMIFS(Details!AY:AY,Details!E:E,'GST TDS'!B1254)</f>
        <v>0</v>
      </c>
      <c r="G1254" s="352">
        <f t="shared" si="29"/>
        <v>0</v>
      </c>
    </row>
    <row r="1255" spans="3:7" x14ac:dyDescent="0.35">
      <c r="C1255" s="3">
        <f>_xlfn.XLOOKUP(B1255,Details!E:E,Details!CG:CG)</f>
        <v>0</v>
      </c>
      <c r="D1255" s="3">
        <f>_xlfn.XLOOKUP(B1255,Details!E:E,Details!AQ:AQ)</f>
        <v>0</v>
      </c>
      <c r="E1255" s="3">
        <f>_xlfn.XLOOKUP(B1255,Details!E:E,Details!AR:AR)</f>
        <v>0</v>
      </c>
      <c r="F1255" s="3">
        <f>SUMIFS(Details!AY:AY,Details!E:E,'GST TDS'!B1255)</f>
        <v>0</v>
      </c>
      <c r="G1255" s="352">
        <f t="shared" si="29"/>
        <v>0</v>
      </c>
    </row>
    <row r="1256" spans="3:7" x14ac:dyDescent="0.35">
      <c r="C1256" s="3">
        <f>_xlfn.XLOOKUP(B1256,Details!E:E,Details!CG:CG)</f>
        <v>0</v>
      </c>
      <c r="D1256" s="3">
        <f>_xlfn.XLOOKUP(B1256,Details!E:E,Details!AQ:AQ)</f>
        <v>0</v>
      </c>
      <c r="E1256" s="3">
        <f>_xlfn.XLOOKUP(B1256,Details!E:E,Details!AR:AR)</f>
        <v>0</v>
      </c>
      <c r="F1256" s="3">
        <f>SUMIFS(Details!AY:AY,Details!E:E,'GST TDS'!B1256)</f>
        <v>0</v>
      </c>
      <c r="G1256" s="352">
        <f t="shared" si="29"/>
        <v>0</v>
      </c>
    </row>
    <row r="1257" spans="3:7" x14ac:dyDescent="0.35">
      <c r="C1257" s="3">
        <f>_xlfn.XLOOKUP(B1257,Details!E:E,Details!CG:CG)</f>
        <v>0</v>
      </c>
      <c r="D1257" s="3">
        <f>_xlfn.XLOOKUP(B1257,Details!E:E,Details!AQ:AQ)</f>
        <v>0</v>
      </c>
      <c r="E1257" s="3">
        <f>_xlfn.XLOOKUP(B1257,Details!E:E,Details!AR:AR)</f>
        <v>0</v>
      </c>
      <c r="F1257" s="3">
        <f>SUMIFS(Details!AY:AY,Details!E:E,'GST TDS'!B1257)</f>
        <v>0</v>
      </c>
      <c r="G1257" s="352">
        <f t="shared" si="29"/>
        <v>0</v>
      </c>
    </row>
    <row r="1258" spans="3:7" x14ac:dyDescent="0.35">
      <c r="C1258" s="3">
        <f>_xlfn.XLOOKUP(B1258,Details!E:E,Details!CG:CG)</f>
        <v>0</v>
      </c>
      <c r="D1258" s="3">
        <f>_xlfn.XLOOKUP(B1258,Details!E:E,Details!AQ:AQ)</f>
        <v>0</v>
      </c>
      <c r="E1258" s="3">
        <f>_xlfn.XLOOKUP(B1258,Details!E:E,Details!AR:AR)</f>
        <v>0</v>
      </c>
      <c r="F1258" s="3">
        <f>SUMIFS(Details!AY:AY,Details!E:E,'GST TDS'!B1258)</f>
        <v>0</v>
      </c>
      <c r="G1258" s="352">
        <f t="shared" si="29"/>
        <v>0</v>
      </c>
    </row>
    <row r="1259" spans="3:7" x14ac:dyDescent="0.35">
      <c r="C1259" s="3">
        <f>_xlfn.XLOOKUP(B1259,Details!E:E,Details!CG:CG)</f>
        <v>0</v>
      </c>
      <c r="D1259" s="3">
        <f>_xlfn.XLOOKUP(B1259,Details!E:E,Details!AQ:AQ)</f>
        <v>0</v>
      </c>
      <c r="E1259" s="3">
        <f>_xlfn.XLOOKUP(B1259,Details!E:E,Details!AR:AR)</f>
        <v>0</v>
      </c>
      <c r="F1259" s="3">
        <f>SUMIFS(Details!AY:AY,Details!E:E,'GST TDS'!B1259)</f>
        <v>0</v>
      </c>
      <c r="G1259" s="352">
        <f t="shared" si="29"/>
        <v>0</v>
      </c>
    </row>
    <row r="1260" spans="3:7" x14ac:dyDescent="0.35">
      <c r="C1260" s="3">
        <f>_xlfn.XLOOKUP(B1260,Details!E:E,Details!CG:CG)</f>
        <v>0</v>
      </c>
      <c r="D1260" s="3">
        <f>_xlfn.XLOOKUP(B1260,Details!E:E,Details!AQ:AQ)</f>
        <v>0</v>
      </c>
      <c r="E1260" s="3">
        <f>_xlfn.XLOOKUP(B1260,Details!E:E,Details!AR:AR)</f>
        <v>0</v>
      </c>
      <c r="F1260" s="3">
        <f>SUMIFS(Details!AY:AY,Details!E:E,'GST TDS'!B1260)</f>
        <v>0</v>
      </c>
      <c r="G1260" s="352">
        <f t="shared" si="29"/>
        <v>0</v>
      </c>
    </row>
    <row r="1261" spans="3:7" x14ac:dyDescent="0.35">
      <c r="C1261" s="3">
        <f>_xlfn.XLOOKUP(B1261,Details!E:E,Details!CG:CG)</f>
        <v>0</v>
      </c>
      <c r="D1261" s="3">
        <f>_xlfn.XLOOKUP(B1261,Details!E:E,Details!AQ:AQ)</f>
        <v>0</v>
      </c>
      <c r="E1261" s="3">
        <f>_xlfn.XLOOKUP(B1261,Details!E:E,Details!AR:AR)</f>
        <v>0</v>
      </c>
      <c r="F1261" s="3">
        <f>SUMIFS(Details!AY:AY,Details!E:E,'GST TDS'!B1261)</f>
        <v>0</v>
      </c>
      <c r="G1261" s="352">
        <f t="shared" si="29"/>
        <v>0</v>
      </c>
    </row>
    <row r="1262" spans="3:7" x14ac:dyDescent="0.35">
      <c r="C1262" s="3">
        <f>_xlfn.XLOOKUP(B1262,Details!E:E,Details!CG:CG)</f>
        <v>0</v>
      </c>
      <c r="D1262" s="3">
        <f>_xlfn.XLOOKUP(B1262,Details!E:E,Details!AQ:AQ)</f>
        <v>0</v>
      </c>
      <c r="E1262" s="3">
        <f>_xlfn.XLOOKUP(B1262,Details!E:E,Details!AR:AR)</f>
        <v>0</v>
      </c>
      <c r="F1262" s="3">
        <f>SUMIFS(Details!AY:AY,Details!E:E,'GST TDS'!B1262)</f>
        <v>0</v>
      </c>
      <c r="G1262" s="352">
        <f t="shared" si="29"/>
        <v>0</v>
      </c>
    </row>
    <row r="1263" spans="3:7" x14ac:dyDescent="0.35">
      <c r="C1263" s="3">
        <f>_xlfn.XLOOKUP(B1263,Details!E:E,Details!CG:CG)</f>
        <v>0</v>
      </c>
      <c r="D1263" s="3">
        <f>_xlfn.XLOOKUP(B1263,Details!E:E,Details!AQ:AQ)</f>
        <v>0</v>
      </c>
      <c r="E1263" s="3">
        <f>_xlfn.XLOOKUP(B1263,Details!E:E,Details!AR:AR)</f>
        <v>0</v>
      </c>
      <c r="F1263" s="3">
        <f>SUMIFS(Details!AY:AY,Details!E:E,'GST TDS'!B1263)</f>
        <v>0</v>
      </c>
      <c r="G1263" s="352">
        <f t="shared" si="29"/>
        <v>0</v>
      </c>
    </row>
    <row r="1264" spans="3:7" x14ac:dyDescent="0.35">
      <c r="C1264" s="3">
        <f>_xlfn.XLOOKUP(B1264,Details!E:E,Details!CG:CG)</f>
        <v>0</v>
      </c>
      <c r="D1264" s="3">
        <f>_xlfn.XLOOKUP(B1264,Details!E:E,Details!AQ:AQ)</f>
        <v>0</v>
      </c>
      <c r="E1264" s="3">
        <f>_xlfn.XLOOKUP(B1264,Details!E:E,Details!AR:AR)</f>
        <v>0</v>
      </c>
      <c r="F1264" s="3">
        <f>SUMIFS(Details!AY:AY,Details!E:E,'GST TDS'!B1264)</f>
        <v>0</v>
      </c>
      <c r="G1264" s="352">
        <f t="shared" si="29"/>
        <v>0</v>
      </c>
    </row>
    <row r="1265" spans="3:7" x14ac:dyDescent="0.35">
      <c r="C1265" s="3">
        <f>_xlfn.XLOOKUP(B1265,Details!E:E,Details!CG:CG)</f>
        <v>0</v>
      </c>
      <c r="D1265" s="3">
        <f>_xlfn.XLOOKUP(B1265,Details!E:E,Details!AQ:AQ)</f>
        <v>0</v>
      </c>
      <c r="E1265" s="3">
        <f>_xlfn.XLOOKUP(B1265,Details!E:E,Details!AR:AR)</f>
        <v>0</v>
      </c>
      <c r="F1265" s="3">
        <f>SUMIFS(Details!AY:AY,Details!E:E,'GST TDS'!B1265)</f>
        <v>0</v>
      </c>
      <c r="G1265" s="352">
        <f t="shared" si="29"/>
        <v>0</v>
      </c>
    </row>
    <row r="1266" spans="3:7" x14ac:dyDescent="0.35">
      <c r="C1266" s="3">
        <f>_xlfn.XLOOKUP(B1266,Details!E:E,Details!CG:CG)</f>
        <v>0</v>
      </c>
      <c r="D1266" s="3">
        <f>_xlfn.XLOOKUP(B1266,Details!E:E,Details!AQ:AQ)</f>
        <v>0</v>
      </c>
      <c r="E1266" s="3">
        <f>_xlfn.XLOOKUP(B1266,Details!E:E,Details!AR:AR)</f>
        <v>0</v>
      </c>
      <c r="F1266" s="3">
        <f>SUMIFS(Details!AY:AY,Details!E:E,'GST TDS'!B1266)</f>
        <v>0</v>
      </c>
      <c r="G1266" s="352">
        <f t="shared" si="29"/>
        <v>0</v>
      </c>
    </row>
    <row r="1267" spans="3:7" x14ac:dyDescent="0.35">
      <c r="C1267" s="3">
        <f>_xlfn.XLOOKUP(B1267,Details!E:E,Details!CG:CG)</f>
        <v>0</v>
      </c>
      <c r="D1267" s="3">
        <f>_xlfn.XLOOKUP(B1267,Details!E:E,Details!AQ:AQ)</f>
        <v>0</v>
      </c>
      <c r="E1267" s="3">
        <f>_xlfn.XLOOKUP(B1267,Details!E:E,Details!AR:AR)</f>
        <v>0</v>
      </c>
      <c r="F1267" s="3">
        <f>SUMIFS(Details!AY:AY,Details!E:E,'GST TDS'!B1267)</f>
        <v>0</v>
      </c>
      <c r="G1267" s="352">
        <f t="shared" si="29"/>
        <v>0</v>
      </c>
    </row>
    <row r="1268" spans="3:7" x14ac:dyDescent="0.35">
      <c r="C1268" s="3">
        <f>_xlfn.XLOOKUP(B1268,Details!E:E,Details!CG:CG)</f>
        <v>0</v>
      </c>
      <c r="D1268" s="3">
        <f>_xlfn.XLOOKUP(B1268,Details!E:E,Details!AQ:AQ)</f>
        <v>0</v>
      </c>
      <c r="E1268" s="3">
        <f>_xlfn.XLOOKUP(B1268,Details!E:E,Details!AR:AR)</f>
        <v>0</v>
      </c>
      <c r="F1268" s="3">
        <f>SUMIFS(Details!AY:AY,Details!E:E,'GST TDS'!B1268)</f>
        <v>0</v>
      </c>
      <c r="G1268" s="352">
        <f t="shared" si="29"/>
        <v>0</v>
      </c>
    </row>
    <row r="1269" spans="3:7" x14ac:dyDescent="0.35">
      <c r="C1269" s="3">
        <f>_xlfn.XLOOKUP(B1269,Details!E:E,Details!CG:CG)</f>
        <v>0</v>
      </c>
      <c r="D1269" s="3">
        <f>_xlfn.XLOOKUP(B1269,Details!E:E,Details!AQ:AQ)</f>
        <v>0</v>
      </c>
      <c r="E1269" s="3">
        <f>_xlfn.XLOOKUP(B1269,Details!E:E,Details!AR:AR)</f>
        <v>0</v>
      </c>
      <c r="F1269" s="3">
        <f>SUMIFS(Details!AY:AY,Details!E:E,'GST TDS'!B1269)</f>
        <v>0</v>
      </c>
      <c r="G1269" s="352">
        <f t="shared" si="29"/>
        <v>0</v>
      </c>
    </row>
    <row r="1270" spans="3:7" x14ac:dyDescent="0.35">
      <c r="C1270" s="3">
        <f>_xlfn.XLOOKUP(B1270,Details!E:E,Details!CG:CG)</f>
        <v>0</v>
      </c>
      <c r="D1270" s="3">
        <f>_xlfn.XLOOKUP(B1270,Details!E:E,Details!AQ:AQ)</f>
        <v>0</v>
      </c>
      <c r="E1270" s="3">
        <f>_xlfn.XLOOKUP(B1270,Details!E:E,Details!AR:AR)</f>
        <v>0</v>
      </c>
      <c r="F1270" s="3">
        <f>SUMIFS(Details!AY:AY,Details!E:E,'GST TDS'!B1270)</f>
        <v>0</v>
      </c>
      <c r="G1270" s="352">
        <f t="shared" si="29"/>
        <v>0</v>
      </c>
    </row>
    <row r="1271" spans="3:7" x14ac:dyDescent="0.35">
      <c r="C1271" s="3">
        <f>_xlfn.XLOOKUP(B1271,Details!E:E,Details!CG:CG)</f>
        <v>0</v>
      </c>
      <c r="D1271" s="3">
        <f>_xlfn.XLOOKUP(B1271,Details!E:E,Details!AQ:AQ)</f>
        <v>0</v>
      </c>
      <c r="E1271" s="3">
        <f>_xlfn.XLOOKUP(B1271,Details!E:E,Details!AR:AR)</f>
        <v>0</v>
      </c>
      <c r="F1271" s="3">
        <f>SUMIFS(Details!AY:AY,Details!E:E,'GST TDS'!B1271)</f>
        <v>0</v>
      </c>
      <c r="G1271" s="352">
        <f t="shared" si="29"/>
        <v>0</v>
      </c>
    </row>
    <row r="1272" spans="3:7" x14ac:dyDescent="0.35">
      <c r="C1272" s="3">
        <f>_xlfn.XLOOKUP(B1272,Details!E:E,Details!CG:CG)</f>
        <v>0</v>
      </c>
      <c r="D1272" s="3">
        <f>_xlfn.XLOOKUP(B1272,Details!E:E,Details!AQ:AQ)</f>
        <v>0</v>
      </c>
      <c r="E1272" s="3">
        <f>_xlfn.XLOOKUP(B1272,Details!E:E,Details!AR:AR)</f>
        <v>0</v>
      </c>
      <c r="F1272" s="3">
        <f>SUMIFS(Details!AY:AY,Details!E:E,'GST TDS'!B1272)</f>
        <v>0</v>
      </c>
      <c r="G1272" s="352">
        <f t="shared" si="29"/>
        <v>0</v>
      </c>
    </row>
    <row r="1273" spans="3:7" x14ac:dyDescent="0.35">
      <c r="C1273" s="3">
        <f>_xlfn.XLOOKUP(B1273,Details!E:E,Details!CG:CG)</f>
        <v>0</v>
      </c>
      <c r="D1273" s="3">
        <f>_xlfn.XLOOKUP(B1273,Details!E:E,Details!AQ:AQ)</f>
        <v>0</v>
      </c>
      <c r="E1273" s="3">
        <f>_xlfn.XLOOKUP(B1273,Details!E:E,Details!AR:AR)</f>
        <v>0</v>
      </c>
      <c r="F1273" s="3">
        <f>SUMIFS(Details!AY:AY,Details!E:E,'GST TDS'!B1273)</f>
        <v>0</v>
      </c>
      <c r="G1273" s="352">
        <f t="shared" si="29"/>
        <v>0</v>
      </c>
    </row>
    <row r="1274" spans="3:7" x14ac:dyDescent="0.35">
      <c r="C1274" s="3">
        <f>_xlfn.XLOOKUP(B1274,Details!E:E,Details!CG:CG)</f>
        <v>0</v>
      </c>
      <c r="D1274" s="3">
        <f>_xlfn.XLOOKUP(B1274,Details!E:E,Details!AQ:AQ)</f>
        <v>0</v>
      </c>
      <c r="E1274" s="3">
        <f>_xlfn.XLOOKUP(B1274,Details!E:E,Details!AR:AR)</f>
        <v>0</v>
      </c>
      <c r="F1274" s="3">
        <f>SUMIFS(Details!AY:AY,Details!E:E,'GST TDS'!B1274)</f>
        <v>0</v>
      </c>
      <c r="G1274" s="352">
        <f t="shared" si="29"/>
        <v>0</v>
      </c>
    </row>
    <row r="1275" spans="3:7" x14ac:dyDescent="0.35">
      <c r="C1275" s="3">
        <f>_xlfn.XLOOKUP(B1275,Details!E:E,Details!CG:CG)</f>
        <v>0</v>
      </c>
      <c r="D1275" s="3">
        <f>_xlfn.XLOOKUP(B1275,Details!E:E,Details!AQ:AQ)</f>
        <v>0</v>
      </c>
      <c r="E1275" s="3">
        <f>_xlfn.XLOOKUP(B1275,Details!E:E,Details!AR:AR)</f>
        <v>0</v>
      </c>
      <c r="F1275" s="3">
        <f>SUMIFS(Details!AY:AY,Details!E:E,'GST TDS'!B1275)</f>
        <v>0</v>
      </c>
      <c r="G1275" s="352">
        <f t="shared" si="29"/>
        <v>0</v>
      </c>
    </row>
    <row r="1276" spans="3:7" x14ac:dyDescent="0.35">
      <c r="C1276" s="3">
        <f>_xlfn.XLOOKUP(B1276,Details!E:E,Details!CG:CG)</f>
        <v>0</v>
      </c>
      <c r="D1276" s="3">
        <f>_xlfn.XLOOKUP(B1276,Details!E:E,Details!AQ:AQ)</f>
        <v>0</v>
      </c>
      <c r="E1276" s="3">
        <f>_xlfn.XLOOKUP(B1276,Details!E:E,Details!AR:AR)</f>
        <v>0</v>
      </c>
      <c r="F1276" s="3">
        <f>SUMIFS(Details!AY:AY,Details!E:E,'GST TDS'!B1276)</f>
        <v>0</v>
      </c>
      <c r="G1276" s="352">
        <f t="shared" si="29"/>
        <v>0</v>
      </c>
    </row>
    <row r="1277" spans="3:7" x14ac:dyDescent="0.35">
      <c r="C1277" s="3">
        <f>_xlfn.XLOOKUP(B1277,Details!E:E,Details!CG:CG)</f>
        <v>0</v>
      </c>
      <c r="D1277" s="3">
        <f>_xlfn.XLOOKUP(B1277,Details!E:E,Details!AQ:AQ)</f>
        <v>0</v>
      </c>
      <c r="E1277" s="3">
        <f>_xlfn.XLOOKUP(B1277,Details!E:E,Details!AR:AR)</f>
        <v>0</v>
      </c>
      <c r="F1277" s="3">
        <f>SUMIFS(Details!AY:AY,Details!E:E,'GST TDS'!B1277)</f>
        <v>0</v>
      </c>
      <c r="G1277" s="352">
        <f t="shared" si="29"/>
        <v>0</v>
      </c>
    </row>
    <row r="1278" spans="3:7" x14ac:dyDescent="0.35">
      <c r="C1278" s="3">
        <f>_xlfn.XLOOKUP(B1278,Details!E:E,Details!CG:CG)</f>
        <v>0</v>
      </c>
      <c r="D1278" s="3">
        <f>_xlfn.XLOOKUP(B1278,Details!E:E,Details!AQ:AQ)</f>
        <v>0</v>
      </c>
      <c r="E1278" s="3">
        <f>_xlfn.XLOOKUP(B1278,Details!E:E,Details!AR:AR)</f>
        <v>0</v>
      </c>
      <c r="F1278" s="3">
        <f>SUMIFS(Details!AY:AY,Details!E:E,'GST TDS'!B1278)</f>
        <v>0</v>
      </c>
      <c r="G1278" s="352">
        <f t="shared" si="29"/>
        <v>0</v>
      </c>
    </row>
    <row r="1279" spans="3:7" x14ac:dyDescent="0.35">
      <c r="C1279" s="3">
        <f>_xlfn.XLOOKUP(B1279,Details!E:E,Details!CG:CG)</f>
        <v>0</v>
      </c>
      <c r="D1279" s="3">
        <f>_xlfn.XLOOKUP(B1279,Details!E:E,Details!AQ:AQ)</f>
        <v>0</v>
      </c>
      <c r="E1279" s="3">
        <f>_xlfn.XLOOKUP(B1279,Details!E:E,Details!AR:AR)</f>
        <v>0</v>
      </c>
      <c r="F1279" s="3">
        <f>SUMIFS(Details!AY:AY,Details!E:E,'GST TDS'!B1279)</f>
        <v>0</v>
      </c>
      <c r="G1279" s="352">
        <f t="shared" si="29"/>
        <v>0</v>
      </c>
    </row>
    <row r="1280" spans="3:7" x14ac:dyDescent="0.35">
      <c r="C1280" s="3">
        <f>_xlfn.XLOOKUP(B1280,Details!E:E,Details!CG:CG)</f>
        <v>0</v>
      </c>
      <c r="D1280" s="3">
        <f>_xlfn.XLOOKUP(B1280,Details!E:E,Details!AQ:AQ)</f>
        <v>0</v>
      </c>
      <c r="E1280" s="3">
        <f>_xlfn.XLOOKUP(B1280,Details!E:E,Details!AR:AR)</f>
        <v>0</v>
      </c>
      <c r="F1280" s="3">
        <f>SUMIFS(Details!AY:AY,Details!E:E,'GST TDS'!B1280)</f>
        <v>0</v>
      </c>
      <c r="G1280" s="352">
        <f t="shared" si="29"/>
        <v>0</v>
      </c>
    </row>
    <row r="1281" spans="3:7" x14ac:dyDescent="0.35">
      <c r="C1281" s="3">
        <f>_xlfn.XLOOKUP(B1281,Details!E:E,Details!CG:CG)</f>
        <v>0</v>
      </c>
      <c r="D1281" s="3">
        <f>_xlfn.XLOOKUP(B1281,Details!E:E,Details!AQ:AQ)</f>
        <v>0</v>
      </c>
      <c r="E1281" s="3">
        <f>_xlfn.XLOOKUP(B1281,Details!E:E,Details!AR:AR)</f>
        <v>0</v>
      </c>
      <c r="F1281" s="3">
        <f>SUMIFS(Details!AY:AY,Details!E:E,'GST TDS'!B1281)</f>
        <v>0</v>
      </c>
      <c r="G1281" s="352">
        <f t="shared" si="29"/>
        <v>0</v>
      </c>
    </row>
    <row r="1282" spans="3:7" x14ac:dyDescent="0.35">
      <c r="C1282" s="3">
        <f>_xlfn.XLOOKUP(B1282,Details!E:E,Details!CG:CG)</f>
        <v>0</v>
      </c>
      <c r="D1282" s="3">
        <f>_xlfn.XLOOKUP(B1282,Details!E:E,Details!AQ:AQ)</f>
        <v>0</v>
      </c>
      <c r="E1282" s="3">
        <f>_xlfn.XLOOKUP(B1282,Details!E:E,Details!AR:AR)</f>
        <v>0</v>
      </c>
      <c r="F1282" s="3">
        <f>SUMIFS(Details!AY:AY,Details!E:E,'GST TDS'!B1282)</f>
        <v>0</v>
      </c>
      <c r="G1282" s="352">
        <f t="shared" si="29"/>
        <v>0</v>
      </c>
    </row>
    <row r="1283" spans="3:7" x14ac:dyDescent="0.35">
      <c r="C1283" s="3">
        <f>_xlfn.XLOOKUP(B1283,Details!E:E,Details!CG:CG)</f>
        <v>0</v>
      </c>
      <c r="D1283" s="3">
        <f>_xlfn.XLOOKUP(B1283,Details!E:E,Details!AQ:AQ)</f>
        <v>0</v>
      </c>
      <c r="E1283" s="3">
        <f>_xlfn.XLOOKUP(B1283,Details!E:E,Details!AR:AR)</f>
        <v>0</v>
      </c>
      <c r="F1283" s="3">
        <f>SUMIFS(Details!AY:AY,Details!E:E,'GST TDS'!B1283)</f>
        <v>0</v>
      </c>
      <c r="G1283" s="352">
        <f t="shared" si="29"/>
        <v>0</v>
      </c>
    </row>
    <row r="1284" spans="3:7" x14ac:dyDescent="0.35">
      <c r="C1284" s="3">
        <f>_xlfn.XLOOKUP(B1284,Details!E:E,Details!CG:CG)</f>
        <v>0</v>
      </c>
      <c r="D1284" s="3">
        <f>_xlfn.XLOOKUP(B1284,Details!E:E,Details!AQ:AQ)</f>
        <v>0</v>
      </c>
      <c r="E1284" s="3">
        <f>_xlfn.XLOOKUP(B1284,Details!E:E,Details!AR:AR)</f>
        <v>0</v>
      </c>
      <c r="F1284" s="3">
        <f>SUMIFS(Details!AY:AY,Details!E:E,'GST TDS'!B1284)</f>
        <v>0</v>
      </c>
      <c r="G1284" s="352">
        <f t="shared" si="29"/>
        <v>0</v>
      </c>
    </row>
    <row r="1285" spans="3:7" x14ac:dyDescent="0.35">
      <c r="C1285" s="3">
        <f>_xlfn.XLOOKUP(B1285,Details!E:E,Details!CG:CG)</f>
        <v>0</v>
      </c>
      <c r="D1285" s="3">
        <f>_xlfn.XLOOKUP(B1285,Details!E:E,Details!AQ:AQ)</f>
        <v>0</v>
      </c>
      <c r="E1285" s="3">
        <f>_xlfn.XLOOKUP(B1285,Details!E:E,Details!AR:AR)</f>
        <v>0</v>
      </c>
      <c r="F1285" s="3">
        <f>SUMIFS(Details!AY:AY,Details!E:E,'GST TDS'!B1285)</f>
        <v>0</v>
      </c>
      <c r="G1285" s="352">
        <f t="shared" si="29"/>
        <v>0</v>
      </c>
    </row>
    <row r="1286" spans="3:7" x14ac:dyDescent="0.35">
      <c r="C1286" s="3">
        <f>_xlfn.XLOOKUP(B1286,Details!E:E,Details!CG:CG)</f>
        <v>0</v>
      </c>
      <c r="D1286" s="3">
        <f>_xlfn.XLOOKUP(B1286,Details!E:E,Details!AQ:AQ)</f>
        <v>0</v>
      </c>
      <c r="E1286" s="3">
        <f>_xlfn.XLOOKUP(B1286,Details!E:E,Details!AR:AR)</f>
        <v>0</v>
      </c>
      <c r="F1286" s="3">
        <f>SUMIFS(Details!AY:AY,Details!E:E,'GST TDS'!B1286)</f>
        <v>0</v>
      </c>
      <c r="G1286" s="352">
        <f t="shared" si="29"/>
        <v>0</v>
      </c>
    </row>
    <row r="1287" spans="3:7" x14ac:dyDescent="0.35">
      <c r="C1287" s="3">
        <f>_xlfn.XLOOKUP(B1287,Details!E:E,Details!CG:CG)</f>
        <v>0</v>
      </c>
      <c r="D1287" s="3">
        <f>_xlfn.XLOOKUP(B1287,Details!E:E,Details!AQ:AQ)</f>
        <v>0</v>
      </c>
      <c r="E1287" s="3">
        <f>_xlfn.XLOOKUP(B1287,Details!E:E,Details!AR:AR)</f>
        <v>0</v>
      </c>
      <c r="F1287" s="3">
        <f>SUMIFS(Details!AY:AY,Details!E:E,'GST TDS'!B1287)</f>
        <v>0</v>
      </c>
      <c r="G1287" s="352">
        <f t="shared" si="29"/>
        <v>0</v>
      </c>
    </row>
    <row r="1288" spans="3:7" x14ac:dyDescent="0.35">
      <c r="C1288" s="3">
        <f>_xlfn.XLOOKUP(B1288,Details!E:E,Details!CG:CG)</f>
        <v>0</v>
      </c>
      <c r="D1288" s="3">
        <f>_xlfn.XLOOKUP(B1288,Details!E:E,Details!AQ:AQ)</f>
        <v>0</v>
      </c>
      <c r="E1288" s="3">
        <f>_xlfn.XLOOKUP(B1288,Details!E:E,Details!AR:AR)</f>
        <v>0</v>
      </c>
      <c r="F1288" s="3">
        <f>SUMIFS(Details!AY:AY,Details!E:E,'GST TDS'!B1288)</f>
        <v>0</v>
      </c>
      <c r="G1288" s="352">
        <f t="shared" si="29"/>
        <v>0</v>
      </c>
    </row>
    <row r="1289" spans="3:7" x14ac:dyDescent="0.35">
      <c r="C1289" s="3">
        <f>_xlfn.XLOOKUP(B1289,Details!E:E,Details!CG:CG)</f>
        <v>0</v>
      </c>
      <c r="D1289" s="3">
        <f>_xlfn.XLOOKUP(B1289,Details!E:E,Details!AQ:AQ)</f>
        <v>0</v>
      </c>
      <c r="E1289" s="3">
        <f>_xlfn.XLOOKUP(B1289,Details!E:E,Details!AR:AR)</f>
        <v>0</v>
      </c>
      <c r="F1289" s="3">
        <f>SUMIFS(Details!AY:AY,Details!E:E,'GST TDS'!B1289)</f>
        <v>0</v>
      </c>
      <c r="G1289" s="352">
        <f t="shared" si="29"/>
        <v>0</v>
      </c>
    </row>
    <row r="1290" spans="3:7" x14ac:dyDescent="0.35">
      <c r="C1290" s="3">
        <f>_xlfn.XLOOKUP(B1290,Details!E:E,Details!CG:CG)</f>
        <v>0</v>
      </c>
      <c r="D1290" s="3">
        <f>_xlfn.XLOOKUP(B1290,Details!E:E,Details!AQ:AQ)</f>
        <v>0</v>
      </c>
      <c r="E1290" s="3">
        <f>_xlfn.XLOOKUP(B1290,Details!E:E,Details!AR:AR)</f>
        <v>0</v>
      </c>
      <c r="F1290" s="3">
        <f>SUMIFS(Details!AY:AY,Details!E:E,'GST TDS'!B1290)</f>
        <v>0</v>
      </c>
      <c r="G1290" s="352">
        <f t="shared" si="29"/>
        <v>0</v>
      </c>
    </row>
    <row r="1291" spans="3:7" x14ac:dyDescent="0.35">
      <c r="C1291" s="3">
        <f>_xlfn.XLOOKUP(B1291,Details!E:E,Details!CG:CG)</f>
        <v>0</v>
      </c>
      <c r="D1291" s="3">
        <f>_xlfn.XLOOKUP(B1291,Details!E:E,Details!AQ:AQ)</f>
        <v>0</v>
      </c>
      <c r="E1291" s="3">
        <f>_xlfn.XLOOKUP(B1291,Details!E:E,Details!AR:AR)</f>
        <v>0</v>
      </c>
      <c r="F1291" s="3">
        <f>SUMIFS(Details!AY:AY,Details!E:E,'GST TDS'!B1291)</f>
        <v>0</v>
      </c>
      <c r="G1291" s="352">
        <f t="shared" si="29"/>
        <v>0</v>
      </c>
    </row>
    <row r="1292" spans="3:7" x14ac:dyDescent="0.35">
      <c r="C1292" s="3">
        <f>_xlfn.XLOOKUP(B1292,Details!E:E,Details!CG:CG)</f>
        <v>0</v>
      </c>
      <c r="D1292" s="3">
        <f>_xlfn.XLOOKUP(B1292,Details!E:E,Details!AQ:AQ)</f>
        <v>0</v>
      </c>
      <c r="E1292" s="3">
        <f>_xlfn.XLOOKUP(B1292,Details!E:E,Details!AR:AR)</f>
        <v>0</v>
      </c>
      <c r="F1292" s="3">
        <f>SUMIFS(Details!AY:AY,Details!E:E,'GST TDS'!B1292)</f>
        <v>0</v>
      </c>
      <c r="G1292" s="352">
        <f t="shared" si="29"/>
        <v>0</v>
      </c>
    </row>
    <row r="1293" spans="3:7" x14ac:dyDescent="0.35">
      <c r="C1293" s="3">
        <f>_xlfn.XLOOKUP(B1293,Details!E:E,Details!CG:CG)</f>
        <v>0</v>
      </c>
      <c r="D1293" s="3">
        <f>_xlfn.XLOOKUP(B1293,Details!E:E,Details!AQ:AQ)</f>
        <v>0</v>
      </c>
      <c r="E1293" s="3">
        <f>_xlfn.XLOOKUP(B1293,Details!E:E,Details!AR:AR)</f>
        <v>0</v>
      </c>
      <c r="F1293" s="3">
        <f>SUMIFS(Details!AY:AY,Details!E:E,'GST TDS'!B1293)</f>
        <v>0</v>
      </c>
      <c r="G1293" s="352">
        <f t="shared" si="29"/>
        <v>0</v>
      </c>
    </row>
    <row r="1294" spans="3:7" x14ac:dyDescent="0.35">
      <c r="C1294" s="3">
        <f>_xlfn.XLOOKUP(B1294,Details!E:E,Details!CG:CG)</f>
        <v>0</v>
      </c>
      <c r="D1294" s="3">
        <f>_xlfn.XLOOKUP(B1294,Details!E:E,Details!AQ:AQ)</f>
        <v>0</v>
      </c>
      <c r="E1294" s="3">
        <f>_xlfn.XLOOKUP(B1294,Details!E:E,Details!AR:AR)</f>
        <v>0</v>
      </c>
      <c r="F1294" s="3">
        <f>SUMIFS(Details!AY:AY,Details!E:E,'GST TDS'!B1294)</f>
        <v>0</v>
      </c>
      <c r="G1294" s="352">
        <f t="shared" si="29"/>
        <v>0</v>
      </c>
    </row>
    <row r="1295" spans="3:7" x14ac:dyDescent="0.35">
      <c r="C1295" s="3">
        <f>_xlfn.XLOOKUP(B1295,Details!E:E,Details!CG:CG)</f>
        <v>0</v>
      </c>
      <c r="D1295" s="3">
        <f>_xlfn.XLOOKUP(B1295,Details!E:E,Details!AQ:AQ)</f>
        <v>0</v>
      </c>
      <c r="E1295" s="3">
        <f>_xlfn.XLOOKUP(B1295,Details!E:E,Details!AR:AR)</f>
        <v>0</v>
      </c>
      <c r="F1295" s="3">
        <f>SUMIFS(Details!AY:AY,Details!E:E,'GST TDS'!B1295)</f>
        <v>0</v>
      </c>
      <c r="G1295" s="352">
        <f t="shared" si="29"/>
        <v>0</v>
      </c>
    </row>
    <row r="1296" spans="3:7" x14ac:dyDescent="0.35">
      <c r="C1296" s="3">
        <f>_xlfn.XLOOKUP(B1296,Details!E:E,Details!CG:CG)</f>
        <v>0</v>
      </c>
      <c r="D1296" s="3">
        <f>_xlfn.XLOOKUP(B1296,Details!E:E,Details!AQ:AQ)</f>
        <v>0</v>
      </c>
      <c r="E1296" s="3">
        <f>_xlfn.XLOOKUP(B1296,Details!E:E,Details!AR:AR)</f>
        <v>0</v>
      </c>
      <c r="F1296" s="3">
        <f>SUMIFS(Details!AY:AY,Details!E:E,'GST TDS'!B1296)</f>
        <v>0</v>
      </c>
      <c r="G1296" s="352">
        <f t="shared" ref="G1296:G1359" si="30">F1296*2%</f>
        <v>0</v>
      </c>
    </row>
    <row r="1297" spans="3:7" x14ac:dyDescent="0.35">
      <c r="C1297" s="3">
        <f>_xlfn.XLOOKUP(B1297,Details!E:E,Details!CG:CG)</f>
        <v>0</v>
      </c>
      <c r="D1297" s="3">
        <f>_xlfn.XLOOKUP(B1297,Details!E:E,Details!AQ:AQ)</f>
        <v>0</v>
      </c>
      <c r="E1297" s="3">
        <f>_xlfn.XLOOKUP(B1297,Details!E:E,Details!AR:AR)</f>
        <v>0</v>
      </c>
      <c r="F1297" s="3">
        <f>SUMIFS(Details!AY:AY,Details!E:E,'GST TDS'!B1297)</f>
        <v>0</v>
      </c>
      <c r="G1297" s="352">
        <f t="shared" si="30"/>
        <v>0</v>
      </c>
    </row>
    <row r="1298" spans="3:7" x14ac:dyDescent="0.35">
      <c r="C1298" s="3">
        <f>_xlfn.XLOOKUP(B1298,Details!E:E,Details!CG:CG)</f>
        <v>0</v>
      </c>
      <c r="D1298" s="3">
        <f>_xlfn.XLOOKUP(B1298,Details!E:E,Details!AQ:AQ)</f>
        <v>0</v>
      </c>
      <c r="E1298" s="3">
        <f>_xlfn.XLOOKUP(B1298,Details!E:E,Details!AR:AR)</f>
        <v>0</v>
      </c>
      <c r="F1298" s="3">
        <f>SUMIFS(Details!AY:AY,Details!E:E,'GST TDS'!B1298)</f>
        <v>0</v>
      </c>
      <c r="G1298" s="352">
        <f t="shared" si="30"/>
        <v>0</v>
      </c>
    </row>
    <row r="1299" spans="3:7" x14ac:dyDescent="0.35">
      <c r="C1299" s="3">
        <f>_xlfn.XLOOKUP(B1299,Details!E:E,Details!CG:CG)</f>
        <v>0</v>
      </c>
      <c r="D1299" s="3">
        <f>_xlfn.XLOOKUP(B1299,Details!E:E,Details!AQ:AQ)</f>
        <v>0</v>
      </c>
      <c r="E1299" s="3">
        <f>_xlfn.XLOOKUP(B1299,Details!E:E,Details!AR:AR)</f>
        <v>0</v>
      </c>
      <c r="F1299" s="3">
        <f>SUMIFS(Details!AY:AY,Details!E:E,'GST TDS'!B1299)</f>
        <v>0</v>
      </c>
      <c r="G1299" s="352">
        <f t="shared" si="30"/>
        <v>0</v>
      </c>
    </row>
    <row r="1300" spans="3:7" x14ac:dyDescent="0.35">
      <c r="C1300" s="3">
        <f>_xlfn.XLOOKUP(B1300,Details!E:E,Details!CG:CG)</f>
        <v>0</v>
      </c>
      <c r="D1300" s="3">
        <f>_xlfn.XLOOKUP(B1300,Details!E:E,Details!AQ:AQ)</f>
        <v>0</v>
      </c>
      <c r="E1300" s="3">
        <f>_xlfn.XLOOKUP(B1300,Details!E:E,Details!AR:AR)</f>
        <v>0</v>
      </c>
      <c r="F1300" s="3">
        <f>SUMIFS(Details!AY:AY,Details!E:E,'GST TDS'!B1300)</f>
        <v>0</v>
      </c>
      <c r="G1300" s="352">
        <f t="shared" si="30"/>
        <v>0</v>
      </c>
    </row>
    <row r="1301" spans="3:7" x14ac:dyDescent="0.35">
      <c r="C1301" s="3">
        <f>_xlfn.XLOOKUP(B1301,Details!E:E,Details!CG:CG)</f>
        <v>0</v>
      </c>
      <c r="D1301" s="3">
        <f>_xlfn.XLOOKUP(B1301,Details!E:E,Details!AQ:AQ)</f>
        <v>0</v>
      </c>
      <c r="E1301" s="3">
        <f>_xlfn.XLOOKUP(B1301,Details!E:E,Details!AR:AR)</f>
        <v>0</v>
      </c>
      <c r="F1301" s="3">
        <f>SUMIFS(Details!AY:AY,Details!E:E,'GST TDS'!B1301)</f>
        <v>0</v>
      </c>
      <c r="G1301" s="352">
        <f t="shared" si="30"/>
        <v>0</v>
      </c>
    </row>
    <row r="1302" spans="3:7" x14ac:dyDescent="0.35">
      <c r="C1302" s="3">
        <f>_xlfn.XLOOKUP(B1302,Details!E:E,Details!CG:CG)</f>
        <v>0</v>
      </c>
      <c r="D1302" s="3">
        <f>_xlfn.XLOOKUP(B1302,Details!E:E,Details!AQ:AQ)</f>
        <v>0</v>
      </c>
      <c r="E1302" s="3">
        <f>_xlfn.XLOOKUP(B1302,Details!E:E,Details!AR:AR)</f>
        <v>0</v>
      </c>
      <c r="F1302" s="3">
        <f>SUMIFS(Details!AY:AY,Details!E:E,'GST TDS'!B1302)</f>
        <v>0</v>
      </c>
      <c r="G1302" s="352">
        <f t="shared" si="30"/>
        <v>0</v>
      </c>
    </row>
    <row r="1303" spans="3:7" x14ac:dyDescent="0.35">
      <c r="C1303" s="3">
        <f>_xlfn.XLOOKUP(B1303,Details!E:E,Details!CG:CG)</f>
        <v>0</v>
      </c>
      <c r="D1303" s="3">
        <f>_xlfn.XLOOKUP(B1303,Details!E:E,Details!AQ:AQ)</f>
        <v>0</v>
      </c>
      <c r="E1303" s="3">
        <f>_xlfn.XLOOKUP(B1303,Details!E:E,Details!AR:AR)</f>
        <v>0</v>
      </c>
      <c r="F1303" s="3">
        <f>SUMIFS(Details!AY:AY,Details!E:E,'GST TDS'!B1303)</f>
        <v>0</v>
      </c>
      <c r="G1303" s="352">
        <f t="shared" si="30"/>
        <v>0</v>
      </c>
    </row>
    <row r="1304" spans="3:7" x14ac:dyDescent="0.35">
      <c r="C1304" s="3">
        <f>_xlfn.XLOOKUP(B1304,Details!E:E,Details!CG:CG)</f>
        <v>0</v>
      </c>
      <c r="D1304" s="3">
        <f>_xlfn.XLOOKUP(B1304,Details!E:E,Details!AQ:AQ)</f>
        <v>0</v>
      </c>
      <c r="E1304" s="3">
        <f>_xlfn.XLOOKUP(B1304,Details!E:E,Details!AR:AR)</f>
        <v>0</v>
      </c>
      <c r="F1304" s="3">
        <f>SUMIFS(Details!AY:AY,Details!E:E,'GST TDS'!B1304)</f>
        <v>0</v>
      </c>
      <c r="G1304" s="352">
        <f t="shared" si="30"/>
        <v>0</v>
      </c>
    </row>
    <row r="1305" spans="3:7" x14ac:dyDescent="0.35">
      <c r="C1305" s="3">
        <f>_xlfn.XLOOKUP(B1305,Details!E:E,Details!CG:CG)</f>
        <v>0</v>
      </c>
      <c r="D1305" s="3">
        <f>_xlfn.XLOOKUP(B1305,Details!E:E,Details!AQ:AQ)</f>
        <v>0</v>
      </c>
      <c r="E1305" s="3">
        <f>_xlfn.XLOOKUP(B1305,Details!E:E,Details!AR:AR)</f>
        <v>0</v>
      </c>
      <c r="F1305" s="3">
        <f>SUMIFS(Details!AY:AY,Details!E:E,'GST TDS'!B1305)</f>
        <v>0</v>
      </c>
      <c r="G1305" s="352">
        <f t="shared" si="30"/>
        <v>0</v>
      </c>
    </row>
    <row r="1306" spans="3:7" x14ac:dyDescent="0.35">
      <c r="C1306" s="3">
        <f>_xlfn.XLOOKUP(B1306,Details!E:E,Details!CG:CG)</f>
        <v>0</v>
      </c>
      <c r="D1306" s="3">
        <f>_xlfn.XLOOKUP(B1306,Details!E:E,Details!AQ:AQ)</f>
        <v>0</v>
      </c>
      <c r="E1306" s="3">
        <f>_xlfn.XLOOKUP(B1306,Details!E:E,Details!AR:AR)</f>
        <v>0</v>
      </c>
      <c r="F1306" s="3">
        <f>SUMIFS(Details!AY:AY,Details!E:E,'GST TDS'!B1306)</f>
        <v>0</v>
      </c>
      <c r="G1306" s="352">
        <f t="shared" si="30"/>
        <v>0</v>
      </c>
    </row>
    <row r="1307" spans="3:7" x14ac:dyDescent="0.35">
      <c r="C1307" s="3">
        <f>_xlfn.XLOOKUP(B1307,Details!E:E,Details!CG:CG)</f>
        <v>0</v>
      </c>
      <c r="D1307" s="3">
        <f>_xlfn.XLOOKUP(B1307,Details!E:E,Details!AQ:AQ)</f>
        <v>0</v>
      </c>
      <c r="E1307" s="3">
        <f>_xlfn.XLOOKUP(B1307,Details!E:E,Details!AR:AR)</f>
        <v>0</v>
      </c>
      <c r="F1307" s="3">
        <f>SUMIFS(Details!AY:AY,Details!E:E,'GST TDS'!B1307)</f>
        <v>0</v>
      </c>
      <c r="G1307" s="352">
        <f t="shared" si="30"/>
        <v>0</v>
      </c>
    </row>
    <row r="1308" spans="3:7" x14ac:dyDescent="0.35">
      <c r="C1308" s="3">
        <f>_xlfn.XLOOKUP(B1308,Details!E:E,Details!CG:CG)</f>
        <v>0</v>
      </c>
      <c r="D1308" s="3">
        <f>_xlfn.XLOOKUP(B1308,Details!E:E,Details!AQ:AQ)</f>
        <v>0</v>
      </c>
      <c r="E1308" s="3">
        <f>_xlfn.XLOOKUP(B1308,Details!E:E,Details!AR:AR)</f>
        <v>0</v>
      </c>
      <c r="F1308" s="3">
        <f>SUMIFS(Details!AY:AY,Details!E:E,'GST TDS'!B1308)</f>
        <v>0</v>
      </c>
      <c r="G1308" s="352">
        <f t="shared" si="30"/>
        <v>0</v>
      </c>
    </row>
    <row r="1309" spans="3:7" x14ac:dyDescent="0.35">
      <c r="C1309" s="3">
        <f>_xlfn.XLOOKUP(B1309,Details!E:E,Details!CG:CG)</f>
        <v>0</v>
      </c>
      <c r="D1309" s="3">
        <f>_xlfn.XLOOKUP(B1309,Details!E:E,Details!AQ:AQ)</f>
        <v>0</v>
      </c>
      <c r="E1309" s="3">
        <f>_xlfn.XLOOKUP(B1309,Details!E:E,Details!AR:AR)</f>
        <v>0</v>
      </c>
      <c r="F1309" s="3">
        <f>SUMIFS(Details!AY:AY,Details!E:E,'GST TDS'!B1309)</f>
        <v>0</v>
      </c>
      <c r="G1309" s="352">
        <f t="shared" si="30"/>
        <v>0</v>
      </c>
    </row>
    <row r="1310" spans="3:7" x14ac:dyDescent="0.35">
      <c r="C1310" s="3">
        <f>_xlfn.XLOOKUP(B1310,Details!E:E,Details!CG:CG)</f>
        <v>0</v>
      </c>
      <c r="D1310" s="3">
        <f>_xlfn.XLOOKUP(B1310,Details!E:E,Details!AQ:AQ)</f>
        <v>0</v>
      </c>
      <c r="E1310" s="3">
        <f>_xlfn.XLOOKUP(B1310,Details!E:E,Details!AR:AR)</f>
        <v>0</v>
      </c>
      <c r="F1310" s="3">
        <f>SUMIFS(Details!AY:AY,Details!E:E,'GST TDS'!B1310)</f>
        <v>0</v>
      </c>
      <c r="G1310" s="352">
        <f t="shared" si="30"/>
        <v>0</v>
      </c>
    </row>
    <row r="1311" spans="3:7" x14ac:dyDescent="0.35">
      <c r="C1311" s="3">
        <f>_xlfn.XLOOKUP(B1311,Details!E:E,Details!CG:CG)</f>
        <v>0</v>
      </c>
      <c r="D1311" s="3">
        <f>_xlfn.XLOOKUP(B1311,Details!E:E,Details!AQ:AQ)</f>
        <v>0</v>
      </c>
      <c r="E1311" s="3">
        <f>_xlfn.XLOOKUP(B1311,Details!E:E,Details!AR:AR)</f>
        <v>0</v>
      </c>
      <c r="F1311" s="3">
        <f>SUMIFS(Details!AY:AY,Details!E:E,'GST TDS'!B1311)</f>
        <v>0</v>
      </c>
      <c r="G1311" s="352">
        <f t="shared" si="30"/>
        <v>0</v>
      </c>
    </row>
    <row r="1312" spans="3:7" x14ac:dyDescent="0.35">
      <c r="C1312" s="3">
        <f>_xlfn.XLOOKUP(B1312,Details!E:E,Details!CG:CG)</f>
        <v>0</v>
      </c>
      <c r="D1312" s="3">
        <f>_xlfn.XLOOKUP(B1312,Details!E:E,Details!AQ:AQ)</f>
        <v>0</v>
      </c>
      <c r="E1312" s="3">
        <f>_xlfn.XLOOKUP(B1312,Details!E:E,Details!AR:AR)</f>
        <v>0</v>
      </c>
      <c r="F1312" s="3">
        <f>SUMIFS(Details!AY:AY,Details!E:E,'GST TDS'!B1312)</f>
        <v>0</v>
      </c>
      <c r="G1312" s="352">
        <f t="shared" si="30"/>
        <v>0</v>
      </c>
    </row>
    <row r="1313" spans="3:7" x14ac:dyDescent="0.35">
      <c r="C1313" s="3">
        <f>_xlfn.XLOOKUP(B1313,Details!E:E,Details!CG:CG)</f>
        <v>0</v>
      </c>
      <c r="D1313" s="3">
        <f>_xlfn.XLOOKUP(B1313,Details!E:E,Details!AQ:AQ)</f>
        <v>0</v>
      </c>
      <c r="E1313" s="3">
        <f>_xlfn.XLOOKUP(B1313,Details!E:E,Details!AR:AR)</f>
        <v>0</v>
      </c>
      <c r="F1313" s="3">
        <f>SUMIFS(Details!AY:AY,Details!E:E,'GST TDS'!B1313)</f>
        <v>0</v>
      </c>
      <c r="G1313" s="352">
        <f t="shared" si="30"/>
        <v>0</v>
      </c>
    </row>
    <row r="1314" spans="3:7" x14ac:dyDescent="0.35">
      <c r="C1314" s="3">
        <f>_xlfn.XLOOKUP(B1314,Details!E:E,Details!CG:CG)</f>
        <v>0</v>
      </c>
      <c r="D1314" s="3">
        <f>_xlfn.XLOOKUP(B1314,Details!E:E,Details!AQ:AQ)</f>
        <v>0</v>
      </c>
      <c r="E1314" s="3">
        <f>_xlfn.XLOOKUP(B1314,Details!E:E,Details!AR:AR)</f>
        <v>0</v>
      </c>
      <c r="F1314" s="3">
        <f>SUMIFS(Details!AY:AY,Details!E:E,'GST TDS'!B1314)</f>
        <v>0</v>
      </c>
      <c r="G1314" s="352">
        <f t="shared" si="30"/>
        <v>0</v>
      </c>
    </row>
    <row r="1315" spans="3:7" x14ac:dyDescent="0.35">
      <c r="C1315" s="3">
        <f>_xlfn.XLOOKUP(B1315,Details!E:E,Details!CG:CG)</f>
        <v>0</v>
      </c>
      <c r="D1315" s="3">
        <f>_xlfn.XLOOKUP(B1315,Details!E:E,Details!AQ:AQ)</f>
        <v>0</v>
      </c>
      <c r="E1315" s="3">
        <f>_xlfn.XLOOKUP(B1315,Details!E:E,Details!AR:AR)</f>
        <v>0</v>
      </c>
      <c r="F1315" s="3">
        <f>SUMIFS(Details!AY:AY,Details!E:E,'GST TDS'!B1315)</f>
        <v>0</v>
      </c>
      <c r="G1315" s="352">
        <f t="shared" si="30"/>
        <v>0</v>
      </c>
    </row>
    <row r="1316" spans="3:7" x14ac:dyDescent="0.35">
      <c r="C1316" s="3">
        <f>_xlfn.XLOOKUP(B1316,Details!E:E,Details!CG:CG)</f>
        <v>0</v>
      </c>
      <c r="D1316" s="3">
        <f>_xlfn.XLOOKUP(B1316,Details!E:E,Details!AQ:AQ)</f>
        <v>0</v>
      </c>
      <c r="E1316" s="3">
        <f>_xlfn.XLOOKUP(B1316,Details!E:E,Details!AR:AR)</f>
        <v>0</v>
      </c>
      <c r="F1316" s="3">
        <f>SUMIFS(Details!AY:AY,Details!E:E,'GST TDS'!B1316)</f>
        <v>0</v>
      </c>
      <c r="G1316" s="352">
        <f t="shared" si="30"/>
        <v>0</v>
      </c>
    </row>
    <row r="1317" spans="3:7" x14ac:dyDescent="0.35">
      <c r="C1317" s="3">
        <f>_xlfn.XLOOKUP(B1317,Details!E:E,Details!CG:CG)</f>
        <v>0</v>
      </c>
      <c r="D1317" s="3">
        <f>_xlfn.XLOOKUP(B1317,Details!E:E,Details!AQ:AQ)</f>
        <v>0</v>
      </c>
      <c r="E1317" s="3">
        <f>_xlfn.XLOOKUP(B1317,Details!E:E,Details!AR:AR)</f>
        <v>0</v>
      </c>
      <c r="F1317" s="3">
        <f>SUMIFS(Details!AY:AY,Details!E:E,'GST TDS'!B1317)</f>
        <v>0</v>
      </c>
      <c r="G1317" s="352">
        <f t="shared" si="30"/>
        <v>0</v>
      </c>
    </row>
    <row r="1318" spans="3:7" x14ac:dyDescent="0.35">
      <c r="C1318" s="3">
        <f>_xlfn.XLOOKUP(B1318,Details!E:E,Details!CG:CG)</f>
        <v>0</v>
      </c>
      <c r="D1318" s="3">
        <f>_xlfn.XLOOKUP(B1318,Details!E:E,Details!AQ:AQ)</f>
        <v>0</v>
      </c>
      <c r="E1318" s="3">
        <f>_xlfn.XLOOKUP(B1318,Details!E:E,Details!AR:AR)</f>
        <v>0</v>
      </c>
      <c r="F1318" s="3">
        <f>SUMIFS(Details!AY:AY,Details!E:E,'GST TDS'!B1318)</f>
        <v>0</v>
      </c>
      <c r="G1318" s="352">
        <f t="shared" si="30"/>
        <v>0</v>
      </c>
    </row>
    <row r="1319" spans="3:7" x14ac:dyDescent="0.35">
      <c r="C1319" s="3">
        <f>_xlfn.XLOOKUP(B1319,Details!E:E,Details!CG:CG)</f>
        <v>0</v>
      </c>
      <c r="D1319" s="3">
        <f>_xlfn.XLOOKUP(B1319,Details!E:E,Details!AQ:AQ)</f>
        <v>0</v>
      </c>
      <c r="E1319" s="3">
        <f>_xlfn.XLOOKUP(B1319,Details!E:E,Details!AR:AR)</f>
        <v>0</v>
      </c>
      <c r="F1319" s="3">
        <f>SUMIFS(Details!AY:AY,Details!E:E,'GST TDS'!B1319)</f>
        <v>0</v>
      </c>
      <c r="G1319" s="352">
        <f t="shared" si="30"/>
        <v>0</v>
      </c>
    </row>
    <row r="1320" spans="3:7" x14ac:dyDescent="0.35">
      <c r="C1320" s="3">
        <f>_xlfn.XLOOKUP(B1320,Details!E:E,Details!CG:CG)</f>
        <v>0</v>
      </c>
      <c r="D1320" s="3">
        <f>_xlfn.XLOOKUP(B1320,Details!E:E,Details!AQ:AQ)</f>
        <v>0</v>
      </c>
      <c r="E1320" s="3">
        <f>_xlfn.XLOOKUP(B1320,Details!E:E,Details!AR:AR)</f>
        <v>0</v>
      </c>
      <c r="F1320" s="3">
        <f>SUMIFS(Details!AY:AY,Details!E:E,'GST TDS'!B1320)</f>
        <v>0</v>
      </c>
      <c r="G1320" s="352">
        <f t="shared" si="30"/>
        <v>0</v>
      </c>
    </row>
    <row r="1321" spans="3:7" x14ac:dyDescent="0.35">
      <c r="C1321" s="3">
        <f>_xlfn.XLOOKUP(B1321,Details!E:E,Details!CG:CG)</f>
        <v>0</v>
      </c>
      <c r="D1321" s="3">
        <f>_xlfn.XLOOKUP(B1321,Details!E:E,Details!AQ:AQ)</f>
        <v>0</v>
      </c>
      <c r="E1321" s="3">
        <f>_xlfn.XLOOKUP(B1321,Details!E:E,Details!AR:AR)</f>
        <v>0</v>
      </c>
      <c r="F1321" s="3">
        <f>SUMIFS(Details!AY:AY,Details!E:E,'GST TDS'!B1321)</f>
        <v>0</v>
      </c>
      <c r="G1321" s="352">
        <f t="shared" si="30"/>
        <v>0</v>
      </c>
    </row>
    <row r="1322" spans="3:7" x14ac:dyDescent="0.35">
      <c r="C1322" s="3">
        <f>_xlfn.XLOOKUP(B1322,Details!E:E,Details!CG:CG)</f>
        <v>0</v>
      </c>
      <c r="D1322" s="3">
        <f>_xlfn.XLOOKUP(B1322,Details!E:E,Details!AQ:AQ)</f>
        <v>0</v>
      </c>
      <c r="E1322" s="3">
        <f>_xlfn.XLOOKUP(B1322,Details!E:E,Details!AR:AR)</f>
        <v>0</v>
      </c>
      <c r="F1322" s="3">
        <f>SUMIFS(Details!AY:AY,Details!E:E,'GST TDS'!B1322)</f>
        <v>0</v>
      </c>
      <c r="G1322" s="352">
        <f t="shared" si="30"/>
        <v>0</v>
      </c>
    </row>
    <row r="1323" spans="3:7" x14ac:dyDescent="0.35">
      <c r="C1323" s="3">
        <f>_xlfn.XLOOKUP(B1323,Details!E:E,Details!CG:CG)</f>
        <v>0</v>
      </c>
      <c r="D1323" s="3">
        <f>_xlfn.XLOOKUP(B1323,Details!E:E,Details!AQ:AQ)</f>
        <v>0</v>
      </c>
      <c r="E1323" s="3">
        <f>_xlfn.XLOOKUP(B1323,Details!E:E,Details!AR:AR)</f>
        <v>0</v>
      </c>
      <c r="F1323" s="3">
        <f>SUMIFS(Details!AY:AY,Details!E:E,'GST TDS'!B1323)</f>
        <v>0</v>
      </c>
      <c r="G1323" s="352">
        <f t="shared" si="30"/>
        <v>0</v>
      </c>
    </row>
    <row r="1324" spans="3:7" x14ac:dyDescent="0.35">
      <c r="C1324" s="3">
        <f>_xlfn.XLOOKUP(B1324,Details!E:E,Details!CG:CG)</f>
        <v>0</v>
      </c>
      <c r="D1324" s="3">
        <f>_xlfn.XLOOKUP(B1324,Details!E:E,Details!AQ:AQ)</f>
        <v>0</v>
      </c>
      <c r="E1324" s="3">
        <f>_xlfn.XLOOKUP(B1324,Details!E:E,Details!AR:AR)</f>
        <v>0</v>
      </c>
      <c r="F1324" s="3">
        <f>SUMIFS(Details!AY:AY,Details!E:E,'GST TDS'!B1324)</f>
        <v>0</v>
      </c>
      <c r="G1324" s="352">
        <f t="shared" si="30"/>
        <v>0</v>
      </c>
    </row>
    <row r="1325" spans="3:7" x14ac:dyDescent="0.35">
      <c r="C1325" s="3">
        <f>_xlfn.XLOOKUP(B1325,Details!E:E,Details!CG:CG)</f>
        <v>0</v>
      </c>
      <c r="D1325" s="3">
        <f>_xlfn.XLOOKUP(B1325,Details!E:E,Details!AQ:AQ)</f>
        <v>0</v>
      </c>
      <c r="E1325" s="3">
        <f>_xlfn.XLOOKUP(B1325,Details!E:E,Details!AR:AR)</f>
        <v>0</v>
      </c>
      <c r="F1325" s="3">
        <f>SUMIFS(Details!AY:AY,Details!E:E,'GST TDS'!B1325)</f>
        <v>0</v>
      </c>
      <c r="G1325" s="352">
        <f t="shared" si="30"/>
        <v>0</v>
      </c>
    </row>
    <row r="1326" spans="3:7" x14ac:dyDescent="0.35">
      <c r="C1326" s="3">
        <f>_xlfn.XLOOKUP(B1326,Details!E:E,Details!CG:CG)</f>
        <v>0</v>
      </c>
      <c r="D1326" s="3">
        <f>_xlfn.XLOOKUP(B1326,Details!E:E,Details!AQ:AQ)</f>
        <v>0</v>
      </c>
      <c r="E1326" s="3">
        <f>_xlfn.XLOOKUP(B1326,Details!E:E,Details!AR:AR)</f>
        <v>0</v>
      </c>
      <c r="F1326" s="3">
        <f>SUMIFS(Details!AY:AY,Details!E:E,'GST TDS'!B1326)</f>
        <v>0</v>
      </c>
      <c r="G1326" s="352">
        <f t="shared" si="30"/>
        <v>0</v>
      </c>
    </row>
    <row r="1327" spans="3:7" x14ac:dyDescent="0.35">
      <c r="C1327" s="3">
        <f>_xlfn.XLOOKUP(B1327,Details!E:E,Details!CG:CG)</f>
        <v>0</v>
      </c>
      <c r="D1327" s="3">
        <f>_xlfn.XLOOKUP(B1327,Details!E:E,Details!AQ:AQ)</f>
        <v>0</v>
      </c>
      <c r="E1327" s="3">
        <f>_xlfn.XLOOKUP(B1327,Details!E:E,Details!AR:AR)</f>
        <v>0</v>
      </c>
      <c r="F1327" s="3">
        <f>SUMIFS(Details!AY:AY,Details!E:E,'GST TDS'!B1327)</f>
        <v>0</v>
      </c>
      <c r="G1327" s="352">
        <f t="shared" si="30"/>
        <v>0</v>
      </c>
    </row>
    <row r="1328" spans="3:7" x14ac:dyDescent="0.35">
      <c r="C1328" s="3">
        <f>_xlfn.XLOOKUP(B1328,Details!E:E,Details!CG:CG)</f>
        <v>0</v>
      </c>
      <c r="D1328" s="3">
        <f>_xlfn.XLOOKUP(B1328,Details!E:E,Details!AQ:AQ)</f>
        <v>0</v>
      </c>
      <c r="E1328" s="3">
        <f>_xlfn.XLOOKUP(B1328,Details!E:E,Details!AR:AR)</f>
        <v>0</v>
      </c>
      <c r="F1328" s="3">
        <f>SUMIFS(Details!AY:AY,Details!E:E,'GST TDS'!B1328)</f>
        <v>0</v>
      </c>
      <c r="G1328" s="352">
        <f t="shared" si="30"/>
        <v>0</v>
      </c>
    </row>
    <row r="1329" spans="3:7" x14ac:dyDescent="0.35">
      <c r="C1329" s="3">
        <f>_xlfn.XLOOKUP(B1329,Details!E:E,Details!CG:CG)</f>
        <v>0</v>
      </c>
      <c r="D1329" s="3">
        <f>_xlfn.XLOOKUP(B1329,Details!E:E,Details!AQ:AQ)</f>
        <v>0</v>
      </c>
      <c r="E1329" s="3">
        <f>_xlfn.XLOOKUP(B1329,Details!E:E,Details!AR:AR)</f>
        <v>0</v>
      </c>
      <c r="F1329" s="3">
        <f>SUMIFS(Details!AY:AY,Details!E:E,'GST TDS'!B1329)</f>
        <v>0</v>
      </c>
      <c r="G1329" s="352">
        <f t="shared" si="30"/>
        <v>0</v>
      </c>
    </row>
    <row r="1330" spans="3:7" x14ac:dyDescent="0.35">
      <c r="C1330" s="3">
        <f>_xlfn.XLOOKUP(B1330,Details!E:E,Details!CG:CG)</f>
        <v>0</v>
      </c>
      <c r="D1330" s="3">
        <f>_xlfn.XLOOKUP(B1330,Details!E:E,Details!AQ:AQ)</f>
        <v>0</v>
      </c>
      <c r="E1330" s="3">
        <f>_xlfn.XLOOKUP(B1330,Details!E:E,Details!AR:AR)</f>
        <v>0</v>
      </c>
      <c r="F1330" s="3">
        <f>SUMIFS(Details!AY:AY,Details!E:E,'GST TDS'!B1330)</f>
        <v>0</v>
      </c>
      <c r="G1330" s="352">
        <f t="shared" si="30"/>
        <v>0</v>
      </c>
    </row>
    <row r="1331" spans="3:7" x14ac:dyDescent="0.35">
      <c r="C1331" s="3">
        <f>_xlfn.XLOOKUP(B1331,Details!E:E,Details!CG:CG)</f>
        <v>0</v>
      </c>
      <c r="D1331" s="3">
        <f>_xlfn.XLOOKUP(B1331,Details!E:E,Details!AQ:AQ)</f>
        <v>0</v>
      </c>
      <c r="E1331" s="3">
        <f>_xlfn.XLOOKUP(B1331,Details!E:E,Details!AR:AR)</f>
        <v>0</v>
      </c>
      <c r="F1331" s="3">
        <f>SUMIFS(Details!AY:AY,Details!E:E,'GST TDS'!B1331)</f>
        <v>0</v>
      </c>
      <c r="G1331" s="352">
        <f t="shared" si="30"/>
        <v>0</v>
      </c>
    </row>
    <row r="1332" spans="3:7" x14ac:dyDescent="0.35">
      <c r="C1332" s="3">
        <f>_xlfn.XLOOKUP(B1332,Details!E:E,Details!CG:CG)</f>
        <v>0</v>
      </c>
      <c r="D1332" s="3">
        <f>_xlfn.XLOOKUP(B1332,Details!E:E,Details!AQ:AQ)</f>
        <v>0</v>
      </c>
      <c r="E1332" s="3">
        <f>_xlfn.XLOOKUP(B1332,Details!E:E,Details!AR:AR)</f>
        <v>0</v>
      </c>
      <c r="F1332" s="3">
        <f>SUMIFS(Details!AY:AY,Details!E:E,'GST TDS'!B1332)</f>
        <v>0</v>
      </c>
      <c r="G1332" s="352">
        <f t="shared" si="30"/>
        <v>0</v>
      </c>
    </row>
    <row r="1333" spans="3:7" x14ac:dyDescent="0.35">
      <c r="C1333" s="3">
        <f>_xlfn.XLOOKUP(B1333,Details!E:E,Details!CG:CG)</f>
        <v>0</v>
      </c>
      <c r="D1333" s="3">
        <f>_xlfn.XLOOKUP(B1333,Details!E:E,Details!AQ:AQ)</f>
        <v>0</v>
      </c>
      <c r="E1333" s="3">
        <f>_xlfn.XLOOKUP(B1333,Details!E:E,Details!AR:AR)</f>
        <v>0</v>
      </c>
      <c r="F1333" s="3">
        <f>SUMIFS(Details!AY:AY,Details!E:E,'GST TDS'!B1333)</f>
        <v>0</v>
      </c>
      <c r="G1333" s="352">
        <f t="shared" si="30"/>
        <v>0</v>
      </c>
    </row>
    <row r="1334" spans="3:7" x14ac:dyDescent="0.35">
      <c r="C1334" s="3">
        <f>_xlfn.XLOOKUP(B1334,Details!E:E,Details!CG:CG)</f>
        <v>0</v>
      </c>
      <c r="D1334" s="3">
        <f>_xlfn.XLOOKUP(B1334,Details!E:E,Details!AQ:AQ)</f>
        <v>0</v>
      </c>
      <c r="E1334" s="3">
        <f>_xlfn.XLOOKUP(B1334,Details!E:E,Details!AR:AR)</f>
        <v>0</v>
      </c>
      <c r="F1334" s="3">
        <f>SUMIFS(Details!AY:AY,Details!E:E,'GST TDS'!B1334)</f>
        <v>0</v>
      </c>
      <c r="G1334" s="352">
        <f t="shared" si="30"/>
        <v>0</v>
      </c>
    </row>
    <row r="1335" spans="3:7" x14ac:dyDescent="0.35">
      <c r="C1335" s="3">
        <f>_xlfn.XLOOKUP(B1335,Details!E:E,Details!CG:CG)</f>
        <v>0</v>
      </c>
      <c r="D1335" s="3">
        <f>_xlfn.XLOOKUP(B1335,Details!E:E,Details!AQ:AQ)</f>
        <v>0</v>
      </c>
      <c r="E1335" s="3">
        <f>_xlfn.XLOOKUP(B1335,Details!E:E,Details!AR:AR)</f>
        <v>0</v>
      </c>
      <c r="F1335" s="3">
        <f>SUMIFS(Details!AY:AY,Details!E:E,'GST TDS'!B1335)</f>
        <v>0</v>
      </c>
      <c r="G1335" s="352">
        <f t="shared" si="30"/>
        <v>0</v>
      </c>
    </row>
    <row r="1336" spans="3:7" x14ac:dyDescent="0.35">
      <c r="C1336" s="3">
        <f>_xlfn.XLOOKUP(B1336,Details!E:E,Details!CG:CG)</f>
        <v>0</v>
      </c>
      <c r="D1336" s="3">
        <f>_xlfn.XLOOKUP(B1336,Details!E:E,Details!AQ:AQ)</f>
        <v>0</v>
      </c>
      <c r="E1336" s="3">
        <f>_xlfn.XLOOKUP(B1336,Details!E:E,Details!AR:AR)</f>
        <v>0</v>
      </c>
      <c r="F1336" s="3">
        <f>SUMIFS(Details!AY:AY,Details!E:E,'GST TDS'!B1336)</f>
        <v>0</v>
      </c>
      <c r="G1336" s="352">
        <f t="shared" si="30"/>
        <v>0</v>
      </c>
    </row>
    <row r="1337" spans="3:7" x14ac:dyDescent="0.35">
      <c r="C1337" s="3">
        <f>_xlfn.XLOOKUP(B1337,Details!E:E,Details!CG:CG)</f>
        <v>0</v>
      </c>
      <c r="D1337" s="3">
        <f>_xlfn.XLOOKUP(B1337,Details!E:E,Details!AQ:AQ)</f>
        <v>0</v>
      </c>
      <c r="E1337" s="3">
        <f>_xlfn.XLOOKUP(B1337,Details!E:E,Details!AR:AR)</f>
        <v>0</v>
      </c>
      <c r="F1337" s="3">
        <f>SUMIFS(Details!AY:AY,Details!E:E,'GST TDS'!B1337)</f>
        <v>0</v>
      </c>
      <c r="G1337" s="352">
        <f t="shared" si="30"/>
        <v>0</v>
      </c>
    </row>
    <row r="1338" spans="3:7" x14ac:dyDescent="0.35">
      <c r="C1338" s="3">
        <f>_xlfn.XLOOKUP(B1338,Details!E:E,Details!CG:CG)</f>
        <v>0</v>
      </c>
      <c r="D1338" s="3">
        <f>_xlfn.XLOOKUP(B1338,Details!E:E,Details!AQ:AQ)</f>
        <v>0</v>
      </c>
      <c r="E1338" s="3">
        <f>_xlfn.XLOOKUP(B1338,Details!E:E,Details!AR:AR)</f>
        <v>0</v>
      </c>
      <c r="F1338" s="3">
        <f>SUMIFS(Details!AY:AY,Details!E:E,'GST TDS'!B1338)</f>
        <v>0</v>
      </c>
      <c r="G1338" s="352">
        <f t="shared" si="30"/>
        <v>0</v>
      </c>
    </row>
    <row r="1339" spans="3:7" x14ac:dyDescent="0.35">
      <c r="C1339" s="3">
        <f>_xlfn.XLOOKUP(B1339,Details!E:E,Details!CG:CG)</f>
        <v>0</v>
      </c>
      <c r="D1339" s="3">
        <f>_xlfn.XLOOKUP(B1339,Details!E:E,Details!AQ:AQ)</f>
        <v>0</v>
      </c>
      <c r="E1339" s="3">
        <f>_xlfn.XLOOKUP(B1339,Details!E:E,Details!AR:AR)</f>
        <v>0</v>
      </c>
      <c r="F1339" s="3">
        <f>SUMIFS(Details!AY:AY,Details!E:E,'GST TDS'!B1339)</f>
        <v>0</v>
      </c>
      <c r="G1339" s="352">
        <f t="shared" si="30"/>
        <v>0</v>
      </c>
    </row>
    <row r="1340" spans="3:7" x14ac:dyDescent="0.35">
      <c r="C1340" s="3">
        <f>_xlfn.XLOOKUP(B1340,Details!E:E,Details!CG:CG)</f>
        <v>0</v>
      </c>
      <c r="D1340" s="3">
        <f>_xlfn.XLOOKUP(B1340,Details!E:E,Details!AQ:AQ)</f>
        <v>0</v>
      </c>
      <c r="E1340" s="3">
        <f>_xlfn.XLOOKUP(B1340,Details!E:E,Details!AR:AR)</f>
        <v>0</v>
      </c>
      <c r="F1340" s="3">
        <f>SUMIFS(Details!AY:AY,Details!E:E,'GST TDS'!B1340)</f>
        <v>0</v>
      </c>
      <c r="G1340" s="352">
        <f t="shared" si="30"/>
        <v>0</v>
      </c>
    </row>
    <row r="1341" spans="3:7" x14ac:dyDescent="0.35">
      <c r="C1341" s="3">
        <f>_xlfn.XLOOKUP(B1341,Details!E:E,Details!CG:CG)</f>
        <v>0</v>
      </c>
      <c r="D1341" s="3">
        <f>_xlfn.XLOOKUP(B1341,Details!E:E,Details!AQ:AQ)</f>
        <v>0</v>
      </c>
      <c r="E1341" s="3">
        <f>_xlfn.XLOOKUP(B1341,Details!E:E,Details!AR:AR)</f>
        <v>0</v>
      </c>
      <c r="F1341" s="3">
        <f>SUMIFS(Details!AY:AY,Details!E:E,'GST TDS'!B1341)</f>
        <v>0</v>
      </c>
      <c r="G1341" s="352">
        <f t="shared" si="30"/>
        <v>0</v>
      </c>
    </row>
    <row r="1342" spans="3:7" x14ac:dyDescent="0.35">
      <c r="C1342" s="3">
        <f>_xlfn.XLOOKUP(B1342,Details!E:E,Details!CG:CG)</f>
        <v>0</v>
      </c>
      <c r="D1342" s="3">
        <f>_xlfn.XLOOKUP(B1342,Details!E:E,Details!AQ:AQ)</f>
        <v>0</v>
      </c>
      <c r="E1342" s="3">
        <f>_xlfn.XLOOKUP(B1342,Details!E:E,Details!AR:AR)</f>
        <v>0</v>
      </c>
      <c r="F1342" s="3">
        <f>SUMIFS(Details!AY:AY,Details!E:E,'GST TDS'!B1342)</f>
        <v>0</v>
      </c>
      <c r="G1342" s="352">
        <f t="shared" si="30"/>
        <v>0</v>
      </c>
    </row>
    <row r="1343" spans="3:7" x14ac:dyDescent="0.35">
      <c r="C1343" s="3">
        <f>_xlfn.XLOOKUP(B1343,Details!E:E,Details!CG:CG)</f>
        <v>0</v>
      </c>
      <c r="D1343" s="3">
        <f>_xlfn.XLOOKUP(B1343,Details!E:E,Details!AQ:AQ)</f>
        <v>0</v>
      </c>
      <c r="E1343" s="3">
        <f>_xlfn.XLOOKUP(B1343,Details!E:E,Details!AR:AR)</f>
        <v>0</v>
      </c>
      <c r="F1343" s="3">
        <f>SUMIFS(Details!AY:AY,Details!E:E,'GST TDS'!B1343)</f>
        <v>0</v>
      </c>
      <c r="G1343" s="352">
        <f t="shared" si="30"/>
        <v>0</v>
      </c>
    </row>
    <row r="1344" spans="3:7" x14ac:dyDescent="0.35">
      <c r="C1344" s="3">
        <f>_xlfn.XLOOKUP(B1344,Details!E:E,Details!CG:CG)</f>
        <v>0</v>
      </c>
      <c r="D1344" s="3">
        <f>_xlfn.XLOOKUP(B1344,Details!E:E,Details!AQ:AQ)</f>
        <v>0</v>
      </c>
      <c r="E1344" s="3">
        <f>_xlfn.XLOOKUP(B1344,Details!E:E,Details!AR:AR)</f>
        <v>0</v>
      </c>
      <c r="F1344" s="3">
        <f>SUMIFS(Details!AY:AY,Details!E:E,'GST TDS'!B1344)</f>
        <v>0</v>
      </c>
      <c r="G1344" s="352">
        <f t="shared" si="30"/>
        <v>0</v>
      </c>
    </row>
    <row r="1345" spans="3:7" x14ac:dyDescent="0.35">
      <c r="C1345" s="3">
        <f>_xlfn.XLOOKUP(B1345,Details!E:E,Details!CG:CG)</f>
        <v>0</v>
      </c>
      <c r="D1345" s="3">
        <f>_xlfn.XLOOKUP(B1345,Details!E:E,Details!AQ:AQ)</f>
        <v>0</v>
      </c>
      <c r="E1345" s="3">
        <f>_xlfn.XLOOKUP(B1345,Details!E:E,Details!AR:AR)</f>
        <v>0</v>
      </c>
      <c r="F1345" s="3">
        <f>SUMIFS(Details!AY:AY,Details!E:E,'GST TDS'!B1345)</f>
        <v>0</v>
      </c>
      <c r="G1345" s="352">
        <f t="shared" si="30"/>
        <v>0</v>
      </c>
    </row>
    <row r="1346" spans="3:7" x14ac:dyDescent="0.35">
      <c r="C1346" s="3">
        <f>_xlfn.XLOOKUP(B1346,Details!E:E,Details!CG:CG)</f>
        <v>0</v>
      </c>
      <c r="D1346" s="3">
        <f>_xlfn.XLOOKUP(B1346,Details!E:E,Details!AQ:AQ)</f>
        <v>0</v>
      </c>
      <c r="E1346" s="3">
        <f>_xlfn.XLOOKUP(B1346,Details!E:E,Details!AR:AR)</f>
        <v>0</v>
      </c>
      <c r="F1346" s="3">
        <f>SUMIFS(Details!AY:AY,Details!E:E,'GST TDS'!B1346)</f>
        <v>0</v>
      </c>
      <c r="G1346" s="352">
        <f t="shared" si="30"/>
        <v>0</v>
      </c>
    </row>
    <row r="1347" spans="3:7" x14ac:dyDescent="0.35">
      <c r="C1347" s="3">
        <f>_xlfn.XLOOKUP(B1347,Details!E:E,Details!CG:CG)</f>
        <v>0</v>
      </c>
      <c r="D1347" s="3">
        <f>_xlfn.XLOOKUP(B1347,Details!E:E,Details!AQ:AQ)</f>
        <v>0</v>
      </c>
      <c r="E1347" s="3">
        <f>_xlfn.XLOOKUP(B1347,Details!E:E,Details!AR:AR)</f>
        <v>0</v>
      </c>
      <c r="F1347" s="3">
        <f>SUMIFS(Details!AY:AY,Details!E:E,'GST TDS'!B1347)</f>
        <v>0</v>
      </c>
      <c r="G1347" s="352">
        <f t="shared" si="30"/>
        <v>0</v>
      </c>
    </row>
    <row r="1348" spans="3:7" x14ac:dyDescent="0.35">
      <c r="C1348" s="3">
        <f>_xlfn.XLOOKUP(B1348,Details!E:E,Details!CG:CG)</f>
        <v>0</v>
      </c>
      <c r="D1348" s="3">
        <f>_xlfn.XLOOKUP(B1348,Details!E:E,Details!AQ:AQ)</f>
        <v>0</v>
      </c>
      <c r="E1348" s="3">
        <f>_xlfn.XLOOKUP(B1348,Details!E:E,Details!AR:AR)</f>
        <v>0</v>
      </c>
      <c r="F1348" s="3">
        <f>SUMIFS(Details!AY:AY,Details!E:E,'GST TDS'!B1348)</f>
        <v>0</v>
      </c>
      <c r="G1348" s="352">
        <f t="shared" si="30"/>
        <v>0</v>
      </c>
    </row>
    <row r="1349" spans="3:7" x14ac:dyDescent="0.35">
      <c r="C1349" s="3">
        <f>_xlfn.XLOOKUP(B1349,Details!E:E,Details!CG:CG)</f>
        <v>0</v>
      </c>
      <c r="D1349" s="3">
        <f>_xlfn.XLOOKUP(B1349,Details!E:E,Details!AQ:AQ)</f>
        <v>0</v>
      </c>
      <c r="E1349" s="3">
        <f>_xlfn.XLOOKUP(B1349,Details!E:E,Details!AR:AR)</f>
        <v>0</v>
      </c>
      <c r="F1349" s="3">
        <f>SUMIFS(Details!AY:AY,Details!E:E,'GST TDS'!B1349)</f>
        <v>0</v>
      </c>
      <c r="G1349" s="352">
        <f t="shared" si="30"/>
        <v>0</v>
      </c>
    </row>
    <row r="1350" spans="3:7" x14ac:dyDescent="0.35">
      <c r="C1350" s="3">
        <f>_xlfn.XLOOKUP(B1350,Details!E:E,Details!CG:CG)</f>
        <v>0</v>
      </c>
      <c r="D1350" s="3">
        <f>_xlfn.XLOOKUP(B1350,Details!E:E,Details!AQ:AQ)</f>
        <v>0</v>
      </c>
      <c r="E1350" s="3">
        <f>_xlfn.XLOOKUP(B1350,Details!E:E,Details!AR:AR)</f>
        <v>0</v>
      </c>
      <c r="F1350" s="3">
        <f>SUMIFS(Details!AY:AY,Details!E:E,'GST TDS'!B1350)</f>
        <v>0</v>
      </c>
      <c r="G1350" s="352">
        <f t="shared" si="30"/>
        <v>0</v>
      </c>
    </row>
    <row r="1351" spans="3:7" x14ac:dyDescent="0.35">
      <c r="C1351" s="3">
        <f>_xlfn.XLOOKUP(B1351,Details!E:E,Details!CG:CG)</f>
        <v>0</v>
      </c>
      <c r="D1351" s="3">
        <f>_xlfn.XLOOKUP(B1351,Details!E:E,Details!AQ:AQ)</f>
        <v>0</v>
      </c>
      <c r="E1351" s="3">
        <f>_xlfn.XLOOKUP(B1351,Details!E:E,Details!AR:AR)</f>
        <v>0</v>
      </c>
      <c r="F1351" s="3">
        <f>SUMIFS(Details!AY:AY,Details!E:E,'GST TDS'!B1351)</f>
        <v>0</v>
      </c>
      <c r="G1351" s="352">
        <f t="shared" si="30"/>
        <v>0</v>
      </c>
    </row>
    <row r="1352" spans="3:7" x14ac:dyDescent="0.35">
      <c r="C1352" s="3">
        <f>_xlfn.XLOOKUP(B1352,Details!E:E,Details!CG:CG)</f>
        <v>0</v>
      </c>
      <c r="D1352" s="3">
        <f>_xlfn.XLOOKUP(B1352,Details!E:E,Details!AQ:AQ)</f>
        <v>0</v>
      </c>
      <c r="E1352" s="3">
        <f>_xlfn.XLOOKUP(B1352,Details!E:E,Details!AR:AR)</f>
        <v>0</v>
      </c>
      <c r="F1352" s="3">
        <f>SUMIFS(Details!AY:AY,Details!E:E,'GST TDS'!B1352)</f>
        <v>0</v>
      </c>
      <c r="G1352" s="352">
        <f t="shared" si="30"/>
        <v>0</v>
      </c>
    </row>
    <row r="1353" spans="3:7" x14ac:dyDescent="0.35">
      <c r="C1353" s="3">
        <f>_xlfn.XLOOKUP(B1353,Details!E:E,Details!CG:CG)</f>
        <v>0</v>
      </c>
      <c r="D1353" s="3">
        <f>_xlfn.XLOOKUP(B1353,Details!E:E,Details!AQ:AQ)</f>
        <v>0</v>
      </c>
      <c r="E1353" s="3">
        <f>_xlfn.XLOOKUP(B1353,Details!E:E,Details!AR:AR)</f>
        <v>0</v>
      </c>
      <c r="F1353" s="3">
        <f>SUMIFS(Details!AY:AY,Details!E:E,'GST TDS'!B1353)</f>
        <v>0</v>
      </c>
      <c r="G1353" s="352">
        <f t="shared" si="30"/>
        <v>0</v>
      </c>
    </row>
    <row r="1354" spans="3:7" x14ac:dyDescent="0.35">
      <c r="C1354" s="3">
        <f>_xlfn.XLOOKUP(B1354,Details!E:E,Details!CG:CG)</f>
        <v>0</v>
      </c>
      <c r="D1354" s="3">
        <f>_xlfn.XLOOKUP(B1354,Details!E:E,Details!AQ:AQ)</f>
        <v>0</v>
      </c>
      <c r="E1354" s="3">
        <f>_xlfn.XLOOKUP(B1354,Details!E:E,Details!AR:AR)</f>
        <v>0</v>
      </c>
      <c r="F1354" s="3">
        <f>SUMIFS(Details!AY:AY,Details!E:E,'GST TDS'!B1354)</f>
        <v>0</v>
      </c>
      <c r="G1354" s="352">
        <f t="shared" si="30"/>
        <v>0</v>
      </c>
    </row>
    <row r="1355" spans="3:7" x14ac:dyDescent="0.35">
      <c r="C1355" s="3">
        <f>_xlfn.XLOOKUP(B1355,Details!E:E,Details!CG:CG)</f>
        <v>0</v>
      </c>
      <c r="D1355" s="3">
        <f>_xlfn.XLOOKUP(B1355,Details!E:E,Details!AQ:AQ)</f>
        <v>0</v>
      </c>
      <c r="E1355" s="3">
        <f>_xlfn.XLOOKUP(B1355,Details!E:E,Details!AR:AR)</f>
        <v>0</v>
      </c>
      <c r="F1355" s="3">
        <f>SUMIFS(Details!AY:AY,Details!E:E,'GST TDS'!B1355)</f>
        <v>0</v>
      </c>
      <c r="G1355" s="352">
        <f t="shared" si="30"/>
        <v>0</v>
      </c>
    </row>
    <row r="1356" spans="3:7" x14ac:dyDescent="0.35">
      <c r="C1356" s="3">
        <f>_xlfn.XLOOKUP(B1356,Details!E:E,Details!CG:CG)</f>
        <v>0</v>
      </c>
      <c r="D1356" s="3">
        <f>_xlfn.XLOOKUP(B1356,Details!E:E,Details!AQ:AQ)</f>
        <v>0</v>
      </c>
      <c r="E1356" s="3">
        <f>_xlfn.XLOOKUP(B1356,Details!E:E,Details!AR:AR)</f>
        <v>0</v>
      </c>
      <c r="F1356" s="3">
        <f>SUMIFS(Details!AY:AY,Details!E:E,'GST TDS'!B1356)</f>
        <v>0</v>
      </c>
      <c r="G1356" s="352">
        <f t="shared" si="30"/>
        <v>0</v>
      </c>
    </row>
    <row r="1357" spans="3:7" x14ac:dyDescent="0.35">
      <c r="C1357" s="3">
        <f>_xlfn.XLOOKUP(B1357,Details!E:E,Details!CG:CG)</f>
        <v>0</v>
      </c>
      <c r="D1357" s="3">
        <f>_xlfn.XLOOKUP(B1357,Details!E:E,Details!AQ:AQ)</f>
        <v>0</v>
      </c>
      <c r="E1357" s="3">
        <f>_xlfn.XLOOKUP(B1357,Details!E:E,Details!AR:AR)</f>
        <v>0</v>
      </c>
      <c r="F1357" s="3">
        <f>SUMIFS(Details!AY:AY,Details!E:E,'GST TDS'!B1357)</f>
        <v>0</v>
      </c>
      <c r="G1357" s="352">
        <f t="shared" si="30"/>
        <v>0</v>
      </c>
    </row>
    <row r="1358" spans="3:7" x14ac:dyDescent="0.35">
      <c r="C1358" s="3">
        <f>_xlfn.XLOOKUP(B1358,Details!E:E,Details!CG:CG)</f>
        <v>0</v>
      </c>
      <c r="D1358" s="3">
        <f>_xlfn.XLOOKUP(B1358,Details!E:E,Details!AQ:AQ)</f>
        <v>0</v>
      </c>
      <c r="E1358" s="3">
        <f>_xlfn.XLOOKUP(B1358,Details!E:E,Details!AR:AR)</f>
        <v>0</v>
      </c>
      <c r="F1358" s="3">
        <f>SUMIFS(Details!AY:AY,Details!E:E,'GST TDS'!B1358)</f>
        <v>0</v>
      </c>
      <c r="G1358" s="352">
        <f t="shared" si="30"/>
        <v>0</v>
      </c>
    </row>
    <row r="1359" spans="3:7" x14ac:dyDescent="0.35">
      <c r="C1359" s="3">
        <f>_xlfn.XLOOKUP(B1359,Details!E:E,Details!CG:CG)</f>
        <v>0</v>
      </c>
      <c r="D1359" s="3">
        <f>_xlfn.XLOOKUP(B1359,Details!E:E,Details!AQ:AQ)</f>
        <v>0</v>
      </c>
      <c r="E1359" s="3">
        <f>_xlfn.XLOOKUP(B1359,Details!E:E,Details!AR:AR)</f>
        <v>0</v>
      </c>
      <c r="F1359" s="3">
        <f>SUMIFS(Details!AY:AY,Details!E:E,'GST TDS'!B1359)</f>
        <v>0</v>
      </c>
      <c r="G1359" s="352">
        <f t="shared" si="30"/>
        <v>0</v>
      </c>
    </row>
    <row r="1360" spans="3:7" x14ac:dyDescent="0.35">
      <c r="C1360" s="3">
        <f>_xlfn.XLOOKUP(B1360,Details!E:E,Details!CG:CG)</f>
        <v>0</v>
      </c>
      <c r="D1360" s="3">
        <f>_xlfn.XLOOKUP(B1360,Details!E:E,Details!AQ:AQ)</f>
        <v>0</v>
      </c>
      <c r="E1360" s="3">
        <f>_xlfn.XLOOKUP(B1360,Details!E:E,Details!AR:AR)</f>
        <v>0</v>
      </c>
      <c r="F1360" s="3">
        <f>SUMIFS(Details!AY:AY,Details!E:E,'GST TDS'!B1360)</f>
        <v>0</v>
      </c>
      <c r="G1360" s="352">
        <f t="shared" ref="G1360:G1423" si="31">F1360*2%</f>
        <v>0</v>
      </c>
    </row>
    <row r="1361" spans="3:7" x14ac:dyDescent="0.35">
      <c r="C1361" s="3">
        <f>_xlfn.XLOOKUP(B1361,Details!E:E,Details!CG:CG)</f>
        <v>0</v>
      </c>
      <c r="D1361" s="3">
        <f>_xlfn.XLOOKUP(B1361,Details!E:E,Details!AQ:AQ)</f>
        <v>0</v>
      </c>
      <c r="E1361" s="3">
        <f>_xlfn.XLOOKUP(B1361,Details!E:E,Details!AR:AR)</f>
        <v>0</v>
      </c>
      <c r="F1361" s="3">
        <f>SUMIFS(Details!AY:AY,Details!E:E,'GST TDS'!B1361)</f>
        <v>0</v>
      </c>
      <c r="G1361" s="352">
        <f t="shared" si="31"/>
        <v>0</v>
      </c>
    </row>
    <row r="1362" spans="3:7" x14ac:dyDescent="0.35">
      <c r="C1362" s="3">
        <f>_xlfn.XLOOKUP(B1362,Details!E:E,Details!CG:CG)</f>
        <v>0</v>
      </c>
      <c r="D1362" s="3">
        <f>_xlfn.XLOOKUP(B1362,Details!E:E,Details!AQ:AQ)</f>
        <v>0</v>
      </c>
      <c r="E1362" s="3">
        <f>_xlfn.XLOOKUP(B1362,Details!E:E,Details!AR:AR)</f>
        <v>0</v>
      </c>
      <c r="F1362" s="3">
        <f>SUMIFS(Details!AY:AY,Details!E:E,'GST TDS'!B1362)</f>
        <v>0</v>
      </c>
      <c r="G1362" s="352">
        <f t="shared" si="31"/>
        <v>0</v>
      </c>
    </row>
    <row r="1363" spans="3:7" x14ac:dyDescent="0.35">
      <c r="C1363" s="3">
        <f>_xlfn.XLOOKUP(B1363,Details!E:E,Details!CG:CG)</f>
        <v>0</v>
      </c>
      <c r="D1363" s="3">
        <f>_xlfn.XLOOKUP(B1363,Details!E:E,Details!AQ:AQ)</f>
        <v>0</v>
      </c>
      <c r="E1363" s="3">
        <f>_xlfn.XLOOKUP(B1363,Details!E:E,Details!AR:AR)</f>
        <v>0</v>
      </c>
      <c r="F1363" s="3">
        <f>SUMIFS(Details!AY:AY,Details!E:E,'GST TDS'!B1363)</f>
        <v>0</v>
      </c>
      <c r="G1363" s="352">
        <f t="shared" si="31"/>
        <v>0</v>
      </c>
    </row>
    <row r="1364" spans="3:7" x14ac:dyDescent="0.35">
      <c r="C1364" s="3">
        <f>_xlfn.XLOOKUP(B1364,Details!E:E,Details!CG:CG)</f>
        <v>0</v>
      </c>
      <c r="D1364" s="3">
        <f>_xlfn.XLOOKUP(B1364,Details!E:E,Details!AQ:AQ)</f>
        <v>0</v>
      </c>
      <c r="E1364" s="3">
        <f>_xlfn.XLOOKUP(B1364,Details!E:E,Details!AR:AR)</f>
        <v>0</v>
      </c>
      <c r="F1364" s="3">
        <f>SUMIFS(Details!AY:AY,Details!E:E,'GST TDS'!B1364)</f>
        <v>0</v>
      </c>
      <c r="G1364" s="352">
        <f t="shared" si="31"/>
        <v>0</v>
      </c>
    </row>
    <row r="1365" spans="3:7" x14ac:dyDescent="0.35">
      <c r="C1365" s="3">
        <f>_xlfn.XLOOKUP(B1365,Details!E:E,Details!CG:CG)</f>
        <v>0</v>
      </c>
      <c r="D1365" s="3">
        <f>_xlfn.XLOOKUP(B1365,Details!E:E,Details!AQ:AQ)</f>
        <v>0</v>
      </c>
      <c r="E1365" s="3">
        <f>_xlfn.XLOOKUP(B1365,Details!E:E,Details!AR:AR)</f>
        <v>0</v>
      </c>
      <c r="F1365" s="3">
        <f>SUMIFS(Details!AY:AY,Details!E:E,'GST TDS'!B1365)</f>
        <v>0</v>
      </c>
      <c r="G1365" s="352">
        <f t="shared" si="31"/>
        <v>0</v>
      </c>
    </row>
    <row r="1366" spans="3:7" x14ac:dyDescent="0.35">
      <c r="C1366" s="3">
        <f>_xlfn.XLOOKUP(B1366,Details!E:E,Details!CG:CG)</f>
        <v>0</v>
      </c>
      <c r="D1366" s="3">
        <f>_xlfn.XLOOKUP(B1366,Details!E:E,Details!AQ:AQ)</f>
        <v>0</v>
      </c>
      <c r="E1366" s="3">
        <f>_xlfn.XLOOKUP(B1366,Details!E:E,Details!AR:AR)</f>
        <v>0</v>
      </c>
      <c r="F1366" s="3">
        <f>SUMIFS(Details!AY:AY,Details!E:E,'GST TDS'!B1366)</f>
        <v>0</v>
      </c>
      <c r="G1366" s="352">
        <f t="shared" si="31"/>
        <v>0</v>
      </c>
    </row>
    <row r="1367" spans="3:7" x14ac:dyDescent="0.35">
      <c r="C1367" s="3">
        <f>_xlfn.XLOOKUP(B1367,Details!E:E,Details!CG:CG)</f>
        <v>0</v>
      </c>
      <c r="D1367" s="3">
        <f>_xlfn.XLOOKUP(B1367,Details!E:E,Details!AQ:AQ)</f>
        <v>0</v>
      </c>
      <c r="E1367" s="3">
        <f>_xlfn.XLOOKUP(B1367,Details!E:E,Details!AR:AR)</f>
        <v>0</v>
      </c>
      <c r="F1367" s="3">
        <f>SUMIFS(Details!AY:AY,Details!E:E,'GST TDS'!B1367)</f>
        <v>0</v>
      </c>
      <c r="G1367" s="352">
        <f t="shared" si="31"/>
        <v>0</v>
      </c>
    </row>
    <row r="1368" spans="3:7" x14ac:dyDescent="0.35">
      <c r="C1368" s="3">
        <f>_xlfn.XLOOKUP(B1368,Details!E:E,Details!CG:CG)</f>
        <v>0</v>
      </c>
      <c r="D1368" s="3">
        <f>_xlfn.XLOOKUP(B1368,Details!E:E,Details!AQ:AQ)</f>
        <v>0</v>
      </c>
      <c r="E1368" s="3">
        <f>_xlfn.XLOOKUP(B1368,Details!E:E,Details!AR:AR)</f>
        <v>0</v>
      </c>
      <c r="F1368" s="3">
        <f>SUMIFS(Details!AY:AY,Details!E:E,'GST TDS'!B1368)</f>
        <v>0</v>
      </c>
      <c r="G1368" s="352">
        <f t="shared" si="31"/>
        <v>0</v>
      </c>
    </row>
    <row r="1369" spans="3:7" x14ac:dyDescent="0.35">
      <c r="C1369" s="3">
        <f>_xlfn.XLOOKUP(B1369,Details!E:E,Details!CG:CG)</f>
        <v>0</v>
      </c>
      <c r="D1369" s="3">
        <f>_xlfn.XLOOKUP(B1369,Details!E:E,Details!AQ:AQ)</f>
        <v>0</v>
      </c>
      <c r="E1369" s="3">
        <f>_xlfn.XLOOKUP(B1369,Details!E:E,Details!AR:AR)</f>
        <v>0</v>
      </c>
      <c r="F1369" s="3">
        <f>SUMIFS(Details!AY:AY,Details!E:E,'GST TDS'!B1369)</f>
        <v>0</v>
      </c>
      <c r="G1369" s="352">
        <f t="shared" si="31"/>
        <v>0</v>
      </c>
    </row>
    <row r="1370" spans="3:7" x14ac:dyDescent="0.35">
      <c r="C1370" s="3">
        <f>_xlfn.XLOOKUP(B1370,Details!E:E,Details!CG:CG)</f>
        <v>0</v>
      </c>
      <c r="D1370" s="3">
        <f>_xlfn.XLOOKUP(B1370,Details!E:E,Details!AQ:AQ)</f>
        <v>0</v>
      </c>
      <c r="E1370" s="3">
        <f>_xlfn.XLOOKUP(B1370,Details!E:E,Details!AR:AR)</f>
        <v>0</v>
      </c>
      <c r="F1370" s="3">
        <f>SUMIFS(Details!AY:AY,Details!E:E,'GST TDS'!B1370)</f>
        <v>0</v>
      </c>
      <c r="G1370" s="352">
        <f t="shared" si="31"/>
        <v>0</v>
      </c>
    </row>
    <row r="1371" spans="3:7" x14ac:dyDescent="0.35">
      <c r="C1371" s="3">
        <f>_xlfn.XLOOKUP(B1371,Details!E:E,Details!CG:CG)</f>
        <v>0</v>
      </c>
      <c r="D1371" s="3">
        <f>_xlfn.XLOOKUP(B1371,Details!E:E,Details!AQ:AQ)</f>
        <v>0</v>
      </c>
      <c r="E1371" s="3">
        <f>_xlfn.XLOOKUP(B1371,Details!E:E,Details!AR:AR)</f>
        <v>0</v>
      </c>
      <c r="F1371" s="3">
        <f>SUMIFS(Details!AY:AY,Details!E:E,'GST TDS'!B1371)</f>
        <v>0</v>
      </c>
      <c r="G1371" s="352">
        <f t="shared" si="31"/>
        <v>0</v>
      </c>
    </row>
    <row r="1372" spans="3:7" x14ac:dyDescent="0.35">
      <c r="C1372" s="3">
        <f>_xlfn.XLOOKUP(B1372,Details!E:E,Details!CG:CG)</f>
        <v>0</v>
      </c>
      <c r="D1372" s="3">
        <f>_xlfn.XLOOKUP(B1372,Details!E:E,Details!AQ:AQ)</f>
        <v>0</v>
      </c>
      <c r="E1372" s="3">
        <f>_xlfn.XLOOKUP(B1372,Details!E:E,Details!AR:AR)</f>
        <v>0</v>
      </c>
      <c r="F1372" s="3">
        <f>SUMIFS(Details!AY:AY,Details!E:E,'GST TDS'!B1372)</f>
        <v>0</v>
      </c>
      <c r="G1372" s="352">
        <f t="shared" si="31"/>
        <v>0</v>
      </c>
    </row>
    <row r="1373" spans="3:7" x14ac:dyDescent="0.35">
      <c r="C1373" s="3">
        <f>_xlfn.XLOOKUP(B1373,Details!E:E,Details!CG:CG)</f>
        <v>0</v>
      </c>
      <c r="D1373" s="3">
        <f>_xlfn.XLOOKUP(B1373,Details!E:E,Details!AQ:AQ)</f>
        <v>0</v>
      </c>
      <c r="E1373" s="3">
        <f>_xlfn.XLOOKUP(B1373,Details!E:E,Details!AR:AR)</f>
        <v>0</v>
      </c>
      <c r="F1373" s="3">
        <f>SUMIFS(Details!AY:AY,Details!E:E,'GST TDS'!B1373)</f>
        <v>0</v>
      </c>
      <c r="G1373" s="352">
        <f t="shared" si="31"/>
        <v>0</v>
      </c>
    </row>
    <row r="1374" spans="3:7" x14ac:dyDescent="0.35">
      <c r="C1374" s="3">
        <f>_xlfn.XLOOKUP(B1374,Details!E:E,Details!CG:CG)</f>
        <v>0</v>
      </c>
      <c r="D1374" s="3">
        <f>_xlfn.XLOOKUP(B1374,Details!E:E,Details!AQ:AQ)</f>
        <v>0</v>
      </c>
      <c r="E1374" s="3">
        <f>_xlfn.XLOOKUP(B1374,Details!E:E,Details!AR:AR)</f>
        <v>0</v>
      </c>
      <c r="F1374" s="3">
        <f>SUMIFS(Details!AY:AY,Details!E:E,'GST TDS'!B1374)</f>
        <v>0</v>
      </c>
      <c r="G1374" s="352">
        <f t="shared" si="31"/>
        <v>0</v>
      </c>
    </row>
    <row r="1375" spans="3:7" x14ac:dyDescent="0.35">
      <c r="C1375" s="3">
        <f>_xlfn.XLOOKUP(B1375,Details!E:E,Details!CG:CG)</f>
        <v>0</v>
      </c>
      <c r="D1375" s="3">
        <f>_xlfn.XLOOKUP(B1375,Details!E:E,Details!AQ:AQ)</f>
        <v>0</v>
      </c>
      <c r="E1375" s="3">
        <f>_xlfn.XLOOKUP(B1375,Details!E:E,Details!AR:AR)</f>
        <v>0</v>
      </c>
      <c r="F1375" s="3">
        <f>SUMIFS(Details!AY:AY,Details!E:E,'GST TDS'!B1375)</f>
        <v>0</v>
      </c>
      <c r="G1375" s="352">
        <f t="shared" si="31"/>
        <v>0</v>
      </c>
    </row>
    <row r="1376" spans="3:7" x14ac:dyDescent="0.35">
      <c r="C1376" s="3">
        <f>_xlfn.XLOOKUP(B1376,Details!E:E,Details!CG:CG)</f>
        <v>0</v>
      </c>
      <c r="D1376" s="3">
        <f>_xlfn.XLOOKUP(B1376,Details!E:E,Details!AQ:AQ)</f>
        <v>0</v>
      </c>
      <c r="E1376" s="3">
        <f>_xlfn.XLOOKUP(B1376,Details!E:E,Details!AR:AR)</f>
        <v>0</v>
      </c>
      <c r="F1376" s="3">
        <f>SUMIFS(Details!AY:AY,Details!E:E,'GST TDS'!B1376)</f>
        <v>0</v>
      </c>
      <c r="G1376" s="352">
        <f t="shared" si="31"/>
        <v>0</v>
      </c>
    </row>
    <row r="1377" spans="3:7" x14ac:dyDescent="0.35">
      <c r="C1377" s="3">
        <f>_xlfn.XLOOKUP(B1377,Details!E:E,Details!CG:CG)</f>
        <v>0</v>
      </c>
      <c r="D1377" s="3">
        <f>_xlfn.XLOOKUP(B1377,Details!E:E,Details!AQ:AQ)</f>
        <v>0</v>
      </c>
      <c r="E1377" s="3">
        <f>_xlfn.XLOOKUP(B1377,Details!E:E,Details!AR:AR)</f>
        <v>0</v>
      </c>
      <c r="F1377" s="3">
        <f>SUMIFS(Details!AY:AY,Details!E:E,'GST TDS'!B1377)</f>
        <v>0</v>
      </c>
      <c r="G1377" s="352">
        <f t="shared" si="31"/>
        <v>0</v>
      </c>
    </row>
    <row r="1378" spans="3:7" x14ac:dyDescent="0.35">
      <c r="C1378" s="3">
        <f>_xlfn.XLOOKUP(B1378,Details!E:E,Details!CG:CG)</f>
        <v>0</v>
      </c>
      <c r="D1378" s="3">
        <f>_xlfn.XLOOKUP(B1378,Details!E:E,Details!AQ:AQ)</f>
        <v>0</v>
      </c>
      <c r="E1378" s="3">
        <f>_xlfn.XLOOKUP(B1378,Details!E:E,Details!AR:AR)</f>
        <v>0</v>
      </c>
      <c r="F1378" s="3">
        <f>SUMIFS(Details!AY:AY,Details!E:E,'GST TDS'!B1378)</f>
        <v>0</v>
      </c>
      <c r="G1378" s="352">
        <f t="shared" si="31"/>
        <v>0</v>
      </c>
    </row>
    <row r="1379" spans="3:7" x14ac:dyDescent="0.35">
      <c r="C1379" s="3">
        <f>_xlfn.XLOOKUP(B1379,Details!E:E,Details!CG:CG)</f>
        <v>0</v>
      </c>
      <c r="D1379" s="3">
        <f>_xlfn.XLOOKUP(B1379,Details!E:E,Details!AQ:AQ)</f>
        <v>0</v>
      </c>
      <c r="E1379" s="3">
        <f>_xlfn.XLOOKUP(B1379,Details!E:E,Details!AR:AR)</f>
        <v>0</v>
      </c>
      <c r="F1379" s="3">
        <f>SUMIFS(Details!AY:AY,Details!E:E,'GST TDS'!B1379)</f>
        <v>0</v>
      </c>
      <c r="G1379" s="352">
        <f t="shared" si="31"/>
        <v>0</v>
      </c>
    </row>
    <row r="1380" spans="3:7" x14ac:dyDescent="0.35">
      <c r="C1380" s="3">
        <f>_xlfn.XLOOKUP(B1380,Details!E:E,Details!CG:CG)</f>
        <v>0</v>
      </c>
      <c r="D1380" s="3">
        <f>_xlfn.XLOOKUP(B1380,Details!E:E,Details!AQ:AQ)</f>
        <v>0</v>
      </c>
      <c r="E1380" s="3">
        <f>_xlfn.XLOOKUP(B1380,Details!E:E,Details!AR:AR)</f>
        <v>0</v>
      </c>
      <c r="F1380" s="3">
        <f>SUMIFS(Details!AY:AY,Details!E:E,'GST TDS'!B1380)</f>
        <v>0</v>
      </c>
      <c r="G1380" s="352">
        <f t="shared" si="31"/>
        <v>0</v>
      </c>
    </row>
    <row r="1381" spans="3:7" x14ac:dyDescent="0.35">
      <c r="C1381" s="3">
        <f>_xlfn.XLOOKUP(B1381,Details!E:E,Details!CG:CG)</f>
        <v>0</v>
      </c>
      <c r="D1381" s="3">
        <f>_xlfn.XLOOKUP(B1381,Details!E:E,Details!AQ:AQ)</f>
        <v>0</v>
      </c>
      <c r="E1381" s="3">
        <f>_xlfn.XLOOKUP(B1381,Details!E:E,Details!AR:AR)</f>
        <v>0</v>
      </c>
      <c r="F1381" s="3">
        <f>SUMIFS(Details!AY:AY,Details!E:E,'GST TDS'!B1381)</f>
        <v>0</v>
      </c>
      <c r="G1381" s="352">
        <f t="shared" si="31"/>
        <v>0</v>
      </c>
    </row>
    <row r="1382" spans="3:7" x14ac:dyDescent="0.35">
      <c r="C1382" s="3">
        <f>_xlfn.XLOOKUP(B1382,Details!E:E,Details!CG:CG)</f>
        <v>0</v>
      </c>
      <c r="D1382" s="3">
        <f>_xlfn.XLOOKUP(B1382,Details!E:E,Details!AQ:AQ)</f>
        <v>0</v>
      </c>
      <c r="E1382" s="3">
        <f>_xlfn.XLOOKUP(B1382,Details!E:E,Details!AR:AR)</f>
        <v>0</v>
      </c>
      <c r="F1382" s="3">
        <f>SUMIFS(Details!AY:AY,Details!E:E,'GST TDS'!B1382)</f>
        <v>0</v>
      </c>
      <c r="G1382" s="352">
        <f t="shared" si="31"/>
        <v>0</v>
      </c>
    </row>
    <row r="1383" spans="3:7" x14ac:dyDescent="0.35">
      <c r="C1383" s="3">
        <f>_xlfn.XLOOKUP(B1383,Details!E:E,Details!CG:CG)</f>
        <v>0</v>
      </c>
      <c r="D1383" s="3">
        <f>_xlfn.XLOOKUP(B1383,Details!E:E,Details!AQ:AQ)</f>
        <v>0</v>
      </c>
      <c r="E1383" s="3">
        <f>_xlfn.XLOOKUP(B1383,Details!E:E,Details!AR:AR)</f>
        <v>0</v>
      </c>
      <c r="F1383" s="3">
        <f>SUMIFS(Details!AY:AY,Details!E:E,'GST TDS'!B1383)</f>
        <v>0</v>
      </c>
      <c r="G1383" s="352">
        <f t="shared" si="31"/>
        <v>0</v>
      </c>
    </row>
    <row r="1384" spans="3:7" x14ac:dyDescent="0.35">
      <c r="C1384" s="3">
        <f>_xlfn.XLOOKUP(B1384,Details!E:E,Details!CG:CG)</f>
        <v>0</v>
      </c>
      <c r="D1384" s="3">
        <f>_xlfn.XLOOKUP(B1384,Details!E:E,Details!AQ:AQ)</f>
        <v>0</v>
      </c>
      <c r="E1384" s="3">
        <f>_xlfn.XLOOKUP(B1384,Details!E:E,Details!AR:AR)</f>
        <v>0</v>
      </c>
      <c r="F1384" s="3">
        <f>SUMIFS(Details!AY:AY,Details!E:E,'GST TDS'!B1384)</f>
        <v>0</v>
      </c>
      <c r="G1384" s="352">
        <f t="shared" si="31"/>
        <v>0</v>
      </c>
    </row>
    <row r="1385" spans="3:7" x14ac:dyDescent="0.35">
      <c r="C1385" s="3">
        <f>_xlfn.XLOOKUP(B1385,Details!E:E,Details!CG:CG)</f>
        <v>0</v>
      </c>
      <c r="D1385" s="3">
        <f>_xlfn.XLOOKUP(B1385,Details!E:E,Details!AQ:AQ)</f>
        <v>0</v>
      </c>
      <c r="E1385" s="3">
        <f>_xlfn.XLOOKUP(B1385,Details!E:E,Details!AR:AR)</f>
        <v>0</v>
      </c>
      <c r="F1385" s="3">
        <f>SUMIFS(Details!AY:AY,Details!E:E,'GST TDS'!B1385)</f>
        <v>0</v>
      </c>
      <c r="G1385" s="352">
        <f t="shared" si="31"/>
        <v>0</v>
      </c>
    </row>
    <row r="1386" spans="3:7" x14ac:dyDescent="0.35">
      <c r="C1386" s="3">
        <f>_xlfn.XLOOKUP(B1386,Details!E:E,Details!CG:CG)</f>
        <v>0</v>
      </c>
      <c r="D1386" s="3">
        <f>_xlfn.XLOOKUP(B1386,Details!E:E,Details!AQ:AQ)</f>
        <v>0</v>
      </c>
      <c r="E1386" s="3">
        <f>_xlfn.XLOOKUP(B1386,Details!E:E,Details!AR:AR)</f>
        <v>0</v>
      </c>
      <c r="F1386" s="3">
        <f>SUMIFS(Details!AY:AY,Details!E:E,'GST TDS'!B1386)</f>
        <v>0</v>
      </c>
      <c r="G1386" s="352">
        <f t="shared" si="31"/>
        <v>0</v>
      </c>
    </row>
    <row r="1387" spans="3:7" x14ac:dyDescent="0.35">
      <c r="C1387" s="3">
        <f>_xlfn.XLOOKUP(B1387,Details!E:E,Details!CG:CG)</f>
        <v>0</v>
      </c>
      <c r="D1387" s="3">
        <f>_xlfn.XLOOKUP(B1387,Details!E:E,Details!AQ:AQ)</f>
        <v>0</v>
      </c>
      <c r="E1387" s="3">
        <f>_xlfn.XLOOKUP(B1387,Details!E:E,Details!AR:AR)</f>
        <v>0</v>
      </c>
      <c r="F1387" s="3">
        <f>SUMIFS(Details!AY:AY,Details!E:E,'GST TDS'!B1387)</f>
        <v>0</v>
      </c>
      <c r="G1387" s="352">
        <f t="shared" si="31"/>
        <v>0</v>
      </c>
    </row>
    <row r="1388" spans="3:7" x14ac:dyDescent="0.35">
      <c r="C1388" s="3">
        <f>_xlfn.XLOOKUP(B1388,Details!E:E,Details!CG:CG)</f>
        <v>0</v>
      </c>
      <c r="D1388" s="3">
        <f>_xlfn.XLOOKUP(B1388,Details!E:E,Details!AQ:AQ)</f>
        <v>0</v>
      </c>
      <c r="E1388" s="3">
        <f>_xlfn.XLOOKUP(B1388,Details!E:E,Details!AR:AR)</f>
        <v>0</v>
      </c>
      <c r="F1388" s="3">
        <f>SUMIFS(Details!AY:AY,Details!E:E,'GST TDS'!B1388)</f>
        <v>0</v>
      </c>
      <c r="G1388" s="352">
        <f t="shared" si="31"/>
        <v>0</v>
      </c>
    </row>
    <row r="1389" spans="3:7" x14ac:dyDescent="0.35">
      <c r="C1389" s="3">
        <f>_xlfn.XLOOKUP(B1389,Details!E:E,Details!CG:CG)</f>
        <v>0</v>
      </c>
      <c r="D1389" s="3">
        <f>_xlfn.XLOOKUP(B1389,Details!E:E,Details!AQ:AQ)</f>
        <v>0</v>
      </c>
      <c r="E1389" s="3">
        <f>_xlfn.XLOOKUP(B1389,Details!E:E,Details!AR:AR)</f>
        <v>0</v>
      </c>
      <c r="F1389" s="3">
        <f>SUMIFS(Details!AY:AY,Details!E:E,'GST TDS'!B1389)</f>
        <v>0</v>
      </c>
      <c r="G1389" s="352">
        <f t="shared" si="31"/>
        <v>0</v>
      </c>
    </row>
    <row r="1390" spans="3:7" x14ac:dyDescent="0.35">
      <c r="C1390" s="3">
        <f>_xlfn.XLOOKUP(B1390,Details!E:E,Details!CG:CG)</f>
        <v>0</v>
      </c>
      <c r="D1390" s="3">
        <f>_xlfn.XLOOKUP(B1390,Details!E:E,Details!AQ:AQ)</f>
        <v>0</v>
      </c>
      <c r="E1390" s="3">
        <f>_xlfn.XLOOKUP(B1390,Details!E:E,Details!AR:AR)</f>
        <v>0</v>
      </c>
      <c r="F1390" s="3">
        <f>SUMIFS(Details!AY:AY,Details!E:E,'GST TDS'!B1390)</f>
        <v>0</v>
      </c>
      <c r="G1390" s="352">
        <f t="shared" si="31"/>
        <v>0</v>
      </c>
    </row>
    <row r="1391" spans="3:7" x14ac:dyDescent="0.35">
      <c r="C1391" s="3">
        <f>_xlfn.XLOOKUP(B1391,Details!E:E,Details!CG:CG)</f>
        <v>0</v>
      </c>
      <c r="D1391" s="3">
        <f>_xlfn.XLOOKUP(B1391,Details!E:E,Details!AQ:AQ)</f>
        <v>0</v>
      </c>
      <c r="E1391" s="3">
        <f>_xlfn.XLOOKUP(B1391,Details!E:E,Details!AR:AR)</f>
        <v>0</v>
      </c>
      <c r="F1391" s="3">
        <f>SUMIFS(Details!AY:AY,Details!E:E,'GST TDS'!B1391)</f>
        <v>0</v>
      </c>
      <c r="G1391" s="352">
        <f t="shared" si="31"/>
        <v>0</v>
      </c>
    </row>
    <row r="1392" spans="3:7" x14ac:dyDescent="0.35">
      <c r="C1392" s="3">
        <f>_xlfn.XLOOKUP(B1392,Details!E:E,Details!CG:CG)</f>
        <v>0</v>
      </c>
      <c r="D1392" s="3">
        <f>_xlfn.XLOOKUP(B1392,Details!E:E,Details!AQ:AQ)</f>
        <v>0</v>
      </c>
      <c r="E1392" s="3">
        <f>_xlfn.XLOOKUP(B1392,Details!E:E,Details!AR:AR)</f>
        <v>0</v>
      </c>
      <c r="F1392" s="3">
        <f>SUMIFS(Details!AY:AY,Details!E:E,'GST TDS'!B1392)</f>
        <v>0</v>
      </c>
      <c r="G1392" s="352">
        <f t="shared" si="31"/>
        <v>0</v>
      </c>
    </row>
    <row r="1393" spans="3:7" x14ac:dyDescent="0.35">
      <c r="C1393" s="3">
        <f>_xlfn.XLOOKUP(B1393,Details!E:E,Details!CG:CG)</f>
        <v>0</v>
      </c>
      <c r="D1393" s="3">
        <f>_xlfn.XLOOKUP(B1393,Details!E:E,Details!AQ:AQ)</f>
        <v>0</v>
      </c>
      <c r="E1393" s="3">
        <f>_xlfn.XLOOKUP(B1393,Details!E:E,Details!AR:AR)</f>
        <v>0</v>
      </c>
      <c r="F1393" s="3">
        <f>SUMIFS(Details!AY:AY,Details!E:E,'GST TDS'!B1393)</f>
        <v>0</v>
      </c>
      <c r="G1393" s="352">
        <f t="shared" si="31"/>
        <v>0</v>
      </c>
    </row>
    <row r="1394" spans="3:7" x14ac:dyDescent="0.35">
      <c r="C1394" s="3">
        <f>_xlfn.XLOOKUP(B1394,Details!E:E,Details!CG:CG)</f>
        <v>0</v>
      </c>
      <c r="D1394" s="3">
        <f>_xlfn.XLOOKUP(B1394,Details!E:E,Details!AQ:AQ)</f>
        <v>0</v>
      </c>
      <c r="E1394" s="3">
        <f>_xlfn.XLOOKUP(B1394,Details!E:E,Details!AR:AR)</f>
        <v>0</v>
      </c>
      <c r="F1394" s="3">
        <f>SUMIFS(Details!AY:AY,Details!E:E,'GST TDS'!B1394)</f>
        <v>0</v>
      </c>
      <c r="G1394" s="352">
        <f t="shared" si="31"/>
        <v>0</v>
      </c>
    </row>
    <row r="1395" spans="3:7" x14ac:dyDescent="0.35">
      <c r="C1395" s="3">
        <f>_xlfn.XLOOKUP(B1395,Details!E:E,Details!CG:CG)</f>
        <v>0</v>
      </c>
      <c r="D1395" s="3">
        <f>_xlfn.XLOOKUP(B1395,Details!E:E,Details!AQ:AQ)</f>
        <v>0</v>
      </c>
      <c r="E1395" s="3">
        <f>_xlfn.XLOOKUP(B1395,Details!E:E,Details!AR:AR)</f>
        <v>0</v>
      </c>
      <c r="F1395" s="3">
        <f>SUMIFS(Details!AY:AY,Details!E:E,'GST TDS'!B1395)</f>
        <v>0</v>
      </c>
      <c r="G1395" s="352">
        <f t="shared" si="31"/>
        <v>0</v>
      </c>
    </row>
    <row r="1396" spans="3:7" x14ac:dyDescent="0.35">
      <c r="C1396" s="3">
        <f>_xlfn.XLOOKUP(B1396,Details!E:E,Details!CG:CG)</f>
        <v>0</v>
      </c>
      <c r="D1396" s="3">
        <f>_xlfn.XLOOKUP(B1396,Details!E:E,Details!AQ:AQ)</f>
        <v>0</v>
      </c>
      <c r="E1396" s="3">
        <f>_xlfn.XLOOKUP(B1396,Details!E:E,Details!AR:AR)</f>
        <v>0</v>
      </c>
      <c r="F1396" s="3">
        <f>SUMIFS(Details!AY:AY,Details!E:E,'GST TDS'!B1396)</f>
        <v>0</v>
      </c>
      <c r="G1396" s="352">
        <f t="shared" si="31"/>
        <v>0</v>
      </c>
    </row>
    <row r="1397" spans="3:7" x14ac:dyDescent="0.35">
      <c r="C1397" s="3">
        <f>_xlfn.XLOOKUP(B1397,Details!E:E,Details!CG:CG)</f>
        <v>0</v>
      </c>
      <c r="D1397" s="3">
        <f>_xlfn.XLOOKUP(B1397,Details!E:E,Details!AQ:AQ)</f>
        <v>0</v>
      </c>
      <c r="E1397" s="3">
        <f>_xlfn.XLOOKUP(B1397,Details!E:E,Details!AR:AR)</f>
        <v>0</v>
      </c>
      <c r="F1397" s="3">
        <f>SUMIFS(Details!AY:AY,Details!E:E,'GST TDS'!B1397)</f>
        <v>0</v>
      </c>
      <c r="G1397" s="352">
        <f t="shared" si="31"/>
        <v>0</v>
      </c>
    </row>
    <row r="1398" spans="3:7" x14ac:dyDescent="0.35">
      <c r="C1398" s="3">
        <f>_xlfn.XLOOKUP(B1398,Details!E:E,Details!CG:CG)</f>
        <v>0</v>
      </c>
      <c r="D1398" s="3">
        <f>_xlfn.XLOOKUP(B1398,Details!E:E,Details!AQ:AQ)</f>
        <v>0</v>
      </c>
      <c r="E1398" s="3">
        <f>_xlfn.XLOOKUP(B1398,Details!E:E,Details!AR:AR)</f>
        <v>0</v>
      </c>
      <c r="F1398" s="3">
        <f>SUMIFS(Details!AY:AY,Details!E:E,'GST TDS'!B1398)</f>
        <v>0</v>
      </c>
      <c r="G1398" s="352">
        <f t="shared" si="31"/>
        <v>0</v>
      </c>
    </row>
    <row r="1399" spans="3:7" x14ac:dyDescent="0.35">
      <c r="C1399" s="3">
        <f>_xlfn.XLOOKUP(B1399,Details!E:E,Details!CG:CG)</f>
        <v>0</v>
      </c>
      <c r="D1399" s="3">
        <f>_xlfn.XLOOKUP(B1399,Details!E:E,Details!AQ:AQ)</f>
        <v>0</v>
      </c>
      <c r="E1399" s="3">
        <f>_xlfn.XLOOKUP(B1399,Details!E:E,Details!AR:AR)</f>
        <v>0</v>
      </c>
      <c r="F1399" s="3">
        <f>SUMIFS(Details!AY:AY,Details!E:E,'GST TDS'!B1399)</f>
        <v>0</v>
      </c>
      <c r="G1399" s="352">
        <f t="shared" si="31"/>
        <v>0</v>
      </c>
    </row>
    <row r="1400" spans="3:7" x14ac:dyDescent="0.35">
      <c r="C1400" s="3">
        <f>_xlfn.XLOOKUP(B1400,Details!E:E,Details!CG:CG)</f>
        <v>0</v>
      </c>
      <c r="D1400" s="3">
        <f>_xlfn.XLOOKUP(B1400,Details!E:E,Details!AQ:AQ)</f>
        <v>0</v>
      </c>
      <c r="E1400" s="3">
        <f>_xlfn.XLOOKUP(B1400,Details!E:E,Details!AR:AR)</f>
        <v>0</v>
      </c>
      <c r="F1400" s="3">
        <f>SUMIFS(Details!AY:AY,Details!E:E,'GST TDS'!B1400)</f>
        <v>0</v>
      </c>
      <c r="G1400" s="352">
        <f t="shared" si="31"/>
        <v>0</v>
      </c>
    </row>
    <row r="1401" spans="3:7" x14ac:dyDescent="0.35">
      <c r="C1401" s="3">
        <f>_xlfn.XLOOKUP(B1401,Details!E:E,Details!CG:CG)</f>
        <v>0</v>
      </c>
      <c r="D1401" s="3">
        <f>_xlfn.XLOOKUP(B1401,Details!E:E,Details!AQ:AQ)</f>
        <v>0</v>
      </c>
      <c r="E1401" s="3">
        <f>_xlfn.XLOOKUP(B1401,Details!E:E,Details!AR:AR)</f>
        <v>0</v>
      </c>
      <c r="F1401" s="3">
        <f>SUMIFS(Details!AY:AY,Details!E:E,'GST TDS'!B1401)</f>
        <v>0</v>
      </c>
      <c r="G1401" s="352">
        <f t="shared" si="31"/>
        <v>0</v>
      </c>
    </row>
    <row r="1402" spans="3:7" x14ac:dyDescent="0.35">
      <c r="C1402" s="3">
        <f>_xlfn.XLOOKUP(B1402,Details!E:E,Details!CG:CG)</f>
        <v>0</v>
      </c>
      <c r="D1402" s="3">
        <f>_xlfn.XLOOKUP(B1402,Details!E:E,Details!AQ:AQ)</f>
        <v>0</v>
      </c>
      <c r="E1402" s="3">
        <f>_xlfn.XLOOKUP(B1402,Details!E:E,Details!AR:AR)</f>
        <v>0</v>
      </c>
      <c r="F1402" s="3">
        <f>SUMIFS(Details!AY:AY,Details!E:E,'GST TDS'!B1402)</f>
        <v>0</v>
      </c>
      <c r="G1402" s="352">
        <f t="shared" si="31"/>
        <v>0</v>
      </c>
    </row>
    <row r="1403" spans="3:7" x14ac:dyDescent="0.35">
      <c r="C1403" s="3">
        <f>_xlfn.XLOOKUP(B1403,Details!E:E,Details!CG:CG)</f>
        <v>0</v>
      </c>
      <c r="D1403" s="3">
        <f>_xlfn.XLOOKUP(B1403,Details!E:E,Details!AQ:AQ)</f>
        <v>0</v>
      </c>
      <c r="E1403" s="3">
        <f>_xlfn.XLOOKUP(B1403,Details!E:E,Details!AR:AR)</f>
        <v>0</v>
      </c>
      <c r="F1403" s="3">
        <f>SUMIFS(Details!AY:AY,Details!E:E,'GST TDS'!B1403)</f>
        <v>0</v>
      </c>
      <c r="G1403" s="352">
        <f t="shared" si="31"/>
        <v>0</v>
      </c>
    </row>
    <row r="1404" spans="3:7" x14ac:dyDescent="0.35">
      <c r="C1404" s="3">
        <f>_xlfn.XLOOKUP(B1404,Details!E:E,Details!CG:CG)</f>
        <v>0</v>
      </c>
      <c r="D1404" s="3">
        <f>_xlfn.XLOOKUP(B1404,Details!E:E,Details!AQ:AQ)</f>
        <v>0</v>
      </c>
      <c r="E1404" s="3">
        <f>_xlfn.XLOOKUP(B1404,Details!E:E,Details!AR:AR)</f>
        <v>0</v>
      </c>
      <c r="F1404" s="3">
        <f>SUMIFS(Details!AY:AY,Details!E:E,'GST TDS'!B1404)</f>
        <v>0</v>
      </c>
      <c r="G1404" s="352">
        <f t="shared" si="31"/>
        <v>0</v>
      </c>
    </row>
    <row r="1405" spans="3:7" x14ac:dyDescent="0.35">
      <c r="C1405" s="3">
        <f>_xlfn.XLOOKUP(B1405,Details!E:E,Details!CG:CG)</f>
        <v>0</v>
      </c>
      <c r="D1405" s="3">
        <f>_xlfn.XLOOKUP(B1405,Details!E:E,Details!AQ:AQ)</f>
        <v>0</v>
      </c>
      <c r="E1405" s="3">
        <f>_xlfn.XLOOKUP(B1405,Details!E:E,Details!AR:AR)</f>
        <v>0</v>
      </c>
      <c r="F1405" s="3">
        <f>SUMIFS(Details!AY:AY,Details!E:E,'GST TDS'!B1405)</f>
        <v>0</v>
      </c>
      <c r="G1405" s="352">
        <f t="shared" si="31"/>
        <v>0</v>
      </c>
    </row>
    <row r="1406" spans="3:7" x14ac:dyDescent="0.35">
      <c r="C1406" s="3">
        <f>_xlfn.XLOOKUP(B1406,Details!E:E,Details!CG:CG)</f>
        <v>0</v>
      </c>
      <c r="D1406" s="3">
        <f>_xlfn.XLOOKUP(B1406,Details!E:E,Details!AQ:AQ)</f>
        <v>0</v>
      </c>
      <c r="E1406" s="3">
        <f>_xlfn.XLOOKUP(B1406,Details!E:E,Details!AR:AR)</f>
        <v>0</v>
      </c>
      <c r="F1406" s="3">
        <f>SUMIFS(Details!AY:AY,Details!E:E,'GST TDS'!B1406)</f>
        <v>0</v>
      </c>
      <c r="G1406" s="352">
        <f t="shared" si="31"/>
        <v>0</v>
      </c>
    </row>
    <row r="1407" spans="3:7" x14ac:dyDescent="0.35">
      <c r="C1407" s="3">
        <f>_xlfn.XLOOKUP(B1407,Details!E:E,Details!CG:CG)</f>
        <v>0</v>
      </c>
      <c r="D1407" s="3">
        <f>_xlfn.XLOOKUP(B1407,Details!E:E,Details!AQ:AQ)</f>
        <v>0</v>
      </c>
      <c r="E1407" s="3">
        <f>_xlfn.XLOOKUP(B1407,Details!E:E,Details!AR:AR)</f>
        <v>0</v>
      </c>
      <c r="F1407" s="3">
        <f>SUMIFS(Details!AY:AY,Details!E:E,'GST TDS'!B1407)</f>
        <v>0</v>
      </c>
      <c r="G1407" s="352">
        <f t="shared" si="31"/>
        <v>0</v>
      </c>
    </row>
    <row r="1408" spans="3:7" x14ac:dyDescent="0.35">
      <c r="C1408" s="3">
        <f>_xlfn.XLOOKUP(B1408,Details!E:E,Details!CG:CG)</f>
        <v>0</v>
      </c>
      <c r="D1408" s="3">
        <f>_xlfn.XLOOKUP(B1408,Details!E:E,Details!AQ:AQ)</f>
        <v>0</v>
      </c>
      <c r="E1408" s="3">
        <f>_xlfn.XLOOKUP(B1408,Details!E:E,Details!AR:AR)</f>
        <v>0</v>
      </c>
      <c r="F1408" s="3">
        <f>SUMIFS(Details!AY:AY,Details!E:E,'GST TDS'!B1408)</f>
        <v>0</v>
      </c>
      <c r="G1408" s="352">
        <f t="shared" si="31"/>
        <v>0</v>
      </c>
    </row>
    <row r="1409" spans="3:7" x14ac:dyDescent="0.35">
      <c r="C1409" s="3">
        <f>_xlfn.XLOOKUP(B1409,Details!E:E,Details!CG:CG)</f>
        <v>0</v>
      </c>
      <c r="D1409" s="3">
        <f>_xlfn.XLOOKUP(B1409,Details!E:E,Details!AQ:AQ)</f>
        <v>0</v>
      </c>
      <c r="E1409" s="3">
        <f>_xlfn.XLOOKUP(B1409,Details!E:E,Details!AR:AR)</f>
        <v>0</v>
      </c>
      <c r="F1409" s="3">
        <f>SUMIFS(Details!AY:AY,Details!E:E,'GST TDS'!B1409)</f>
        <v>0</v>
      </c>
      <c r="G1409" s="352">
        <f t="shared" si="31"/>
        <v>0</v>
      </c>
    </row>
    <row r="1410" spans="3:7" x14ac:dyDescent="0.35">
      <c r="C1410" s="3">
        <f>_xlfn.XLOOKUP(B1410,Details!E:E,Details!CG:CG)</f>
        <v>0</v>
      </c>
      <c r="D1410" s="3">
        <f>_xlfn.XLOOKUP(B1410,Details!E:E,Details!AQ:AQ)</f>
        <v>0</v>
      </c>
      <c r="E1410" s="3">
        <f>_xlfn.XLOOKUP(B1410,Details!E:E,Details!AR:AR)</f>
        <v>0</v>
      </c>
      <c r="F1410" s="3">
        <f>SUMIFS(Details!AY:AY,Details!E:E,'GST TDS'!B1410)</f>
        <v>0</v>
      </c>
      <c r="G1410" s="352">
        <f t="shared" si="31"/>
        <v>0</v>
      </c>
    </row>
    <row r="1411" spans="3:7" x14ac:dyDescent="0.35">
      <c r="C1411" s="3">
        <f>_xlfn.XLOOKUP(B1411,Details!E:E,Details!CG:CG)</f>
        <v>0</v>
      </c>
      <c r="D1411" s="3">
        <f>_xlfn.XLOOKUP(B1411,Details!E:E,Details!AQ:AQ)</f>
        <v>0</v>
      </c>
      <c r="E1411" s="3">
        <f>_xlfn.XLOOKUP(B1411,Details!E:E,Details!AR:AR)</f>
        <v>0</v>
      </c>
      <c r="F1411" s="3">
        <f>SUMIFS(Details!AY:AY,Details!E:E,'GST TDS'!B1411)</f>
        <v>0</v>
      </c>
      <c r="G1411" s="352">
        <f t="shared" si="31"/>
        <v>0</v>
      </c>
    </row>
    <row r="1412" spans="3:7" x14ac:dyDescent="0.35">
      <c r="C1412" s="3">
        <f>_xlfn.XLOOKUP(B1412,Details!E:E,Details!CG:CG)</f>
        <v>0</v>
      </c>
      <c r="D1412" s="3">
        <f>_xlfn.XLOOKUP(B1412,Details!E:E,Details!AQ:AQ)</f>
        <v>0</v>
      </c>
      <c r="E1412" s="3">
        <f>_xlfn.XLOOKUP(B1412,Details!E:E,Details!AR:AR)</f>
        <v>0</v>
      </c>
      <c r="F1412" s="3">
        <f>SUMIFS(Details!AY:AY,Details!E:E,'GST TDS'!B1412)</f>
        <v>0</v>
      </c>
      <c r="G1412" s="352">
        <f t="shared" si="31"/>
        <v>0</v>
      </c>
    </row>
    <row r="1413" spans="3:7" x14ac:dyDescent="0.35">
      <c r="C1413" s="3">
        <f>_xlfn.XLOOKUP(B1413,Details!E:E,Details!CG:CG)</f>
        <v>0</v>
      </c>
      <c r="D1413" s="3">
        <f>_xlfn.XLOOKUP(B1413,Details!E:E,Details!AQ:AQ)</f>
        <v>0</v>
      </c>
      <c r="E1413" s="3">
        <f>_xlfn.XLOOKUP(B1413,Details!E:E,Details!AR:AR)</f>
        <v>0</v>
      </c>
      <c r="F1413" s="3">
        <f>SUMIFS(Details!AY:AY,Details!E:E,'GST TDS'!B1413)</f>
        <v>0</v>
      </c>
      <c r="G1413" s="352">
        <f t="shared" si="31"/>
        <v>0</v>
      </c>
    </row>
    <row r="1414" spans="3:7" x14ac:dyDescent="0.35">
      <c r="C1414" s="3">
        <f>_xlfn.XLOOKUP(B1414,Details!E:E,Details!CG:CG)</f>
        <v>0</v>
      </c>
      <c r="D1414" s="3">
        <f>_xlfn.XLOOKUP(B1414,Details!E:E,Details!AQ:AQ)</f>
        <v>0</v>
      </c>
      <c r="E1414" s="3">
        <f>_xlfn.XLOOKUP(B1414,Details!E:E,Details!AR:AR)</f>
        <v>0</v>
      </c>
      <c r="F1414" s="3">
        <f>SUMIFS(Details!AY:AY,Details!E:E,'GST TDS'!B1414)</f>
        <v>0</v>
      </c>
      <c r="G1414" s="352">
        <f t="shared" si="31"/>
        <v>0</v>
      </c>
    </row>
    <row r="1415" spans="3:7" x14ac:dyDescent="0.35">
      <c r="C1415" s="3">
        <f>_xlfn.XLOOKUP(B1415,Details!E:E,Details!CG:CG)</f>
        <v>0</v>
      </c>
      <c r="D1415" s="3">
        <f>_xlfn.XLOOKUP(B1415,Details!E:E,Details!AQ:AQ)</f>
        <v>0</v>
      </c>
      <c r="E1415" s="3">
        <f>_xlfn.XLOOKUP(B1415,Details!E:E,Details!AR:AR)</f>
        <v>0</v>
      </c>
      <c r="F1415" s="3">
        <f>SUMIFS(Details!AY:AY,Details!E:E,'GST TDS'!B1415)</f>
        <v>0</v>
      </c>
      <c r="G1415" s="352">
        <f t="shared" si="31"/>
        <v>0</v>
      </c>
    </row>
    <row r="1416" spans="3:7" x14ac:dyDescent="0.35">
      <c r="C1416" s="3">
        <f>_xlfn.XLOOKUP(B1416,Details!E:E,Details!CG:CG)</f>
        <v>0</v>
      </c>
      <c r="D1416" s="3">
        <f>_xlfn.XLOOKUP(B1416,Details!E:E,Details!AQ:AQ)</f>
        <v>0</v>
      </c>
      <c r="E1416" s="3">
        <f>_xlfn.XLOOKUP(B1416,Details!E:E,Details!AR:AR)</f>
        <v>0</v>
      </c>
      <c r="F1416" s="3">
        <f>SUMIFS(Details!AY:AY,Details!E:E,'GST TDS'!B1416)</f>
        <v>0</v>
      </c>
      <c r="G1416" s="352">
        <f t="shared" si="31"/>
        <v>0</v>
      </c>
    </row>
    <row r="1417" spans="3:7" x14ac:dyDescent="0.35">
      <c r="C1417" s="3">
        <f>_xlfn.XLOOKUP(B1417,Details!E:E,Details!CG:CG)</f>
        <v>0</v>
      </c>
      <c r="D1417" s="3">
        <f>_xlfn.XLOOKUP(B1417,Details!E:E,Details!AQ:AQ)</f>
        <v>0</v>
      </c>
      <c r="E1417" s="3">
        <f>_xlfn.XLOOKUP(B1417,Details!E:E,Details!AR:AR)</f>
        <v>0</v>
      </c>
      <c r="F1417" s="3">
        <f>SUMIFS(Details!AY:AY,Details!E:E,'GST TDS'!B1417)</f>
        <v>0</v>
      </c>
      <c r="G1417" s="352">
        <f t="shared" si="31"/>
        <v>0</v>
      </c>
    </row>
    <row r="1418" spans="3:7" x14ac:dyDescent="0.35">
      <c r="C1418" s="3">
        <f>_xlfn.XLOOKUP(B1418,Details!E:E,Details!CG:CG)</f>
        <v>0</v>
      </c>
      <c r="D1418" s="3">
        <f>_xlfn.XLOOKUP(B1418,Details!E:E,Details!AQ:AQ)</f>
        <v>0</v>
      </c>
      <c r="E1418" s="3">
        <f>_xlfn.XLOOKUP(B1418,Details!E:E,Details!AR:AR)</f>
        <v>0</v>
      </c>
      <c r="F1418" s="3">
        <f>SUMIFS(Details!AY:AY,Details!E:E,'GST TDS'!B1418)</f>
        <v>0</v>
      </c>
      <c r="G1418" s="352">
        <f t="shared" si="31"/>
        <v>0</v>
      </c>
    </row>
    <row r="1419" spans="3:7" x14ac:dyDescent="0.35">
      <c r="C1419" s="3">
        <f>_xlfn.XLOOKUP(B1419,Details!E:E,Details!CG:CG)</f>
        <v>0</v>
      </c>
      <c r="D1419" s="3">
        <f>_xlfn.XLOOKUP(B1419,Details!E:E,Details!AQ:AQ)</f>
        <v>0</v>
      </c>
      <c r="E1419" s="3">
        <f>_xlfn.XLOOKUP(B1419,Details!E:E,Details!AR:AR)</f>
        <v>0</v>
      </c>
      <c r="F1419" s="3">
        <f>SUMIFS(Details!AY:AY,Details!E:E,'GST TDS'!B1419)</f>
        <v>0</v>
      </c>
      <c r="G1419" s="352">
        <f t="shared" si="31"/>
        <v>0</v>
      </c>
    </row>
    <row r="1420" spans="3:7" x14ac:dyDescent="0.35">
      <c r="C1420" s="3">
        <f>_xlfn.XLOOKUP(B1420,Details!E:E,Details!CG:CG)</f>
        <v>0</v>
      </c>
      <c r="D1420" s="3">
        <f>_xlfn.XLOOKUP(B1420,Details!E:E,Details!AQ:AQ)</f>
        <v>0</v>
      </c>
      <c r="E1420" s="3">
        <f>_xlfn.XLOOKUP(B1420,Details!E:E,Details!AR:AR)</f>
        <v>0</v>
      </c>
      <c r="F1420" s="3">
        <f>SUMIFS(Details!AY:AY,Details!E:E,'GST TDS'!B1420)</f>
        <v>0</v>
      </c>
      <c r="G1420" s="352">
        <f t="shared" si="31"/>
        <v>0</v>
      </c>
    </row>
    <row r="1421" spans="3:7" x14ac:dyDescent="0.35">
      <c r="C1421" s="3">
        <f>_xlfn.XLOOKUP(B1421,Details!E:E,Details!CG:CG)</f>
        <v>0</v>
      </c>
      <c r="D1421" s="3">
        <f>_xlfn.XLOOKUP(B1421,Details!E:E,Details!AQ:AQ)</f>
        <v>0</v>
      </c>
      <c r="E1421" s="3">
        <f>_xlfn.XLOOKUP(B1421,Details!E:E,Details!AR:AR)</f>
        <v>0</v>
      </c>
      <c r="F1421" s="3">
        <f>SUMIFS(Details!AY:AY,Details!E:E,'GST TDS'!B1421)</f>
        <v>0</v>
      </c>
      <c r="G1421" s="352">
        <f t="shared" si="31"/>
        <v>0</v>
      </c>
    </row>
    <row r="1422" spans="3:7" x14ac:dyDescent="0.35">
      <c r="C1422" s="3">
        <f>_xlfn.XLOOKUP(B1422,Details!E:E,Details!CG:CG)</f>
        <v>0</v>
      </c>
      <c r="D1422" s="3">
        <f>_xlfn.XLOOKUP(B1422,Details!E:E,Details!AQ:AQ)</f>
        <v>0</v>
      </c>
      <c r="E1422" s="3">
        <f>_xlfn.XLOOKUP(B1422,Details!E:E,Details!AR:AR)</f>
        <v>0</v>
      </c>
      <c r="F1422" s="3">
        <f>SUMIFS(Details!AY:AY,Details!E:E,'GST TDS'!B1422)</f>
        <v>0</v>
      </c>
      <c r="G1422" s="352">
        <f t="shared" si="31"/>
        <v>0</v>
      </c>
    </row>
    <row r="1423" spans="3:7" x14ac:dyDescent="0.35">
      <c r="C1423" s="3">
        <f>_xlfn.XLOOKUP(B1423,Details!E:E,Details!CG:CG)</f>
        <v>0</v>
      </c>
      <c r="D1423" s="3">
        <f>_xlfn.XLOOKUP(B1423,Details!E:E,Details!AQ:AQ)</f>
        <v>0</v>
      </c>
      <c r="E1423" s="3">
        <f>_xlfn.XLOOKUP(B1423,Details!E:E,Details!AR:AR)</f>
        <v>0</v>
      </c>
      <c r="F1423" s="3">
        <f>SUMIFS(Details!AY:AY,Details!E:E,'GST TDS'!B1423)</f>
        <v>0</v>
      </c>
      <c r="G1423" s="352">
        <f t="shared" si="31"/>
        <v>0</v>
      </c>
    </row>
    <row r="1424" spans="3:7" x14ac:dyDescent="0.35">
      <c r="C1424" s="3">
        <f>_xlfn.XLOOKUP(B1424,Details!E:E,Details!CG:CG)</f>
        <v>0</v>
      </c>
      <c r="D1424" s="3">
        <f>_xlfn.XLOOKUP(B1424,Details!E:E,Details!AQ:AQ)</f>
        <v>0</v>
      </c>
      <c r="E1424" s="3">
        <f>_xlfn.XLOOKUP(B1424,Details!E:E,Details!AR:AR)</f>
        <v>0</v>
      </c>
      <c r="F1424" s="3">
        <f>SUMIFS(Details!AY:AY,Details!E:E,'GST TDS'!B1424)</f>
        <v>0</v>
      </c>
      <c r="G1424" s="352">
        <f t="shared" ref="G1424:G1487" si="32">F1424*2%</f>
        <v>0</v>
      </c>
    </row>
    <row r="1425" spans="3:7" x14ac:dyDescent="0.35">
      <c r="C1425" s="3">
        <f>_xlfn.XLOOKUP(B1425,Details!E:E,Details!CG:CG)</f>
        <v>0</v>
      </c>
      <c r="D1425" s="3">
        <f>_xlfn.XLOOKUP(B1425,Details!E:E,Details!AQ:AQ)</f>
        <v>0</v>
      </c>
      <c r="E1425" s="3">
        <f>_xlfn.XLOOKUP(B1425,Details!E:E,Details!AR:AR)</f>
        <v>0</v>
      </c>
      <c r="F1425" s="3">
        <f>SUMIFS(Details!AY:AY,Details!E:E,'GST TDS'!B1425)</f>
        <v>0</v>
      </c>
      <c r="G1425" s="352">
        <f t="shared" si="32"/>
        <v>0</v>
      </c>
    </row>
    <row r="1426" spans="3:7" x14ac:dyDescent="0.35">
      <c r="C1426" s="3">
        <f>_xlfn.XLOOKUP(B1426,Details!E:E,Details!CG:CG)</f>
        <v>0</v>
      </c>
      <c r="D1426" s="3">
        <f>_xlfn.XLOOKUP(B1426,Details!E:E,Details!AQ:AQ)</f>
        <v>0</v>
      </c>
      <c r="E1426" s="3">
        <f>_xlfn.XLOOKUP(B1426,Details!E:E,Details!AR:AR)</f>
        <v>0</v>
      </c>
      <c r="F1426" s="3">
        <f>SUMIFS(Details!AY:AY,Details!E:E,'GST TDS'!B1426)</f>
        <v>0</v>
      </c>
      <c r="G1426" s="352">
        <f t="shared" si="32"/>
        <v>0</v>
      </c>
    </row>
    <row r="1427" spans="3:7" x14ac:dyDescent="0.35">
      <c r="C1427" s="3">
        <f>_xlfn.XLOOKUP(B1427,Details!E:E,Details!CG:CG)</f>
        <v>0</v>
      </c>
      <c r="D1427" s="3">
        <f>_xlfn.XLOOKUP(B1427,Details!E:E,Details!AQ:AQ)</f>
        <v>0</v>
      </c>
      <c r="E1427" s="3">
        <f>_xlfn.XLOOKUP(B1427,Details!E:E,Details!AR:AR)</f>
        <v>0</v>
      </c>
      <c r="F1427" s="3">
        <f>SUMIFS(Details!AY:AY,Details!E:E,'GST TDS'!B1427)</f>
        <v>0</v>
      </c>
      <c r="G1427" s="352">
        <f t="shared" si="32"/>
        <v>0</v>
      </c>
    </row>
    <row r="1428" spans="3:7" x14ac:dyDescent="0.35">
      <c r="C1428" s="3">
        <f>_xlfn.XLOOKUP(B1428,Details!E:E,Details!CG:CG)</f>
        <v>0</v>
      </c>
      <c r="D1428" s="3">
        <f>_xlfn.XLOOKUP(B1428,Details!E:E,Details!AQ:AQ)</f>
        <v>0</v>
      </c>
      <c r="E1428" s="3">
        <f>_xlfn.XLOOKUP(B1428,Details!E:E,Details!AR:AR)</f>
        <v>0</v>
      </c>
      <c r="F1428" s="3">
        <f>SUMIFS(Details!AY:AY,Details!E:E,'GST TDS'!B1428)</f>
        <v>0</v>
      </c>
      <c r="G1428" s="352">
        <f t="shared" si="32"/>
        <v>0</v>
      </c>
    </row>
    <row r="1429" spans="3:7" x14ac:dyDescent="0.35">
      <c r="C1429" s="3">
        <f>_xlfn.XLOOKUP(B1429,Details!E:E,Details!CG:CG)</f>
        <v>0</v>
      </c>
      <c r="D1429" s="3">
        <f>_xlfn.XLOOKUP(B1429,Details!E:E,Details!AQ:AQ)</f>
        <v>0</v>
      </c>
      <c r="E1429" s="3">
        <f>_xlfn.XLOOKUP(B1429,Details!E:E,Details!AR:AR)</f>
        <v>0</v>
      </c>
      <c r="F1429" s="3">
        <f>SUMIFS(Details!AY:AY,Details!E:E,'GST TDS'!B1429)</f>
        <v>0</v>
      </c>
      <c r="G1429" s="352">
        <f t="shared" si="32"/>
        <v>0</v>
      </c>
    </row>
    <row r="1430" spans="3:7" x14ac:dyDescent="0.35">
      <c r="C1430" s="3">
        <f>_xlfn.XLOOKUP(B1430,Details!E:E,Details!CG:CG)</f>
        <v>0</v>
      </c>
      <c r="D1430" s="3">
        <f>_xlfn.XLOOKUP(B1430,Details!E:E,Details!AQ:AQ)</f>
        <v>0</v>
      </c>
      <c r="E1430" s="3">
        <f>_xlfn.XLOOKUP(B1430,Details!E:E,Details!AR:AR)</f>
        <v>0</v>
      </c>
      <c r="F1430" s="3">
        <f>SUMIFS(Details!AY:AY,Details!E:E,'GST TDS'!B1430)</f>
        <v>0</v>
      </c>
      <c r="G1430" s="352">
        <f t="shared" si="32"/>
        <v>0</v>
      </c>
    </row>
    <row r="1431" spans="3:7" x14ac:dyDescent="0.35">
      <c r="C1431" s="3">
        <f>_xlfn.XLOOKUP(B1431,Details!E:E,Details!CG:CG)</f>
        <v>0</v>
      </c>
      <c r="D1431" s="3">
        <f>_xlfn.XLOOKUP(B1431,Details!E:E,Details!AQ:AQ)</f>
        <v>0</v>
      </c>
      <c r="E1431" s="3">
        <f>_xlfn.XLOOKUP(B1431,Details!E:E,Details!AR:AR)</f>
        <v>0</v>
      </c>
      <c r="F1431" s="3">
        <f>SUMIFS(Details!AY:AY,Details!E:E,'GST TDS'!B1431)</f>
        <v>0</v>
      </c>
      <c r="G1431" s="352">
        <f t="shared" si="32"/>
        <v>0</v>
      </c>
    </row>
    <row r="1432" spans="3:7" x14ac:dyDescent="0.35">
      <c r="C1432" s="3">
        <f>_xlfn.XLOOKUP(B1432,Details!E:E,Details!CG:CG)</f>
        <v>0</v>
      </c>
      <c r="D1432" s="3">
        <f>_xlfn.XLOOKUP(B1432,Details!E:E,Details!AQ:AQ)</f>
        <v>0</v>
      </c>
      <c r="E1432" s="3">
        <f>_xlfn.XLOOKUP(B1432,Details!E:E,Details!AR:AR)</f>
        <v>0</v>
      </c>
      <c r="F1432" s="3">
        <f>SUMIFS(Details!AY:AY,Details!E:E,'GST TDS'!B1432)</f>
        <v>0</v>
      </c>
      <c r="G1432" s="352">
        <f t="shared" si="32"/>
        <v>0</v>
      </c>
    </row>
    <row r="1433" spans="3:7" x14ac:dyDescent="0.35">
      <c r="C1433" s="3">
        <f>_xlfn.XLOOKUP(B1433,Details!E:E,Details!CG:CG)</f>
        <v>0</v>
      </c>
      <c r="D1433" s="3">
        <f>_xlfn.XLOOKUP(B1433,Details!E:E,Details!AQ:AQ)</f>
        <v>0</v>
      </c>
      <c r="E1433" s="3">
        <f>_xlfn.XLOOKUP(B1433,Details!E:E,Details!AR:AR)</f>
        <v>0</v>
      </c>
      <c r="F1433" s="3">
        <f>SUMIFS(Details!AY:AY,Details!E:E,'GST TDS'!B1433)</f>
        <v>0</v>
      </c>
      <c r="G1433" s="352">
        <f t="shared" si="32"/>
        <v>0</v>
      </c>
    </row>
    <row r="1434" spans="3:7" x14ac:dyDescent="0.35">
      <c r="C1434" s="3">
        <f>_xlfn.XLOOKUP(B1434,Details!E:E,Details!CG:CG)</f>
        <v>0</v>
      </c>
      <c r="D1434" s="3">
        <f>_xlfn.XLOOKUP(B1434,Details!E:E,Details!AQ:AQ)</f>
        <v>0</v>
      </c>
      <c r="E1434" s="3">
        <f>_xlfn.XLOOKUP(B1434,Details!E:E,Details!AR:AR)</f>
        <v>0</v>
      </c>
      <c r="F1434" s="3">
        <f>SUMIFS(Details!AY:AY,Details!E:E,'GST TDS'!B1434)</f>
        <v>0</v>
      </c>
      <c r="G1434" s="352">
        <f t="shared" si="32"/>
        <v>0</v>
      </c>
    </row>
    <row r="1435" spans="3:7" x14ac:dyDescent="0.35">
      <c r="C1435" s="3">
        <f>_xlfn.XLOOKUP(B1435,Details!E:E,Details!CG:CG)</f>
        <v>0</v>
      </c>
      <c r="D1435" s="3">
        <f>_xlfn.XLOOKUP(B1435,Details!E:E,Details!AQ:AQ)</f>
        <v>0</v>
      </c>
      <c r="E1435" s="3">
        <f>_xlfn.XLOOKUP(B1435,Details!E:E,Details!AR:AR)</f>
        <v>0</v>
      </c>
      <c r="F1435" s="3">
        <f>SUMIFS(Details!AY:AY,Details!E:E,'GST TDS'!B1435)</f>
        <v>0</v>
      </c>
      <c r="G1435" s="352">
        <f t="shared" si="32"/>
        <v>0</v>
      </c>
    </row>
    <row r="1436" spans="3:7" x14ac:dyDescent="0.35">
      <c r="C1436" s="3">
        <f>_xlfn.XLOOKUP(B1436,Details!E:E,Details!CG:CG)</f>
        <v>0</v>
      </c>
      <c r="D1436" s="3">
        <f>_xlfn.XLOOKUP(B1436,Details!E:E,Details!AQ:AQ)</f>
        <v>0</v>
      </c>
      <c r="E1436" s="3">
        <f>_xlfn.XLOOKUP(B1436,Details!E:E,Details!AR:AR)</f>
        <v>0</v>
      </c>
      <c r="F1436" s="3">
        <f>SUMIFS(Details!AY:AY,Details!E:E,'GST TDS'!B1436)</f>
        <v>0</v>
      </c>
      <c r="G1436" s="352">
        <f t="shared" si="32"/>
        <v>0</v>
      </c>
    </row>
    <row r="1437" spans="3:7" x14ac:dyDescent="0.35">
      <c r="C1437" s="3">
        <f>_xlfn.XLOOKUP(B1437,Details!E:E,Details!CG:CG)</f>
        <v>0</v>
      </c>
      <c r="D1437" s="3">
        <f>_xlfn.XLOOKUP(B1437,Details!E:E,Details!AQ:AQ)</f>
        <v>0</v>
      </c>
      <c r="E1437" s="3">
        <f>_xlfn.XLOOKUP(B1437,Details!E:E,Details!AR:AR)</f>
        <v>0</v>
      </c>
      <c r="F1437" s="3">
        <f>SUMIFS(Details!AY:AY,Details!E:E,'GST TDS'!B1437)</f>
        <v>0</v>
      </c>
      <c r="G1437" s="352">
        <f t="shared" si="32"/>
        <v>0</v>
      </c>
    </row>
    <row r="1438" spans="3:7" x14ac:dyDescent="0.35">
      <c r="C1438" s="3">
        <f>_xlfn.XLOOKUP(B1438,Details!E:E,Details!CG:CG)</f>
        <v>0</v>
      </c>
      <c r="D1438" s="3">
        <f>_xlfn.XLOOKUP(B1438,Details!E:E,Details!AQ:AQ)</f>
        <v>0</v>
      </c>
      <c r="E1438" s="3">
        <f>_xlfn.XLOOKUP(B1438,Details!E:E,Details!AR:AR)</f>
        <v>0</v>
      </c>
      <c r="F1438" s="3">
        <f>SUMIFS(Details!AY:AY,Details!E:E,'GST TDS'!B1438)</f>
        <v>0</v>
      </c>
      <c r="G1438" s="352">
        <f t="shared" si="32"/>
        <v>0</v>
      </c>
    </row>
    <row r="1439" spans="3:7" x14ac:dyDescent="0.35">
      <c r="C1439" s="3">
        <f>_xlfn.XLOOKUP(B1439,Details!E:E,Details!CG:CG)</f>
        <v>0</v>
      </c>
      <c r="D1439" s="3">
        <f>_xlfn.XLOOKUP(B1439,Details!E:E,Details!AQ:AQ)</f>
        <v>0</v>
      </c>
      <c r="E1439" s="3">
        <f>_xlfn.XLOOKUP(B1439,Details!E:E,Details!AR:AR)</f>
        <v>0</v>
      </c>
      <c r="F1439" s="3">
        <f>SUMIFS(Details!AY:AY,Details!E:E,'GST TDS'!B1439)</f>
        <v>0</v>
      </c>
      <c r="G1439" s="352">
        <f t="shared" si="32"/>
        <v>0</v>
      </c>
    </row>
    <row r="1440" spans="3:7" x14ac:dyDescent="0.35">
      <c r="C1440" s="3">
        <f>_xlfn.XLOOKUP(B1440,Details!E:E,Details!CG:CG)</f>
        <v>0</v>
      </c>
      <c r="D1440" s="3">
        <f>_xlfn.XLOOKUP(B1440,Details!E:E,Details!AQ:AQ)</f>
        <v>0</v>
      </c>
      <c r="E1440" s="3">
        <f>_xlfn.XLOOKUP(B1440,Details!E:E,Details!AR:AR)</f>
        <v>0</v>
      </c>
      <c r="F1440" s="3">
        <f>SUMIFS(Details!AY:AY,Details!E:E,'GST TDS'!B1440)</f>
        <v>0</v>
      </c>
      <c r="G1440" s="352">
        <f t="shared" si="32"/>
        <v>0</v>
      </c>
    </row>
    <row r="1441" spans="3:7" x14ac:dyDescent="0.35">
      <c r="C1441" s="3">
        <f>_xlfn.XLOOKUP(B1441,Details!E:E,Details!CG:CG)</f>
        <v>0</v>
      </c>
      <c r="D1441" s="3">
        <f>_xlfn.XLOOKUP(B1441,Details!E:E,Details!AQ:AQ)</f>
        <v>0</v>
      </c>
      <c r="E1441" s="3">
        <f>_xlfn.XLOOKUP(B1441,Details!E:E,Details!AR:AR)</f>
        <v>0</v>
      </c>
      <c r="F1441" s="3">
        <f>SUMIFS(Details!AY:AY,Details!E:E,'GST TDS'!B1441)</f>
        <v>0</v>
      </c>
      <c r="G1441" s="352">
        <f t="shared" si="32"/>
        <v>0</v>
      </c>
    </row>
    <row r="1442" spans="3:7" x14ac:dyDescent="0.35">
      <c r="C1442" s="3">
        <f>_xlfn.XLOOKUP(B1442,Details!E:E,Details!CG:CG)</f>
        <v>0</v>
      </c>
      <c r="D1442" s="3">
        <f>_xlfn.XLOOKUP(B1442,Details!E:E,Details!AQ:AQ)</f>
        <v>0</v>
      </c>
      <c r="E1442" s="3">
        <f>_xlfn.XLOOKUP(B1442,Details!E:E,Details!AR:AR)</f>
        <v>0</v>
      </c>
      <c r="F1442" s="3">
        <f>SUMIFS(Details!AY:AY,Details!E:E,'GST TDS'!B1442)</f>
        <v>0</v>
      </c>
      <c r="G1442" s="352">
        <f t="shared" si="32"/>
        <v>0</v>
      </c>
    </row>
    <row r="1443" spans="3:7" x14ac:dyDescent="0.35">
      <c r="C1443" s="3">
        <f>_xlfn.XLOOKUP(B1443,Details!E:E,Details!CG:CG)</f>
        <v>0</v>
      </c>
      <c r="D1443" s="3">
        <f>_xlfn.XLOOKUP(B1443,Details!E:E,Details!AQ:AQ)</f>
        <v>0</v>
      </c>
      <c r="E1443" s="3">
        <f>_xlfn.XLOOKUP(B1443,Details!E:E,Details!AR:AR)</f>
        <v>0</v>
      </c>
      <c r="F1443" s="3">
        <f>SUMIFS(Details!AY:AY,Details!E:E,'GST TDS'!B1443)</f>
        <v>0</v>
      </c>
      <c r="G1443" s="352">
        <f t="shared" si="32"/>
        <v>0</v>
      </c>
    </row>
    <row r="1444" spans="3:7" x14ac:dyDescent="0.35">
      <c r="C1444" s="3">
        <f>_xlfn.XLOOKUP(B1444,Details!E:E,Details!CG:CG)</f>
        <v>0</v>
      </c>
      <c r="D1444" s="3">
        <f>_xlfn.XLOOKUP(B1444,Details!E:E,Details!AQ:AQ)</f>
        <v>0</v>
      </c>
      <c r="E1444" s="3">
        <f>_xlfn.XLOOKUP(B1444,Details!E:E,Details!AR:AR)</f>
        <v>0</v>
      </c>
      <c r="F1444" s="3">
        <f>SUMIFS(Details!AY:AY,Details!E:E,'GST TDS'!B1444)</f>
        <v>0</v>
      </c>
      <c r="G1444" s="352">
        <f t="shared" si="32"/>
        <v>0</v>
      </c>
    </row>
    <row r="1445" spans="3:7" x14ac:dyDescent="0.35">
      <c r="C1445" s="3">
        <f>_xlfn.XLOOKUP(B1445,Details!E:E,Details!CG:CG)</f>
        <v>0</v>
      </c>
      <c r="D1445" s="3">
        <f>_xlfn.XLOOKUP(B1445,Details!E:E,Details!AQ:AQ)</f>
        <v>0</v>
      </c>
      <c r="E1445" s="3">
        <f>_xlfn.XLOOKUP(B1445,Details!E:E,Details!AR:AR)</f>
        <v>0</v>
      </c>
      <c r="F1445" s="3">
        <f>SUMIFS(Details!AY:AY,Details!E:E,'GST TDS'!B1445)</f>
        <v>0</v>
      </c>
      <c r="G1445" s="352">
        <f t="shared" si="32"/>
        <v>0</v>
      </c>
    </row>
    <row r="1446" spans="3:7" x14ac:dyDescent="0.35">
      <c r="C1446" s="3">
        <f>_xlfn.XLOOKUP(B1446,Details!E:E,Details!CG:CG)</f>
        <v>0</v>
      </c>
      <c r="D1446" s="3">
        <f>_xlfn.XLOOKUP(B1446,Details!E:E,Details!AQ:AQ)</f>
        <v>0</v>
      </c>
      <c r="E1446" s="3">
        <f>_xlfn.XLOOKUP(B1446,Details!E:E,Details!AR:AR)</f>
        <v>0</v>
      </c>
      <c r="F1446" s="3">
        <f>SUMIFS(Details!AY:AY,Details!E:E,'GST TDS'!B1446)</f>
        <v>0</v>
      </c>
      <c r="G1446" s="352">
        <f t="shared" si="32"/>
        <v>0</v>
      </c>
    </row>
    <row r="1447" spans="3:7" x14ac:dyDescent="0.35">
      <c r="C1447" s="3">
        <f>_xlfn.XLOOKUP(B1447,Details!E:E,Details!CG:CG)</f>
        <v>0</v>
      </c>
      <c r="D1447" s="3">
        <f>_xlfn.XLOOKUP(B1447,Details!E:E,Details!AQ:AQ)</f>
        <v>0</v>
      </c>
      <c r="E1447" s="3">
        <f>_xlfn.XLOOKUP(B1447,Details!E:E,Details!AR:AR)</f>
        <v>0</v>
      </c>
      <c r="F1447" s="3">
        <f>SUMIFS(Details!AY:AY,Details!E:E,'GST TDS'!B1447)</f>
        <v>0</v>
      </c>
      <c r="G1447" s="352">
        <f t="shared" si="32"/>
        <v>0</v>
      </c>
    </row>
    <row r="1448" spans="3:7" x14ac:dyDescent="0.35">
      <c r="C1448" s="3">
        <f>_xlfn.XLOOKUP(B1448,Details!E:E,Details!CG:CG)</f>
        <v>0</v>
      </c>
      <c r="D1448" s="3">
        <f>_xlfn.XLOOKUP(B1448,Details!E:E,Details!AQ:AQ)</f>
        <v>0</v>
      </c>
      <c r="E1448" s="3">
        <f>_xlfn.XLOOKUP(B1448,Details!E:E,Details!AR:AR)</f>
        <v>0</v>
      </c>
      <c r="F1448" s="3">
        <f>SUMIFS(Details!AY:AY,Details!E:E,'GST TDS'!B1448)</f>
        <v>0</v>
      </c>
      <c r="G1448" s="352">
        <f t="shared" si="32"/>
        <v>0</v>
      </c>
    </row>
    <row r="1449" spans="3:7" x14ac:dyDescent="0.35">
      <c r="C1449" s="3">
        <f>_xlfn.XLOOKUP(B1449,Details!E:E,Details!CG:CG)</f>
        <v>0</v>
      </c>
      <c r="D1449" s="3">
        <f>_xlfn.XLOOKUP(B1449,Details!E:E,Details!AQ:AQ)</f>
        <v>0</v>
      </c>
      <c r="E1449" s="3">
        <f>_xlfn.XLOOKUP(B1449,Details!E:E,Details!AR:AR)</f>
        <v>0</v>
      </c>
      <c r="F1449" s="3">
        <f>SUMIFS(Details!AY:AY,Details!E:E,'GST TDS'!B1449)</f>
        <v>0</v>
      </c>
      <c r="G1449" s="352">
        <f t="shared" si="32"/>
        <v>0</v>
      </c>
    </row>
    <row r="1450" spans="3:7" x14ac:dyDescent="0.35">
      <c r="C1450" s="3">
        <f>_xlfn.XLOOKUP(B1450,Details!E:E,Details!CG:CG)</f>
        <v>0</v>
      </c>
      <c r="D1450" s="3">
        <f>_xlfn.XLOOKUP(B1450,Details!E:E,Details!AQ:AQ)</f>
        <v>0</v>
      </c>
      <c r="E1450" s="3">
        <f>_xlfn.XLOOKUP(B1450,Details!E:E,Details!AR:AR)</f>
        <v>0</v>
      </c>
      <c r="F1450" s="3">
        <f>SUMIFS(Details!AY:AY,Details!E:E,'GST TDS'!B1450)</f>
        <v>0</v>
      </c>
      <c r="G1450" s="352">
        <f t="shared" si="32"/>
        <v>0</v>
      </c>
    </row>
    <row r="1451" spans="3:7" x14ac:dyDescent="0.35">
      <c r="C1451" s="3">
        <f>_xlfn.XLOOKUP(B1451,Details!E:E,Details!CG:CG)</f>
        <v>0</v>
      </c>
      <c r="D1451" s="3">
        <f>_xlfn.XLOOKUP(B1451,Details!E:E,Details!AQ:AQ)</f>
        <v>0</v>
      </c>
      <c r="E1451" s="3">
        <f>_xlfn.XLOOKUP(B1451,Details!E:E,Details!AR:AR)</f>
        <v>0</v>
      </c>
      <c r="F1451" s="3">
        <f>SUMIFS(Details!AY:AY,Details!E:E,'GST TDS'!B1451)</f>
        <v>0</v>
      </c>
      <c r="G1451" s="352">
        <f t="shared" si="32"/>
        <v>0</v>
      </c>
    </row>
    <row r="1452" spans="3:7" x14ac:dyDescent="0.35">
      <c r="C1452" s="3">
        <f>_xlfn.XLOOKUP(B1452,Details!E:E,Details!CG:CG)</f>
        <v>0</v>
      </c>
      <c r="D1452" s="3">
        <f>_xlfn.XLOOKUP(B1452,Details!E:E,Details!AQ:AQ)</f>
        <v>0</v>
      </c>
      <c r="E1452" s="3">
        <f>_xlfn.XLOOKUP(B1452,Details!E:E,Details!AR:AR)</f>
        <v>0</v>
      </c>
      <c r="F1452" s="3">
        <f>SUMIFS(Details!AY:AY,Details!E:E,'GST TDS'!B1452)</f>
        <v>0</v>
      </c>
      <c r="G1452" s="352">
        <f t="shared" si="32"/>
        <v>0</v>
      </c>
    </row>
    <row r="1453" spans="3:7" x14ac:dyDescent="0.35">
      <c r="C1453" s="3">
        <f>_xlfn.XLOOKUP(B1453,Details!E:E,Details!CG:CG)</f>
        <v>0</v>
      </c>
      <c r="D1453" s="3">
        <f>_xlfn.XLOOKUP(B1453,Details!E:E,Details!AQ:AQ)</f>
        <v>0</v>
      </c>
      <c r="E1453" s="3">
        <f>_xlfn.XLOOKUP(B1453,Details!E:E,Details!AR:AR)</f>
        <v>0</v>
      </c>
      <c r="F1453" s="3">
        <f>SUMIFS(Details!AY:AY,Details!E:E,'GST TDS'!B1453)</f>
        <v>0</v>
      </c>
      <c r="G1453" s="352">
        <f t="shared" si="32"/>
        <v>0</v>
      </c>
    </row>
    <row r="1454" spans="3:7" x14ac:dyDescent="0.35">
      <c r="C1454" s="3">
        <f>_xlfn.XLOOKUP(B1454,Details!E:E,Details!CG:CG)</f>
        <v>0</v>
      </c>
      <c r="D1454" s="3">
        <f>_xlfn.XLOOKUP(B1454,Details!E:E,Details!AQ:AQ)</f>
        <v>0</v>
      </c>
      <c r="E1454" s="3">
        <f>_xlfn.XLOOKUP(B1454,Details!E:E,Details!AR:AR)</f>
        <v>0</v>
      </c>
      <c r="F1454" s="3">
        <f>SUMIFS(Details!AY:AY,Details!E:E,'GST TDS'!B1454)</f>
        <v>0</v>
      </c>
      <c r="G1454" s="352">
        <f t="shared" si="32"/>
        <v>0</v>
      </c>
    </row>
    <row r="1455" spans="3:7" x14ac:dyDescent="0.35">
      <c r="C1455" s="3">
        <f>_xlfn.XLOOKUP(B1455,Details!E:E,Details!CG:CG)</f>
        <v>0</v>
      </c>
      <c r="D1455" s="3">
        <f>_xlfn.XLOOKUP(B1455,Details!E:E,Details!AQ:AQ)</f>
        <v>0</v>
      </c>
      <c r="E1455" s="3">
        <f>_xlfn.XLOOKUP(B1455,Details!E:E,Details!AR:AR)</f>
        <v>0</v>
      </c>
      <c r="F1455" s="3">
        <f>SUMIFS(Details!AY:AY,Details!E:E,'GST TDS'!B1455)</f>
        <v>0</v>
      </c>
      <c r="G1455" s="352">
        <f t="shared" si="32"/>
        <v>0</v>
      </c>
    </row>
    <row r="1456" spans="3:7" x14ac:dyDescent="0.35">
      <c r="C1456" s="3">
        <f>_xlfn.XLOOKUP(B1456,Details!E:E,Details!CG:CG)</f>
        <v>0</v>
      </c>
      <c r="D1456" s="3">
        <f>_xlfn.XLOOKUP(B1456,Details!E:E,Details!AQ:AQ)</f>
        <v>0</v>
      </c>
      <c r="E1456" s="3">
        <f>_xlfn.XLOOKUP(B1456,Details!E:E,Details!AR:AR)</f>
        <v>0</v>
      </c>
      <c r="F1456" s="3">
        <f>SUMIFS(Details!AY:AY,Details!E:E,'GST TDS'!B1456)</f>
        <v>0</v>
      </c>
      <c r="G1456" s="352">
        <f t="shared" si="32"/>
        <v>0</v>
      </c>
    </row>
    <row r="1457" spans="3:7" x14ac:dyDescent="0.35">
      <c r="C1457" s="3">
        <f>_xlfn.XLOOKUP(B1457,Details!E:E,Details!CG:CG)</f>
        <v>0</v>
      </c>
      <c r="D1457" s="3">
        <f>_xlfn.XLOOKUP(B1457,Details!E:E,Details!AQ:AQ)</f>
        <v>0</v>
      </c>
      <c r="E1457" s="3">
        <f>_xlfn.XLOOKUP(B1457,Details!E:E,Details!AR:AR)</f>
        <v>0</v>
      </c>
      <c r="F1457" s="3">
        <f>SUMIFS(Details!AY:AY,Details!E:E,'GST TDS'!B1457)</f>
        <v>0</v>
      </c>
      <c r="G1457" s="352">
        <f t="shared" si="32"/>
        <v>0</v>
      </c>
    </row>
    <row r="1458" spans="3:7" x14ac:dyDescent="0.35">
      <c r="C1458" s="3">
        <f>_xlfn.XLOOKUP(B1458,Details!E:E,Details!CG:CG)</f>
        <v>0</v>
      </c>
      <c r="D1458" s="3">
        <f>_xlfn.XLOOKUP(B1458,Details!E:E,Details!AQ:AQ)</f>
        <v>0</v>
      </c>
      <c r="E1458" s="3">
        <f>_xlfn.XLOOKUP(B1458,Details!E:E,Details!AR:AR)</f>
        <v>0</v>
      </c>
      <c r="F1458" s="3">
        <f>SUMIFS(Details!AY:AY,Details!E:E,'GST TDS'!B1458)</f>
        <v>0</v>
      </c>
      <c r="G1458" s="352">
        <f t="shared" si="32"/>
        <v>0</v>
      </c>
    </row>
    <row r="1459" spans="3:7" x14ac:dyDescent="0.35">
      <c r="C1459" s="3">
        <f>_xlfn.XLOOKUP(B1459,Details!E:E,Details!CG:CG)</f>
        <v>0</v>
      </c>
      <c r="D1459" s="3">
        <f>_xlfn.XLOOKUP(B1459,Details!E:E,Details!AQ:AQ)</f>
        <v>0</v>
      </c>
      <c r="E1459" s="3">
        <f>_xlfn.XLOOKUP(B1459,Details!E:E,Details!AR:AR)</f>
        <v>0</v>
      </c>
      <c r="F1459" s="3">
        <f>SUMIFS(Details!AY:AY,Details!E:E,'GST TDS'!B1459)</f>
        <v>0</v>
      </c>
      <c r="G1459" s="352">
        <f t="shared" si="32"/>
        <v>0</v>
      </c>
    </row>
    <row r="1460" spans="3:7" x14ac:dyDescent="0.35">
      <c r="C1460" s="3">
        <f>_xlfn.XLOOKUP(B1460,Details!E:E,Details!CG:CG)</f>
        <v>0</v>
      </c>
      <c r="D1460" s="3">
        <f>_xlfn.XLOOKUP(B1460,Details!E:E,Details!AQ:AQ)</f>
        <v>0</v>
      </c>
      <c r="E1460" s="3">
        <f>_xlfn.XLOOKUP(B1460,Details!E:E,Details!AR:AR)</f>
        <v>0</v>
      </c>
      <c r="F1460" s="3">
        <f>SUMIFS(Details!AY:AY,Details!E:E,'GST TDS'!B1460)</f>
        <v>0</v>
      </c>
      <c r="G1460" s="352">
        <f t="shared" si="32"/>
        <v>0</v>
      </c>
    </row>
    <row r="1461" spans="3:7" x14ac:dyDescent="0.35">
      <c r="C1461" s="3">
        <f>_xlfn.XLOOKUP(B1461,Details!E:E,Details!CG:CG)</f>
        <v>0</v>
      </c>
      <c r="D1461" s="3">
        <f>_xlfn.XLOOKUP(B1461,Details!E:E,Details!AQ:AQ)</f>
        <v>0</v>
      </c>
      <c r="E1461" s="3">
        <f>_xlfn.XLOOKUP(B1461,Details!E:E,Details!AR:AR)</f>
        <v>0</v>
      </c>
      <c r="F1461" s="3">
        <f>SUMIFS(Details!AY:AY,Details!E:E,'GST TDS'!B1461)</f>
        <v>0</v>
      </c>
      <c r="G1461" s="352">
        <f t="shared" si="32"/>
        <v>0</v>
      </c>
    </row>
    <row r="1462" spans="3:7" x14ac:dyDescent="0.35">
      <c r="C1462" s="3">
        <f>_xlfn.XLOOKUP(B1462,Details!E:E,Details!CG:CG)</f>
        <v>0</v>
      </c>
      <c r="D1462" s="3">
        <f>_xlfn.XLOOKUP(B1462,Details!E:E,Details!AQ:AQ)</f>
        <v>0</v>
      </c>
      <c r="E1462" s="3">
        <f>_xlfn.XLOOKUP(B1462,Details!E:E,Details!AR:AR)</f>
        <v>0</v>
      </c>
      <c r="F1462" s="3">
        <f>SUMIFS(Details!AY:AY,Details!E:E,'GST TDS'!B1462)</f>
        <v>0</v>
      </c>
      <c r="G1462" s="352">
        <f t="shared" si="32"/>
        <v>0</v>
      </c>
    </row>
    <row r="1463" spans="3:7" x14ac:dyDescent="0.35">
      <c r="C1463" s="3">
        <f>_xlfn.XLOOKUP(B1463,Details!E:E,Details!CG:CG)</f>
        <v>0</v>
      </c>
      <c r="D1463" s="3">
        <f>_xlfn.XLOOKUP(B1463,Details!E:E,Details!AQ:AQ)</f>
        <v>0</v>
      </c>
      <c r="E1463" s="3">
        <f>_xlfn.XLOOKUP(B1463,Details!E:E,Details!AR:AR)</f>
        <v>0</v>
      </c>
      <c r="F1463" s="3">
        <f>SUMIFS(Details!AY:AY,Details!E:E,'GST TDS'!B1463)</f>
        <v>0</v>
      </c>
      <c r="G1463" s="352">
        <f t="shared" si="32"/>
        <v>0</v>
      </c>
    </row>
    <row r="1464" spans="3:7" x14ac:dyDescent="0.35">
      <c r="C1464" s="3">
        <f>_xlfn.XLOOKUP(B1464,Details!E:E,Details!CG:CG)</f>
        <v>0</v>
      </c>
      <c r="D1464" s="3">
        <f>_xlfn.XLOOKUP(B1464,Details!E:E,Details!AQ:AQ)</f>
        <v>0</v>
      </c>
      <c r="E1464" s="3">
        <f>_xlfn.XLOOKUP(B1464,Details!E:E,Details!AR:AR)</f>
        <v>0</v>
      </c>
      <c r="F1464" s="3">
        <f>SUMIFS(Details!AY:AY,Details!E:E,'GST TDS'!B1464)</f>
        <v>0</v>
      </c>
      <c r="G1464" s="352">
        <f t="shared" si="32"/>
        <v>0</v>
      </c>
    </row>
    <row r="1465" spans="3:7" x14ac:dyDescent="0.35">
      <c r="C1465" s="3">
        <f>_xlfn.XLOOKUP(B1465,Details!E:E,Details!CG:CG)</f>
        <v>0</v>
      </c>
      <c r="D1465" s="3">
        <f>_xlfn.XLOOKUP(B1465,Details!E:E,Details!AQ:AQ)</f>
        <v>0</v>
      </c>
      <c r="E1465" s="3">
        <f>_xlfn.XLOOKUP(B1465,Details!E:E,Details!AR:AR)</f>
        <v>0</v>
      </c>
      <c r="F1465" s="3">
        <f>SUMIFS(Details!AY:AY,Details!E:E,'GST TDS'!B1465)</f>
        <v>0</v>
      </c>
      <c r="G1465" s="352">
        <f t="shared" si="32"/>
        <v>0</v>
      </c>
    </row>
    <row r="1466" spans="3:7" x14ac:dyDescent="0.35">
      <c r="C1466" s="3">
        <f>_xlfn.XLOOKUP(B1466,Details!E:E,Details!CG:CG)</f>
        <v>0</v>
      </c>
      <c r="D1466" s="3">
        <f>_xlfn.XLOOKUP(B1466,Details!E:E,Details!AQ:AQ)</f>
        <v>0</v>
      </c>
      <c r="E1466" s="3">
        <f>_xlfn.XLOOKUP(B1466,Details!E:E,Details!AR:AR)</f>
        <v>0</v>
      </c>
      <c r="F1466" s="3">
        <f>SUMIFS(Details!AY:AY,Details!E:E,'GST TDS'!B1466)</f>
        <v>0</v>
      </c>
      <c r="G1466" s="352">
        <f t="shared" si="32"/>
        <v>0</v>
      </c>
    </row>
    <row r="1467" spans="3:7" x14ac:dyDescent="0.35">
      <c r="C1467" s="3">
        <f>_xlfn.XLOOKUP(B1467,Details!E:E,Details!CG:CG)</f>
        <v>0</v>
      </c>
      <c r="D1467" s="3">
        <f>_xlfn.XLOOKUP(B1467,Details!E:E,Details!AQ:AQ)</f>
        <v>0</v>
      </c>
      <c r="E1467" s="3">
        <f>_xlfn.XLOOKUP(B1467,Details!E:E,Details!AR:AR)</f>
        <v>0</v>
      </c>
      <c r="F1467" s="3">
        <f>SUMIFS(Details!AY:AY,Details!E:E,'GST TDS'!B1467)</f>
        <v>0</v>
      </c>
      <c r="G1467" s="352">
        <f t="shared" si="32"/>
        <v>0</v>
      </c>
    </row>
    <row r="1468" spans="3:7" x14ac:dyDescent="0.35">
      <c r="C1468" s="3">
        <f>_xlfn.XLOOKUP(B1468,Details!E:E,Details!CG:CG)</f>
        <v>0</v>
      </c>
      <c r="D1468" s="3">
        <f>_xlfn.XLOOKUP(B1468,Details!E:E,Details!AQ:AQ)</f>
        <v>0</v>
      </c>
      <c r="E1468" s="3">
        <f>_xlfn.XLOOKUP(B1468,Details!E:E,Details!AR:AR)</f>
        <v>0</v>
      </c>
      <c r="F1468" s="3">
        <f>SUMIFS(Details!AY:AY,Details!E:E,'GST TDS'!B1468)</f>
        <v>0</v>
      </c>
      <c r="G1468" s="352">
        <f t="shared" si="32"/>
        <v>0</v>
      </c>
    </row>
    <row r="1469" spans="3:7" x14ac:dyDescent="0.35">
      <c r="C1469" s="3">
        <f>_xlfn.XLOOKUP(B1469,Details!E:E,Details!CG:CG)</f>
        <v>0</v>
      </c>
      <c r="D1469" s="3">
        <f>_xlfn.XLOOKUP(B1469,Details!E:E,Details!AQ:AQ)</f>
        <v>0</v>
      </c>
      <c r="E1469" s="3">
        <f>_xlfn.XLOOKUP(B1469,Details!E:E,Details!AR:AR)</f>
        <v>0</v>
      </c>
      <c r="F1469" s="3">
        <f>SUMIFS(Details!AY:AY,Details!E:E,'GST TDS'!B1469)</f>
        <v>0</v>
      </c>
      <c r="G1469" s="352">
        <f t="shared" si="32"/>
        <v>0</v>
      </c>
    </row>
    <row r="1470" spans="3:7" x14ac:dyDescent="0.35">
      <c r="C1470" s="3">
        <f>_xlfn.XLOOKUP(B1470,Details!E:E,Details!CG:CG)</f>
        <v>0</v>
      </c>
      <c r="D1470" s="3">
        <f>_xlfn.XLOOKUP(B1470,Details!E:E,Details!AQ:AQ)</f>
        <v>0</v>
      </c>
      <c r="E1470" s="3">
        <f>_xlfn.XLOOKUP(B1470,Details!E:E,Details!AR:AR)</f>
        <v>0</v>
      </c>
      <c r="F1470" s="3">
        <f>SUMIFS(Details!AY:AY,Details!E:E,'GST TDS'!B1470)</f>
        <v>0</v>
      </c>
      <c r="G1470" s="352">
        <f t="shared" si="32"/>
        <v>0</v>
      </c>
    </row>
    <row r="1471" spans="3:7" x14ac:dyDescent="0.35">
      <c r="C1471" s="3">
        <f>_xlfn.XLOOKUP(B1471,Details!E:E,Details!CG:CG)</f>
        <v>0</v>
      </c>
      <c r="D1471" s="3">
        <f>_xlfn.XLOOKUP(B1471,Details!E:E,Details!AQ:AQ)</f>
        <v>0</v>
      </c>
      <c r="E1471" s="3">
        <f>_xlfn.XLOOKUP(B1471,Details!E:E,Details!AR:AR)</f>
        <v>0</v>
      </c>
      <c r="F1471" s="3">
        <f>SUMIFS(Details!AY:AY,Details!E:E,'GST TDS'!B1471)</f>
        <v>0</v>
      </c>
      <c r="G1471" s="352">
        <f t="shared" si="32"/>
        <v>0</v>
      </c>
    </row>
    <row r="1472" spans="3:7" x14ac:dyDescent="0.35">
      <c r="C1472" s="3">
        <f>_xlfn.XLOOKUP(B1472,Details!E:E,Details!CG:CG)</f>
        <v>0</v>
      </c>
      <c r="D1472" s="3">
        <f>_xlfn.XLOOKUP(B1472,Details!E:E,Details!AQ:AQ)</f>
        <v>0</v>
      </c>
      <c r="E1472" s="3">
        <f>_xlfn.XLOOKUP(B1472,Details!E:E,Details!AR:AR)</f>
        <v>0</v>
      </c>
      <c r="F1472" s="3">
        <f>SUMIFS(Details!AY:AY,Details!E:E,'GST TDS'!B1472)</f>
        <v>0</v>
      </c>
      <c r="G1472" s="352">
        <f t="shared" si="32"/>
        <v>0</v>
      </c>
    </row>
    <row r="1473" spans="3:7" x14ac:dyDescent="0.35">
      <c r="C1473" s="3">
        <f>_xlfn.XLOOKUP(B1473,Details!E:E,Details!CG:CG)</f>
        <v>0</v>
      </c>
      <c r="D1473" s="3">
        <f>_xlfn.XLOOKUP(B1473,Details!E:E,Details!AQ:AQ)</f>
        <v>0</v>
      </c>
      <c r="E1473" s="3">
        <f>_xlfn.XLOOKUP(B1473,Details!E:E,Details!AR:AR)</f>
        <v>0</v>
      </c>
      <c r="F1473" s="3">
        <f>SUMIFS(Details!AY:AY,Details!E:E,'GST TDS'!B1473)</f>
        <v>0</v>
      </c>
      <c r="G1473" s="352">
        <f t="shared" si="32"/>
        <v>0</v>
      </c>
    </row>
    <row r="1474" spans="3:7" x14ac:dyDescent="0.35">
      <c r="C1474" s="3">
        <f>_xlfn.XLOOKUP(B1474,Details!E:E,Details!CG:CG)</f>
        <v>0</v>
      </c>
      <c r="D1474" s="3">
        <f>_xlfn.XLOOKUP(B1474,Details!E:E,Details!AQ:AQ)</f>
        <v>0</v>
      </c>
      <c r="E1474" s="3">
        <f>_xlfn.XLOOKUP(B1474,Details!E:E,Details!AR:AR)</f>
        <v>0</v>
      </c>
      <c r="F1474" s="3">
        <f>SUMIFS(Details!AY:AY,Details!E:E,'GST TDS'!B1474)</f>
        <v>0</v>
      </c>
      <c r="G1474" s="352">
        <f t="shared" si="32"/>
        <v>0</v>
      </c>
    </row>
    <row r="1475" spans="3:7" x14ac:dyDescent="0.35">
      <c r="C1475" s="3">
        <f>_xlfn.XLOOKUP(B1475,Details!E:E,Details!CG:CG)</f>
        <v>0</v>
      </c>
      <c r="D1475" s="3">
        <f>_xlfn.XLOOKUP(B1475,Details!E:E,Details!AQ:AQ)</f>
        <v>0</v>
      </c>
      <c r="E1475" s="3">
        <f>_xlfn.XLOOKUP(B1475,Details!E:E,Details!AR:AR)</f>
        <v>0</v>
      </c>
      <c r="F1475" s="3">
        <f>SUMIFS(Details!AY:AY,Details!E:E,'GST TDS'!B1475)</f>
        <v>0</v>
      </c>
      <c r="G1475" s="352">
        <f t="shared" si="32"/>
        <v>0</v>
      </c>
    </row>
    <row r="1476" spans="3:7" x14ac:dyDescent="0.35">
      <c r="C1476" s="3">
        <f>_xlfn.XLOOKUP(B1476,Details!E:E,Details!CG:CG)</f>
        <v>0</v>
      </c>
      <c r="D1476" s="3">
        <f>_xlfn.XLOOKUP(B1476,Details!E:E,Details!AQ:AQ)</f>
        <v>0</v>
      </c>
      <c r="E1476" s="3">
        <f>_xlfn.XLOOKUP(B1476,Details!E:E,Details!AR:AR)</f>
        <v>0</v>
      </c>
      <c r="F1476" s="3">
        <f>SUMIFS(Details!AY:AY,Details!E:E,'GST TDS'!B1476)</f>
        <v>0</v>
      </c>
      <c r="G1476" s="352">
        <f t="shared" si="32"/>
        <v>0</v>
      </c>
    </row>
    <row r="1477" spans="3:7" x14ac:dyDescent="0.35">
      <c r="C1477" s="3">
        <f>_xlfn.XLOOKUP(B1477,Details!E:E,Details!CG:CG)</f>
        <v>0</v>
      </c>
      <c r="D1477" s="3">
        <f>_xlfn.XLOOKUP(B1477,Details!E:E,Details!AQ:AQ)</f>
        <v>0</v>
      </c>
      <c r="E1477" s="3">
        <f>_xlfn.XLOOKUP(B1477,Details!E:E,Details!AR:AR)</f>
        <v>0</v>
      </c>
      <c r="F1477" s="3">
        <f>SUMIFS(Details!AY:AY,Details!E:E,'GST TDS'!B1477)</f>
        <v>0</v>
      </c>
      <c r="G1477" s="352">
        <f t="shared" si="32"/>
        <v>0</v>
      </c>
    </row>
    <row r="1478" spans="3:7" x14ac:dyDescent="0.35">
      <c r="C1478" s="3">
        <f>_xlfn.XLOOKUP(B1478,Details!E:E,Details!CG:CG)</f>
        <v>0</v>
      </c>
      <c r="D1478" s="3">
        <f>_xlfn.XLOOKUP(B1478,Details!E:E,Details!AQ:AQ)</f>
        <v>0</v>
      </c>
      <c r="E1478" s="3">
        <f>_xlfn.XLOOKUP(B1478,Details!E:E,Details!AR:AR)</f>
        <v>0</v>
      </c>
      <c r="F1478" s="3">
        <f>SUMIFS(Details!AY:AY,Details!E:E,'GST TDS'!B1478)</f>
        <v>0</v>
      </c>
      <c r="G1478" s="352">
        <f t="shared" si="32"/>
        <v>0</v>
      </c>
    </row>
    <row r="1479" spans="3:7" x14ac:dyDescent="0.35">
      <c r="C1479" s="3">
        <f>_xlfn.XLOOKUP(B1479,Details!E:E,Details!CG:CG)</f>
        <v>0</v>
      </c>
      <c r="D1479" s="3">
        <f>_xlfn.XLOOKUP(B1479,Details!E:E,Details!AQ:AQ)</f>
        <v>0</v>
      </c>
      <c r="E1479" s="3">
        <f>_xlfn.XLOOKUP(B1479,Details!E:E,Details!AR:AR)</f>
        <v>0</v>
      </c>
      <c r="F1479" s="3">
        <f>SUMIFS(Details!AY:AY,Details!E:E,'GST TDS'!B1479)</f>
        <v>0</v>
      </c>
      <c r="G1479" s="352">
        <f t="shared" si="32"/>
        <v>0</v>
      </c>
    </row>
    <row r="1480" spans="3:7" x14ac:dyDescent="0.35">
      <c r="C1480" s="3">
        <f>_xlfn.XLOOKUP(B1480,Details!E:E,Details!CG:CG)</f>
        <v>0</v>
      </c>
      <c r="D1480" s="3">
        <f>_xlfn.XLOOKUP(B1480,Details!E:E,Details!AQ:AQ)</f>
        <v>0</v>
      </c>
      <c r="E1480" s="3">
        <f>_xlfn.XLOOKUP(B1480,Details!E:E,Details!AR:AR)</f>
        <v>0</v>
      </c>
      <c r="F1480" s="3">
        <f>SUMIFS(Details!AY:AY,Details!E:E,'GST TDS'!B1480)</f>
        <v>0</v>
      </c>
      <c r="G1480" s="352">
        <f t="shared" si="32"/>
        <v>0</v>
      </c>
    </row>
    <row r="1481" spans="3:7" x14ac:dyDescent="0.35">
      <c r="C1481" s="3">
        <f>_xlfn.XLOOKUP(B1481,Details!E:E,Details!CG:CG)</f>
        <v>0</v>
      </c>
      <c r="D1481" s="3">
        <f>_xlfn.XLOOKUP(B1481,Details!E:E,Details!AQ:AQ)</f>
        <v>0</v>
      </c>
      <c r="E1481" s="3">
        <f>_xlfn.XLOOKUP(B1481,Details!E:E,Details!AR:AR)</f>
        <v>0</v>
      </c>
      <c r="F1481" s="3">
        <f>SUMIFS(Details!AY:AY,Details!E:E,'GST TDS'!B1481)</f>
        <v>0</v>
      </c>
      <c r="G1481" s="352">
        <f t="shared" si="32"/>
        <v>0</v>
      </c>
    </row>
    <row r="1482" spans="3:7" x14ac:dyDescent="0.35">
      <c r="C1482" s="3">
        <f>_xlfn.XLOOKUP(B1482,Details!E:E,Details!CG:CG)</f>
        <v>0</v>
      </c>
      <c r="D1482" s="3">
        <f>_xlfn.XLOOKUP(B1482,Details!E:E,Details!AQ:AQ)</f>
        <v>0</v>
      </c>
      <c r="E1482" s="3">
        <f>_xlfn.XLOOKUP(B1482,Details!E:E,Details!AR:AR)</f>
        <v>0</v>
      </c>
      <c r="F1482" s="3">
        <f>SUMIFS(Details!AY:AY,Details!E:E,'GST TDS'!B1482)</f>
        <v>0</v>
      </c>
      <c r="G1482" s="352">
        <f t="shared" si="32"/>
        <v>0</v>
      </c>
    </row>
    <row r="1483" spans="3:7" x14ac:dyDescent="0.35">
      <c r="C1483" s="3">
        <f>_xlfn.XLOOKUP(B1483,Details!E:E,Details!CG:CG)</f>
        <v>0</v>
      </c>
      <c r="D1483" s="3">
        <f>_xlfn.XLOOKUP(B1483,Details!E:E,Details!AQ:AQ)</f>
        <v>0</v>
      </c>
      <c r="E1483" s="3">
        <f>_xlfn.XLOOKUP(B1483,Details!E:E,Details!AR:AR)</f>
        <v>0</v>
      </c>
      <c r="F1483" s="3">
        <f>SUMIFS(Details!AY:AY,Details!E:E,'GST TDS'!B1483)</f>
        <v>0</v>
      </c>
      <c r="G1483" s="352">
        <f t="shared" si="32"/>
        <v>0</v>
      </c>
    </row>
    <row r="1484" spans="3:7" x14ac:dyDescent="0.35">
      <c r="C1484" s="3">
        <f>_xlfn.XLOOKUP(B1484,Details!E:E,Details!CG:CG)</f>
        <v>0</v>
      </c>
      <c r="D1484" s="3">
        <f>_xlfn.XLOOKUP(B1484,Details!E:E,Details!AQ:AQ)</f>
        <v>0</v>
      </c>
      <c r="E1484" s="3">
        <f>_xlfn.XLOOKUP(B1484,Details!E:E,Details!AR:AR)</f>
        <v>0</v>
      </c>
      <c r="F1484" s="3">
        <f>SUMIFS(Details!AY:AY,Details!E:E,'GST TDS'!B1484)</f>
        <v>0</v>
      </c>
      <c r="G1484" s="352">
        <f t="shared" si="32"/>
        <v>0</v>
      </c>
    </row>
    <row r="1485" spans="3:7" x14ac:dyDescent="0.35">
      <c r="C1485" s="3">
        <f>_xlfn.XLOOKUP(B1485,Details!E:E,Details!CG:CG)</f>
        <v>0</v>
      </c>
      <c r="D1485" s="3">
        <f>_xlfn.XLOOKUP(B1485,Details!E:E,Details!AQ:AQ)</f>
        <v>0</v>
      </c>
      <c r="E1485" s="3">
        <f>_xlfn.XLOOKUP(B1485,Details!E:E,Details!AR:AR)</f>
        <v>0</v>
      </c>
      <c r="F1485" s="3">
        <f>SUMIFS(Details!AY:AY,Details!E:E,'GST TDS'!B1485)</f>
        <v>0</v>
      </c>
      <c r="G1485" s="352">
        <f t="shared" si="32"/>
        <v>0</v>
      </c>
    </row>
    <row r="1486" spans="3:7" x14ac:dyDescent="0.35">
      <c r="C1486" s="3">
        <f>_xlfn.XLOOKUP(B1486,Details!E:E,Details!CG:CG)</f>
        <v>0</v>
      </c>
      <c r="D1486" s="3">
        <f>_xlfn.XLOOKUP(B1486,Details!E:E,Details!AQ:AQ)</f>
        <v>0</v>
      </c>
      <c r="E1486" s="3">
        <f>_xlfn.XLOOKUP(B1486,Details!E:E,Details!AR:AR)</f>
        <v>0</v>
      </c>
      <c r="F1486" s="3">
        <f>SUMIFS(Details!AY:AY,Details!E:E,'GST TDS'!B1486)</f>
        <v>0</v>
      </c>
      <c r="G1486" s="352">
        <f t="shared" si="32"/>
        <v>0</v>
      </c>
    </row>
    <row r="1487" spans="3:7" x14ac:dyDescent="0.35">
      <c r="C1487" s="3">
        <f>_xlfn.XLOOKUP(B1487,Details!E:E,Details!CG:CG)</f>
        <v>0</v>
      </c>
      <c r="D1487" s="3">
        <f>_xlfn.XLOOKUP(B1487,Details!E:E,Details!AQ:AQ)</f>
        <v>0</v>
      </c>
      <c r="E1487" s="3">
        <f>_xlfn.XLOOKUP(B1487,Details!E:E,Details!AR:AR)</f>
        <v>0</v>
      </c>
      <c r="F1487" s="3">
        <f>SUMIFS(Details!AY:AY,Details!E:E,'GST TDS'!B1487)</f>
        <v>0</v>
      </c>
      <c r="G1487" s="352">
        <f t="shared" si="32"/>
        <v>0</v>
      </c>
    </row>
    <row r="1488" spans="3:7" x14ac:dyDescent="0.35">
      <c r="C1488" s="3">
        <f>_xlfn.XLOOKUP(B1488,Details!E:E,Details!CG:CG)</f>
        <v>0</v>
      </c>
      <c r="D1488" s="3">
        <f>_xlfn.XLOOKUP(B1488,Details!E:E,Details!AQ:AQ)</f>
        <v>0</v>
      </c>
      <c r="E1488" s="3">
        <f>_xlfn.XLOOKUP(B1488,Details!E:E,Details!AR:AR)</f>
        <v>0</v>
      </c>
      <c r="F1488" s="3">
        <f>SUMIFS(Details!AY:AY,Details!E:E,'GST TDS'!B1488)</f>
        <v>0</v>
      </c>
      <c r="G1488" s="352">
        <f t="shared" ref="G1488:G1551" si="33">F1488*2%</f>
        <v>0</v>
      </c>
    </row>
    <row r="1489" spans="3:7" x14ac:dyDescent="0.35">
      <c r="C1489" s="3">
        <f>_xlfn.XLOOKUP(B1489,Details!E:E,Details!CG:CG)</f>
        <v>0</v>
      </c>
      <c r="D1489" s="3">
        <f>_xlfn.XLOOKUP(B1489,Details!E:E,Details!AQ:AQ)</f>
        <v>0</v>
      </c>
      <c r="E1489" s="3">
        <f>_xlfn.XLOOKUP(B1489,Details!E:E,Details!AR:AR)</f>
        <v>0</v>
      </c>
      <c r="F1489" s="3">
        <f>SUMIFS(Details!AY:AY,Details!E:E,'GST TDS'!B1489)</f>
        <v>0</v>
      </c>
      <c r="G1489" s="352">
        <f t="shared" si="33"/>
        <v>0</v>
      </c>
    </row>
    <row r="1490" spans="3:7" x14ac:dyDescent="0.35">
      <c r="C1490" s="3">
        <f>_xlfn.XLOOKUP(B1490,Details!E:E,Details!CG:CG)</f>
        <v>0</v>
      </c>
      <c r="D1490" s="3">
        <f>_xlfn.XLOOKUP(B1490,Details!E:E,Details!AQ:AQ)</f>
        <v>0</v>
      </c>
      <c r="E1490" s="3">
        <f>_xlfn.XLOOKUP(B1490,Details!E:E,Details!AR:AR)</f>
        <v>0</v>
      </c>
      <c r="F1490" s="3">
        <f>SUMIFS(Details!AY:AY,Details!E:E,'GST TDS'!B1490)</f>
        <v>0</v>
      </c>
      <c r="G1490" s="352">
        <f t="shared" si="33"/>
        <v>0</v>
      </c>
    </row>
    <row r="1491" spans="3:7" x14ac:dyDescent="0.35">
      <c r="C1491" s="3">
        <f>_xlfn.XLOOKUP(B1491,Details!E:E,Details!CG:CG)</f>
        <v>0</v>
      </c>
      <c r="D1491" s="3">
        <f>_xlfn.XLOOKUP(B1491,Details!E:E,Details!AQ:AQ)</f>
        <v>0</v>
      </c>
      <c r="E1491" s="3">
        <f>_xlfn.XLOOKUP(B1491,Details!E:E,Details!AR:AR)</f>
        <v>0</v>
      </c>
      <c r="F1491" s="3">
        <f>SUMIFS(Details!AY:AY,Details!E:E,'GST TDS'!B1491)</f>
        <v>0</v>
      </c>
      <c r="G1491" s="352">
        <f t="shared" si="33"/>
        <v>0</v>
      </c>
    </row>
    <row r="1492" spans="3:7" x14ac:dyDescent="0.35">
      <c r="C1492" s="3">
        <f>_xlfn.XLOOKUP(B1492,Details!E:E,Details!CG:CG)</f>
        <v>0</v>
      </c>
      <c r="D1492" s="3">
        <f>_xlfn.XLOOKUP(B1492,Details!E:E,Details!AQ:AQ)</f>
        <v>0</v>
      </c>
      <c r="E1492" s="3">
        <f>_xlfn.XLOOKUP(B1492,Details!E:E,Details!AR:AR)</f>
        <v>0</v>
      </c>
      <c r="F1492" s="3">
        <f>SUMIFS(Details!AY:AY,Details!E:E,'GST TDS'!B1492)</f>
        <v>0</v>
      </c>
      <c r="G1492" s="352">
        <f t="shared" si="33"/>
        <v>0</v>
      </c>
    </row>
    <row r="1493" spans="3:7" x14ac:dyDescent="0.35">
      <c r="C1493" s="3">
        <f>_xlfn.XLOOKUP(B1493,Details!E:E,Details!CG:CG)</f>
        <v>0</v>
      </c>
      <c r="D1493" s="3">
        <f>_xlfn.XLOOKUP(B1493,Details!E:E,Details!AQ:AQ)</f>
        <v>0</v>
      </c>
      <c r="E1493" s="3">
        <f>_xlfn.XLOOKUP(B1493,Details!E:E,Details!AR:AR)</f>
        <v>0</v>
      </c>
      <c r="F1493" s="3">
        <f>SUMIFS(Details!AY:AY,Details!E:E,'GST TDS'!B1493)</f>
        <v>0</v>
      </c>
      <c r="G1493" s="352">
        <f t="shared" si="33"/>
        <v>0</v>
      </c>
    </row>
    <row r="1494" spans="3:7" x14ac:dyDescent="0.35">
      <c r="C1494" s="3">
        <f>_xlfn.XLOOKUP(B1494,Details!E:E,Details!CG:CG)</f>
        <v>0</v>
      </c>
      <c r="D1494" s="3">
        <f>_xlfn.XLOOKUP(B1494,Details!E:E,Details!AQ:AQ)</f>
        <v>0</v>
      </c>
      <c r="E1494" s="3">
        <f>_xlfn.XLOOKUP(B1494,Details!E:E,Details!AR:AR)</f>
        <v>0</v>
      </c>
      <c r="F1494" s="3">
        <f>SUMIFS(Details!AY:AY,Details!E:E,'GST TDS'!B1494)</f>
        <v>0</v>
      </c>
      <c r="G1494" s="352">
        <f t="shared" si="33"/>
        <v>0</v>
      </c>
    </row>
    <row r="1495" spans="3:7" x14ac:dyDescent="0.35">
      <c r="C1495" s="3">
        <f>_xlfn.XLOOKUP(B1495,Details!E:E,Details!CG:CG)</f>
        <v>0</v>
      </c>
      <c r="D1495" s="3">
        <f>_xlfn.XLOOKUP(B1495,Details!E:E,Details!AQ:AQ)</f>
        <v>0</v>
      </c>
      <c r="E1495" s="3">
        <f>_xlfn.XLOOKUP(B1495,Details!E:E,Details!AR:AR)</f>
        <v>0</v>
      </c>
      <c r="F1495" s="3">
        <f>SUMIFS(Details!AY:AY,Details!E:E,'GST TDS'!B1495)</f>
        <v>0</v>
      </c>
      <c r="G1495" s="352">
        <f t="shared" si="33"/>
        <v>0</v>
      </c>
    </row>
    <row r="1496" spans="3:7" x14ac:dyDescent="0.35">
      <c r="C1496" s="3">
        <f>_xlfn.XLOOKUP(B1496,Details!E:E,Details!CG:CG)</f>
        <v>0</v>
      </c>
      <c r="D1496" s="3">
        <f>_xlfn.XLOOKUP(B1496,Details!E:E,Details!AQ:AQ)</f>
        <v>0</v>
      </c>
      <c r="E1496" s="3">
        <f>_xlfn.XLOOKUP(B1496,Details!E:E,Details!AR:AR)</f>
        <v>0</v>
      </c>
      <c r="F1496" s="3">
        <f>SUMIFS(Details!AY:AY,Details!E:E,'GST TDS'!B1496)</f>
        <v>0</v>
      </c>
      <c r="G1496" s="352">
        <f t="shared" si="33"/>
        <v>0</v>
      </c>
    </row>
    <row r="1497" spans="3:7" x14ac:dyDescent="0.35">
      <c r="C1497" s="3">
        <f>_xlfn.XLOOKUP(B1497,Details!E:E,Details!CG:CG)</f>
        <v>0</v>
      </c>
      <c r="D1497" s="3">
        <f>_xlfn.XLOOKUP(B1497,Details!E:E,Details!AQ:AQ)</f>
        <v>0</v>
      </c>
      <c r="E1497" s="3">
        <f>_xlfn.XLOOKUP(B1497,Details!E:E,Details!AR:AR)</f>
        <v>0</v>
      </c>
      <c r="F1497" s="3">
        <f>SUMIFS(Details!AY:AY,Details!E:E,'GST TDS'!B1497)</f>
        <v>0</v>
      </c>
      <c r="G1497" s="352">
        <f t="shared" si="33"/>
        <v>0</v>
      </c>
    </row>
    <row r="1498" spans="3:7" x14ac:dyDescent="0.35">
      <c r="C1498" s="3">
        <f>_xlfn.XLOOKUP(B1498,Details!E:E,Details!CG:CG)</f>
        <v>0</v>
      </c>
      <c r="D1498" s="3">
        <f>_xlfn.XLOOKUP(B1498,Details!E:E,Details!AQ:AQ)</f>
        <v>0</v>
      </c>
      <c r="E1498" s="3">
        <f>_xlfn.XLOOKUP(B1498,Details!E:E,Details!AR:AR)</f>
        <v>0</v>
      </c>
      <c r="F1498" s="3">
        <f>SUMIFS(Details!AY:AY,Details!E:E,'GST TDS'!B1498)</f>
        <v>0</v>
      </c>
      <c r="G1498" s="352">
        <f t="shared" si="33"/>
        <v>0</v>
      </c>
    </row>
    <row r="1499" spans="3:7" x14ac:dyDescent="0.35">
      <c r="C1499" s="3">
        <f>_xlfn.XLOOKUP(B1499,Details!E:E,Details!CG:CG)</f>
        <v>0</v>
      </c>
      <c r="D1499" s="3">
        <f>_xlfn.XLOOKUP(B1499,Details!E:E,Details!AQ:AQ)</f>
        <v>0</v>
      </c>
      <c r="E1499" s="3">
        <f>_xlfn.XLOOKUP(B1499,Details!E:E,Details!AR:AR)</f>
        <v>0</v>
      </c>
      <c r="F1499" s="3">
        <f>SUMIFS(Details!AY:AY,Details!E:E,'GST TDS'!B1499)</f>
        <v>0</v>
      </c>
      <c r="G1499" s="352">
        <f t="shared" si="33"/>
        <v>0</v>
      </c>
    </row>
    <row r="1500" spans="3:7" x14ac:dyDescent="0.35">
      <c r="C1500" s="3">
        <f>_xlfn.XLOOKUP(B1500,Details!E:E,Details!CG:CG)</f>
        <v>0</v>
      </c>
      <c r="D1500" s="3">
        <f>_xlfn.XLOOKUP(B1500,Details!E:E,Details!AQ:AQ)</f>
        <v>0</v>
      </c>
      <c r="E1500" s="3">
        <f>_xlfn.XLOOKUP(B1500,Details!E:E,Details!AR:AR)</f>
        <v>0</v>
      </c>
      <c r="F1500" s="3">
        <f>SUMIFS(Details!AY:AY,Details!E:E,'GST TDS'!B1500)</f>
        <v>0</v>
      </c>
      <c r="G1500" s="352">
        <f t="shared" si="33"/>
        <v>0</v>
      </c>
    </row>
    <row r="1501" spans="3:7" x14ac:dyDescent="0.35">
      <c r="C1501" s="3">
        <f>_xlfn.XLOOKUP(B1501,Details!E:E,Details!CG:CG)</f>
        <v>0</v>
      </c>
      <c r="D1501" s="3">
        <f>_xlfn.XLOOKUP(B1501,Details!E:E,Details!AQ:AQ)</f>
        <v>0</v>
      </c>
      <c r="E1501" s="3">
        <f>_xlfn.XLOOKUP(B1501,Details!E:E,Details!AR:AR)</f>
        <v>0</v>
      </c>
      <c r="F1501" s="3">
        <f>SUMIFS(Details!AY:AY,Details!E:E,'GST TDS'!B1501)</f>
        <v>0</v>
      </c>
      <c r="G1501" s="352">
        <f t="shared" si="33"/>
        <v>0</v>
      </c>
    </row>
    <row r="1502" spans="3:7" x14ac:dyDescent="0.35">
      <c r="C1502" s="3">
        <f>_xlfn.XLOOKUP(B1502,Details!E:E,Details!CG:CG)</f>
        <v>0</v>
      </c>
      <c r="D1502" s="3">
        <f>_xlfn.XLOOKUP(B1502,Details!E:E,Details!AQ:AQ)</f>
        <v>0</v>
      </c>
      <c r="E1502" s="3">
        <f>_xlfn.XLOOKUP(B1502,Details!E:E,Details!AR:AR)</f>
        <v>0</v>
      </c>
      <c r="F1502" s="3">
        <f>SUMIFS(Details!AY:AY,Details!E:E,'GST TDS'!B1502)</f>
        <v>0</v>
      </c>
      <c r="G1502" s="352">
        <f t="shared" si="33"/>
        <v>0</v>
      </c>
    </row>
    <row r="1503" spans="3:7" x14ac:dyDescent="0.35">
      <c r="C1503" s="3">
        <f>_xlfn.XLOOKUP(B1503,Details!E:E,Details!CG:CG)</f>
        <v>0</v>
      </c>
      <c r="D1503" s="3">
        <f>_xlfn.XLOOKUP(B1503,Details!E:E,Details!AQ:AQ)</f>
        <v>0</v>
      </c>
      <c r="E1503" s="3">
        <f>_xlfn.XLOOKUP(B1503,Details!E:E,Details!AR:AR)</f>
        <v>0</v>
      </c>
      <c r="F1503" s="3">
        <f>SUMIFS(Details!AY:AY,Details!E:E,'GST TDS'!B1503)</f>
        <v>0</v>
      </c>
      <c r="G1503" s="352">
        <f t="shared" si="33"/>
        <v>0</v>
      </c>
    </row>
    <row r="1504" spans="3:7" x14ac:dyDescent="0.35">
      <c r="C1504" s="3">
        <f>_xlfn.XLOOKUP(B1504,Details!E:E,Details!CG:CG)</f>
        <v>0</v>
      </c>
      <c r="D1504" s="3">
        <f>_xlfn.XLOOKUP(B1504,Details!E:E,Details!AQ:AQ)</f>
        <v>0</v>
      </c>
      <c r="E1504" s="3">
        <f>_xlfn.XLOOKUP(B1504,Details!E:E,Details!AR:AR)</f>
        <v>0</v>
      </c>
      <c r="F1504" s="3">
        <f>SUMIFS(Details!AY:AY,Details!E:E,'GST TDS'!B1504)</f>
        <v>0</v>
      </c>
      <c r="G1504" s="352">
        <f t="shared" si="33"/>
        <v>0</v>
      </c>
    </row>
    <row r="1505" spans="3:7" x14ac:dyDescent="0.35">
      <c r="C1505" s="3">
        <f>_xlfn.XLOOKUP(B1505,Details!E:E,Details!CG:CG)</f>
        <v>0</v>
      </c>
      <c r="D1505" s="3">
        <f>_xlfn.XLOOKUP(B1505,Details!E:E,Details!AQ:AQ)</f>
        <v>0</v>
      </c>
      <c r="E1505" s="3">
        <f>_xlfn.XLOOKUP(B1505,Details!E:E,Details!AR:AR)</f>
        <v>0</v>
      </c>
      <c r="F1505" s="3">
        <f>SUMIFS(Details!AY:AY,Details!E:E,'GST TDS'!B1505)</f>
        <v>0</v>
      </c>
      <c r="G1505" s="352">
        <f t="shared" si="33"/>
        <v>0</v>
      </c>
    </row>
    <row r="1506" spans="3:7" x14ac:dyDescent="0.35">
      <c r="C1506" s="3">
        <f>_xlfn.XLOOKUP(B1506,Details!E:E,Details!CG:CG)</f>
        <v>0</v>
      </c>
      <c r="D1506" s="3">
        <f>_xlfn.XLOOKUP(B1506,Details!E:E,Details!AQ:AQ)</f>
        <v>0</v>
      </c>
      <c r="E1506" s="3">
        <f>_xlfn.XLOOKUP(B1506,Details!E:E,Details!AR:AR)</f>
        <v>0</v>
      </c>
      <c r="F1506" s="3">
        <f>SUMIFS(Details!AY:AY,Details!E:E,'GST TDS'!B1506)</f>
        <v>0</v>
      </c>
      <c r="G1506" s="352">
        <f t="shared" si="33"/>
        <v>0</v>
      </c>
    </row>
    <row r="1507" spans="3:7" x14ac:dyDescent="0.35">
      <c r="C1507" s="3">
        <f>_xlfn.XLOOKUP(B1507,Details!E:E,Details!CG:CG)</f>
        <v>0</v>
      </c>
      <c r="D1507" s="3">
        <f>_xlfn.XLOOKUP(B1507,Details!E:E,Details!AQ:AQ)</f>
        <v>0</v>
      </c>
      <c r="E1507" s="3">
        <f>_xlfn.XLOOKUP(B1507,Details!E:E,Details!AR:AR)</f>
        <v>0</v>
      </c>
      <c r="F1507" s="3">
        <f>SUMIFS(Details!AY:AY,Details!E:E,'GST TDS'!B1507)</f>
        <v>0</v>
      </c>
      <c r="G1507" s="352">
        <f t="shared" si="33"/>
        <v>0</v>
      </c>
    </row>
    <row r="1508" spans="3:7" x14ac:dyDescent="0.35">
      <c r="C1508" s="3">
        <f>_xlfn.XLOOKUP(B1508,Details!E:E,Details!CG:CG)</f>
        <v>0</v>
      </c>
      <c r="D1508" s="3">
        <f>_xlfn.XLOOKUP(B1508,Details!E:E,Details!AQ:AQ)</f>
        <v>0</v>
      </c>
      <c r="E1508" s="3">
        <f>_xlfn.XLOOKUP(B1508,Details!E:E,Details!AR:AR)</f>
        <v>0</v>
      </c>
      <c r="F1508" s="3">
        <f>SUMIFS(Details!AY:AY,Details!E:E,'GST TDS'!B1508)</f>
        <v>0</v>
      </c>
      <c r="G1508" s="352">
        <f t="shared" si="33"/>
        <v>0</v>
      </c>
    </row>
    <row r="1509" spans="3:7" x14ac:dyDescent="0.35">
      <c r="C1509" s="3">
        <f>_xlfn.XLOOKUP(B1509,Details!E:E,Details!CG:CG)</f>
        <v>0</v>
      </c>
      <c r="D1509" s="3">
        <f>_xlfn.XLOOKUP(B1509,Details!E:E,Details!AQ:AQ)</f>
        <v>0</v>
      </c>
      <c r="E1509" s="3">
        <f>_xlfn.XLOOKUP(B1509,Details!E:E,Details!AR:AR)</f>
        <v>0</v>
      </c>
      <c r="F1509" s="3">
        <f>SUMIFS(Details!AY:AY,Details!E:E,'GST TDS'!B1509)</f>
        <v>0</v>
      </c>
      <c r="G1509" s="352">
        <f t="shared" si="33"/>
        <v>0</v>
      </c>
    </row>
    <row r="1510" spans="3:7" x14ac:dyDescent="0.35">
      <c r="C1510" s="3">
        <f>_xlfn.XLOOKUP(B1510,Details!E:E,Details!CG:CG)</f>
        <v>0</v>
      </c>
      <c r="D1510" s="3">
        <f>_xlfn.XLOOKUP(B1510,Details!E:E,Details!AQ:AQ)</f>
        <v>0</v>
      </c>
      <c r="E1510" s="3">
        <f>_xlfn.XLOOKUP(B1510,Details!E:E,Details!AR:AR)</f>
        <v>0</v>
      </c>
      <c r="F1510" s="3">
        <f>SUMIFS(Details!AY:AY,Details!E:E,'GST TDS'!B1510)</f>
        <v>0</v>
      </c>
      <c r="G1510" s="352">
        <f t="shared" si="33"/>
        <v>0</v>
      </c>
    </row>
    <row r="1511" spans="3:7" x14ac:dyDescent="0.35">
      <c r="C1511" s="3">
        <f>_xlfn.XLOOKUP(B1511,Details!E:E,Details!CG:CG)</f>
        <v>0</v>
      </c>
      <c r="D1511" s="3">
        <f>_xlfn.XLOOKUP(B1511,Details!E:E,Details!AQ:AQ)</f>
        <v>0</v>
      </c>
      <c r="E1511" s="3">
        <f>_xlfn.XLOOKUP(B1511,Details!E:E,Details!AR:AR)</f>
        <v>0</v>
      </c>
      <c r="F1511" s="3">
        <f>SUMIFS(Details!AY:AY,Details!E:E,'GST TDS'!B1511)</f>
        <v>0</v>
      </c>
      <c r="G1511" s="352">
        <f t="shared" si="33"/>
        <v>0</v>
      </c>
    </row>
    <row r="1512" spans="3:7" x14ac:dyDescent="0.35">
      <c r="C1512" s="3">
        <f>_xlfn.XLOOKUP(B1512,Details!E:E,Details!CG:CG)</f>
        <v>0</v>
      </c>
      <c r="D1512" s="3">
        <f>_xlfn.XLOOKUP(B1512,Details!E:E,Details!AQ:AQ)</f>
        <v>0</v>
      </c>
      <c r="E1512" s="3">
        <f>_xlfn.XLOOKUP(B1512,Details!E:E,Details!AR:AR)</f>
        <v>0</v>
      </c>
      <c r="F1512" s="3">
        <f>SUMIFS(Details!AY:AY,Details!E:E,'GST TDS'!B1512)</f>
        <v>0</v>
      </c>
      <c r="G1512" s="352">
        <f t="shared" si="33"/>
        <v>0</v>
      </c>
    </row>
    <row r="1513" spans="3:7" x14ac:dyDescent="0.35">
      <c r="C1513" s="3">
        <f>_xlfn.XLOOKUP(B1513,Details!E:E,Details!CG:CG)</f>
        <v>0</v>
      </c>
      <c r="D1513" s="3">
        <f>_xlfn.XLOOKUP(B1513,Details!E:E,Details!AQ:AQ)</f>
        <v>0</v>
      </c>
      <c r="E1513" s="3">
        <f>_xlfn.XLOOKUP(B1513,Details!E:E,Details!AR:AR)</f>
        <v>0</v>
      </c>
      <c r="F1513" s="3">
        <f>SUMIFS(Details!AY:AY,Details!E:E,'GST TDS'!B1513)</f>
        <v>0</v>
      </c>
      <c r="G1513" s="352">
        <f t="shared" si="33"/>
        <v>0</v>
      </c>
    </row>
    <row r="1514" spans="3:7" x14ac:dyDescent="0.35">
      <c r="C1514" s="3">
        <f>_xlfn.XLOOKUP(B1514,Details!E:E,Details!CG:CG)</f>
        <v>0</v>
      </c>
      <c r="D1514" s="3">
        <f>_xlfn.XLOOKUP(B1514,Details!E:E,Details!AQ:AQ)</f>
        <v>0</v>
      </c>
      <c r="E1514" s="3">
        <f>_xlfn.XLOOKUP(B1514,Details!E:E,Details!AR:AR)</f>
        <v>0</v>
      </c>
      <c r="F1514" s="3">
        <f>SUMIFS(Details!AY:AY,Details!E:E,'GST TDS'!B1514)</f>
        <v>0</v>
      </c>
      <c r="G1514" s="352">
        <f t="shared" si="33"/>
        <v>0</v>
      </c>
    </row>
    <row r="1515" spans="3:7" x14ac:dyDescent="0.35">
      <c r="C1515" s="3">
        <f>_xlfn.XLOOKUP(B1515,Details!E:E,Details!CG:CG)</f>
        <v>0</v>
      </c>
      <c r="D1515" s="3">
        <f>_xlfn.XLOOKUP(B1515,Details!E:E,Details!AQ:AQ)</f>
        <v>0</v>
      </c>
      <c r="E1515" s="3">
        <f>_xlfn.XLOOKUP(B1515,Details!E:E,Details!AR:AR)</f>
        <v>0</v>
      </c>
      <c r="F1515" s="3">
        <f>SUMIFS(Details!AY:AY,Details!E:E,'GST TDS'!B1515)</f>
        <v>0</v>
      </c>
      <c r="G1515" s="352">
        <f t="shared" si="33"/>
        <v>0</v>
      </c>
    </row>
    <row r="1516" spans="3:7" x14ac:dyDescent="0.35">
      <c r="C1516" s="3">
        <f>_xlfn.XLOOKUP(B1516,Details!E:E,Details!CG:CG)</f>
        <v>0</v>
      </c>
      <c r="D1516" s="3">
        <f>_xlfn.XLOOKUP(B1516,Details!E:E,Details!AQ:AQ)</f>
        <v>0</v>
      </c>
      <c r="E1516" s="3">
        <f>_xlfn.XLOOKUP(B1516,Details!E:E,Details!AR:AR)</f>
        <v>0</v>
      </c>
      <c r="F1516" s="3">
        <f>SUMIFS(Details!AY:AY,Details!E:E,'GST TDS'!B1516)</f>
        <v>0</v>
      </c>
      <c r="G1516" s="352">
        <f t="shared" si="33"/>
        <v>0</v>
      </c>
    </row>
    <row r="1517" spans="3:7" x14ac:dyDescent="0.35">
      <c r="C1517" s="3">
        <f>_xlfn.XLOOKUP(B1517,Details!E:E,Details!CG:CG)</f>
        <v>0</v>
      </c>
      <c r="D1517" s="3">
        <f>_xlfn.XLOOKUP(B1517,Details!E:E,Details!AQ:AQ)</f>
        <v>0</v>
      </c>
      <c r="E1517" s="3">
        <f>_xlfn.XLOOKUP(B1517,Details!E:E,Details!AR:AR)</f>
        <v>0</v>
      </c>
      <c r="F1517" s="3">
        <f>SUMIFS(Details!AY:AY,Details!E:E,'GST TDS'!B1517)</f>
        <v>0</v>
      </c>
      <c r="G1517" s="352">
        <f t="shared" si="33"/>
        <v>0</v>
      </c>
    </row>
    <row r="1518" spans="3:7" x14ac:dyDescent="0.35">
      <c r="C1518" s="3">
        <f>_xlfn.XLOOKUP(B1518,Details!E:E,Details!CG:CG)</f>
        <v>0</v>
      </c>
      <c r="D1518" s="3">
        <f>_xlfn.XLOOKUP(B1518,Details!E:E,Details!AQ:AQ)</f>
        <v>0</v>
      </c>
      <c r="E1518" s="3">
        <f>_xlfn.XLOOKUP(B1518,Details!E:E,Details!AR:AR)</f>
        <v>0</v>
      </c>
      <c r="F1518" s="3">
        <f>SUMIFS(Details!AY:AY,Details!E:E,'GST TDS'!B1518)</f>
        <v>0</v>
      </c>
      <c r="G1518" s="352">
        <f t="shared" si="33"/>
        <v>0</v>
      </c>
    </row>
    <row r="1519" spans="3:7" x14ac:dyDescent="0.35">
      <c r="C1519" s="3">
        <f>_xlfn.XLOOKUP(B1519,Details!E:E,Details!CG:CG)</f>
        <v>0</v>
      </c>
      <c r="D1519" s="3">
        <f>_xlfn.XLOOKUP(B1519,Details!E:E,Details!AQ:AQ)</f>
        <v>0</v>
      </c>
      <c r="E1519" s="3">
        <f>_xlfn.XLOOKUP(B1519,Details!E:E,Details!AR:AR)</f>
        <v>0</v>
      </c>
      <c r="F1519" s="3">
        <f>SUMIFS(Details!AY:AY,Details!E:E,'GST TDS'!B1519)</f>
        <v>0</v>
      </c>
      <c r="G1519" s="352">
        <f t="shared" si="33"/>
        <v>0</v>
      </c>
    </row>
    <row r="1520" spans="3:7" x14ac:dyDescent="0.35">
      <c r="C1520" s="3">
        <f>_xlfn.XLOOKUP(B1520,Details!E:E,Details!CG:CG)</f>
        <v>0</v>
      </c>
      <c r="D1520" s="3">
        <f>_xlfn.XLOOKUP(B1520,Details!E:E,Details!AQ:AQ)</f>
        <v>0</v>
      </c>
      <c r="E1520" s="3">
        <f>_xlfn.XLOOKUP(B1520,Details!E:E,Details!AR:AR)</f>
        <v>0</v>
      </c>
      <c r="F1520" s="3">
        <f>SUMIFS(Details!AY:AY,Details!E:E,'GST TDS'!B1520)</f>
        <v>0</v>
      </c>
      <c r="G1520" s="352">
        <f t="shared" si="33"/>
        <v>0</v>
      </c>
    </row>
    <row r="1521" spans="3:7" x14ac:dyDescent="0.35">
      <c r="C1521" s="3">
        <f>_xlfn.XLOOKUP(B1521,Details!E:E,Details!CG:CG)</f>
        <v>0</v>
      </c>
      <c r="D1521" s="3">
        <f>_xlfn.XLOOKUP(B1521,Details!E:E,Details!AQ:AQ)</f>
        <v>0</v>
      </c>
      <c r="E1521" s="3">
        <f>_xlfn.XLOOKUP(B1521,Details!E:E,Details!AR:AR)</f>
        <v>0</v>
      </c>
      <c r="F1521" s="3">
        <f>SUMIFS(Details!AY:AY,Details!E:E,'GST TDS'!B1521)</f>
        <v>0</v>
      </c>
      <c r="G1521" s="352">
        <f t="shared" si="33"/>
        <v>0</v>
      </c>
    </row>
    <row r="1522" spans="3:7" x14ac:dyDescent="0.35">
      <c r="C1522" s="3">
        <f>_xlfn.XLOOKUP(B1522,Details!E:E,Details!CG:CG)</f>
        <v>0</v>
      </c>
      <c r="D1522" s="3">
        <f>_xlfn.XLOOKUP(B1522,Details!E:E,Details!AQ:AQ)</f>
        <v>0</v>
      </c>
      <c r="E1522" s="3">
        <f>_xlfn.XLOOKUP(B1522,Details!E:E,Details!AR:AR)</f>
        <v>0</v>
      </c>
      <c r="F1522" s="3">
        <f>SUMIFS(Details!AY:AY,Details!E:E,'GST TDS'!B1522)</f>
        <v>0</v>
      </c>
      <c r="G1522" s="352">
        <f t="shared" si="33"/>
        <v>0</v>
      </c>
    </row>
    <row r="1523" spans="3:7" x14ac:dyDescent="0.35">
      <c r="C1523" s="3">
        <f>_xlfn.XLOOKUP(B1523,Details!E:E,Details!CG:CG)</f>
        <v>0</v>
      </c>
      <c r="D1523" s="3">
        <f>_xlfn.XLOOKUP(B1523,Details!E:E,Details!AQ:AQ)</f>
        <v>0</v>
      </c>
      <c r="E1523" s="3">
        <f>_xlfn.XLOOKUP(B1523,Details!E:E,Details!AR:AR)</f>
        <v>0</v>
      </c>
      <c r="F1523" s="3">
        <f>SUMIFS(Details!AY:AY,Details!E:E,'GST TDS'!B1523)</f>
        <v>0</v>
      </c>
      <c r="G1523" s="352">
        <f t="shared" si="33"/>
        <v>0</v>
      </c>
    </row>
    <row r="1524" spans="3:7" x14ac:dyDescent="0.35">
      <c r="C1524" s="3">
        <f>_xlfn.XLOOKUP(B1524,Details!E:E,Details!CG:CG)</f>
        <v>0</v>
      </c>
      <c r="D1524" s="3">
        <f>_xlfn.XLOOKUP(B1524,Details!E:E,Details!AQ:AQ)</f>
        <v>0</v>
      </c>
      <c r="E1524" s="3">
        <f>_xlfn.XLOOKUP(B1524,Details!E:E,Details!AR:AR)</f>
        <v>0</v>
      </c>
      <c r="F1524" s="3">
        <f>SUMIFS(Details!AY:AY,Details!E:E,'GST TDS'!B1524)</f>
        <v>0</v>
      </c>
      <c r="G1524" s="352">
        <f t="shared" si="33"/>
        <v>0</v>
      </c>
    </row>
    <row r="1525" spans="3:7" x14ac:dyDescent="0.35">
      <c r="C1525" s="3">
        <f>_xlfn.XLOOKUP(B1525,Details!E:E,Details!CG:CG)</f>
        <v>0</v>
      </c>
      <c r="D1525" s="3">
        <f>_xlfn.XLOOKUP(B1525,Details!E:E,Details!AQ:AQ)</f>
        <v>0</v>
      </c>
      <c r="E1525" s="3">
        <f>_xlfn.XLOOKUP(B1525,Details!E:E,Details!AR:AR)</f>
        <v>0</v>
      </c>
      <c r="F1525" s="3">
        <f>SUMIFS(Details!AY:AY,Details!E:E,'GST TDS'!B1525)</f>
        <v>0</v>
      </c>
      <c r="G1525" s="352">
        <f t="shared" si="33"/>
        <v>0</v>
      </c>
    </row>
    <row r="1526" spans="3:7" x14ac:dyDescent="0.35">
      <c r="C1526" s="3">
        <f>_xlfn.XLOOKUP(B1526,Details!E:E,Details!CG:CG)</f>
        <v>0</v>
      </c>
      <c r="D1526" s="3">
        <f>_xlfn.XLOOKUP(B1526,Details!E:E,Details!AQ:AQ)</f>
        <v>0</v>
      </c>
      <c r="E1526" s="3">
        <f>_xlfn.XLOOKUP(B1526,Details!E:E,Details!AR:AR)</f>
        <v>0</v>
      </c>
      <c r="F1526" s="3">
        <f>SUMIFS(Details!AY:AY,Details!E:E,'GST TDS'!B1526)</f>
        <v>0</v>
      </c>
      <c r="G1526" s="352">
        <f t="shared" si="33"/>
        <v>0</v>
      </c>
    </row>
    <row r="1527" spans="3:7" x14ac:dyDescent="0.35">
      <c r="C1527" s="3">
        <f>_xlfn.XLOOKUP(B1527,Details!E:E,Details!CG:CG)</f>
        <v>0</v>
      </c>
      <c r="D1527" s="3">
        <f>_xlfn.XLOOKUP(B1527,Details!E:E,Details!AQ:AQ)</f>
        <v>0</v>
      </c>
      <c r="E1527" s="3">
        <f>_xlfn.XLOOKUP(B1527,Details!E:E,Details!AR:AR)</f>
        <v>0</v>
      </c>
      <c r="F1527" s="3">
        <f>SUMIFS(Details!AY:AY,Details!E:E,'GST TDS'!B1527)</f>
        <v>0</v>
      </c>
      <c r="G1527" s="352">
        <f t="shared" si="33"/>
        <v>0</v>
      </c>
    </row>
    <row r="1528" spans="3:7" x14ac:dyDescent="0.35">
      <c r="C1528" s="3">
        <f>_xlfn.XLOOKUP(B1528,Details!E:E,Details!CG:CG)</f>
        <v>0</v>
      </c>
      <c r="D1528" s="3">
        <f>_xlfn.XLOOKUP(B1528,Details!E:E,Details!AQ:AQ)</f>
        <v>0</v>
      </c>
      <c r="E1528" s="3">
        <f>_xlfn.XLOOKUP(B1528,Details!E:E,Details!AR:AR)</f>
        <v>0</v>
      </c>
      <c r="F1528" s="3">
        <f>SUMIFS(Details!AY:AY,Details!E:E,'GST TDS'!B1528)</f>
        <v>0</v>
      </c>
      <c r="G1528" s="352">
        <f t="shared" si="33"/>
        <v>0</v>
      </c>
    </row>
    <row r="1529" spans="3:7" x14ac:dyDescent="0.35">
      <c r="C1529" s="3">
        <f>_xlfn.XLOOKUP(B1529,Details!E:E,Details!CG:CG)</f>
        <v>0</v>
      </c>
      <c r="D1529" s="3">
        <f>_xlfn.XLOOKUP(B1529,Details!E:E,Details!AQ:AQ)</f>
        <v>0</v>
      </c>
      <c r="E1529" s="3">
        <f>_xlfn.XLOOKUP(B1529,Details!E:E,Details!AR:AR)</f>
        <v>0</v>
      </c>
      <c r="F1529" s="3">
        <f>SUMIFS(Details!AY:AY,Details!E:E,'GST TDS'!B1529)</f>
        <v>0</v>
      </c>
      <c r="G1529" s="352">
        <f t="shared" si="33"/>
        <v>0</v>
      </c>
    </row>
    <row r="1530" spans="3:7" x14ac:dyDescent="0.35">
      <c r="C1530" s="3">
        <f>_xlfn.XLOOKUP(B1530,Details!E:E,Details!CG:CG)</f>
        <v>0</v>
      </c>
      <c r="D1530" s="3">
        <f>_xlfn.XLOOKUP(B1530,Details!E:E,Details!AQ:AQ)</f>
        <v>0</v>
      </c>
      <c r="E1530" s="3">
        <f>_xlfn.XLOOKUP(B1530,Details!E:E,Details!AR:AR)</f>
        <v>0</v>
      </c>
      <c r="F1530" s="3">
        <f>SUMIFS(Details!AY:AY,Details!E:E,'GST TDS'!B1530)</f>
        <v>0</v>
      </c>
      <c r="G1530" s="352">
        <f t="shared" si="33"/>
        <v>0</v>
      </c>
    </row>
    <row r="1531" spans="3:7" x14ac:dyDescent="0.35">
      <c r="C1531" s="3">
        <f>_xlfn.XLOOKUP(B1531,Details!E:E,Details!CG:CG)</f>
        <v>0</v>
      </c>
      <c r="D1531" s="3">
        <f>_xlfn.XLOOKUP(B1531,Details!E:E,Details!AQ:AQ)</f>
        <v>0</v>
      </c>
      <c r="E1531" s="3">
        <f>_xlfn.XLOOKUP(B1531,Details!E:E,Details!AR:AR)</f>
        <v>0</v>
      </c>
      <c r="F1531" s="3">
        <f>SUMIFS(Details!AY:AY,Details!E:E,'GST TDS'!B1531)</f>
        <v>0</v>
      </c>
      <c r="G1531" s="352">
        <f t="shared" si="33"/>
        <v>0</v>
      </c>
    </row>
    <row r="1532" spans="3:7" x14ac:dyDescent="0.35">
      <c r="C1532" s="3">
        <f>_xlfn.XLOOKUP(B1532,Details!E:E,Details!CG:CG)</f>
        <v>0</v>
      </c>
      <c r="D1532" s="3">
        <f>_xlfn.XLOOKUP(B1532,Details!E:E,Details!AQ:AQ)</f>
        <v>0</v>
      </c>
      <c r="E1532" s="3">
        <f>_xlfn.XLOOKUP(B1532,Details!E:E,Details!AR:AR)</f>
        <v>0</v>
      </c>
      <c r="F1532" s="3">
        <f>SUMIFS(Details!AY:AY,Details!E:E,'GST TDS'!B1532)</f>
        <v>0</v>
      </c>
      <c r="G1532" s="352">
        <f t="shared" si="33"/>
        <v>0</v>
      </c>
    </row>
    <row r="1533" spans="3:7" x14ac:dyDescent="0.35">
      <c r="C1533" s="3">
        <f>_xlfn.XLOOKUP(B1533,Details!E:E,Details!CG:CG)</f>
        <v>0</v>
      </c>
      <c r="D1533" s="3">
        <f>_xlfn.XLOOKUP(B1533,Details!E:E,Details!AQ:AQ)</f>
        <v>0</v>
      </c>
      <c r="E1533" s="3">
        <f>_xlfn.XLOOKUP(B1533,Details!E:E,Details!AR:AR)</f>
        <v>0</v>
      </c>
      <c r="F1533" s="3">
        <f>SUMIFS(Details!AY:AY,Details!E:E,'GST TDS'!B1533)</f>
        <v>0</v>
      </c>
      <c r="G1533" s="352">
        <f t="shared" si="33"/>
        <v>0</v>
      </c>
    </row>
    <row r="1534" spans="3:7" x14ac:dyDescent="0.35">
      <c r="C1534" s="3">
        <f>_xlfn.XLOOKUP(B1534,Details!E:E,Details!CG:CG)</f>
        <v>0</v>
      </c>
      <c r="D1534" s="3">
        <f>_xlfn.XLOOKUP(B1534,Details!E:E,Details!AQ:AQ)</f>
        <v>0</v>
      </c>
      <c r="E1534" s="3">
        <f>_xlfn.XLOOKUP(B1534,Details!E:E,Details!AR:AR)</f>
        <v>0</v>
      </c>
      <c r="F1534" s="3">
        <f>SUMIFS(Details!AY:AY,Details!E:E,'GST TDS'!B1534)</f>
        <v>0</v>
      </c>
      <c r="G1534" s="352">
        <f t="shared" si="33"/>
        <v>0</v>
      </c>
    </row>
    <row r="1535" spans="3:7" x14ac:dyDescent="0.35">
      <c r="C1535" s="3">
        <f>_xlfn.XLOOKUP(B1535,Details!E:E,Details!CG:CG)</f>
        <v>0</v>
      </c>
      <c r="D1535" s="3">
        <f>_xlfn.XLOOKUP(B1535,Details!E:E,Details!AQ:AQ)</f>
        <v>0</v>
      </c>
      <c r="E1535" s="3">
        <f>_xlfn.XLOOKUP(B1535,Details!E:E,Details!AR:AR)</f>
        <v>0</v>
      </c>
      <c r="F1535" s="3">
        <f>SUMIFS(Details!AY:AY,Details!E:E,'GST TDS'!B1535)</f>
        <v>0</v>
      </c>
      <c r="G1535" s="352">
        <f t="shared" si="33"/>
        <v>0</v>
      </c>
    </row>
    <row r="1536" spans="3:7" x14ac:dyDescent="0.35">
      <c r="C1536" s="3">
        <f>_xlfn.XLOOKUP(B1536,Details!E:E,Details!CG:CG)</f>
        <v>0</v>
      </c>
      <c r="D1536" s="3">
        <f>_xlfn.XLOOKUP(B1536,Details!E:E,Details!AQ:AQ)</f>
        <v>0</v>
      </c>
      <c r="E1536" s="3">
        <f>_xlfn.XLOOKUP(B1536,Details!E:E,Details!AR:AR)</f>
        <v>0</v>
      </c>
      <c r="F1536" s="3">
        <f>SUMIFS(Details!AY:AY,Details!E:E,'GST TDS'!B1536)</f>
        <v>0</v>
      </c>
      <c r="G1536" s="352">
        <f t="shared" si="33"/>
        <v>0</v>
      </c>
    </row>
    <row r="1537" spans="3:7" x14ac:dyDescent="0.35">
      <c r="C1537" s="3">
        <f>_xlfn.XLOOKUP(B1537,Details!E:E,Details!CG:CG)</f>
        <v>0</v>
      </c>
      <c r="D1537" s="3">
        <f>_xlfn.XLOOKUP(B1537,Details!E:E,Details!AQ:AQ)</f>
        <v>0</v>
      </c>
      <c r="E1537" s="3">
        <f>_xlfn.XLOOKUP(B1537,Details!E:E,Details!AR:AR)</f>
        <v>0</v>
      </c>
      <c r="F1537" s="3">
        <f>SUMIFS(Details!AY:AY,Details!E:E,'GST TDS'!B1537)</f>
        <v>0</v>
      </c>
      <c r="G1537" s="352">
        <f t="shared" si="33"/>
        <v>0</v>
      </c>
    </row>
    <row r="1538" spans="3:7" x14ac:dyDescent="0.35">
      <c r="C1538" s="3">
        <f>_xlfn.XLOOKUP(B1538,Details!E:E,Details!CG:CG)</f>
        <v>0</v>
      </c>
      <c r="D1538" s="3">
        <f>_xlfn.XLOOKUP(B1538,Details!E:E,Details!AQ:AQ)</f>
        <v>0</v>
      </c>
      <c r="E1538" s="3">
        <f>_xlfn.XLOOKUP(B1538,Details!E:E,Details!AR:AR)</f>
        <v>0</v>
      </c>
      <c r="F1538" s="3">
        <f>SUMIFS(Details!AY:AY,Details!E:E,'GST TDS'!B1538)</f>
        <v>0</v>
      </c>
      <c r="G1538" s="352">
        <f t="shared" si="33"/>
        <v>0</v>
      </c>
    </row>
    <row r="1539" spans="3:7" x14ac:dyDescent="0.35">
      <c r="C1539" s="3">
        <f>_xlfn.XLOOKUP(B1539,Details!E:E,Details!CG:CG)</f>
        <v>0</v>
      </c>
      <c r="D1539" s="3">
        <f>_xlfn.XLOOKUP(B1539,Details!E:E,Details!AQ:AQ)</f>
        <v>0</v>
      </c>
      <c r="E1539" s="3">
        <f>_xlfn.XLOOKUP(B1539,Details!E:E,Details!AR:AR)</f>
        <v>0</v>
      </c>
      <c r="F1539" s="3">
        <f>SUMIFS(Details!AY:AY,Details!E:E,'GST TDS'!B1539)</f>
        <v>0</v>
      </c>
      <c r="G1539" s="352">
        <f t="shared" si="33"/>
        <v>0</v>
      </c>
    </row>
    <row r="1540" spans="3:7" x14ac:dyDescent="0.35">
      <c r="C1540" s="3">
        <f>_xlfn.XLOOKUP(B1540,Details!E:E,Details!CG:CG)</f>
        <v>0</v>
      </c>
      <c r="D1540" s="3">
        <f>_xlfn.XLOOKUP(B1540,Details!E:E,Details!AQ:AQ)</f>
        <v>0</v>
      </c>
      <c r="E1540" s="3">
        <f>_xlfn.XLOOKUP(B1540,Details!E:E,Details!AR:AR)</f>
        <v>0</v>
      </c>
      <c r="F1540" s="3">
        <f>SUMIFS(Details!AY:AY,Details!E:E,'GST TDS'!B1540)</f>
        <v>0</v>
      </c>
      <c r="G1540" s="352">
        <f t="shared" si="33"/>
        <v>0</v>
      </c>
    </row>
    <row r="1541" spans="3:7" x14ac:dyDescent="0.35">
      <c r="C1541" s="3">
        <f>_xlfn.XLOOKUP(B1541,Details!E:E,Details!CG:CG)</f>
        <v>0</v>
      </c>
      <c r="D1541" s="3">
        <f>_xlfn.XLOOKUP(B1541,Details!E:E,Details!AQ:AQ)</f>
        <v>0</v>
      </c>
      <c r="E1541" s="3">
        <f>_xlfn.XLOOKUP(B1541,Details!E:E,Details!AR:AR)</f>
        <v>0</v>
      </c>
      <c r="F1541" s="3">
        <f>SUMIFS(Details!AY:AY,Details!E:E,'GST TDS'!B1541)</f>
        <v>0</v>
      </c>
      <c r="G1541" s="352">
        <f t="shared" si="33"/>
        <v>0</v>
      </c>
    </row>
    <row r="1542" spans="3:7" x14ac:dyDescent="0.35">
      <c r="C1542" s="3">
        <f>_xlfn.XLOOKUP(B1542,Details!E:E,Details!CG:CG)</f>
        <v>0</v>
      </c>
      <c r="D1542" s="3">
        <f>_xlfn.XLOOKUP(B1542,Details!E:E,Details!AQ:AQ)</f>
        <v>0</v>
      </c>
      <c r="E1542" s="3">
        <f>_xlfn.XLOOKUP(B1542,Details!E:E,Details!AR:AR)</f>
        <v>0</v>
      </c>
      <c r="F1542" s="3">
        <f>SUMIFS(Details!AY:AY,Details!E:E,'GST TDS'!B1542)</f>
        <v>0</v>
      </c>
      <c r="G1542" s="352">
        <f t="shared" si="33"/>
        <v>0</v>
      </c>
    </row>
    <row r="1543" spans="3:7" x14ac:dyDescent="0.35">
      <c r="C1543" s="3">
        <f>_xlfn.XLOOKUP(B1543,Details!E:E,Details!CG:CG)</f>
        <v>0</v>
      </c>
      <c r="D1543" s="3">
        <f>_xlfn.XLOOKUP(B1543,Details!E:E,Details!AQ:AQ)</f>
        <v>0</v>
      </c>
      <c r="E1543" s="3">
        <f>_xlfn.XLOOKUP(B1543,Details!E:E,Details!AR:AR)</f>
        <v>0</v>
      </c>
      <c r="F1543" s="3">
        <f>SUMIFS(Details!AY:AY,Details!E:E,'GST TDS'!B1543)</f>
        <v>0</v>
      </c>
      <c r="G1543" s="352">
        <f t="shared" si="33"/>
        <v>0</v>
      </c>
    </row>
    <row r="1544" spans="3:7" x14ac:dyDescent="0.35">
      <c r="C1544" s="3">
        <f>_xlfn.XLOOKUP(B1544,Details!E:E,Details!CG:CG)</f>
        <v>0</v>
      </c>
      <c r="D1544" s="3">
        <f>_xlfn.XLOOKUP(B1544,Details!E:E,Details!AQ:AQ)</f>
        <v>0</v>
      </c>
      <c r="E1544" s="3">
        <f>_xlfn.XLOOKUP(B1544,Details!E:E,Details!AR:AR)</f>
        <v>0</v>
      </c>
      <c r="F1544" s="3">
        <f>SUMIFS(Details!AY:AY,Details!E:E,'GST TDS'!B1544)</f>
        <v>0</v>
      </c>
      <c r="G1544" s="352">
        <f t="shared" si="33"/>
        <v>0</v>
      </c>
    </row>
    <row r="1545" spans="3:7" x14ac:dyDescent="0.35">
      <c r="C1545" s="3">
        <f>_xlfn.XLOOKUP(B1545,Details!E:E,Details!CG:CG)</f>
        <v>0</v>
      </c>
      <c r="D1545" s="3">
        <f>_xlfn.XLOOKUP(B1545,Details!E:E,Details!AQ:AQ)</f>
        <v>0</v>
      </c>
      <c r="E1545" s="3">
        <f>_xlfn.XLOOKUP(B1545,Details!E:E,Details!AR:AR)</f>
        <v>0</v>
      </c>
      <c r="F1545" s="3">
        <f>SUMIFS(Details!AY:AY,Details!E:E,'GST TDS'!B1545)</f>
        <v>0</v>
      </c>
      <c r="G1545" s="352">
        <f t="shared" si="33"/>
        <v>0</v>
      </c>
    </row>
    <row r="1546" spans="3:7" x14ac:dyDescent="0.35">
      <c r="C1546" s="3">
        <f>_xlfn.XLOOKUP(B1546,Details!E:E,Details!CG:CG)</f>
        <v>0</v>
      </c>
      <c r="D1546" s="3">
        <f>_xlfn.XLOOKUP(B1546,Details!E:E,Details!AQ:AQ)</f>
        <v>0</v>
      </c>
      <c r="E1546" s="3">
        <f>_xlfn.XLOOKUP(B1546,Details!E:E,Details!AR:AR)</f>
        <v>0</v>
      </c>
      <c r="F1546" s="3">
        <f>SUMIFS(Details!AY:AY,Details!E:E,'GST TDS'!B1546)</f>
        <v>0</v>
      </c>
      <c r="G1546" s="352">
        <f t="shared" si="33"/>
        <v>0</v>
      </c>
    </row>
    <row r="1547" spans="3:7" x14ac:dyDescent="0.35">
      <c r="C1547" s="3">
        <f>_xlfn.XLOOKUP(B1547,Details!E:E,Details!CG:CG)</f>
        <v>0</v>
      </c>
      <c r="D1547" s="3">
        <f>_xlfn.XLOOKUP(B1547,Details!E:E,Details!AQ:AQ)</f>
        <v>0</v>
      </c>
      <c r="E1547" s="3">
        <f>_xlfn.XLOOKUP(B1547,Details!E:E,Details!AR:AR)</f>
        <v>0</v>
      </c>
      <c r="F1547" s="3">
        <f>SUMIFS(Details!AY:AY,Details!E:E,'GST TDS'!B1547)</f>
        <v>0</v>
      </c>
      <c r="G1547" s="352">
        <f t="shared" si="33"/>
        <v>0</v>
      </c>
    </row>
    <row r="1548" spans="3:7" x14ac:dyDescent="0.35">
      <c r="C1548" s="3">
        <f>_xlfn.XLOOKUP(B1548,Details!E:E,Details!CG:CG)</f>
        <v>0</v>
      </c>
      <c r="D1548" s="3">
        <f>_xlfn.XLOOKUP(B1548,Details!E:E,Details!AQ:AQ)</f>
        <v>0</v>
      </c>
      <c r="E1548" s="3">
        <f>_xlfn.XLOOKUP(B1548,Details!E:E,Details!AR:AR)</f>
        <v>0</v>
      </c>
      <c r="F1548" s="3">
        <f>SUMIFS(Details!AY:AY,Details!E:E,'GST TDS'!B1548)</f>
        <v>0</v>
      </c>
      <c r="G1548" s="352">
        <f t="shared" si="33"/>
        <v>0</v>
      </c>
    </row>
    <row r="1549" spans="3:7" x14ac:dyDescent="0.35">
      <c r="C1549" s="3">
        <f>_xlfn.XLOOKUP(B1549,Details!E:E,Details!CG:CG)</f>
        <v>0</v>
      </c>
      <c r="D1549" s="3">
        <f>_xlfn.XLOOKUP(B1549,Details!E:E,Details!AQ:AQ)</f>
        <v>0</v>
      </c>
      <c r="E1549" s="3">
        <f>_xlfn.XLOOKUP(B1549,Details!E:E,Details!AR:AR)</f>
        <v>0</v>
      </c>
      <c r="F1549" s="3">
        <f>SUMIFS(Details!AY:AY,Details!E:E,'GST TDS'!B1549)</f>
        <v>0</v>
      </c>
      <c r="G1549" s="352">
        <f t="shared" si="33"/>
        <v>0</v>
      </c>
    </row>
    <row r="1550" spans="3:7" x14ac:dyDescent="0.35">
      <c r="C1550" s="3">
        <f>_xlfn.XLOOKUP(B1550,Details!E:E,Details!CG:CG)</f>
        <v>0</v>
      </c>
      <c r="D1550" s="3">
        <f>_xlfn.XLOOKUP(B1550,Details!E:E,Details!AQ:AQ)</f>
        <v>0</v>
      </c>
      <c r="E1550" s="3">
        <f>_xlfn.XLOOKUP(B1550,Details!E:E,Details!AR:AR)</f>
        <v>0</v>
      </c>
      <c r="F1550" s="3">
        <f>SUMIFS(Details!AY:AY,Details!E:E,'GST TDS'!B1550)</f>
        <v>0</v>
      </c>
      <c r="G1550" s="352">
        <f t="shared" si="33"/>
        <v>0</v>
      </c>
    </row>
    <row r="1551" spans="3:7" x14ac:dyDescent="0.35">
      <c r="C1551" s="3">
        <f>_xlfn.XLOOKUP(B1551,Details!E:E,Details!CG:CG)</f>
        <v>0</v>
      </c>
      <c r="D1551" s="3">
        <f>_xlfn.XLOOKUP(B1551,Details!E:E,Details!AQ:AQ)</f>
        <v>0</v>
      </c>
      <c r="E1551" s="3">
        <f>_xlfn.XLOOKUP(B1551,Details!E:E,Details!AR:AR)</f>
        <v>0</v>
      </c>
      <c r="F1551" s="3">
        <f>SUMIFS(Details!AY:AY,Details!E:E,'GST TDS'!B1551)</f>
        <v>0</v>
      </c>
      <c r="G1551" s="352">
        <f t="shared" si="33"/>
        <v>0</v>
      </c>
    </row>
    <row r="1552" spans="3:7" x14ac:dyDescent="0.35">
      <c r="C1552" s="3">
        <f>_xlfn.XLOOKUP(B1552,Details!E:E,Details!CG:CG)</f>
        <v>0</v>
      </c>
      <c r="D1552" s="3">
        <f>_xlfn.XLOOKUP(B1552,Details!E:E,Details!AQ:AQ)</f>
        <v>0</v>
      </c>
      <c r="E1552" s="3">
        <f>_xlfn.XLOOKUP(B1552,Details!E:E,Details!AR:AR)</f>
        <v>0</v>
      </c>
      <c r="F1552" s="3">
        <f>SUMIFS(Details!AY:AY,Details!E:E,'GST TDS'!B1552)</f>
        <v>0</v>
      </c>
      <c r="G1552" s="352">
        <f t="shared" ref="G1552:G1554" si="34">F1552*2%</f>
        <v>0</v>
      </c>
    </row>
    <row r="1553" spans="3:7" x14ac:dyDescent="0.35">
      <c r="C1553" s="3">
        <f>_xlfn.XLOOKUP(B1553,Details!E:E,Details!CG:CG)</f>
        <v>0</v>
      </c>
      <c r="D1553" s="3">
        <f>_xlfn.XLOOKUP(B1553,Details!E:E,Details!AQ:AQ)</f>
        <v>0</v>
      </c>
      <c r="E1553" s="3">
        <f>_xlfn.XLOOKUP(B1553,Details!E:E,Details!AR:AR)</f>
        <v>0</v>
      </c>
      <c r="F1553" s="3">
        <f>SUMIFS(Details!AY:AY,Details!E:E,'GST TDS'!B1553)</f>
        <v>0</v>
      </c>
      <c r="G1553" s="352">
        <f t="shared" si="34"/>
        <v>0</v>
      </c>
    </row>
    <row r="1554" spans="3:7" x14ac:dyDescent="0.35">
      <c r="C1554" s="3">
        <f>_xlfn.XLOOKUP(B1554,Details!E:E,Details!CG:CG)</f>
        <v>0</v>
      </c>
      <c r="D1554" s="3">
        <f>_xlfn.XLOOKUP(B1554,Details!E:E,Details!AQ:AQ)</f>
        <v>0</v>
      </c>
      <c r="E1554" s="3">
        <f>_xlfn.XLOOKUP(B1554,Details!E:E,Details!AR:AR)</f>
        <v>0</v>
      </c>
      <c r="F1554" s="3">
        <f>SUMIFS(Details!AY:AY,Details!E:E,'GST TDS'!B1554)</f>
        <v>0</v>
      </c>
      <c r="G1554" s="352">
        <f t="shared" si="34"/>
        <v>0</v>
      </c>
    </row>
    <row r="1555" spans="3:7" x14ac:dyDescent="0.35">
      <c r="C1555" s="3">
        <f>_xlfn.XLOOKUP(B1555,Details!E:E,Details!CG:CG)</f>
        <v>0</v>
      </c>
      <c r="D1555" s="3">
        <f>_xlfn.XLOOKUP(B1555,Details!E:E,Details!AQ:AQ)</f>
        <v>0</v>
      </c>
      <c r="E1555" s="3">
        <f>_xlfn.XLOOKUP(B1555,Details!E:E,Details!AR:AR)</f>
        <v>0</v>
      </c>
      <c r="F1555" s="3">
        <f>SUMIFS(Details!AY:AY,Details!E:E,'GST TDS'!B1555)</f>
        <v>0</v>
      </c>
      <c r="G1555" s="352">
        <f t="shared" ref="G1555:G1618" si="35">F1555*2%</f>
        <v>0</v>
      </c>
    </row>
    <row r="1556" spans="3:7" x14ac:dyDescent="0.35">
      <c r="C1556" s="3">
        <f>_xlfn.XLOOKUP(B1556,Details!E:E,Details!CG:CG)</f>
        <v>0</v>
      </c>
      <c r="D1556" s="3">
        <f>_xlfn.XLOOKUP(B1556,Details!E:E,Details!AQ:AQ)</f>
        <v>0</v>
      </c>
      <c r="E1556" s="3">
        <f>_xlfn.XLOOKUP(B1556,Details!E:E,Details!AR:AR)</f>
        <v>0</v>
      </c>
      <c r="F1556" s="3">
        <f>SUMIFS(Details!AY:AY,Details!E:E,'GST TDS'!B1556)</f>
        <v>0</v>
      </c>
      <c r="G1556" s="352">
        <f t="shared" si="35"/>
        <v>0</v>
      </c>
    </row>
    <row r="1557" spans="3:7" x14ac:dyDescent="0.35">
      <c r="C1557" s="3">
        <f>_xlfn.XLOOKUP(B1557,Details!E:E,Details!CG:CG)</f>
        <v>0</v>
      </c>
      <c r="D1557" s="3">
        <f>_xlfn.XLOOKUP(B1557,Details!E:E,Details!AQ:AQ)</f>
        <v>0</v>
      </c>
      <c r="E1557" s="3">
        <f>_xlfn.XLOOKUP(B1557,Details!E:E,Details!AR:AR)</f>
        <v>0</v>
      </c>
      <c r="F1557" s="3">
        <f>SUMIFS(Details!AY:AY,Details!E:E,'GST TDS'!B1557)</f>
        <v>0</v>
      </c>
      <c r="G1557" s="352">
        <f t="shared" si="35"/>
        <v>0</v>
      </c>
    </row>
    <row r="1558" spans="3:7" x14ac:dyDescent="0.35">
      <c r="C1558" s="3">
        <f>_xlfn.XLOOKUP(B1558,Details!E:E,Details!CG:CG)</f>
        <v>0</v>
      </c>
      <c r="D1558" s="3">
        <f>_xlfn.XLOOKUP(B1558,Details!E:E,Details!AQ:AQ)</f>
        <v>0</v>
      </c>
      <c r="E1558" s="3">
        <f>_xlfn.XLOOKUP(B1558,Details!E:E,Details!AR:AR)</f>
        <v>0</v>
      </c>
      <c r="F1558" s="3">
        <f>SUMIFS(Details!AY:AY,Details!E:E,'GST TDS'!B1558)</f>
        <v>0</v>
      </c>
      <c r="G1558" s="352">
        <f t="shared" si="35"/>
        <v>0</v>
      </c>
    </row>
    <row r="1559" spans="3:7" x14ac:dyDescent="0.35">
      <c r="C1559" s="3">
        <f>_xlfn.XLOOKUP(B1559,Details!E:E,Details!CG:CG)</f>
        <v>0</v>
      </c>
      <c r="D1559" s="3">
        <f>_xlfn.XLOOKUP(B1559,Details!E:E,Details!AQ:AQ)</f>
        <v>0</v>
      </c>
      <c r="E1559" s="3">
        <f>_xlfn.XLOOKUP(B1559,Details!E:E,Details!AR:AR)</f>
        <v>0</v>
      </c>
      <c r="F1559" s="3">
        <f>SUMIFS(Details!AY:AY,Details!E:E,'GST TDS'!B1559)</f>
        <v>0</v>
      </c>
      <c r="G1559" s="352">
        <f t="shared" si="35"/>
        <v>0</v>
      </c>
    </row>
    <row r="1560" spans="3:7" x14ac:dyDescent="0.35">
      <c r="C1560" s="3">
        <f>_xlfn.XLOOKUP(B1560,Details!E:E,Details!CG:CG)</f>
        <v>0</v>
      </c>
      <c r="D1560" s="3">
        <f>_xlfn.XLOOKUP(B1560,Details!E:E,Details!AQ:AQ)</f>
        <v>0</v>
      </c>
      <c r="E1560" s="3">
        <f>_xlfn.XLOOKUP(B1560,Details!E:E,Details!AR:AR)</f>
        <v>0</v>
      </c>
      <c r="F1560" s="3">
        <f>SUMIFS(Details!AY:AY,Details!E:E,'GST TDS'!B1560)</f>
        <v>0</v>
      </c>
      <c r="G1560" s="352">
        <f t="shared" si="35"/>
        <v>0</v>
      </c>
    </row>
    <row r="1561" spans="3:7" x14ac:dyDescent="0.35">
      <c r="C1561" s="3">
        <f>_xlfn.XLOOKUP(B1561,Details!E:E,Details!CG:CG)</f>
        <v>0</v>
      </c>
      <c r="D1561" s="3">
        <f>_xlfn.XLOOKUP(B1561,Details!E:E,Details!AQ:AQ)</f>
        <v>0</v>
      </c>
      <c r="E1561" s="3">
        <f>_xlfn.XLOOKUP(B1561,Details!E:E,Details!AR:AR)</f>
        <v>0</v>
      </c>
      <c r="F1561" s="3">
        <f>SUMIFS(Details!AY:AY,Details!E:E,'GST TDS'!B1561)</f>
        <v>0</v>
      </c>
      <c r="G1561" s="352">
        <f t="shared" si="35"/>
        <v>0</v>
      </c>
    </row>
    <row r="1562" spans="3:7" x14ac:dyDescent="0.35">
      <c r="C1562" s="3">
        <f>_xlfn.XLOOKUP(B1562,Details!E:E,Details!CG:CG)</f>
        <v>0</v>
      </c>
      <c r="D1562" s="3">
        <f>_xlfn.XLOOKUP(B1562,Details!E:E,Details!AQ:AQ)</f>
        <v>0</v>
      </c>
      <c r="E1562" s="3">
        <f>_xlfn.XLOOKUP(B1562,Details!E:E,Details!AR:AR)</f>
        <v>0</v>
      </c>
      <c r="F1562" s="3">
        <f>SUMIFS(Details!AY:AY,Details!E:E,'GST TDS'!B1562)</f>
        <v>0</v>
      </c>
      <c r="G1562" s="352">
        <f t="shared" si="35"/>
        <v>0</v>
      </c>
    </row>
    <row r="1563" spans="3:7" x14ac:dyDescent="0.35">
      <c r="C1563" s="3">
        <f>_xlfn.XLOOKUP(B1563,Details!E:E,Details!CG:CG)</f>
        <v>0</v>
      </c>
      <c r="D1563" s="3">
        <f>_xlfn.XLOOKUP(B1563,Details!E:E,Details!AQ:AQ)</f>
        <v>0</v>
      </c>
      <c r="E1563" s="3">
        <f>_xlfn.XLOOKUP(B1563,Details!E:E,Details!AR:AR)</f>
        <v>0</v>
      </c>
      <c r="F1563" s="3">
        <f>SUMIFS(Details!AY:AY,Details!E:E,'GST TDS'!B1563)</f>
        <v>0</v>
      </c>
      <c r="G1563" s="352">
        <f t="shared" si="35"/>
        <v>0</v>
      </c>
    </row>
    <row r="1564" spans="3:7" x14ac:dyDescent="0.35">
      <c r="C1564" s="3">
        <f>_xlfn.XLOOKUP(B1564,Details!E:E,Details!CG:CG)</f>
        <v>0</v>
      </c>
      <c r="D1564" s="3">
        <f>_xlfn.XLOOKUP(B1564,Details!E:E,Details!AQ:AQ)</f>
        <v>0</v>
      </c>
      <c r="E1564" s="3">
        <f>_xlfn.XLOOKUP(B1564,Details!E:E,Details!AR:AR)</f>
        <v>0</v>
      </c>
      <c r="F1564" s="3">
        <f>SUMIFS(Details!AY:AY,Details!E:E,'GST TDS'!B1564)</f>
        <v>0</v>
      </c>
      <c r="G1564" s="352">
        <f t="shared" si="35"/>
        <v>0</v>
      </c>
    </row>
    <row r="1565" spans="3:7" x14ac:dyDescent="0.35">
      <c r="C1565" s="3">
        <f>_xlfn.XLOOKUP(B1565,Details!E:E,Details!CG:CG)</f>
        <v>0</v>
      </c>
      <c r="D1565" s="3">
        <f>_xlfn.XLOOKUP(B1565,Details!E:E,Details!AQ:AQ)</f>
        <v>0</v>
      </c>
      <c r="E1565" s="3">
        <f>_xlfn.XLOOKUP(B1565,Details!E:E,Details!AR:AR)</f>
        <v>0</v>
      </c>
      <c r="F1565" s="3">
        <f>SUMIFS(Details!AY:AY,Details!E:E,'GST TDS'!B1565)</f>
        <v>0</v>
      </c>
      <c r="G1565" s="352">
        <f t="shared" si="35"/>
        <v>0</v>
      </c>
    </row>
    <row r="1566" spans="3:7" x14ac:dyDescent="0.35">
      <c r="C1566" s="3">
        <f>_xlfn.XLOOKUP(B1566,Details!E:E,Details!CG:CG)</f>
        <v>0</v>
      </c>
      <c r="D1566" s="3">
        <f>_xlfn.XLOOKUP(B1566,Details!E:E,Details!AQ:AQ)</f>
        <v>0</v>
      </c>
      <c r="E1566" s="3">
        <f>_xlfn.XLOOKUP(B1566,Details!E:E,Details!AR:AR)</f>
        <v>0</v>
      </c>
      <c r="F1566" s="3">
        <f>SUMIFS(Details!AY:AY,Details!E:E,'GST TDS'!B1566)</f>
        <v>0</v>
      </c>
      <c r="G1566" s="352">
        <f t="shared" si="35"/>
        <v>0</v>
      </c>
    </row>
    <row r="1567" spans="3:7" x14ac:dyDescent="0.35">
      <c r="C1567" s="3">
        <f>_xlfn.XLOOKUP(B1567,Details!E:E,Details!CG:CG)</f>
        <v>0</v>
      </c>
      <c r="D1567" s="3">
        <f>_xlfn.XLOOKUP(B1567,Details!E:E,Details!AQ:AQ)</f>
        <v>0</v>
      </c>
      <c r="E1567" s="3">
        <f>_xlfn.XLOOKUP(B1567,Details!E:E,Details!AR:AR)</f>
        <v>0</v>
      </c>
      <c r="F1567" s="3">
        <f>SUMIFS(Details!AY:AY,Details!E:E,'GST TDS'!B1567)</f>
        <v>0</v>
      </c>
      <c r="G1567" s="352">
        <f t="shared" si="35"/>
        <v>0</v>
      </c>
    </row>
    <row r="1568" spans="3:7" x14ac:dyDescent="0.35">
      <c r="C1568" s="3">
        <f>_xlfn.XLOOKUP(B1568,Details!E:E,Details!CG:CG)</f>
        <v>0</v>
      </c>
      <c r="D1568" s="3">
        <f>_xlfn.XLOOKUP(B1568,Details!E:E,Details!AQ:AQ)</f>
        <v>0</v>
      </c>
      <c r="E1568" s="3">
        <f>_xlfn.XLOOKUP(B1568,Details!E:E,Details!AR:AR)</f>
        <v>0</v>
      </c>
      <c r="F1568" s="3">
        <f>SUMIFS(Details!AY:AY,Details!E:E,'GST TDS'!B1568)</f>
        <v>0</v>
      </c>
      <c r="G1568" s="352">
        <f t="shared" si="35"/>
        <v>0</v>
      </c>
    </row>
    <row r="1569" spans="3:7" x14ac:dyDescent="0.35">
      <c r="C1569" s="3">
        <f>_xlfn.XLOOKUP(B1569,Details!E:E,Details!CG:CG)</f>
        <v>0</v>
      </c>
      <c r="D1569" s="3">
        <f>_xlfn.XLOOKUP(B1569,Details!E:E,Details!AQ:AQ)</f>
        <v>0</v>
      </c>
      <c r="E1569" s="3">
        <f>_xlfn.XLOOKUP(B1569,Details!E:E,Details!AR:AR)</f>
        <v>0</v>
      </c>
      <c r="F1569" s="3">
        <f>SUMIFS(Details!AY:AY,Details!E:E,'GST TDS'!B1569)</f>
        <v>0</v>
      </c>
      <c r="G1569" s="352">
        <f t="shared" si="35"/>
        <v>0</v>
      </c>
    </row>
    <row r="1570" spans="3:7" x14ac:dyDescent="0.35">
      <c r="C1570" s="3">
        <f>_xlfn.XLOOKUP(B1570,Details!E:E,Details!CG:CG)</f>
        <v>0</v>
      </c>
      <c r="D1570" s="3">
        <f>_xlfn.XLOOKUP(B1570,Details!E:E,Details!AQ:AQ)</f>
        <v>0</v>
      </c>
      <c r="E1570" s="3">
        <f>_xlfn.XLOOKUP(B1570,Details!E:E,Details!AR:AR)</f>
        <v>0</v>
      </c>
      <c r="F1570" s="3">
        <f>SUMIFS(Details!AY:AY,Details!E:E,'GST TDS'!B1570)</f>
        <v>0</v>
      </c>
      <c r="G1570" s="352">
        <f t="shared" si="35"/>
        <v>0</v>
      </c>
    </row>
    <row r="1571" spans="3:7" x14ac:dyDescent="0.35">
      <c r="C1571" s="3">
        <f>_xlfn.XLOOKUP(B1571,Details!E:E,Details!CG:CG)</f>
        <v>0</v>
      </c>
      <c r="D1571" s="3">
        <f>_xlfn.XLOOKUP(B1571,Details!E:E,Details!AQ:AQ)</f>
        <v>0</v>
      </c>
      <c r="E1571" s="3">
        <f>_xlfn.XLOOKUP(B1571,Details!E:E,Details!AR:AR)</f>
        <v>0</v>
      </c>
      <c r="F1571" s="3">
        <f>SUMIFS(Details!AY:AY,Details!E:E,'GST TDS'!B1571)</f>
        <v>0</v>
      </c>
      <c r="G1571" s="352">
        <f t="shared" si="35"/>
        <v>0</v>
      </c>
    </row>
    <row r="1572" spans="3:7" x14ac:dyDescent="0.35">
      <c r="C1572" s="3">
        <f>_xlfn.XLOOKUP(B1572,Details!E:E,Details!CG:CG)</f>
        <v>0</v>
      </c>
      <c r="D1572" s="3">
        <f>_xlfn.XLOOKUP(B1572,Details!E:E,Details!AQ:AQ)</f>
        <v>0</v>
      </c>
      <c r="E1572" s="3">
        <f>_xlfn.XLOOKUP(B1572,Details!E:E,Details!AR:AR)</f>
        <v>0</v>
      </c>
      <c r="F1572" s="3">
        <f>SUMIFS(Details!AY:AY,Details!E:E,'GST TDS'!B1572)</f>
        <v>0</v>
      </c>
      <c r="G1572" s="352">
        <f t="shared" si="35"/>
        <v>0</v>
      </c>
    </row>
    <row r="1573" spans="3:7" x14ac:dyDescent="0.35">
      <c r="C1573" s="3">
        <f>_xlfn.XLOOKUP(B1573,Details!E:E,Details!CG:CG)</f>
        <v>0</v>
      </c>
      <c r="D1573" s="3">
        <f>_xlfn.XLOOKUP(B1573,Details!E:E,Details!AQ:AQ)</f>
        <v>0</v>
      </c>
      <c r="E1573" s="3">
        <f>_xlfn.XLOOKUP(B1573,Details!E:E,Details!AR:AR)</f>
        <v>0</v>
      </c>
      <c r="F1573" s="3">
        <f>SUMIFS(Details!AY:AY,Details!E:E,'GST TDS'!B1573)</f>
        <v>0</v>
      </c>
      <c r="G1573" s="352">
        <f t="shared" si="35"/>
        <v>0</v>
      </c>
    </row>
    <row r="1574" spans="3:7" x14ac:dyDescent="0.35">
      <c r="C1574" s="3">
        <f>_xlfn.XLOOKUP(B1574,Details!E:E,Details!CG:CG)</f>
        <v>0</v>
      </c>
      <c r="D1574" s="3">
        <f>_xlfn.XLOOKUP(B1574,Details!E:E,Details!AQ:AQ)</f>
        <v>0</v>
      </c>
      <c r="E1574" s="3">
        <f>_xlfn.XLOOKUP(B1574,Details!E:E,Details!AR:AR)</f>
        <v>0</v>
      </c>
      <c r="F1574" s="3">
        <f>SUMIFS(Details!AY:AY,Details!E:E,'GST TDS'!B1574)</f>
        <v>0</v>
      </c>
      <c r="G1574" s="352">
        <f t="shared" si="35"/>
        <v>0</v>
      </c>
    </row>
    <row r="1575" spans="3:7" x14ac:dyDescent="0.35">
      <c r="C1575" s="3">
        <f>_xlfn.XLOOKUP(B1575,Details!E:E,Details!CG:CG)</f>
        <v>0</v>
      </c>
      <c r="D1575" s="3">
        <f>_xlfn.XLOOKUP(B1575,Details!E:E,Details!AQ:AQ)</f>
        <v>0</v>
      </c>
      <c r="E1575" s="3">
        <f>_xlfn.XLOOKUP(B1575,Details!E:E,Details!AR:AR)</f>
        <v>0</v>
      </c>
      <c r="F1575" s="3">
        <f>SUMIFS(Details!AY:AY,Details!E:E,'GST TDS'!B1575)</f>
        <v>0</v>
      </c>
      <c r="G1575" s="352">
        <f t="shared" si="35"/>
        <v>0</v>
      </c>
    </row>
    <row r="1576" spans="3:7" x14ac:dyDescent="0.35">
      <c r="C1576" s="3">
        <f>_xlfn.XLOOKUP(B1576,Details!E:E,Details!CG:CG)</f>
        <v>0</v>
      </c>
      <c r="D1576" s="3">
        <f>_xlfn.XLOOKUP(B1576,Details!E:E,Details!AQ:AQ)</f>
        <v>0</v>
      </c>
      <c r="E1576" s="3">
        <f>_xlfn.XLOOKUP(B1576,Details!E:E,Details!AR:AR)</f>
        <v>0</v>
      </c>
      <c r="F1576" s="3">
        <f>SUMIFS(Details!AY:AY,Details!E:E,'GST TDS'!B1576)</f>
        <v>0</v>
      </c>
      <c r="G1576" s="352">
        <f t="shared" si="35"/>
        <v>0</v>
      </c>
    </row>
    <row r="1577" spans="3:7" x14ac:dyDescent="0.35">
      <c r="C1577" s="3">
        <f>_xlfn.XLOOKUP(B1577,Details!E:E,Details!CG:CG)</f>
        <v>0</v>
      </c>
      <c r="D1577" s="3">
        <f>_xlfn.XLOOKUP(B1577,Details!E:E,Details!AQ:AQ)</f>
        <v>0</v>
      </c>
      <c r="E1577" s="3">
        <f>_xlfn.XLOOKUP(B1577,Details!E:E,Details!AR:AR)</f>
        <v>0</v>
      </c>
      <c r="F1577" s="3">
        <f>SUMIFS(Details!AY:AY,Details!E:E,'GST TDS'!B1577)</f>
        <v>0</v>
      </c>
      <c r="G1577" s="352">
        <f t="shared" si="35"/>
        <v>0</v>
      </c>
    </row>
    <row r="1578" spans="3:7" x14ac:dyDescent="0.35">
      <c r="C1578" s="3">
        <f>_xlfn.XLOOKUP(B1578,Details!E:E,Details!CG:CG)</f>
        <v>0</v>
      </c>
      <c r="D1578" s="3">
        <f>_xlfn.XLOOKUP(B1578,Details!E:E,Details!AQ:AQ)</f>
        <v>0</v>
      </c>
      <c r="E1578" s="3">
        <f>_xlfn.XLOOKUP(B1578,Details!E:E,Details!AR:AR)</f>
        <v>0</v>
      </c>
      <c r="F1578" s="3">
        <f>SUMIFS(Details!AY:AY,Details!E:E,'GST TDS'!B1578)</f>
        <v>0</v>
      </c>
      <c r="G1578" s="352">
        <f t="shared" si="35"/>
        <v>0</v>
      </c>
    </row>
    <row r="1579" spans="3:7" x14ac:dyDescent="0.35">
      <c r="C1579" s="3">
        <f>_xlfn.XLOOKUP(B1579,Details!E:E,Details!CG:CG)</f>
        <v>0</v>
      </c>
      <c r="D1579" s="3">
        <f>_xlfn.XLOOKUP(B1579,Details!E:E,Details!AQ:AQ)</f>
        <v>0</v>
      </c>
      <c r="E1579" s="3">
        <f>_xlfn.XLOOKUP(B1579,Details!E:E,Details!AR:AR)</f>
        <v>0</v>
      </c>
      <c r="F1579" s="3">
        <f>SUMIFS(Details!AY:AY,Details!E:E,'GST TDS'!B1579)</f>
        <v>0</v>
      </c>
      <c r="G1579" s="352">
        <f t="shared" si="35"/>
        <v>0</v>
      </c>
    </row>
    <row r="1580" spans="3:7" x14ac:dyDescent="0.35">
      <c r="C1580" s="3">
        <f>_xlfn.XLOOKUP(B1580,Details!E:E,Details!CG:CG)</f>
        <v>0</v>
      </c>
      <c r="D1580" s="3">
        <f>_xlfn.XLOOKUP(B1580,Details!E:E,Details!AQ:AQ)</f>
        <v>0</v>
      </c>
      <c r="E1580" s="3">
        <f>_xlfn.XLOOKUP(B1580,Details!E:E,Details!AR:AR)</f>
        <v>0</v>
      </c>
      <c r="F1580" s="3">
        <f>SUMIFS(Details!AY:AY,Details!E:E,'GST TDS'!B1580)</f>
        <v>0</v>
      </c>
      <c r="G1580" s="352">
        <f t="shared" si="35"/>
        <v>0</v>
      </c>
    </row>
    <row r="1581" spans="3:7" x14ac:dyDescent="0.35">
      <c r="C1581" s="3">
        <f>_xlfn.XLOOKUP(B1581,Details!E:E,Details!CG:CG)</f>
        <v>0</v>
      </c>
      <c r="D1581" s="3">
        <f>_xlfn.XLOOKUP(B1581,Details!E:E,Details!AQ:AQ)</f>
        <v>0</v>
      </c>
      <c r="E1581" s="3">
        <f>_xlfn.XLOOKUP(B1581,Details!E:E,Details!AR:AR)</f>
        <v>0</v>
      </c>
      <c r="F1581" s="3">
        <f>SUMIFS(Details!AY:AY,Details!E:E,'GST TDS'!B1581)</f>
        <v>0</v>
      </c>
      <c r="G1581" s="352">
        <f t="shared" si="35"/>
        <v>0</v>
      </c>
    </row>
    <row r="1582" spans="3:7" x14ac:dyDescent="0.35">
      <c r="C1582" s="3">
        <f>_xlfn.XLOOKUP(B1582,Details!E:E,Details!CG:CG)</f>
        <v>0</v>
      </c>
      <c r="D1582" s="3">
        <f>_xlfn.XLOOKUP(B1582,Details!E:E,Details!AQ:AQ)</f>
        <v>0</v>
      </c>
      <c r="E1582" s="3">
        <f>_xlfn.XLOOKUP(B1582,Details!E:E,Details!AR:AR)</f>
        <v>0</v>
      </c>
      <c r="F1582" s="3">
        <f>SUMIFS(Details!AY:AY,Details!E:E,'GST TDS'!B1582)</f>
        <v>0</v>
      </c>
      <c r="G1582" s="352">
        <f t="shared" si="35"/>
        <v>0</v>
      </c>
    </row>
    <row r="1583" spans="3:7" x14ac:dyDescent="0.35">
      <c r="C1583" s="3">
        <f>_xlfn.XLOOKUP(B1583,Details!E:E,Details!CG:CG)</f>
        <v>0</v>
      </c>
      <c r="D1583" s="3">
        <f>_xlfn.XLOOKUP(B1583,Details!E:E,Details!AQ:AQ)</f>
        <v>0</v>
      </c>
      <c r="E1583" s="3">
        <f>_xlfn.XLOOKUP(B1583,Details!E:E,Details!AR:AR)</f>
        <v>0</v>
      </c>
      <c r="F1583" s="3">
        <f>SUMIFS(Details!AY:AY,Details!E:E,'GST TDS'!B1583)</f>
        <v>0</v>
      </c>
      <c r="G1583" s="352">
        <f t="shared" si="35"/>
        <v>0</v>
      </c>
    </row>
    <row r="1584" spans="3:7" x14ac:dyDescent="0.35">
      <c r="C1584" s="3">
        <f>_xlfn.XLOOKUP(B1584,Details!E:E,Details!CG:CG)</f>
        <v>0</v>
      </c>
      <c r="D1584" s="3">
        <f>_xlfn.XLOOKUP(B1584,Details!E:E,Details!AQ:AQ)</f>
        <v>0</v>
      </c>
      <c r="E1584" s="3">
        <f>_xlfn.XLOOKUP(B1584,Details!E:E,Details!AR:AR)</f>
        <v>0</v>
      </c>
      <c r="F1584" s="3">
        <f>SUMIFS(Details!AY:AY,Details!E:E,'GST TDS'!B1584)</f>
        <v>0</v>
      </c>
      <c r="G1584" s="352">
        <f t="shared" si="35"/>
        <v>0</v>
      </c>
    </row>
    <row r="1585" spans="3:7" x14ac:dyDescent="0.35">
      <c r="C1585" s="3">
        <f>_xlfn.XLOOKUP(B1585,Details!E:E,Details!CG:CG)</f>
        <v>0</v>
      </c>
      <c r="D1585" s="3">
        <f>_xlfn.XLOOKUP(B1585,Details!E:E,Details!AQ:AQ)</f>
        <v>0</v>
      </c>
      <c r="E1585" s="3">
        <f>_xlfn.XLOOKUP(B1585,Details!E:E,Details!AR:AR)</f>
        <v>0</v>
      </c>
      <c r="F1585" s="3">
        <f>SUMIFS(Details!AY:AY,Details!E:E,'GST TDS'!B1585)</f>
        <v>0</v>
      </c>
      <c r="G1585" s="352">
        <f t="shared" si="35"/>
        <v>0</v>
      </c>
    </row>
    <row r="1586" spans="3:7" x14ac:dyDescent="0.35">
      <c r="C1586" s="3">
        <f>_xlfn.XLOOKUP(B1586,Details!E:E,Details!CG:CG)</f>
        <v>0</v>
      </c>
      <c r="D1586" s="3">
        <f>_xlfn.XLOOKUP(B1586,Details!E:E,Details!AQ:AQ)</f>
        <v>0</v>
      </c>
      <c r="E1586" s="3">
        <f>_xlfn.XLOOKUP(B1586,Details!E:E,Details!AR:AR)</f>
        <v>0</v>
      </c>
      <c r="F1586" s="3">
        <f>SUMIFS(Details!AY:AY,Details!E:E,'GST TDS'!B1586)</f>
        <v>0</v>
      </c>
      <c r="G1586" s="352">
        <f t="shared" si="35"/>
        <v>0</v>
      </c>
    </row>
    <row r="1587" spans="3:7" x14ac:dyDescent="0.35">
      <c r="C1587" s="3">
        <f>_xlfn.XLOOKUP(B1587,Details!E:E,Details!CG:CG)</f>
        <v>0</v>
      </c>
      <c r="D1587" s="3">
        <f>_xlfn.XLOOKUP(B1587,Details!E:E,Details!AQ:AQ)</f>
        <v>0</v>
      </c>
      <c r="E1587" s="3">
        <f>_xlfn.XLOOKUP(B1587,Details!E:E,Details!AR:AR)</f>
        <v>0</v>
      </c>
      <c r="F1587" s="3">
        <f>SUMIFS(Details!AY:AY,Details!E:E,'GST TDS'!B1587)</f>
        <v>0</v>
      </c>
      <c r="G1587" s="352">
        <f t="shared" si="35"/>
        <v>0</v>
      </c>
    </row>
    <row r="1588" spans="3:7" x14ac:dyDescent="0.35">
      <c r="C1588" s="3">
        <f>_xlfn.XLOOKUP(B1588,Details!E:E,Details!CG:CG)</f>
        <v>0</v>
      </c>
      <c r="D1588" s="3">
        <f>_xlfn.XLOOKUP(B1588,Details!E:E,Details!AQ:AQ)</f>
        <v>0</v>
      </c>
      <c r="E1588" s="3">
        <f>_xlfn.XLOOKUP(B1588,Details!E:E,Details!AR:AR)</f>
        <v>0</v>
      </c>
      <c r="F1588" s="3">
        <f>SUMIFS(Details!AY:AY,Details!E:E,'GST TDS'!B1588)</f>
        <v>0</v>
      </c>
      <c r="G1588" s="352">
        <f t="shared" si="35"/>
        <v>0</v>
      </c>
    </row>
    <row r="1589" spans="3:7" x14ac:dyDescent="0.35">
      <c r="C1589" s="3">
        <f>_xlfn.XLOOKUP(B1589,Details!E:E,Details!CG:CG)</f>
        <v>0</v>
      </c>
      <c r="D1589" s="3">
        <f>_xlfn.XLOOKUP(B1589,Details!E:E,Details!AQ:AQ)</f>
        <v>0</v>
      </c>
      <c r="E1589" s="3">
        <f>_xlfn.XLOOKUP(B1589,Details!E:E,Details!AR:AR)</f>
        <v>0</v>
      </c>
      <c r="F1589" s="3">
        <f>SUMIFS(Details!AY:AY,Details!E:E,'GST TDS'!B1589)</f>
        <v>0</v>
      </c>
      <c r="G1589" s="352">
        <f t="shared" si="35"/>
        <v>0</v>
      </c>
    </row>
    <row r="1590" spans="3:7" x14ac:dyDescent="0.35">
      <c r="C1590" s="3">
        <f>_xlfn.XLOOKUP(B1590,Details!E:E,Details!CG:CG)</f>
        <v>0</v>
      </c>
      <c r="D1590" s="3">
        <f>_xlfn.XLOOKUP(B1590,Details!E:E,Details!AQ:AQ)</f>
        <v>0</v>
      </c>
      <c r="E1590" s="3">
        <f>_xlfn.XLOOKUP(B1590,Details!E:E,Details!AR:AR)</f>
        <v>0</v>
      </c>
      <c r="F1590" s="3">
        <f>SUMIFS(Details!AY:AY,Details!E:E,'GST TDS'!B1590)</f>
        <v>0</v>
      </c>
      <c r="G1590" s="352">
        <f t="shared" si="35"/>
        <v>0</v>
      </c>
    </row>
    <row r="1591" spans="3:7" x14ac:dyDescent="0.35">
      <c r="C1591" s="3">
        <f>_xlfn.XLOOKUP(B1591,Details!E:E,Details!CG:CG)</f>
        <v>0</v>
      </c>
      <c r="D1591" s="3">
        <f>_xlfn.XLOOKUP(B1591,Details!E:E,Details!AQ:AQ)</f>
        <v>0</v>
      </c>
      <c r="E1591" s="3">
        <f>_xlfn.XLOOKUP(B1591,Details!E:E,Details!AR:AR)</f>
        <v>0</v>
      </c>
      <c r="F1591" s="3">
        <f>SUMIFS(Details!AY:AY,Details!E:E,'GST TDS'!B1591)</f>
        <v>0</v>
      </c>
      <c r="G1591" s="352">
        <f t="shared" si="35"/>
        <v>0</v>
      </c>
    </row>
    <row r="1592" spans="3:7" x14ac:dyDescent="0.35">
      <c r="C1592" s="3">
        <f>_xlfn.XLOOKUP(B1592,Details!E:E,Details!CG:CG)</f>
        <v>0</v>
      </c>
      <c r="D1592" s="3">
        <f>_xlfn.XLOOKUP(B1592,Details!E:E,Details!AQ:AQ)</f>
        <v>0</v>
      </c>
      <c r="E1592" s="3">
        <f>_xlfn.XLOOKUP(B1592,Details!E:E,Details!AR:AR)</f>
        <v>0</v>
      </c>
      <c r="F1592" s="3">
        <f>SUMIFS(Details!AY:AY,Details!E:E,'GST TDS'!B1592)</f>
        <v>0</v>
      </c>
      <c r="G1592" s="352">
        <f t="shared" si="35"/>
        <v>0</v>
      </c>
    </row>
    <row r="1593" spans="3:7" x14ac:dyDescent="0.35">
      <c r="C1593" s="3">
        <f>_xlfn.XLOOKUP(B1593,Details!E:E,Details!CG:CG)</f>
        <v>0</v>
      </c>
      <c r="D1593" s="3">
        <f>_xlfn.XLOOKUP(B1593,Details!E:E,Details!AQ:AQ)</f>
        <v>0</v>
      </c>
      <c r="E1593" s="3">
        <f>_xlfn.XLOOKUP(B1593,Details!E:E,Details!AR:AR)</f>
        <v>0</v>
      </c>
      <c r="F1593" s="3">
        <f>SUMIFS(Details!AY:AY,Details!E:E,'GST TDS'!B1593)</f>
        <v>0</v>
      </c>
      <c r="G1593" s="352">
        <f t="shared" si="35"/>
        <v>0</v>
      </c>
    </row>
    <row r="1594" spans="3:7" x14ac:dyDescent="0.35">
      <c r="C1594" s="3">
        <f>_xlfn.XLOOKUP(B1594,Details!E:E,Details!CG:CG)</f>
        <v>0</v>
      </c>
      <c r="D1594" s="3">
        <f>_xlfn.XLOOKUP(B1594,Details!E:E,Details!AQ:AQ)</f>
        <v>0</v>
      </c>
      <c r="E1594" s="3">
        <f>_xlfn.XLOOKUP(B1594,Details!E:E,Details!AR:AR)</f>
        <v>0</v>
      </c>
      <c r="F1594" s="3">
        <f>SUMIFS(Details!AY:AY,Details!E:E,'GST TDS'!B1594)</f>
        <v>0</v>
      </c>
      <c r="G1594" s="352">
        <f t="shared" si="35"/>
        <v>0</v>
      </c>
    </row>
    <row r="1595" spans="3:7" x14ac:dyDescent="0.35">
      <c r="C1595" s="3">
        <f>_xlfn.XLOOKUP(B1595,Details!E:E,Details!CG:CG)</f>
        <v>0</v>
      </c>
      <c r="D1595" s="3">
        <f>_xlfn.XLOOKUP(B1595,Details!E:E,Details!AQ:AQ)</f>
        <v>0</v>
      </c>
      <c r="E1595" s="3">
        <f>_xlfn.XLOOKUP(B1595,Details!E:E,Details!AR:AR)</f>
        <v>0</v>
      </c>
      <c r="F1595" s="3">
        <f>SUMIFS(Details!AY:AY,Details!E:E,'GST TDS'!B1595)</f>
        <v>0</v>
      </c>
      <c r="G1595" s="352">
        <f t="shared" si="35"/>
        <v>0</v>
      </c>
    </row>
    <row r="1596" spans="3:7" x14ac:dyDescent="0.35">
      <c r="C1596" s="3">
        <f>_xlfn.XLOOKUP(B1596,Details!E:E,Details!CG:CG)</f>
        <v>0</v>
      </c>
      <c r="D1596" s="3">
        <f>_xlfn.XLOOKUP(B1596,Details!E:E,Details!AQ:AQ)</f>
        <v>0</v>
      </c>
      <c r="E1596" s="3">
        <f>_xlfn.XLOOKUP(B1596,Details!E:E,Details!AR:AR)</f>
        <v>0</v>
      </c>
      <c r="F1596" s="3">
        <f>SUMIFS(Details!AY:AY,Details!E:E,'GST TDS'!B1596)</f>
        <v>0</v>
      </c>
      <c r="G1596" s="352">
        <f t="shared" si="35"/>
        <v>0</v>
      </c>
    </row>
    <row r="1597" spans="3:7" x14ac:dyDescent="0.35">
      <c r="C1597" s="3">
        <f>_xlfn.XLOOKUP(B1597,Details!E:E,Details!CG:CG)</f>
        <v>0</v>
      </c>
      <c r="D1597" s="3">
        <f>_xlfn.XLOOKUP(B1597,Details!E:E,Details!AQ:AQ)</f>
        <v>0</v>
      </c>
      <c r="E1597" s="3">
        <f>_xlfn.XLOOKUP(B1597,Details!E:E,Details!AR:AR)</f>
        <v>0</v>
      </c>
      <c r="F1597" s="3">
        <f>SUMIFS(Details!AY:AY,Details!E:E,'GST TDS'!B1597)</f>
        <v>0</v>
      </c>
      <c r="G1597" s="352">
        <f t="shared" si="35"/>
        <v>0</v>
      </c>
    </row>
    <row r="1598" spans="3:7" x14ac:dyDescent="0.35">
      <c r="C1598" s="3">
        <f>_xlfn.XLOOKUP(B1598,Details!E:E,Details!CG:CG)</f>
        <v>0</v>
      </c>
      <c r="D1598" s="3">
        <f>_xlfn.XLOOKUP(B1598,Details!E:E,Details!AQ:AQ)</f>
        <v>0</v>
      </c>
      <c r="E1598" s="3">
        <f>_xlfn.XLOOKUP(B1598,Details!E:E,Details!AR:AR)</f>
        <v>0</v>
      </c>
      <c r="F1598" s="3">
        <f>SUMIFS(Details!AY:AY,Details!E:E,'GST TDS'!B1598)</f>
        <v>0</v>
      </c>
      <c r="G1598" s="352">
        <f t="shared" si="35"/>
        <v>0</v>
      </c>
    </row>
    <row r="1599" spans="3:7" x14ac:dyDescent="0.35">
      <c r="C1599" s="3">
        <f>_xlfn.XLOOKUP(B1599,Details!E:E,Details!CG:CG)</f>
        <v>0</v>
      </c>
      <c r="D1599" s="3">
        <f>_xlfn.XLOOKUP(B1599,Details!E:E,Details!AQ:AQ)</f>
        <v>0</v>
      </c>
      <c r="E1599" s="3">
        <f>_xlfn.XLOOKUP(B1599,Details!E:E,Details!AR:AR)</f>
        <v>0</v>
      </c>
      <c r="F1599" s="3">
        <f>SUMIFS(Details!AY:AY,Details!E:E,'GST TDS'!B1599)</f>
        <v>0</v>
      </c>
      <c r="G1599" s="352">
        <f t="shared" si="35"/>
        <v>0</v>
      </c>
    </row>
    <row r="1600" spans="3:7" x14ac:dyDescent="0.35">
      <c r="C1600" s="3">
        <f>_xlfn.XLOOKUP(B1600,Details!E:E,Details!CG:CG)</f>
        <v>0</v>
      </c>
      <c r="D1600" s="3">
        <f>_xlfn.XLOOKUP(B1600,Details!E:E,Details!AQ:AQ)</f>
        <v>0</v>
      </c>
      <c r="E1600" s="3">
        <f>_xlfn.XLOOKUP(B1600,Details!E:E,Details!AR:AR)</f>
        <v>0</v>
      </c>
      <c r="F1600" s="3">
        <f>SUMIFS(Details!AY:AY,Details!E:E,'GST TDS'!B1600)</f>
        <v>0</v>
      </c>
      <c r="G1600" s="352">
        <f t="shared" si="35"/>
        <v>0</v>
      </c>
    </row>
    <row r="1601" spans="3:7" x14ac:dyDescent="0.35">
      <c r="C1601" s="3">
        <f>_xlfn.XLOOKUP(B1601,Details!E:E,Details!CG:CG)</f>
        <v>0</v>
      </c>
      <c r="D1601" s="3">
        <f>_xlfn.XLOOKUP(B1601,Details!E:E,Details!AQ:AQ)</f>
        <v>0</v>
      </c>
      <c r="E1601" s="3">
        <f>_xlfn.XLOOKUP(B1601,Details!E:E,Details!AR:AR)</f>
        <v>0</v>
      </c>
      <c r="F1601" s="3">
        <f>SUMIFS(Details!AY:AY,Details!E:E,'GST TDS'!B1601)</f>
        <v>0</v>
      </c>
      <c r="G1601" s="352">
        <f t="shared" si="35"/>
        <v>0</v>
      </c>
    </row>
    <row r="1602" spans="3:7" x14ac:dyDescent="0.35">
      <c r="C1602" s="3">
        <f>_xlfn.XLOOKUP(B1602,Details!E:E,Details!CG:CG)</f>
        <v>0</v>
      </c>
      <c r="D1602" s="3">
        <f>_xlfn.XLOOKUP(B1602,Details!E:E,Details!AQ:AQ)</f>
        <v>0</v>
      </c>
      <c r="E1602" s="3">
        <f>_xlfn.XLOOKUP(B1602,Details!E:E,Details!AR:AR)</f>
        <v>0</v>
      </c>
      <c r="F1602" s="3">
        <f>SUMIFS(Details!AY:AY,Details!E:E,'GST TDS'!B1602)</f>
        <v>0</v>
      </c>
      <c r="G1602" s="352">
        <f t="shared" si="35"/>
        <v>0</v>
      </c>
    </row>
    <row r="1603" spans="3:7" x14ac:dyDescent="0.35">
      <c r="C1603" s="3">
        <f>_xlfn.XLOOKUP(B1603,Details!E:E,Details!CG:CG)</f>
        <v>0</v>
      </c>
      <c r="D1603" s="3">
        <f>_xlfn.XLOOKUP(B1603,Details!E:E,Details!AQ:AQ)</f>
        <v>0</v>
      </c>
      <c r="E1603" s="3">
        <f>_xlfn.XLOOKUP(B1603,Details!E:E,Details!AR:AR)</f>
        <v>0</v>
      </c>
      <c r="F1603" s="3">
        <f>SUMIFS(Details!AY:AY,Details!E:E,'GST TDS'!B1603)</f>
        <v>0</v>
      </c>
      <c r="G1603" s="352">
        <f t="shared" si="35"/>
        <v>0</v>
      </c>
    </row>
    <row r="1604" spans="3:7" x14ac:dyDescent="0.35">
      <c r="C1604" s="3">
        <f>_xlfn.XLOOKUP(B1604,Details!E:E,Details!CG:CG)</f>
        <v>0</v>
      </c>
      <c r="D1604" s="3">
        <f>_xlfn.XLOOKUP(B1604,Details!E:E,Details!AQ:AQ)</f>
        <v>0</v>
      </c>
      <c r="E1604" s="3">
        <f>_xlfn.XLOOKUP(B1604,Details!E:E,Details!AR:AR)</f>
        <v>0</v>
      </c>
      <c r="F1604" s="3">
        <f>SUMIFS(Details!AY:AY,Details!E:E,'GST TDS'!B1604)</f>
        <v>0</v>
      </c>
      <c r="G1604" s="352">
        <f t="shared" si="35"/>
        <v>0</v>
      </c>
    </row>
    <row r="1605" spans="3:7" x14ac:dyDescent="0.35">
      <c r="C1605" s="3">
        <f>_xlfn.XLOOKUP(B1605,Details!E:E,Details!CG:CG)</f>
        <v>0</v>
      </c>
      <c r="D1605" s="3">
        <f>_xlfn.XLOOKUP(B1605,Details!E:E,Details!AQ:AQ)</f>
        <v>0</v>
      </c>
      <c r="E1605" s="3">
        <f>_xlfn.XLOOKUP(B1605,Details!E:E,Details!AR:AR)</f>
        <v>0</v>
      </c>
      <c r="F1605" s="3">
        <f>SUMIFS(Details!AY:AY,Details!E:E,'GST TDS'!B1605)</f>
        <v>0</v>
      </c>
      <c r="G1605" s="352">
        <f t="shared" si="35"/>
        <v>0</v>
      </c>
    </row>
    <row r="1606" spans="3:7" x14ac:dyDescent="0.35">
      <c r="C1606" s="3">
        <f>_xlfn.XLOOKUP(B1606,Details!E:E,Details!CG:CG)</f>
        <v>0</v>
      </c>
      <c r="D1606" s="3">
        <f>_xlfn.XLOOKUP(B1606,Details!E:E,Details!AQ:AQ)</f>
        <v>0</v>
      </c>
      <c r="E1606" s="3">
        <f>_xlfn.XLOOKUP(B1606,Details!E:E,Details!AR:AR)</f>
        <v>0</v>
      </c>
      <c r="F1606" s="3">
        <f>SUMIFS(Details!AY:AY,Details!E:E,'GST TDS'!B1606)</f>
        <v>0</v>
      </c>
      <c r="G1606" s="352">
        <f t="shared" si="35"/>
        <v>0</v>
      </c>
    </row>
    <row r="1607" spans="3:7" x14ac:dyDescent="0.35">
      <c r="C1607" s="3">
        <f>_xlfn.XLOOKUP(B1607,Details!E:E,Details!CG:CG)</f>
        <v>0</v>
      </c>
      <c r="D1607" s="3">
        <f>_xlfn.XLOOKUP(B1607,Details!E:E,Details!AQ:AQ)</f>
        <v>0</v>
      </c>
      <c r="E1607" s="3">
        <f>_xlfn.XLOOKUP(B1607,Details!E:E,Details!AR:AR)</f>
        <v>0</v>
      </c>
      <c r="F1607" s="3">
        <f>SUMIFS(Details!AY:AY,Details!E:E,'GST TDS'!B1607)</f>
        <v>0</v>
      </c>
      <c r="G1607" s="352">
        <f t="shared" si="35"/>
        <v>0</v>
      </c>
    </row>
    <row r="1608" spans="3:7" x14ac:dyDescent="0.35">
      <c r="C1608" s="3">
        <f>_xlfn.XLOOKUP(B1608,Details!E:E,Details!CG:CG)</f>
        <v>0</v>
      </c>
      <c r="D1608" s="3">
        <f>_xlfn.XLOOKUP(B1608,Details!E:E,Details!AQ:AQ)</f>
        <v>0</v>
      </c>
      <c r="E1608" s="3">
        <f>_xlfn.XLOOKUP(B1608,Details!E:E,Details!AR:AR)</f>
        <v>0</v>
      </c>
      <c r="F1608" s="3">
        <f>SUMIFS(Details!AY:AY,Details!E:E,'GST TDS'!B1608)</f>
        <v>0</v>
      </c>
      <c r="G1608" s="352">
        <f t="shared" si="35"/>
        <v>0</v>
      </c>
    </row>
    <row r="1609" spans="3:7" x14ac:dyDescent="0.35">
      <c r="C1609" s="3">
        <f>_xlfn.XLOOKUP(B1609,Details!E:E,Details!CG:CG)</f>
        <v>0</v>
      </c>
      <c r="D1609" s="3">
        <f>_xlfn.XLOOKUP(B1609,Details!E:E,Details!AQ:AQ)</f>
        <v>0</v>
      </c>
      <c r="E1609" s="3">
        <f>_xlfn.XLOOKUP(B1609,Details!E:E,Details!AR:AR)</f>
        <v>0</v>
      </c>
      <c r="F1609" s="3">
        <f>SUMIFS(Details!AY:AY,Details!E:E,'GST TDS'!B1609)</f>
        <v>0</v>
      </c>
      <c r="G1609" s="352">
        <f t="shared" si="35"/>
        <v>0</v>
      </c>
    </row>
    <row r="1610" spans="3:7" x14ac:dyDescent="0.35">
      <c r="C1610" s="3">
        <f>_xlfn.XLOOKUP(B1610,Details!E:E,Details!CG:CG)</f>
        <v>0</v>
      </c>
      <c r="D1610" s="3">
        <f>_xlfn.XLOOKUP(B1610,Details!E:E,Details!AQ:AQ)</f>
        <v>0</v>
      </c>
      <c r="E1610" s="3">
        <f>_xlfn.XLOOKUP(B1610,Details!E:E,Details!AR:AR)</f>
        <v>0</v>
      </c>
      <c r="F1610" s="3">
        <f>SUMIFS(Details!AY:AY,Details!E:E,'GST TDS'!B1610)</f>
        <v>0</v>
      </c>
      <c r="G1610" s="352">
        <f t="shared" si="35"/>
        <v>0</v>
      </c>
    </row>
    <row r="1611" spans="3:7" x14ac:dyDescent="0.35">
      <c r="C1611" s="3">
        <f>_xlfn.XLOOKUP(B1611,Details!E:E,Details!CG:CG)</f>
        <v>0</v>
      </c>
      <c r="D1611" s="3">
        <f>_xlfn.XLOOKUP(B1611,Details!E:E,Details!AQ:AQ)</f>
        <v>0</v>
      </c>
      <c r="E1611" s="3">
        <f>_xlfn.XLOOKUP(B1611,Details!E:E,Details!AR:AR)</f>
        <v>0</v>
      </c>
      <c r="F1611" s="3">
        <f>SUMIFS(Details!AY:AY,Details!E:E,'GST TDS'!B1611)</f>
        <v>0</v>
      </c>
      <c r="G1611" s="352">
        <f t="shared" si="35"/>
        <v>0</v>
      </c>
    </row>
    <row r="1612" spans="3:7" x14ac:dyDescent="0.35">
      <c r="C1612" s="3">
        <f>_xlfn.XLOOKUP(B1612,Details!E:E,Details!CG:CG)</f>
        <v>0</v>
      </c>
      <c r="D1612" s="3">
        <f>_xlfn.XLOOKUP(B1612,Details!E:E,Details!AQ:AQ)</f>
        <v>0</v>
      </c>
      <c r="E1612" s="3">
        <f>_xlfn.XLOOKUP(B1612,Details!E:E,Details!AR:AR)</f>
        <v>0</v>
      </c>
      <c r="F1612" s="3">
        <f>SUMIFS(Details!AY:AY,Details!E:E,'GST TDS'!B1612)</f>
        <v>0</v>
      </c>
      <c r="G1612" s="352">
        <f t="shared" si="35"/>
        <v>0</v>
      </c>
    </row>
    <row r="1613" spans="3:7" x14ac:dyDescent="0.35">
      <c r="C1613" s="3">
        <f>_xlfn.XLOOKUP(B1613,Details!E:E,Details!CG:CG)</f>
        <v>0</v>
      </c>
      <c r="D1613" s="3">
        <f>_xlfn.XLOOKUP(B1613,Details!E:E,Details!AQ:AQ)</f>
        <v>0</v>
      </c>
      <c r="E1613" s="3">
        <f>_xlfn.XLOOKUP(B1613,Details!E:E,Details!AR:AR)</f>
        <v>0</v>
      </c>
      <c r="F1613" s="3">
        <f>SUMIFS(Details!AY:AY,Details!E:E,'GST TDS'!B1613)</f>
        <v>0</v>
      </c>
      <c r="G1613" s="352">
        <f t="shared" si="35"/>
        <v>0</v>
      </c>
    </row>
    <row r="1614" spans="3:7" x14ac:dyDescent="0.35">
      <c r="C1614" s="3">
        <f>_xlfn.XLOOKUP(B1614,Details!E:E,Details!CG:CG)</f>
        <v>0</v>
      </c>
      <c r="D1614" s="3">
        <f>_xlfn.XLOOKUP(B1614,Details!E:E,Details!AQ:AQ)</f>
        <v>0</v>
      </c>
      <c r="E1614" s="3">
        <f>_xlfn.XLOOKUP(B1614,Details!E:E,Details!AR:AR)</f>
        <v>0</v>
      </c>
      <c r="F1614" s="3">
        <f>SUMIFS(Details!AY:AY,Details!E:E,'GST TDS'!B1614)</f>
        <v>0</v>
      </c>
      <c r="G1614" s="352">
        <f t="shared" si="35"/>
        <v>0</v>
      </c>
    </row>
    <row r="1615" spans="3:7" x14ac:dyDescent="0.35">
      <c r="C1615" s="3">
        <f>_xlfn.XLOOKUP(B1615,Details!E:E,Details!CG:CG)</f>
        <v>0</v>
      </c>
      <c r="D1615" s="3">
        <f>_xlfn.XLOOKUP(B1615,Details!E:E,Details!AQ:AQ)</f>
        <v>0</v>
      </c>
      <c r="E1615" s="3">
        <f>_xlfn.XLOOKUP(B1615,Details!E:E,Details!AR:AR)</f>
        <v>0</v>
      </c>
      <c r="F1615" s="3">
        <f>SUMIFS(Details!AY:AY,Details!E:E,'GST TDS'!B1615)</f>
        <v>0</v>
      </c>
      <c r="G1615" s="352">
        <f t="shared" si="35"/>
        <v>0</v>
      </c>
    </row>
    <row r="1616" spans="3:7" x14ac:dyDescent="0.35">
      <c r="C1616" s="3">
        <f>_xlfn.XLOOKUP(B1616,Details!E:E,Details!CG:CG)</f>
        <v>0</v>
      </c>
      <c r="D1616" s="3">
        <f>_xlfn.XLOOKUP(B1616,Details!E:E,Details!AQ:AQ)</f>
        <v>0</v>
      </c>
      <c r="E1616" s="3">
        <f>_xlfn.XLOOKUP(B1616,Details!E:E,Details!AR:AR)</f>
        <v>0</v>
      </c>
      <c r="F1616" s="3">
        <f>SUMIFS(Details!AY:AY,Details!E:E,'GST TDS'!B1616)</f>
        <v>0</v>
      </c>
      <c r="G1616" s="352">
        <f t="shared" si="35"/>
        <v>0</v>
      </c>
    </row>
    <row r="1617" spans="3:7" x14ac:dyDescent="0.35">
      <c r="C1617" s="3">
        <f>_xlfn.XLOOKUP(B1617,Details!E:E,Details!CG:CG)</f>
        <v>0</v>
      </c>
      <c r="D1617" s="3">
        <f>_xlfn.XLOOKUP(B1617,Details!E:E,Details!AQ:AQ)</f>
        <v>0</v>
      </c>
      <c r="E1617" s="3">
        <f>_xlfn.XLOOKUP(B1617,Details!E:E,Details!AR:AR)</f>
        <v>0</v>
      </c>
      <c r="F1617" s="3">
        <f>SUMIFS(Details!AY:AY,Details!E:E,'GST TDS'!B1617)</f>
        <v>0</v>
      </c>
      <c r="G1617" s="352">
        <f t="shared" si="35"/>
        <v>0</v>
      </c>
    </row>
    <row r="1618" spans="3:7" x14ac:dyDescent="0.35">
      <c r="C1618" s="3">
        <f>_xlfn.XLOOKUP(B1618,Details!E:E,Details!CG:CG)</f>
        <v>0</v>
      </c>
      <c r="D1618" s="3">
        <f>_xlfn.XLOOKUP(B1618,Details!E:E,Details!AQ:AQ)</f>
        <v>0</v>
      </c>
      <c r="E1618" s="3">
        <f>_xlfn.XLOOKUP(B1618,Details!E:E,Details!AR:AR)</f>
        <v>0</v>
      </c>
      <c r="F1618" s="3">
        <f>SUMIFS(Details!AY:AY,Details!E:E,'GST TDS'!B1618)</f>
        <v>0</v>
      </c>
      <c r="G1618" s="352">
        <f t="shared" si="35"/>
        <v>0</v>
      </c>
    </row>
    <row r="1619" spans="3:7" x14ac:dyDescent="0.35">
      <c r="C1619" s="3">
        <f>_xlfn.XLOOKUP(B1619,Details!E:E,Details!CG:CG)</f>
        <v>0</v>
      </c>
      <c r="D1619" s="3">
        <f>_xlfn.XLOOKUP(B1619,Details!E:E,Details!AQ:AQ)</f>
        <v>0</v>
      </c>
      <c r="E1619" s="3">
        <f>_xlfn.XLOOKUP(B1619,Details!E:E,Details!AR:AR)</f>
        <v>0</v>
      </c>
      <c r="F1619" s="3">
        <f>SUMIFS(Details!AY:AY,Details!E:E,'GST TDS'!B1619)</f>
        <v>0</v>
      </c>
      <c r="G1619" s="352">
        <f t="shared" ref="G1619:G1682" si="36">F1619*2%</f>
        <v>0</v>
      </c>
    </row>
    <row r="1620" spans="3:7" x14ac:dyDescent="0.35">
      <c r="C1620" s="3">
        <f>_xlfn.XLOOKUP(B1620,Details!E:E,Details!CG:CG)</f>
        <v>0</v>
      </c>
      <c r="D1620" s="3">
        <f>_xlfn.XLOOKUP(B1620,Details!E:E,Details!AQ:AQ)</f>
        <v>0</v>
      </c>
      <c r="E1620" s="3">
        <f>_xlfn.XLOOKUP(B1620,Details!E:E,Details!AR:AR)</f>
        <v>0</v>
      </c>
      <c r="F1620" s="3">
        <f>SUMIFS(Details!AY:AY,Details!E:E,'GST TDS'!B1620)</f>
        <v>0</v>
      </c>
      <c r="G1620" s="352">
        <f t="shared" si="36"/>
        <v>0</v>
      </c>
    </row>
    <row r="1621" spans="3:7" x14ac:dyDescent="0.35">
      <c r="C1621" s="3">
        <f>_xlfn.XLOOKUP(B1621,Details!E:E,Details!CG:CG)</f>
        <v>0</v>
      </c>
      <c r="D1621" s="3">
        <f>_xlfn.XLOOKUP(B1621,Details!E:E,Details!AQ:AQ)</f>
        <v>0</v>
      </c>
      <c r="E1621" s="3">
        <f>_xlfn.XLOOKUP(B1621,Details!E:E,Details!AR:AR)</f>
        <v>0</v>
      </c>
      <c r="F1621" s="3">
        <f>SUMIFS(Details!AY:AY,Details!E:E,'GST TDS'!B1621)</f>
        <v>0</v>
      </c>
      <c r="G1621" s="352">
        <f t="shared" si="36"/>
        <v>0</v>
      </c>
    </row>
    <row r="1622" spans="3:7" x14ac:dyDescent="0.35">
      <c r="C1622" s="3">
        <f>_xlfn.XLOOKUP(B1622,Details!E:E,Details!CG:CG)</f>
        <v>0</v>
      </c>
      <c r="D1622" s="3">
        <f>_xlfn.XLOOKUP(B1622,Details!E:E,Details!AQ:AQ)</f>
        <v>0</v>
      </c>
      <c r="E1622" s="3">
        <f>_xlfn.XLOOKUP(B1622,Details!E:E,Details!AR:AR)</f>
        <v>0</v>
      </c>
      <c r="F1622" s="3">
        <f>SUMIFS(Details!AY:AY,Details!E:E,'GST TDS'!B1622)</f>
        <v>0</v>
      </c>
      <c r="G1622" s="352">
        <f t="shared" si="36"/>
        <v>0</v>
      </c>
    </row>
    <row r="1623" spans="3:7" x14ac:dyDescent="0.35">
      <c r="C1623" s="3">
        <f>_xlfn.XLOOKUP(B1623,Details!E:E,Details!CG:CG)</f>
        <v>0</v>
      </c>
      <c r="D1623" s="3">
        <f>_xlfn.XLOOKUP(B1623,Details!E:E,Details!AQ:AQ)</f>
        <v>0</v>
      </c>
      <c r="E1623" s="3">
        <f>_xlfn.XLOOKUP(B1623,Details!E:E,Details!AR:AR)</f>
        <v>0</v>
      </c>
      <c r="F1623" s="3">
        <f>SUMIFS(Details!AY:AY,Details!E:E,'GST TDS'!B1623)</f>
        <v>0</v>
      </c>
      <c r="G1623" s="352">
        <f t="shared" si="36"/>
        <v>0</v>
      </c>
    </row>
    <row r="1624" spans="3:7" x14ac:dyDescent="0.35">
      <c r="C1624" s="3">
        <f>_xlfn.XLOOKUP(B1624,Details!E:E,Details!CG:CG)</f>
        <v>0</v>
      </c>
      <c r="D1624" s="3">
        <f>_xlfn.XLOOKUP(B1624,Details!E:E,Details!AQ:AQ)</f>
        <v>0</v>
      </c>
      <c r="E1624" s="3">
        <f>_xlfn.XLOOKUP(B1624,Details!E:E,Details!AR:AR)</f>
        <v>0</v>
      </c>
      <c r="F1624" s="3">
        <f>SUMIFS(Details!AY:AY,Details!E:E,'GST TDS'!B1624)</f>
        <v>0</v>
      </c>
      <c r="G1624" s="352">
        <f t="shared" si="36"/>
        <v>0</v>
      </c>
    </row>
    <row r="1625" spans="3:7" x14ac:dyDescent="0.35">
      <c r="C1625" s="3">
        <f>_xlfn.XLOOKUP(B1625,Details!E:E,Details!CG:CG)</f>
        <v>0</v>
      </c>
      <c r="D1625" s="3">
        <f>_xlfn.XLOOKUP(B1625,Details!E:E,Details!AQ:AQ)</f>
        <v>0</v>
      </c>
      <c r="E1625" s="3">
        <f>_xlfn.XLOOKUP(B1625,Details!E:E,Details!AR:AR)</f>
        <v>0</v>
      </c>
      <c r="F1625" s="3">
        <f>SUMIFS(Details!AY:AY,Details!E:E,'GST TDS'!B1625)</f>
        <v>0</v>
      </c>
      <c r="G1625" s="352">
        <f t="shared" si="36"/>
        <v>0</v>
      </c>
    </row>
    <row r="1626" spans="3:7" x14ac:dyDescent="0.35">
      <c r="C1626" s="3">
        <f>_xlfn.XLOOKUP(B1626,Details!E:E,Details!CG:CG)</f>
        <v>0</v>
      </c>
      <c r="D1626" s="3">
        <f>_xlfn.XLOOKUP(B1626,Details!E:E,Details!AQ:AQ)</f>
        <v>0</v>
      </c>
      <c r="E1626" s="3">
        <f>_xlfn.XLOOKUP(B1626,Details!E:E,Details!AR:AR)</f>
        <v>0</v>
      </c>
      <c r="F1626" s="3">
        <f>SUMIFS(Details!AY:AY,Details!E:E,'GST TDS'!B1626)</f>
        <v>0</v>
      </c>
      <c r="G1626" s="352">
        <f t="shared" si="36"/>
        <v>0</v>
      </c>
    </row>
    <row r="1627" spans="3:7" x14ac:dyDescent="0.35">
      <c r="C1627" s="3">
        <f>_xlfn.XLOOKUP(B1627,Details!E:E,Details!CG:CG)</f>
        <v>0</v>
      </c>
      <c r="D1627" s="3">
        <f>_xlfn.XLOOKUP(B1627,Details!E:E,Details!AQ:AQ)</f>
        <v>0</v>
      </c>
      <c r="E1627" s="3">
        <f>_xlfn.XLOOKUP(B1627,Details!E:E,Details!AR:AR)</f>
        <v>0</v>
      </c>
      <c r="F1627" s="3">
        <f>SUMIFS(Details!AY:AY,Details!E:E,'GST TDS'!B1627)</f>
        <v>0</v>
      </c>
      <c r="G1627" s="352">
        <f t="shared" si="36"/>
        <v>0</v>
      </c>
    </row>
    <row r="1628" spans="3:7" x14ac:dyDescent="0.35">
      <c r="C1628" s="3">
        <f>_xlfn.XLOOKUP(B1628,Details!E:E,Details!CG:CG)</f>
        <v>0</v>
      </c>
      <c r="D1628" s="3">
        <f>_xlfn.XLOOKUP(B1628,Details!E:E,Details!AQ:AQ)</f>
        <v>0</v>
      </c>
      <c r="E1628" s="3">
        <f>_xlfn.XLOOKUP(B1628,Details!E:E,Details!AR:AR)</f>
        <v>0</v>
      </c>
      <c r="F1628" s="3">
        <f>SUMIFS(Details!AY:AY,Details!E:E,'GST TDS'!B1628)</f>
        <v>0</v>
      </c>
      <c r="G1628" s="352">
        <f t="shared" si="36"/>
        <v>0</v>
      </c>
    </row>
    <row r="1629" spans="3:7" x14ac:dyDescent="0.35">
      <c r="C1629" s="3">
        <f>_xlfn.XLOOKUP(B1629,Details!E:E,Details!CG:CG)</f>
        <v>0</v>
      </c>
      <c r="D1629" s="3">
        <f>_xlfn.XLOOKUP(B1629,Details!E:E,Details!AQ:AQ)</f>
        <v>0</v>
      </c>
      <c r="E1629" s="3">
        <f>_xlfn.XLOOKUP(B1629,Details!E:E,Details!AR:AR)</f>
        <v>0</v>
      </c>
      <c r="F1629" s="3">
        <f>SUMIFS(Details!AY:AY,Details!E:E,'GST TDS'!B1629)</f>
        <v>0</v>
      </c>
      <c r="G1629" s="352">
        <f t="shared" si="36"/>
        <v>0</v>
      </c>
    </row>
    <row r="1630" spans="3:7" x14ac:dyDescent="0.35">
      <c r="C1630" s="3">
        <f>_xlfn.XLOOKUP(B1630,Details!E:E,Details!CG:CG)</f>
        <v>0</v>
      </c>
      <c r="D1630" s="3">
        <f>_xlfn.XLOOKUP(B1630,Details!E:E,Details!AQ:AQ)</f>
        <v>0</v>
      </c>
      <c r="E1630" s="3">
        <f>_xlfn.XLOOKUP(B1630,Details!E:E,Details!AR:AR)</f>
        <v>0</v>
      </c>
      <c r="F1630" s="3">
        <f>SUMIFS(Details!AY:AY,Details!E:E,'GST TDS'!B1630)</f>
        <v>0</v>
      </c>
      <c r="G1630" s="352">
        <f t="shared" si="36"/>
        <v>0</v>
      </c>
    </row>
    <row r="1631" spans="3:7" x14ac:dyDescent="0.35">
      <c r="C1631" s="3">
        <f>_xlfn.XLOOKUP(B1631,Details!E:E,Details!CG:CG)</f>
        <v>0</v>
      </c>
      <c r="D1631" s="3">
        <f>_xlfn.XLOOKUP(B1631,Details!E:E,Details!AQ:AQ)</f>
        <v>0</v>
      </c>
      <c r="E1631" s="3">
        <f>_xlfn.XLOOKUP(B1631,Details!E:E,Details!AR:AR)</f>
        <v>0</v>
      </c>
      <c r="F1631" s="3">
        <f>SUMIFS(Details!AY:AY,Details!E:E,'GST TDS'!B1631)</f>
        <v>0</v>
      </c>
      <c r="G1631" s="352">
        <f t="shared" si="36"/>
        <v>0</v>
      </c>
    </row>
    <row r="1632" spans="3:7" x14ac:dyDescent="0.35">
      <c r="C1632" s="3">
        <f>_xlfn.XLOOKUP(B1632,Details!E:E,Details!CG:CG)</f>
        <v>0</v>
      </c>
      <c r="D1632" s="3">
        <f>_xlfn.XLOOKUP(B1632,Details!E:E,Details!AQ:AQ)</f>
        <v>0</v>
      </c>
      <c r="E1632" s="3">
        <f>_xlfn.XLOOKUP(B1632,Details!E:E,Details!AR:AR)</f>
        <v>0</v>
      </c>
      <c r="F1632" s="3">
        <f>SUMIFS(Details!AY:AY,Details!E:E,'GST TDS'!B1632)</f>
        <v>0</v>
      </c>
      <c r="G1632" s="352">
        <f t="shared" si="36"/>
        <v>0</v>
      </c>
    </row>
    <row r="1633" spans="3:7" x14ac:dyDescent="0.35">
      <c r="C1633" s="3">
        <f>_xlfn.XLOOKUP(B1633,Details!E:E,Details!CG:CG)</f>
        <v>0</v>
      </c>
      <c r="D1633" s="3">
        <f>_xlfn.XLOOKUP(B1633,Details!E:E,Details!AQ:AQ)</f>
        <v>0</v>
      </c>
      <c r="E1633" s="3">
        <f>_xlfn.XLOOKUP(B1633,Details!E:E,Details!AR:AR)</f>
        <v>0</v>
      </c>
      <c r="F1633" s="3">
        <f>SUMIFS(Details!AY:AY,Details!E:E,'GST TDS'!B1633)</f>
        <v>0</v>
      </c>
      <c r="G1633" s="352">
        <f t="shared" si="36"/>
        <v>0</v>
      </c>
    </row>
    <row r="1634" spans="3:7" x14ac:dyDescent="0.35">
      <c r="C1634" s="3">
        <f>_xlfn.XLOOKUP(B1634,Details!E:E,Details!CG:CG)</f>
        <v>0</v>
      </c>
      <c r="D1634" s="3">
        <f>_xlfn.XLOOKUP(B1634,Details!E:E,Details!AQ:AQ)</f>
        <v>0</v>
      </c>
      <c r="E1634" s="3">
        <f>_xlfn.XLOOKUP(B1634,Details!E:E,Details!AR:AR)</f>
        <v>0</v>
      </c>
      <c r="F1634" s="3">
        <f>SUMIFS(Details!AY:AY,Details!E:E,'GST TDS'!B1634)</f>
        <v>0</v>
      </c>
      <c r="G1634" s="352">
        <f t="shared" si="36"/>
        <v>0</v>
      </c>
    </row>
    <row r="1635" spans="3:7" x14ac:dyDescent="0.35">
      <c r="C1635" s="3">
        <f>_xlfn.XLOOKUP(B1635,Details!E:E,Details!CG:CG)</f>
        <v>0</v>
      </c>
      <c r="D1635" s="3">
        <f>_xlfn.XLOOKUP(B1635,Details!E:E,Details!AQ:AQ)</f>
        <v>0</v>
      </c>
      <c r="E1635" s="3">
        <f>_xlfn.XLOOKUP(B1635,Details!E:E,Details!AR:AR)</f>
        <v>0</v>
      </c>
      <c r="F1635" s="3">
        <f>SUMIFS(Details!AY:AY,Details!E:E,'GST TDS'!B1635)</f>
        <v>0</v>
      </c>
      <c r="G1635" s="352">
        <f t="shared" si="36"/>
        <v>0</v>
      </c>
    </row>
    <row r="1636" spans="3:7" x14ac:dyDescent="0.35">
      <c r="C1636" s="3">
        <f>_xlfn.XLOOKUP(B1636,Details!E:E,Details!CG:CG)</f>
        <v>0</v>
      </c>
      <c r="D1636" s="3">
        <f>_xlfn.XLOOKUP(B1636,Details!E:E,Details!AQ:AQ)</f>
        <v>0</v>
      </c>
      <c r="E1636" s="3">
        <f>_xlfn.XLOOKUP(B1636,Details!E:E,Details!AR:AR)</f>
        <v>0</v>
      </c>
      <c r="F1636" s="3">
        <f>SUMIFS(Details!AY:AY,Details!E:E,'GST TDS'!B1636)</f>
        <v>0</v>
      </c>
      <c r="G1636" s="352">
        <f t="shared" si="36"/>
        <v>0</v>
      </c>
    </row>
    <row r="1637" spans="3:7" x14ac:dyDescent="0.35">
      <c r="C1637" s="3">
        <f>_xlfn.XLOOKUP(B1637,Details!E:E,Details!CG:CG)</f>
        <v>0</v>
      </c>
      <c r="D1637" s="3">
        <f>_xlfn.XLOOKUP(B1637,Details!E:E,Details!AQ:AQ)</f>
        <v>0</v>
      </c>
      <c r="E1637" s="3">
        <f>_xlfn.XLOOKUP(B1637,Details!E:E,Details!AR:AR)</f>
        <v>0</v>
      </c>
      <c r="F1637" s="3">
        <f>SUMIFS(Details!AY:AY,Details!E:E,'GST TDS'!B1637)</f>
        <v>0</v>
      </c>
      <c r="G1637" s="352">
        <f t="shared" si="36"/>
        <v>0</v>
      </c>
    </row>
    <row r="1638" spans="3:7" x14ac:dyDescent="0.35">
      <c r="C1638" s="3">
        <f>_xlfn.XLOOKUP(B1638,Details!E:E,Details!CG:CG)</f>
        <v>0</v>
      </c>
      <c r="D1638" s="3">
        <f>_xlfn.XLOOKUP(B1638,Details!E:E,Details!AQ:AQ)</f>
        <v>0</v>
      </c>
      <c r="E1638" s="3">
        <f>_xlfn.XLOOKUP(B1638,Details!E:E,Details!AR:AR)</f>
        <v>0</v>
      </c>
      <c r="F1638" s="3">
        <f>SUMIFS(Details!AY:AY,Details!E:E,'GST TDS'!B1638)</f>
        <v>0</v>
      </c>
      <c r="G1638" s="352">
        <f t="shared" si="36"/>
        <v>0</v>
      </c>
    </row>
    <row r="1639" spans="3:7" x14ac:dyDescent="0.35">
      <c r="C1639" s="3">
        <f>_xlfn.XLOOKUP(B1639,Details!E:E,Details!CG:CG)</f>
        <v>0</v>
      </c>
      <c r="D1639" s="3">
        <f>_xlfn.XLOOKUP(B1639,Details!E:E,Details!AQ:AQ)</f>
        <v>0</v>
      </c>
      <c r="E1639" s="3">
        <f>_xlfn.XLOOKUP(B1639,Details!E:E,Details!AR:AR)</f>
        <v>0</v>
      </c>
      <c r="F1639" s="3">
        <f>SUMIFS(Details!AY:AY,Details!E:E,'GST TDS'!B1639)</f>
        <v>0</v>
      </c>
      <c r="G1639" s="352">
        <f t="shared" si="36"/>
        <v>0</v>
      </c>
    </row>
    <row r="1640" spans="3:7" x14ac:dyDescent="0.35">
      <c r="C1640" s="3">
        <f>_xlfn.XLOOKUP(B1640,Details!E:E,Details!CG:CG)</f>
        <v>0</v>
      </c>
      <c r="D1640" s="3">
        <f>_xlfn.XLOOKUP(B1640,Details!E:E,Details!AQ:AQ)</f>
        <v>0</v>
      </c>
      <c r="E1640" s="3">
        <f>_xlfn.XLOOKUP(B1640,Details!E:E,Details!AR:AR)</f>
        <v>0</v>
      </c>
      <c r="F1640" s="3">
        <f>SUMIFS(Details!AY:AY,Details!E:E,'GST TDS'!B1640)</f>
        <v>0</v>
      </c>
      <c r="G1640" s="352">
        <f t="shared" si="36"/>
        <v>0</v>
      </c>
    </row>
    <row r="1641" spans="3:7" x14ac:dyDescent="0.35">
      <c r="C1641" s="3">
        <f>_xlfn.XLOOKUP(B1641,Details!E:E,Details!CG:CG)</f>
        <v>0</v>
      </c>
      <c r="D1641" s="3">
        <f>_xlfn.XLOOKUP(B1641,Details!E:E,Details!AQ:AQ)</f>
        <v>0</v>
      </c>
      <c r="E1641" s="3">
        <f>_xlfn.XLOOKUP(B1641,Details!E:E,Details!AR:AR)</f>
        <v>0</v>
      </c>
      <c r="F1641" s="3">
        <f>SUMIFS(Details!AY:AY,Details!E:E,'GST TDS'!B1641)</f>
        <v>0</v>
      </c>
      <c r="G1641" s="352">
        <f t="shared" si="36"/>
        <v>0</v>
      </c>
    </row>
    <row r="1642" spans="3:7" x14ac:dyDescent="0.35">
      <c r="C1642" s="3">
        <f>_xlfn.XLOOKUP(B1642,Details!E:E,Details!CG:CG)</f>
        <v>0</v>
      </c>
      <c r="D1642" s="3">
        <f>_xlfn.XLOOKUP(B1642,Details!E:E,Details!AQ:AQ)</f>
        <v>0</v>
      </c>
      <c r="E1642" s="3">
        <f>_xlfn.XLOOKUP(B1642,Details!E:E,Details!AR:AR)</f>
        <v>0</v>
      </c>
      <c r="F1642" s="3">
        <f>SUMIFS(Details!AY:AY,Details!E:E,'GST TDS'!B1642)</f>
        <v>0</v>
      </c>
      <c r="G1642" s="352">
        <f t="shared" si="36"/>
        <v>0</v>
      </c>
    </row>
    <row r="1643" spans="3:7" x14ac:dyDescent="0.35">
      <c r="C1643" s="3">
        <f>_xlfn.XLOOKUP(B1643,Details!E:E,Details!CG:CG)</f>
        <v>0</v>
      </c>
      <c r="D1643" s="3">
        <f>_xlfn.XLOOKUP(B1643,Details!E:E,Details!AQ:AQ)</f>
        <v>0</v>
      </c>
      <c r="E1643" s="3">
        <f>_xlfn.XLOOKUP(B1643,Details!E:E,Details!AR:AR)</f>
        <v>0</v>
      </c>
      <c r="F1643" s="3">
        <f>SUMIFS(Details!AY:AY,Details!E:E,'GST TDS'!B1643)</f>
        <v>0</v>
      </c>
      <c r="G1643" s="352">
        <f t="shared" si="36"/>
        <v>0</v>
      </c>
    </row>
    <row r="1644" spans="3:7" x14ac:dyDescent="0.35">
      <c r="C1644" s="3">
        <f>_xlfn.XLOOKUP(B1644,Details!E:E,Details!CG:CG)</f>
        <v>0</v>
      </c>
      <c r="D1644" s="3">
        <f>_xlfn.XLOOKUP(B1644,Details!E:E,Details!AQ:AQ)</f>
        <v>0</v>
      </c>
      <c r="E1644" s="3">
        <f>_xlfn.XLOOKUP(B1644,Details!E:E,Details!AR:AR)</f>
        <v>0</v>
      </c>
      <c r="F1644" s="3">
        <f>SUMIFS(Details!AY:AY,Details!E:E,'GST TDS'!B1644)</f>
        <v>0</v>
      </c>
      <c r="G1644" s="352">
        <f t="shared" si="36"/>
        <v>0</v>
      </c>
    </row>
    <row r="1645" spans="3:7" x14ac:dyDescent="0.35">
      <c r="C1645" s="3">
        <f>_xlfn.XLOOKUP(B1645,Details!E:E,Details!CG:CG)</f>
        <v>0</v>
      </c>
      <c r="D1645" s="3">
        <f>_xlfn.XLOOKUP(B1645,Details!E:E,Details!AQ:AQ)</f>
        <v>0</v>
      </c>
      <c r="E1645" s="3">
        <f>_xlfn.XLOOKUP(B1645,Details!E:E,Details!AR:AR)</f>
        <v>0</v>
      </c>
      <c r="F1645" s="3">
        <f>SUMIFS(Details!AY:AY,Details!E:E,'GST TDS'!B1645)</f>
        <v>0</v>
      </c>
      <c r="G1645" s="352">
        <f t="shared" si="36"/>
        <v>0</v>
      </c>
    </row>
    <row r="1646" spans="3:7" x14ac:dyDescent="0.35">
      <c r="C1646" s="3">
        <f>_xlfn.XLOOKUP(B1646,Details!E:E,Details!CG:CG)</f>
        <v>0</v>
      </c>
      <c r="D1646" s="3">
        <f>_xlfn.XLOOKUP(B1646,Details!E:E,Details!AQ:AQ)</f>
        <v>0</v>
      </c>
      <c r="E1646" s="3">
        <f>_xlfn.XLOOKUP(B1646,Details!E:E,Details!AR:AR)</f>
        <v>0</v>
      </c>
      <c r="F1646" s="3">
        <f>SUMIFS(Details!AY:AY,Details!E:E,'GST TDS'!B1646)</f>
        <v>0</v>
      </c>
      <c r="G1646" s="352">
        <f t="shared" si="36"/>
        <v>0</v>
      </c>
    </row>
    <row r="1647" spans="3:7" x14ac:dyDescent="0.35">
      <c r="C1647" s="3">
        <f>_xlfn.XLOOKUP(B1647,Details!E:E,Details!CG:CG)</f>
        <v>0</v>
      </c>
      <c r="D1647" s="3">
        <f>_xlfn.XLOOKUP(B1647,Details!E:E,Details!AQ:AQ)</f>
        <v>0</v>
      </c>
      <c r="E1647" s="3">
        <f>_xlfn.XLOOKUP(B1647,Details!E:E,Details!AR:AR)</f>
        <v>0</v>
      </c>
      <c r="F1647" s="3">
        <f>SUMIFS(Details!AY:AY,Details!E:E,'GST TDS'!B1647)</f>
        <v>0</v>
      </c>
      <c r="G1647" s="352">
        <f t="shared" si="36"/>
        <v>0</v>
      </c>
    </row>
    <row r="1648" spans="3:7" x14ac:dyDescent="0.35">
      <c r="C1648" s="3">
        <f>_xlfn.XLOOKUP(B1648,Details!E:E,Details!CG:CG)</f>
        <v>0</v>
      </c>
      <c r="D1648" s="3">
        <f>_xlfn.XLOOKUP(B1648,Details!E:E,Details!AQ:AQ)</f>
        <v>0</v>
      </c>
      <c r="E1648" s="3">
        <f>_xlfn.XLOOKUP(B1648,Details!E:E,Details!AR:AR)</f>
        <v>0</v>
      </c>
      <c r="F1648" s="3">
        <f>SUMIFS(Details!AY:AY,Details!E:E,'GST TDS'!B1648)</f>
        <v>0</v>
      </c>
      <c r="G1648" s="352">
        <f t="shared" si="36"/>
        <v>0</v>
      </c>
    </row>
    <row r="1649" spans="3:7" x14ac:dyDescent="0.35">
      <c r="C1649" s="3">
        <f>_xlfn.XLOOKUP(B1649,Details!E:E,Details!CG:CG)</f>
        <v>0</v>
      </c>
      <c r="D1649" s="3">
        <f>_xlfn.XLOOKUP(B1649,Details!E:E,Details!AQ:AQ)</f>
        <v>0</v>
      </c>
      <c r="E1649" s="3">
        <f>_xlfn.XLOOKUP(B1649,Details!E:E,Details!AR:AR)</f>
        <v>0</v>
      </c>
      <c r="F1649" s="3">
        <f>SUMIFS(Details!AY:AY,Details!E:E,'GST TDS'!B1649)</f>
        <v>0</v>
      </c>
      <c r="G1649" s="352">
        <f t="shared" si="36"/>
        <v>0</v>
      </c>
    </row>
    <row r="1650" spans="3:7" x14ac:dyDescent="0.35">
      <c r="C1650" s="3">
        <f>_xlfn.XLOOKUP(B1650,Details!E:E,Details!CG:CG)</f>
        <v>0</v>
      </c>
      <c r="D1650" s="3">
        <f>_xlfn.XLOOKUP(B1650,Details!E:E,Details!AQ:AQ)</f>
        <v>0</v>
      </c>
      <c r="E1650" s="3">
        <f>_xlfn.XLOOKUP(B1650,Details!E:E,Details!AR:AR)</f>
        <v>0</v>
      </c>
      <c r="F1650" s="3">
        <f>SUMIFS(Details!AY:AY,Details!E:E,'GST TDS'!B1650)</f>
        <v>0</v>
      </c>
      <c r="G1650" s="352">
        <f t="shared" si="36"/>
        <v>0</v>
      </c>
    </row>
    <row r="1651" spans="3:7" x14ac:dyDescent="0.35">
      <c r="C1651" s="3">
        <f>_xlfn.XLOOKUP(B1651,Details!E:E,Details!CG:CG)</f>
        <v>0</v>
      </c>
      <c r="D1651" s="3">
        <f>_xlfn.XLOOKUP(B1651,Details!E:E,Details!AQ:AQ)</f>
        <v>0</v>
      </c>
      <c r="E1651" s="3">
        <f>_xlfn.XLOOKUP(B1651,Details!E:E,Details!AR:AR)</f>
        <v>0</v>
      </c>
      <c r="F1651" s="3">
        <f>SUMIFS(Details!AY:AY,Details!E:E,'GST TDS'!B1651)</f>
        <v>0</v>
      </c>
      <c r="G1651" s="352">
        <f t="shared" si="36"/>
        <v>0</v>
      </c>
    </row>
    <row r="1652" spans="3:7" x14ac:dyDescent="0.35">
      <c r="C1652" s="3">
        <f>_xlfn.XLOOKUP(B1652,Details!E:E,Details!CG:CG)</f>
        <v>0</v>
      </c>
      <c r="D1652" s="3">
        <f>_xlfn.XLOOKUP(B1652,Details!E:E,Details!AQ:AQ)</f>
        <v>0</v>
      </c>
      <c r="E1652" s="3">
        <f>_xlfn.XLOOKUP(B1652,Details!E:E,Details!AR:AR)</f>
        <v>0</v>
      </c>
      <c r="F1652" s="3">
        <f>SUMIFS(Details!AY:AY,Details!E:E,'GST TDS'!B1652)</f>
        <v>0</v>
      </c>
      <c r="G1652" s="352">
        <f t="shared" si="36"/>
        <v>0</v>
      </c>
    </row>
    <row r="1653" spans="3:7" x14ac:dyDescent="0.35">
      <c r="C1653" s="3">
        <f>_xlfn.XLOOKUP(B1653,Details!E:E,Details!CG:CG)</f>
        <v>0</v>
      </c>
      <c r="D1653" s="3">
        <f>_xlfn.XLOOKUP(B1653,Details!E:E,Details!AQ:AQ)</f>
        <v>0</v>
      </c>
      <c r="E1653" s="3">
        <f>_xlfn.XLOOKUP(B1653,Details!E:E,Details!AR:AR)</f>
        <v>0</v>
      </c>
      <c r="F1653" s="3">
        <f>SUMIFS(Details!AY:AY,Details!E:E,'GST TDS'!B1653)</f>
        <v>0</v>
      </c>
      <c r="G1653" s="352">
        <f t="shared" si="36"/>
        <v>0</v>
      </c>
    </row>
    <row r="1654" spans="3:7" x14ac:dyDescent="0.35">
      <c r="C1654" s="3">
        <f>_xlfn.XLOOKUP(B1654,Details!E:E,Details!CG:CG)</f>
        <v>0</v>
      </c>
      <c r="D1654" s="3">
        <f>_xlfn.XLOOKUP(B1654,Details!E:E,Details!AQ:AQ)</f>
        <v>0</v>
      </c>
      <c r="E1654" s="3">
        <f>_xlfn.XLOOKUP(B1654,Details!E:E,Details!AR:AR)</f>
        <v>0</v>
      </c>
      <c r="F1654" s="3">
        <f>SUMIFS(Details!AY:AY,Details!E:E,'GST TDS'!B1654)</f>
        <v>0</v>
      </c>
      <c r="G1654" s="352">
        <f t="shared" si="36"/>
        <v>0</v>
      </c>
    </row>
    <row r="1655" spans="3:7" x14ac:dyDescent="0.35">
      <c r="C1655" s="3">
        <f>_xlfn.XLOOKUP(B1655,Details!E:E,Details!CG:CG)</f>
        <v>0</v>
      </c>
      <c r="D1655" s="3">
        <f>_xlfn.XLOOKUP(B1655,Details!E:E,Details!AQ:AQ)</f>
        <v>0</v>
      </c>
      <c r="E1655" s="3">
        <f>_xlfn.XLOOKUP(B1655,Details!E:E,Details!AR:AR)</f>
        <v>0</v>
      </c>
      <c r="F1655" s="3">
        <f>SUMIFS(Details!AY:AY,Details!E:E,'GST TDS'!B1655)</f>
        <v>0</v>
      </c>
      <c r="G1655" s="352">
        <f t="shared" si="36"/>
        <v>0</v>
      </c>
    </row>
    <row r="1656" spans="3:7" x14ac:dyDescent="0.35">
      <c r="C1656" s="3">
        <f>_xlfn.XLOOKUP(B1656,Details!E:E,Details!CG:CG)</f>
        <v>0</v>
      </c>
      <c r="D1656" s="3">
        <f>_xlfn.XLOOKUP(B1656,Details!E:E,Details!AQ:AQ)</f>
        <v>0</v>
      </c>
      <c r="E1656" s="3">
        <f>_xlfn.XLOOKUP(B1656,Details!E:E,Details!AR:AR)</f>
        <v>0</v>
      </c>
      <c r="F1656" s="3">
        <f>SUMIFS(Details!AY:AY,Details!E:E,'GST TDS'!B1656)</f>
        <v>0</v>
      </c>
      <c r="G1656" s="352">
        <f t="shared" si="36"/>
        <v>0</v>
      </c>
    </row>
    <row r="1657" spans="3:7" x14ac:dyDescent="0.35">
      <c r="C1657" s="3">
        <f>_xlfn.XLOOKUP(B1657,Details!E:E,Details!CG:CG)</f>
        <v>0</v>
      </c>
      <c r="D1657" s="3">
        <f>_xlfn.XLOOKUP(B1657,Details!E:E,Details!AQ:AQ)</f>
        <v>0</v>
      </c>
      <c r="E1657" s="3">
        <f>_xlfn.XLOOKUP(B1657,Details!E:E,Details!AR:AR)</f>
        <v>0</v>
      </c>
      <c r="F1657" s="3">
        <f>SUMIFS(Details!AY:AY,Details!E:E,'GST TDS'!B1657)</f>
        <v>0</v>
      </c>
      <c r="G1657" s="352">
        <f t="shared" si="36"/>
        <v>0</v>
      </c>
    </row>
    <row r="1658" spans="3:7" x14ac:dyDescent="0.35">
      <c r="C1658" s="3">
        <f>_xlfn.XLOOKUP(B1658,Details!E:E,Details!CG:CG)</f>
        <v>0</v>
      </c>
      <c r="D1658" s="3">
        <f>_xlfn.XLOOKUP(B1658,Details!E:E,Details!AQ:AQ)</f>
        <v>0</v>
      </c>
      <c r="E1658" s="3">
        <f>_xlfn.XLOOKUP(B1658,Details!E:E,Details!AR:AR)</f>
        <v>0</v>
      </c>
      <c r="F1658" s="3">
        <f>SUMIFS(Details!AY:AY,Details!E:E,'GST TDS'!B1658)</f>
        <v>0</v>
      </c>
      <c r="G1658" s="352">
        <f t="shared" si="36"/>
        <v>0</v>
      </c>
    </row>
    <row r="1659" spans="3:7" x14ac:dyDescent="0.35">
      <c r="C1659" s="3">
        <f>_xlfn.XLOOKUP(B1659,Details!E:E,Details!CG:CG)</f>
        <v>0</v>
      </c>
      <c r="D1659" s="3">
        <f>_xlfn.XLOOKUP(B1659,Details!E:E,Details!AQ:AQ)</f>
        <v>0</v>
      </c>
      <c r="E1659" s="3">
        <f>_xlfn.XLOOKUP(B1659,Details!E:E,Details!AR:AR)</f>
        <v>0</v>
      </c>
      <c r="F1659" s="3">
        <f>SUMIFS(Details!AY:AY,Details!E:E,'GST TDS'!B1659)</f>
        <v>0</v>
      </c>
      <c r="G1659" s="352">
        <f t="shared" si="36"/>
        <v>0</v>
      </c>
    </row>
    <row r="1660" spans="3:7" x14ac:dyDescent="0.35">
      <c r="C1660" s="3">
        <f>_xlfn.XLOOKUP(B1660,Details!E:E,Details!CG:CG)</f>
        <v>0</v>
      </c>
      <c r="D1660" s="3">
        <f>_xlfn.XLOOKUP(B1660,Details!E:E,Details!AQ:AQ)</f>
        <v>0</v>
      </c>
      <c r="E1660" s="3">
        <f>_xlfn.XLOOKUP(B1660,Details!E:E,Details!AR:AR)</f>
        <v>0</v>
      </c>
      <c r="F1660" s="3">
        <f>SUMIFS(Details!AY:AY,Details!E:E,'GST TDS'!B1660)</f>
        <v>0</v>
      </c>
      <c r="G1660" s="352">
        <f t="shared" si="36"/>
        <v>0</v>
      </c>
    </row>
    <row r="1661" spans="3:7" x14ac:dyDescent="0.35">
      <c r="C1661" s="3">
        <f>_xlfn.XLOOKUP(B1661,Details!E:E,Details!CG:CG)</f>
        <v>0</v>
      </c>
      <c r="D1661" s="3">
        <f>_xlfn.XLOOKUP(B1661,Details!E:E,Details!AQ:AQ)</f>
        <v>0</v>
      </c>
      <c r="E1661" s="3">
        <f>_xlfn.XLOOKUP(B1661,Details!E:E,Details!AR:AR)</f>
        <v>0</v>
      </c>
      <c r="F1661" s="3">
        <f>SUMIFS(Details!AY:AY,Details!E:E,'GST TDS'!B1661)</f>
        <v>0</v>
      </c>
      <c r="G1661" s="352">
        <f t="shared" si="36"/>
        <v>0</v>
      </c>
    </row>
    <row r="1662" spans="3:7" x14ac:dyDescent="0.35">
      <c r="C1662" s="3">
        <f>_xlfn.XLOOKUP(B1662,Details!E:E,Details!CG:CG)</f>
        <v>0</v>
      </c>
      <c r="D1662" s="3">
        <f>_xlfn.XLOOKUP(B1662,Details!E:E,Details!AQ:AQ)</f>
        <v>0</v>
      </c>
      <c r="E1662" s="3">
        <f>_xlfn.XLOOKUP(B1662,Details!E:E,Details!AR:AR)</f>
        <v>0</v>
      </c>
      <c r="F1662" s="3">
        <f>SUMIFS(Details!AY:AY,Details!E:E,'GST TDS'!B1662)</f>
        <v>0</v>
      </c>
      <c r="G1662" s="352">
        <f t="shared" si="36"/>
        <v>0</v>
      </c>
    </row>
    <row r="1663" spans="3:7" x14ac:dyDescent="0.35">
      <c r="C1663" s="3">
        <f>_xlfn.XLOOKUP(B1663,Details!E:E,Details!CG:CG)</f>
        <v>0</v>
      </c>
      <c r="D1663" s="3">
        <f>_xlfn.XLOOKUP(B1663,Details!E:E,Details!AQ:AQ)</f>
        <v>0</v>
      </c>
      <c r="E1663" s="3">
        <f>_xlfn.XLOOKUP(B1663,Details!E:E,Details!AR:AR)</f>
        <v>0</v>
      </c>
      <c r="F1663" s="3">
        <f>SUMIFS(Details!AY:AY,Details!E:E,'GST TDS'!B1663)</f>
        <v>0</v>
      </c>
      <c r="G1663" s="352">
        <f t="shared" si="36"/>
        <v>0</v>
      </c>
    </row>
    <row r="1664" spans="3:7" x14ac:dyDescent="0.35">
      <c r="C1664" s="3">
        <f>_xlfn.XLOOKUP(B1664,Details!E:E,Details!CG:CG)</f>
        <v>0</v>
      </c>
      <c r="D1664" s="3">
        <f>_xlfn.XLOOKUP(B1664,Details!E:E,Details!AQ:AQ)</f>
        <v>0</v>
      </c>
      <c r="E1664" s="3">
        <f>_xlfn.XLOOKUP(B1664,Details!E:E,Details!AR:AR)</f>
        <v>0</v>
      </c>
      <c r="F1664" s="3">
        <f>SUMIFS(Details!AY:AY,Details!E:E,'GST TDS'!B1664)</f>
        <v>0</v>
      </c>
      <c r="G1664" s="352">
        <f t="shared" si="36"/>
        <v>0</v>
      </c>
    </row>
    <row r="1665" spans="3:7" x14ac:dyDescent="0.35">
      <c r="C1665" s="3">
        <f>_xlfn.XLOOKUP(B1665,Details!E:E,Details!CG:CG)</f>
        <v>0</v>
      </c>
      <c r="D1665" s="3">
        <f>_xlfn.XLOOKUP(B1665,Details!E:E,Details!AQ:AQ)</f>
        <v>0</v>
      </c>
      <c r="E1665" s="3">
        <f>_xlfn.XLOOKUP(B1665,Details!E:E,Details!AR:AR)</f>
        <v>0</v>
      </c>
      <c r="F1665" s="3">
        <f>SUMIFS(Details!AY:AY,Details!E:E,'GST TDS'!B1665)</f>
        <v>0</v>
      </c>
      <c r="G1665" s="352">
        <f t="shared" si="36"/>
        <v>0</v>
      </c>
    </row>
    <row r="1666" spans="3:7" x14ac:dyDescent="0.35">
      <c r="C1666" s="3">
        <f>_xlfn.XLOOKUP(B1666,Details!E:E,Details!CG:CG)</f>
        <v>0</v>
      </c>
      <c r="D1666" s="3">
        <f>_xlfn.XLOOKUP(B1666,Details!E:E,Details!AQ:AQ)</f>
        <v>0</v>
      </c>
      <c r="E1666" s="3">
        <f>_xlfn.XLOOKUP(B1666,Details!E:E,Details!AR:AR)</f>
        <v>0</v>
      </c>
      <c r="F1666" s="3">
        <f>SUMIFS(Details!AY:AY,Details!E:E,'GST TDS'!B1666)</f>
        <v>0</v>
      </c>
      <c r="G1666" s="352">
        <f t="shared" si="36"/>
        <v>0</v>
      </c>
    </row>
    <row r="1667" spans="3:7" x14ac:dyDescent="0.35">
      <c r="C1667" s="3">
        <f>_xlfn.XLOOKUP(B1667,Details!E:E,Details!CG:CG)</f>
        <v>0</v>
      </c>
      <c r="D1667" s="3">
        <f>_xlfn.XLOOKUP(B1667,Details!E:E,Details!AQ:AQ)</f>
        <v>0</v>
      </c>
      <c r="E1667" s="3">
        <f>_xlfn.XLOOKUP(B1667,Details!E:E,Details!AR:AR)</f>
        <v>0</v>
      </c>
      <c r="F1667" s="3">
        <f>SUMIFS(Details!AY:AY,Details!E:E,'GST TDS'!B1667)</f>
        <v>0</v>
      </c>
      <c r="G1667" s="352">
        <f t="shared" si="36"/>
        <v>0</v>
      </c>
    </row>
    <row r="1668" spans="3:7" x14ac:dyDescent="0.35">
      <c r="C1668" s="3">
        <f>_xlfn.XLOOKUP(B1668,Details!E:E,Details!CG:CG)</f>
        <v>0</v>
      </c>
      <c r="D1668" s="3">
        <f>_xlfn.XLOOKUP(B1668,Details!E:E,Details!AQ:AQ)</f>
        <v>0</v>
      </c>
      <c r="E1668" s="3">
        <f>_xlfn.XLOOKUP(B1668,Details!E:E,Details!AR:AR)</f>
        <v>0</v>
      </c>
      <c r="F1668" s="3">
        <f>SUMIFS(Details!AY:AY,Details!E:E,'GST TDS'!B1668)</f>
        <v>0</v>
      </c>
      <c r="G1668" s="352">
        <f t="shared" si="36"/>
        <v>0</v>
      </c>
    </row>
    <row r="1669" spans="3:7" x14ac:dyDescent="0.35">
      <c r="C1669" s="3">
        <f>_xlfn.XLOOKUP(B1669,Details!E:E,Details!CG:CG)</f>
        <v>0</v>
      </c>
      <c r="D1669" s="3">
        <f>_xlfn.XLOOKUP(B1669,Details!E:E,Details!AQ:AQ)</f>
        <v>0</v>
      </c>
      <c r="E1669" s="3">
        <f>_xlfn.XLOOKUP(B1669,Details!E:E,Details!AR:AR)</f>
        <v>0</v>
      </c>
      <c r="F1669" s="3">
        <f>SUMIFS(Details!AY:AY,Details!E:E,'GST TDS'!B1669)</f>
        <v>0</v>
      </c>
      <c r="G1669" s="352">
        <f t="shared" si="36"/>
        <v>0</v>
      </c>
    </row>
    <row r="1670" spans="3:7" x14ac:dyDescent="0.35">
      <c r="C1670" s="3">
        <f>_xlfn.XLOOKUP(B1670,Details!E:E,Details!CG:CG)</f>
        <v>0</v>
      </c>
      <c r="D1670" s="3">
        <f>_xlfn.XLOOKUP(B1670,Details!E:E,Details!AQ:AQ)</f>
        <v>0</v>
      </c>
      <c r="E1670" s="3">
        <f>_xlfn.XLOOKUP(B1670,Details!E:E,Details!AR:AR)</f>
        <v>0</v>
      </c>
      <c r="F1670" s="3">
        <f>SUMIFS(Details!AY:AY,Details!E:E,'GST TDS'!B1670)</f>
        <v>0</v>
      </c>
      <c r="G1670" s="352">
        <f t="shared" si="36"/>
        <v>0</v>
      </c>
    </row>
    <row r="1671" spans="3:7" x14ac:dyDescent="0.35">
      <c r="C1671" s="3">
        <f>_xlfn.XLOOKUP(B1671,Details!E:E,Details!CG:CG)</f>
        <v>0</v>
      </c>
      <c r="D1671" s="3">
        <f>_xlfn.XLOOKUP(B1671,Details!E:E,Details!AQ:AQ)</f>
        <v>0</v>
      </c>
      <c r="E1671" s="3">
        <f>_xlfn.XLOOKUP(B1671,Details!E:E,Details!AR:AR)</f>
        <v>0</v>
      </c>
      <c r="F1671" s="3">
        <f>SUMIFS(Details!AY:AY,Details!E:E,'GST TDS'!B1671)</f>
        <v>0</v>
      </c>
      <c r="G1671" s="352">
        <f t="shared" si="36"/>
        <v>0</v>
      </c>
    </row>
    <row r="1672" spans="3:7" x14ac:dyDescent="0.35">
      <c r="C1672" s="3">
        <f>_xlfn.XLOOKUP(B1672,Details!E:E,Details!CG:CG)</f>
        <v>0</v>
      </c>
      <c r="D1672" s="3">
        <f>_xlfn.XLOOKUP(B1672,Details!E:E,Details!AQ:AQ)</f>
        <v>0</v>
      </c>
      <c r="E1672" s="3">
        <f>_xlfn.XLOOKUP(B1672,Details!E:E,Details!AR:AR)</f>
        <v>0</v>
      </c>
      <c r="F1672" s="3">
        <f>SUMIFS(Details!AY:AY,Details!E:E,'GST TDS'!B1672)</f>
        <v>0</v>
      </c>
      <c r="G1672" s="352">
        <f t="shared" si="36"/>
        <v>0</v>
      </c>
    </row>
    <row r="1673" spans="3:7" x14ac:dyDescent="0.35">
      <c r="C1673" s="3">
        <f>_xlfn.XLOOKUP(B1673,Details!E:E,Details!CG:CG)</f>
        <v>0</v>
      </c>
      <c r="D1673" s="3">
        <f>_xlfn.XLOOKUP(B1673,Details!E:E,Details!AQ:AQ)</f>
        <v>0</v>
      </c>
      <c r="E1673" s="3">
        <f>_xlfn.XLOOKUP(B1673,Details!E:E,Details!AR:AR)</f>
        <v>0</v>
      </c>
      <c r="F1673" s="3">
        <f>SUMIFS(Details!AY:AY,Details!E:E,'GST TDS'!B1673)</f>
        <v>0</v>
      </c>
      <c r="G1673" s="352">
        <f t="shared" si="36"/>
        <v>0</v>
      </c>
    </row>
    <row r="1674" spans="3:7" x14ac:dyDescent="0.35">
      <c r="C1674" s="3">
        <f>_xlfn.XLOOKUP(B1674,Details!E:E,Details!CG:CG)</f>
        <v>0</v>
      </c>
      <c r="D1674" s="3">
        <f>_xlfn.XLOOKUP(B1674,Details!E:E,Details!AQ:AQ)</f>
        <v>0</v>
      </c>
      <c r="E1674" s="3">
        <f>_xlfn.XLOOKUP(B1674,Details!E:E,Details!AR:AR)</f>
        <v>0</v>
      </c>
      <c r="F1674" s="3">
        <f>SUMIFS(Details!AY:AY,Details!E:E,'GST TDS'!B1674)</f>
        <v>0</v>
      </c>
      <c r="G1674" s="352">
        <f t="shared" si="36"/>
        <v>0</v>
      </c>
    </row>
    <row r="1675" spans="3:7" x14ac:dyDescent="0.35">
      <c r="C1675" s="3">
        <f>_xlfn.XLOOKUP(B1675,Details!E:E,Details!CG:CG)</f>
        <v>0</v>
      </c>
      <c r="D1675" s="3">
        <f>_xlfn.XLOOKUP(B1675,Details!E:E,Details!AQ:AQ)</f>
        <v>0</v>
      </c>
      <c r="E1675" s="3">
        <f>_xlfn.XLOOKUP(B1675,Details!E:E,Details!AR:AR)</f>
        <v>0</v>
      </c>
      <c r="F1675" s="3">
        <f>SUMIFS(Details!AY:AY,Details!E:E,'GST TDS'!B1675)</f>
        <v>0</v>
      </c>
      <c r="G1675" s="352">
        <f t="shared" si="36"/>
        <v>0</v>
      </c>
    </row>
    <row r="1676" spans="3:7" x14ac:dyDescent="0.35">
      <c r="C1676" s="3">
        <f>_xlfn.XLOOKUP(B1676,Details!E:E,Details!CG:CG)</f>
        <v>0</v>
      </c>
      <c r="D1676" s="3">
        <f>_xlfn.XLOOKUP(B1676,Details!E:E,Details!AQ:AQ)</f>
        <v>0</v>
      </c>
      <c r="E1676" s="3">
        <f>_xlfn.XLOOKUP(B1676,Details!E:E,Details!AR:AR)</f>
        <v>0</v>
      </c>
      <c r="F1676" s="3">
        <f>SUMIFS(Details!AY:AY,Details!E:E,'GST TDS'!B1676)</f>
        <v>0</v>
      </c>
      <c r="G1676" s="352">
        <f t="shared" si="36"/>
        <v>0</v>
      </c>
    </row>
    <row r="1677" spans="3:7" x14ac:dyDescent="0.35">
      <c r="C1677" s="3">
        <f>_xlfn.XLOOKUP(B1677,Details!E:E,Details!CG:CG)</f>
        <v>0</v>
      </c>
      <c r="D1677" s="3">
        <f>_xlfn.XLOOKUP(B1677,Details!E:E,Details!AQ:AQ)</f>
        <v>0</v>
      </c>
      <c r="E1677" s="3">
        <f>_xlfn.XLOOKUP(B1677,Details!E:E,Details!AR:AR)</f>
        <v>0</v>
      </c>
      <c r="F1677" s="3">
        <f>SUMIFS(Details!AY:AY,Details!E:E,'GST TDS'!B1677)</f>
        <v>0</v>
      </c>
      <c r="G1677" s="352">
        <f t="shared" si="36"/>
        <v>0</v>
      </c>
    </row>
    <row r="1678" spans="3:7" x14ac:dyDescent="0.35">
      <c r="C1678" s="3">
        <f>_xlfn.XLOOKUP(B1678,Details!E:E,Details!CG:CG)</f>
        <v>0</v>
      </c>
      <c r="D1678" s="3">
        <f>_xlfn.XLOOKUP(B1678,Details!E:E,Details!AQ:AQ)</f>
        <v>0</v>
      </c>
      <c r="E1678" s="3">
        <f>_xlfn.XLOOKUP(B1678,Details!E:E,Details!AR:AR)</f>
        <v>0</v>
      </c>
      <c r="F1678" s="3">
        <f>SUMIFS(Details!AY:AY,Details!E:E,'GST TDS'!B1678)</f>
        <v>0</v>
      </c>
      <c r="G1678" s="352">
        <f t="shared" si="36"/>
        <v>0</v>
      </c>
    </row>
    <row r="1679" spans="3:7" x14ac:dyDescent="0.35">
      <c r="C1679" s="3">
        <f>_xlfn.XLOOKUP(B1679,Details!E:E,Details!CG:CG)</f>
        <v>0</v>
      </c>
      <c r="D1679" s="3">
        <f>_xlfn.XLOOKUP(B1679,Details!E:E,Details!AQ:AQ)</f>
        <v>0</v>
      </c>
      <c r="E1679" s="3">
        <f>_xlfn.XLOOKUP(B1679,Details!E:E,Details!AR:AR)</f>
        <v>0</v>
      </c>
      <c r="F1679" s="3">
        <f>SUMIFS(Details!AY:AY,Details!E:E,'GST TDS'!B1679)</f>
        <v>0</v>
      </c>
      <c r="G1679" s="352">
        <f t="shared" si="36"/>
        <v>0</v>
      </c>
    </row>
    <row r="1680" spans="3:7" x14ac:dyDescent="0.35">
      <c r="C1680" s="3">
        <f>_xlfn.XLOOKUP(B1680,Details!E:E,Details!CG:CG)</f>
        <v>0</v>
      </c>
      <c r="D1680" s="3">
        <f>_xlfn.XLOOKUP(B1680,Details!E:E,Details!AQ:AQ)</f>
        <v>0</v>
      </c>
      <c r="E1680" s="3">
        <f>_xlfn.XLOOKUP(B1680,Details!E:E,Details!AR:AR)</f>
        <v>0</v>
      </c>
      <c r="F1680" s="3">
        <f>SUMIFS(Details!AY:AY,Details!E:E,'GST TDS'!B1680)</f>
        <v>0</v>
      </c>
      <c r="G1680" s="352">
        <f t="shared" si="36"/>
        <v>0</v>
      </c>
    </row>
    <row r="1681" spans="3:7" x14ac:dyDescent="0.35">
      <c r="C1681" s="3">
        <f>_xlfn.XLOOKUP(B1681,Details!E:E,Details!CG:CG)</f>
        <v>0</v>
      </c>
      <c r="D1681" s="3">
        <f>_xlfn.XLOOKUP(B1681,Details!E:E,Details!AQ:AQ)</f>
        <v>0</v>
      </c>
      <c r="E1681" s="3">
        <f>_xlfn.XLOOKUP(B1681,Details!E:E,Details!AR:AR)</f>
        <v>0</v>
      </c>
      <c r="F1681" s="3">
        <f>SUMIFS(Details!AY:AY,Details!E:E,'GST TDS'!B1681)</f>
        <v>0</v>
      </c>
      <c r="G1681" s="352">
        <f t="shared" si="36"/>
        <v>0</v>
      </c>
    </row>
    <row r="1682" spans="3:7" x14ac:dyDescent="0.35">
      <c r="C1682" s="3">
        <f>_xlfn.XLOOKUP(B1682,Details!E:E,Details!CG:CG)</f>
        <v>0</v>
      </c>
      <c r="D1682" s="3">
        <f>_xlfn.XLOOKUP(B1682,Details!E:E,Details!AQ:AQ)</f>
        <v>0</v>
      </c>
      <c r="E1682" s="3">
        <f>_xlfn.XLOOKUP(B1682,Details!E:E,Details!AR:AR)</f>
        <v>0</v>
      </c>
      <c r="F1682" s="3">
        <f>SUMIFS(Details!AY:AY,Details!E:E,'GST TDS'!B1682)</f>
        <v>0</v>
      </c>
      <c r="G1682" s="352">
        <f t="shared" si="36"/>
        <v>0</v>
      </c>
    </row>
    <row r="1683" spans="3:7" x14ac:dyDescent="0.35">
      <c r="C1683" s="3">
        <f>_xlfn.XLOOKUP(B1683,Details!E:E,Details!CG:CG)</f>
        <v>0</v>
      </c>
      <c r="D1683" s="3">
        <f>_xlfn.XLOOKUP(B1683,Details!E:E,Details!AQ:AQ)</f>
        <v>0</v>
      </c>
      <c r="E1683" s="3">
        <f>_xlfn.XLOOKUP(B1683,Details!E:E,Details!AR:AR)</f>
        <v>0</v>
      </c>
      <c r="F1683" s="3">
        <f>SUMIFS(Details!AY:AY,Details!E:E,'GST TDS'!B1683)</f>
        <v>0</v>
      </c>
      <c r="G1683" s="352">
        <f t="shared" ref="G1683:G1746" si="37">F1683*2%</f>
        <v>0</v>
      </c>
    </row>
    <row r="1684" spans="3:7" x14ac:dyDescent="0.35">
      <c r="C1684" s="3">
        <f>_xlfn.XLOOKUP(B1684,Details!E:E,Details!CG:CG)</f>
        <v>0</v>
      </c>
      <c r="D1684" s="3">
        <f>_xlfn.XLOOKUP(B1684,Details!E:E,Details!AQ:AQ)</f>
        <v>0</v>
      </c>
      <c r="E1684" s="3">
        <f>_xlfn.XLOOKUP(B1684,Details!E:E,Details!AR:AR)</f>
        <v>0</v>
      </c>
      <c r="F1684" s="3">
        <f>SUMIFS(Details!AY:AY,Details!E:E,'GST TDS'!B1684)</f>
        <v>0</v>
      </c>
      <c r="G1684" s="352">
        <f t="shared" si="37"/>
        <v>0</v>
      </c>
    </row>
    <row r="1685" spans="3:7" x14ac:dyDescent="0.35">
      <c r="C1685" s="3">
        <f>_xlfn.XLOOKUP(B1685,Details!E:E,Details!CG:CG)</f>
        <v>0</v>
      </c>
      <c r="D1685" s="3">
        <f>_xlfn.XLOOKUP(B1685,Details!E:E,Details!AQ:AQ)</f>
        <v>0</v>
      </c>
      <c r="E1685" s="3">
        <f>_xlfn.XLOOKUP(B1685,Details!E:E,Details!AR:AR)</f>
        <v>0</v>
      </c>
      <c r="F1685" s="3">
        <f>SUMIFS(Details!AY:AY,Details!E:E,'GST TDS'!B1685)</f>
        <v>0</v>
      </c>
      <c r="G1685" s="352">
        <f t="shared" si="37"/>
        <v>0</v>
      </c>
    </row>
    <row r="1686" spans="3:7" x14ac:dyDescent="0.35">
      <c r="C1686" s="3">
        <f>_xlfn.XLOOKUP(B1686,Details!E:E,Details!CG:CG)</f>
        <v>0</v>
      </c>
      <c r="D1686" s="3">
        <f>_xlfn.XLOOKUP(B1686,Details!E:E,Details!AQ:AQ)</f>
        <v>0</v>
      </c>
      <c r="E1686" s="3">
        <f>_xlfn.XLOOKUP(B1686,Details!E:E,Details!AR:AR)</f>
        <v>0</v>
      </c>
      <c r="F1686" s="3">
        <f>SUMIFS(Details!AY:AY,Details!E:E,'GST TDS'!B1686)</f>
        <v>0</v>
      </c>
      <c r="G1686" s="352">
        <f t="shared" si="37"/>
        <v>0</v>
      </c>
    </row>
    <row r="1687" spans="3:7" x14ac:dyDescent="0.35">
      <c r="C1687" s="3">
        <f>_xlfn.XLOOKUP(B1687,Details!E:E,Details!CG:CG)</f>
        <v>0</v>
      </c>
      <c r="D1687" s="3">
        <f>_xlfn.XLOOKUP(B1687,Details!E:E,Details!AQ:AQ)</f>
        <v>0</v>
      </c>
      <c r="E1687" s="3">
        <f>_xlfn.XLOOKUP(B1687,Details!E:E,Details!AR:AR)</f>
        <v>0</v>
      </c>
      <c r="F1687" s="3">
        <f>SUMIFS(Details!AY:AY,Details!E:E,'GST TDS'!B1687)</f>
        <v>0</v>
      </c>
      <c r="G1687" s="352">
        <f t="shared" si="37"/>
        <v>0</v>
      </c>
    </row>
    <row r="1688" spans="3:7" x14ac:dyDescent="0.35">
      <c r="C1688" s="3">
        <f>_xlfn.XLOOKUP(B1688,Details!E:E,Details!CG:CG)</f>
        <v>0</v>
      </c>
      <c r="D1688" s="3">
        <f>_xlfn.XLOOKUP(B1688,Details!E:E,Details!AQ:AQ)</f>
        <v>0</v>
      </c>
      <c r="E1688" s="3">
        <f>_xlfn.XLOOKUP(B1688,Details!E:E,Details!AR:AR)</f>
        <v>0</v>
      </c>
      <c r="F1688" s="3">
        <f>SUMIFS(Details!AY:AY,Details!E:E,'GST TDS'!B1688)</f>
        <v>0</v>
      </c>
      <c r="G1688" s="352">
        <f t="shared" si="37"/>
        <v>0</v>
      </c>
    </row>
    <row r="1689" spans="3:7" x14ac:dyDescent="0.35">
      <c r="C1689" s="3">
        <f>_xlfn.XLOOKUP(B1689,Details!E:E,Details!CG:CG)</f>
        <v>0</v>
      </c>
      <c r="D1689" s="3">
        <f>_xlfn.XLOOKUP(B1689,Details!E:E,Details!AQ:AQ)</f>
        <v>0</v>
      </c>
      <c r="E1689" s="3">
        <f>_xlfn.XLOOKUP(B1689,Details!E:E,Details!AR:AR)</f>
        <v>0</v>
      </c>
      <c r="F1689" s="3">
        <f>SUMIFS(Details!AY:AY,Details!E:E,'GST TDS'!B1689)</f>
        <v>0</v>
      </c>
      <c r="G1689" s="352">
        <f t="shared" si="37"/>
        <v>0</v>
      </c>
    </row>
    <row r="1690" spans="3:7" x14ac:dyDescent="0.35">
      <c r="C1690" s="3">
        <f>_xlfn.XLOOKUP(B1690,Details!E:E,Details!CG:CG)</f>
        <v>0</v>
      </c>
      <c r="D1690" s="3">
        <f>_xlfn.XLOOKUP(B1690,Details!E:E,Details!AQ:AQ)</f>
        <v>0</v>
      </c>
      <c r="E1690" s="3">
        <f>_xlfn.XLOOKUP(B1690,Details!E:E,Details!AR:AR)</f>
        <v>0</v>
      </c>
      <c r="F1690" s="3">
        <f>SUMIFS(Details!AY:AY,Details!E:E,'GST TDS'!B1690)</f>
        <v>0</v>
      </c>
      <c r="G1690" s="352">
        <f t="shared" si="37"/>
        <v>0</v>
      </c>
    </row>
    <row r="1691" spans="3:7" x14ac:dyDescent="0.35">
      <c r="C1691" s="3">
        <f>_xlfn.XLOOKUP(B1691,Details!E:E,Details!CG:CG)</f>
        <v>0</v>
      </c>
      <c r="D1691" s="3">
        <f>_xlfn.XLOOKUP(B1691,Details!E:E,Details!AQ:AQ)</f>
        <v>0</v>
      </c>
      <c r="E1691" s="3">
        <f>_xlfn.XLOOKUP(B1691,Details!E:E,Details!AR:AR)</f>
        <v>0</v>
      </c>
      <c r="F1691" s="3">
        <f>SUMIFS(Details!AY:AY,Details!E:E,'GST TDS'!B1691)</f>
        <v>0</v>
      </c>
      <c r="G1691" s="352">
        <f t="shared" si="37"/>
        <v>0</v>
      </c>
    </row>
    <row r="1692" spans="3:7" x14ac:dyDescent="0.35">
      <c r="C1692" s="3">
        <f>_xlfn.XLOOKUP(B1692,Details!E:E,Details!CG:CG)</f>
        <v>0</v>
      </c>
      <c r="D1692" s="3">
        <f>_xlfn.XLOOKUP(B1692,Details!E:E,Details!AQ:AQ)</f>
        <v>0</v>
      </c>
      <c r="E1692" s="3">
        <f>_xlfn.XLOOKUP(B1692,Details!E:E,Details!AR:AR)</f>
        <v>0</v>
      </c>
      <c r="F1692" s="3">
        <f>SUMIFS(Details!AY:AY,Details!E:E,'GST TDS'!B1692)</f>
        <v>0</v>
      </c>
      <c r="G1692" s="352">
        <f t="shared" si="37"/>
        <v>0</v>
      </c>
    </row>
    <row r="1693" spans="3:7" x14ac:dyDescent="0.35">
      <c r="C1693" s="3">
        <f>_xlfn.XLOOKUP(B1693,Details!E:E,Details!CG:CG)</f>
        <v>0</v>
      </c>
      <c r="D1693" s="3">
        <f>_xlfn.XLOOKUP(B1693,Details!E:E,Details!AQ:AQ)</f>
        <v>0</v>
      </c>
      <c r="E1693" s="3">
        <f>_xlfn.XLOOKUP(B1693,Details!E:E,Details!AR:AR)</f>
        <v>0</v>
      </c>
      <c r="F1693" s="3">
        <f>SUMIFS(Details!AY:AY,Details!E:E,'GST TDS'!B1693)</f>
        <v>0</v>
      </c>
      <c r="G1693" s="352">
        <f t="shared" si="37"/>
        <v>0</v>
      </c>
    </row>
    <row r="1694" spans="3:7" x14ac:dyDescent="0.35">
      <c r="C1694" s="3">
        <f>_xlfn.XLOOKUP(B1694,Details!E:E,Details!CG:CG)</f>
        <v>0</v>
      </c>
      <c r="D1694" s="3">
        <f>_xlfn.XLOOKUP(B1694,Details!E:E,Details!AQ:AQ)</f>
        <v>0</v>
      </c>
      <c r="E1694" s="3">
        <f>_xlfn.XLOOKUP(B1694,Details!E:E,Details!AR:AR)</f>
        <v>0</v>
      </c>
      <c r="F1694" s="3">
        <f>SUMIFS(Details!AY:AY,Details!E:E,'GST TDS'!B1694)</f>
        <v>0</v>
      </c>
      <c r="G1694" s="352">
        <f t="shared" si="37"/>
        <v>0</v>
      </c>
    </row>
    <row r="1695" spans="3:7" x14ac:dyDescent="0.35">
      <c r="C1695" s="3">
        <f>_xlfn.XLOOKUP(B1695,Details!E:E,Details!CG:CG)</f>
        <v>0</v>
      </c>
      <c r="D1695" s="3">
        <f>_xlfn.XLOOKUP(B1695,Details!E:E,Details!AQ:AQ)</f>
        <v>0</v>
      </c>
      <c r="E1695" s="3">
        <f>_xlfn.XLOOKUP(B1695,Details!E:E,Details!AR:AR)</f>
        <v>0</v>
      </c>
      <c r="F1695" s="3">
        <f>SUMIFS(Details!AY:AY,Details!E:E,'GST TDS'!B1695)</f>
        <v>0</v>
      </c>
      <c r="G1695" s="352">
        <f t="shared" si="37"/>
        <v>0</v>
      </c>
    </row>
    <row r="1696" spans="3:7" x14ac:dyDescent="0.35">
      <c r="C1696" s="3">
        <f>_xlfn.XLOOKUP(B1696,Details!E:E,Details!CG:CG)</f>
        <v>0</v>
      </c>
      <c r="D1696" s="3">
        <f>_xlfn.XLOOKUP(B1696,Details!E:E,Details!AQ:AQ)</f>
        <v>0</v>
      </c>
      <c r="E1696" s="3">
        <f>_xlfn.XLOOKUP(B1696,Details!E:E,Details!AR:AR)</f>
        <v>0</v>
      </c>
      <c r="F1696" s="3">
        <f>SUMIFS(Details!AY:AY,Details!E:E,'GST TDS'!B1696)</f>
        <v>0</v>
      </c>
      <c r="G1696" s="352">
        <f t="shared" si="37"/>
        <v>0</v>
      </c>
    </row>
    <row r="1697" spans="3:7" x14ac:dyDescent="0.35">
      <c r="C1697" s="3">
        <f>_xlfn.XLOOKUP(B1697,Details!E:E,Details!CG:CG)</f>
        <v>0</v>
      </c>
      <c r="D1697" s="3">
        <f>_xlfn.XLOOKUP(B1697,Details!E:E,Details!AQ:AQ)</f>
        <v>0</v>
      </c>
      <c r="E1697" s="3">
        <f>_xlfn.XLOOKUP(B1697,Details!E:E,Details!AR:AR)</f>
        <v>0</v>
      </c>
      <c r="F1697" s="3">
        <f>SUMIFS(Details!AY:AY,Details!E:E,'GST TDS'!B1697)</f>
        <v>0</v>
      </c>
      <c r="G1697" s="352">
        <f t="shared" si="37"/>
        <v>0</v>
      </c>
    </row>
    <row r="1698" spans="3:7" x14ac:dyDescent="0.35">
      <c r="C1698" s="3">
        <f>_xlfn.XLOOKUP(B1698,Details!E:E,Details!CG:CG)</f>
        <v>0</v>
      </c>
      <c r="D1698" s="3">
        <f>_xlfn.XLOOKUP(B1698,Details!E:E,Details!AQ:AQ)</f>
        <v>0</v>
      </c>
      <c r="E1698" s="3">
        <f>_xlfn.XLOOKUP(B1698,Details!E:E,Details!AR:AR)</f>
        <v>0</v>
      </c>
      <c r="F1698" s="3">
        <f>SUMIFS(Details!AY:AY,Details!E:E,'GST TDS'!B1698)</f>
        <v>0</v>
      </c>
      <c r="G1698" s="352">
        <f t="shared" si="37"/>
        <v>0</v>
      </c>
    </row>
    <row r="1699" spans="3:7" x14ac:dyDescent="0.35">
      <c r="C1699" s="3">
        <f>_xlfn.XLOOKUP(B1699,Details!E:E,Details!CG:CG)</f>
        <v>0</v>
      </c>
      <c r="D1699" s="3">
        <f>_xlfn.XLOOKUP(B1699,Details!E:E,Details!AQ:AQ)</f>
        <v>0</v>
      </c>
      <c r="E1699" s="3">
        <f>_xlfn.XLOOKUP(B1699,Details!E:E,Details!AR:AR)</f>
        <v>0</v>
      </c>
      <c r="F1699" s="3">
        <f>SUMIFS(Details!AY:AY,Details!E:E,'GST TDS'!B1699)</f>
        <v>0</v>
      </c>
      <c r="G1699" s="352">
        <f t="shared" si="37"/>
        <v>0</v>
      </c>
    </row>
    <row r="1700" spans="3:7" x14ac:dyDescent="0.35">
      <c r="C1700" s="3">
        <f>_xlfn.XLOOKUP(B1700,Details!E:E,Details!CG:CG)</f>
        <v>0</v>
      </c>
      <c r="D1700" s="3">
        <f>_xlfn.XLOOKUP(B1700,Details!E:E,Details!AQ:AQ)</f>
        <v>0</v>
      </c>
      <c r="E1700" s="3">
        <f>_xlfn.XLOOKUP(B1700,Details!E:E,Details!AR:AR)</f>
        <v>0</v>
      </c>
      <c r="F1700" s="3">
        <f>SUMIFS(Details!AY:AY,Details!E:E,'GST TDS'!B1700)</f>
        <v>0</v>
      </c>
      <c r="G1700" s="352">
        <f t="shared" si="37"/>
        <v>0</v>
      </c>
    </row>
    <row r="1701" spans="3:7" x14ac:dyDescent="0.35">
      <c r="C1701" s="3">
        <f>_xlfn.XLOOKUP(B1701,Details!E:E,Details!CG:CG)</f>
        <v>0</v>
      </c>
      <c r="D1701" s="3">
        <f>_xlfn.XLOOKUP(B1701,Details!E:E,Details!AQ:AQ)</f>
        <v>0</v>
      </c>
      <c r="E1701" s="3">
        <f>_xlfn.XLOOKUP(B1701,Details!E:E,Details!AR:AR)</f>
        <v>0</v>
      </c>
      <c r="F1701" s="3">
        <f>SUMIFS(Details!AY:AY,Details!E:E,'GST TDS'!B1701)</f>
        <v>0</v>
      </c>
      <c r="G1701" s="352">
        <f t="shared" si="37"/>
        <v>0</v>
      </c>
    </row>
    <row r="1702" spans="3:7" x14ac:dyDescent="0.35">
      <c r="C1702" s="3">
        <f>_xlfn.XLOOKUP(B1702,Details!E:E,Details!CG:CG)</f>
        <v>0</v>
      </c>
      <c r="D1702" s="3">
        <f>_xlfn.XLOOKUP(B1702,Details!E:E,Details!AQ:AQ)</f>
        <v>0</v>
      </c>
      <c r="E1702" s="3">
        <f>_xlfn.XLOOKUP(B1702,Details!E:E,Details!AR:AR)</f>
        <v>0</v>
      </c>
      <c r="F1702" s="3">
        <f>SUMIFS(Details!AY:AY,Details!E:E,'GST TDS'!B1702)</f>
        <v>0</v>
      </c>
      <c r="G1702" s="352">
        <f t="shared" si="37"/>
        <v>0</v>
      </c>
    </row>
    <row r="1703" spans="3:7" x14ac:dyDescent="0.35">
      <c r="C1703" s="3">
        <f>_xlfn.XLOOKUP(B1703,Details!E:E,Details!CG:CG)</f>
        <v>0</v>
      </c>
      <c r="D1703" s="3">
        <f>_xlfn.XLOOKUP(B1703,Details!E:E,Details!AQ:AQ)</f>
        <v>0</v>
      </c>
      <c r="E1703" s="3">
        <f>_xlfn.XLOOKUP(B1703,Details!E:E,Details!AR:AR)</f>
        <v>0</v>
      </c>
      <c r="F1703" s="3">
        <f>SUMIFS(Details!AY:AY,Details!E:E,'GST TDS'!B1703)</f>
        <v>0</v>
      </c>
      <c r="G1703" s="352">
        <f t="shared" si="37"/>
        <v>0</v>
      </c>
    </row>
    <row r="1704" spans="3:7" x14ac:dyDescent="0.35">
      <c r="C1704" s="3">
        <f>_xlfn.XLOOKUP(B1704,Details!E:E,Details!CG:CG)</f>
        <v>0</v>
      </c>
      <c r="D1704" s="3">
        <f>_xlfn.XLOOKUP(B1704,Details!E:E,Details!AQ:AQ)</f>
        <v>0</v>
      </c>
      <c r="E1704" s="3">
        <f>_xlfn.XLOOKUP(B1704,Details!E:E,Details!AR:AR)</f>
        <v>0</v>
      </c>
      <c r="F1704" s="3">
        <f>SUMIFS(Details!AY:AY,Details!E:E,'GST TDS'!B1704)</f>
        <v>0</v>
      </c>
      <c r="G1704" s="352">
        <f t="shared" si="37"/>
        <v>0</v>
      </c>
    </row>
    <row r="1705" spans="3:7" x14ac:dyDescent="0.35">
      <c r="C1705" s="3">
        <f>_xlfn.XLOOKUP(B1705,Details!E:E,Details!CG:CG)</f>
        <v>0</v>
      </c>
      <c r="D1705" s="3">
        <f>_xlfn.XLOOKUP(B1705,Details!E:E,Details!AQ:AQ)</f>
        <v>0</v>
      </c>
      <c r="E1705" s="3">
        <f>_xlfn.XLOOKUP(B1705,Details!E:E,Details!AR:AR)</f>
        <v>0</v>
      </c>
      <c r="F1705" s="3">
        <f>SUMIFS(Details!AY:AY,Details!E:E,'GST TDS'!B1705)</f>
        <v>0</v>
      </c>
      <c r="G1705" s="352">
        <f t="shared" si="37"/>
        <v>0</v>
      </c>
    </row>
    <row r="1706" spans="3:7" x14ac:dyDescent="0.35">
      <c r="C1706" s="3">
        <f>_xlfn.XLOOKUP(B1706,Details!E:E,Details!CG:CG)</f>
        <v>0</v>
      </c>
      <c r="D1706" s="3">
        <f>_xlfn.XLOOKUP(B1706,Details!E:E,Details!AQ:AQ)</f>
        <v>0</v>
      </c>
      <c r="E1706" s="3">
        <f>_xlfn.XLOOKUP(B1706,Details!E:E,Details!AR:AR)</f>
        <v>0</v>
      </c>
      <c r="F1706" s="3">
        <f>SUMIFS(Details!AY:AY,Details!E:E,'GST TDS'!B1706)</f>
        <v>0</v>
      </c>
      <c r="G1706" s="352">
        <f t="shared" si="37"/>
        <v>0</v>
      </c>
    </row>
    <row r="1707" spans="3:7" x14ac:dyDescent="0.35">
      <c r="C1707" s="3">
        <f>_xlfn.XLOOKUP(B1707,Details!E:E,Details!CG:CG)</f>
        <v>0</v>
      </c>
      <c r="D1707" s="3">
        <f>_xlfn.XLOOKUP(B1707,Details!E:E,Details!AQ:AQ)</f>
        <v>0</v>
      </c>
      <c r="E1707" s="3">
        <f>_xlfn.XLOOKUP(B1707,Details!E:E,Details!AR:AR)</f>
        <v>0</v>
      </c>
      <c r="F1707" s="3">
        <f>SUMIFS(Details!AY:AY,Details!E:E,'GST TDS'!B1707)</f>
        <v>0</v>
      </c>
      <c r="G1707" s="352">
        <f t="shared" si="37"/>
        <v>0</v>
      </c>
    </row>
    <row r="1708" spans="3:7" x14ac:dyDescent="0.35">
      <c r="C1708" s="3">
        <f>_xlfn.XLOOKUP(B1708,Details!E:E,Details!CG:CG)</f>
        <v>0</v>
      </c>
      <c r="D1708" s="3">
        <f>_xlfn.XLOOKUP(B1708,Details!E:E,Details!AQ:AQ)</f>
        <v>0</v>
      </c>
      <c r="E1708" s="3">
        <f>_xlfn.XLOOKUP(B1708,Details!E:E,Details!AR:AR)</f>
        <v>0</v>
      </c>
      <c r="F1708" s="3">
        <f>SUMIFS(Details!AY:AY,Details!E:E,'GST TDS'!B1708)</f>
        <v>0</v>
      </c>
      <c r="G1708" s="352">
        <f t="shared" si="37"/>
        <v>0</v>
      </c>
    </row>
    <row r="1709" spans="3:7" x14ac:dyDescent="0.35">
      <c r="C1709" s="3">
        <f>_xlfn.XLOOKUP(B1709,Details!E:E,Details!CG:CG)</f>
        <v>0</v>
      </c>
      <c r="D1709" s="3">
        <f>_xlfn.XLOOKUP(B1709,Details!E:E,Details!AQ:AQ)</f>
        <v>0</v>
      </c>
      <c r="E1709" s="3">
        <f>_xlfn.XLOOKUP(B1709,Details!E:E,Details!AR:AR)</f>
        <v>0</v>
      </c>
      <c r="F1709" s="3">
        <f>SUMIFS(Details!AY:AY,Details!E:E,'GST TDS'!B1709)</f>
        <v>0</v>
      </c>
      <c r="G1709" s="352">
        <f t="shared" si="37"/>
        <v>0</v>
      </c>
    </row>
    <row r="1710" spans="3:7" x14ac:dyDescent="0.35">
      <c r="C1710" s="3">
        <f>_xlfn.XLOOKUP(B1710,Details!E:E,Details!CG:CG)</f>
        <v>0</v>
      </c>
      <c r="D1710" s="3">
        <f>_xlfn.XLOOKUP(B1710,Details!E:E,Details!AQ:AQ)</f>
        <v>0</v>
      </c>
      <c r="E1710" s="3">
        <f>_xlfn.XLOOKUP(B1710,Details!E:E,Details!AR:AR)</f>
        <v>0</v>
      </c>
      <c r="F1710" s="3">
        <f>SUMIFS(Details!AY:AY,Details!E:E,'GST TDS'!B1710)</f>
        <v>0</v>
      </c>
      <c r="G1710" s="352">
        <f t="shared" si="37"/>
        <v>0</v>
      </c>
    </row>
    <row r="1711" spans="3:7" x14ac:dyDescent="0.35">
      <c r="C1711" s="3">
        <f>_xlfn.XLOOKUP(B1711,Details!E:E,Details!CG:CG)</f>
        <v>0</v>
      </c>
      <c r="D1711" s="3">
        <f>_xlfn.XLOOKUP(B1711,Details!E:E,Details!AQ:AQ)</f>
        <v>0</v>
      </c>
      <c r="E1711" s="3">
        <f>_xlfn.XLOOKUP(B1711,Details!E:E,Details!AR:AR)</f>
        <v>0</v>
      </c>
      <c r="F1711" s="3">
        <f>SUMIFS(Details!AY:AY,Details!E:E,'GST TDS'!B1711)</f>
        <v>0</v>
      </c>
      <c r="G1711" s="352">
        <f t="shared" si="37"/>
        <v>0</v>
      </c>
    </row>
    <row r="1712" spans="3:7" x14ac:dyDescent="0.35">
      <c r="C1712" s="3">
        <f>_xlfn.XLOOKUP(B1712,Details!E:E,Details!CG:CG)</f>
        <v>0</v>
      </c>
      <c r="D1712" s="3">
        <f>_xlfn.XLOOKUP(B1712,Details!E:E,Details!AQ:AQ)</f>
        <v>0</v>
      </c>
      <c r="E1712" s="3">
        <f>_xlfn.XLOOKUP(B1712,Details!E:E,Details!AR:AR)</f>
        <v>0</v>
      </c>
      <c r="F1712" s="3">
        <f>SUMIFS(Details!AY:AY,Details!E:E,'GST TDS'!B1712)</f>
        <v>0</v>
      </c>
      <c r="G1712" s="352">
        <f t="shared" si="37"/>
        <v>0</v>
      </c>
    </row>
    <row r="1713" spans="3:7" x14ac:dyDescent="0.35">
      <c r="C1713" s="3">
        <f>_xlfn.XLOOKUP(B1713,Details!E:E,Details!CG:CG)</f>
        <v>0</v>
      </c>
      <c r="D1713" s="3">
        <f>_xlfn.XLOOKUP(B1713,Details!E:E,Details!AQ:AQ)</f>
        <v>0</v>
      </c>
      <c r="E1713" s="3">
        <f>_xlfn.XLOOKUP(B1713,Details!E:E,Details!AR:AR)</f>
        <v>0</v>
      </c>
      <c r="F1713" s="3">
        <f>SUMIFS(Details!AY:AY,Details!E:E,'GST TDS'!B1713)</f>
        <v>0</v>
      </c>
      <c r="G1713" s="352">
        <f t="shared" si="37"/>
        <v>0</v>
      </c>
    </row>
    <row r="1714" spans="3:7" x14ac:dyDescent="0.35">
      <c r="C1714" s="3">
        <f>_xlfn.XLOOKUP(B1714,Details!E:E,Details!CG:CG)</f>
        <v>0</v>
      </c>
      <c r="D1714" s="3">
        <f>_xlfn.XLOOKUP(B1714,Details!E:E,Details!AQ:AQ)</f>
        <v>0</v>
      </c>
      <c r="E1714" s="3">
        <f>_xlfn.XLOOKUP(B1714,Details!E:E,Details!AR:AR)</f>
        <v>0</v>
      </c>
      <c r="F1714" s="3">
        <f>SUMIFS(Details!AY:AY,Details!E:E,'GST TDS'!B1714)</f>
        <v>0</v>
      </c>
      <c r="G1714" s="352">
        <f t="shared" si="37"/>
        <v>0</v>
      </c>
    </row>
    <row r="1715" spans="3:7" x14ac:dyDescent="0.35">
      <c r="C1715" s="3">
        <f>_xlfn.XLOOKUP(B1715,Details!E:E,Details!CG:CG)</f>
        <v>0</v>
      </c>
      <c r="D1715" s="3">
        <f>_xlfn.XLOOKUP(B1715,Details!E:E,Details!AQ:AQ)</f>
        <v>0</v>
      </c>
      <c r="E1715" s="3">
        <f>_xlfn.XLOOKUP(B1715,Details!E:E,Details!AR:AR)</f>
        <v>0</v>
      </c>
      <c r="F1715" s="3">
        <f>SUMIFS(Details!AY:AY,Details!E:E,'GST TDS'!B1715)</f>
        <v>0</v>
      </c>
      <c r="G1715" s="352">
        <f t="shared" si="37"/>
        <v>0</v>
      </c>
    </row>
    <row r="1716" spans="3:7" x14ac:dyDescent="0.35">
      <c r="C1716" s="3">
        <f>_xlfn.XLOOKUP(B1716,Details!E:E,Details!CG:CG)</f>
        <v>0</v>
      </c>
      <c r="D1716" s="3">
        <f>_xlfn.XLOOKUP(B1716,Details!E:E,Details!AQ:AQ)</f>
        <v>0</v>
      </c>
      <c r="E1716" s="3">
        <f>_xlfn.XLOOKUP(B1716,Details!E:E,Details!AR:AR)</f>
        <v>0</v>
      </c>
      <c r="F1716" s="3">
        <f>SUMIFS(Details!AY:AY,Details!E:E,'GST TDS'!B1716)</f>
        <v>0</v>
      </c>
      <c r="G1716" s="352">
        <f t="shared" si="37"/>
        <v>0</v>
      </c>
    </row>
    <row r="1717" spans="3:7" x14ac:dyDescent="0.35">
      <c r="C1717" s="3">
        <f>_xlfn.XLOOKUP(B1717,Details!E:E,Details!CG:CG)</f>
        <v>0</v>
      </c>
      <c r="D1717" s="3">
        <f>_xlfn.XLOOKUP(B1717,Details!E:E,Details!AQ:AQ)</f>
        <v>0</v>
      </c>
      <c r="E1717" s="3">
        <f>_xlfn.XLOOKUP(B1717,Details!E:E,Details!AR:AR)</f>
        <v>0</v>
      </c>
      <c r="F1717" s="3">
        <f>SUMIFS(Details!AY:AY,Details!E:E,'GST TDS'!B1717)</f>
        <v>0</v>
      </c>
      <c r="G1717" s="352">
        <f t="shared" si="37"/>
        <v>0</v>
      </c>
    </row>
    <row r="1718" spans="3:7" x14ac:dyDescent="0.35">
      <c r="C1718" s="3">
        <f>_xlfn.XLOOKUP(B1718,Details!E:E,Details!CG:CG)</f>
        <v>0</v>
      </c>
      <c r="D1718" s="3">
        <f>_xlfn.XLOOKUP(B1718,Details!E:E,Details!AQ:AQ)</f>
        <v>0</v>
      </c>
      <c r="E1718" s="3">
        <f>_xlfn.XLOOKUP(B1718,Details!E:E,Details!AR:AR)</f>
        <v>0</v>
      </c>
      <c r="F1718" s="3">
        <f>SUMIFS(Details!AY:AY,Details!E:E,'GST TDS'!B1718)</f>
        <v>0</v>
      </c>
      <c r="G1718" s="352">
        <f t="shared" si="37"/>
        <v>0</v>
      </c>
    </row>
    <row r="1719" spans="3:7" x14ac:dyDescent="0.35">
      <c r="C1719" s="3">
        <f>_xlfn.XLOOKUP(B1719,Details!E:E,Details!CG:CG)</f>
        <v>0</v>
      </c>
      <c r="D1719" s="3">
        <f>_xlfn.XLOOKUP(B1719,Details!E:E,Details!AQ:AQ)</f>
        <v>0</v>
      </c>
      <c r="E1719" s="3">
        <f>_xlfn.XLOOKUP(B1719,Details!E:E,Details!AR:AR)</f>
        <v>0</v>
      </c>
      <c r="F1719" s="3">
        <f>SUMIFS(Details!AY:AY,Details!E:E,'GST TDS'!B1719)</f>
        <v>0</v>
      </c>
      <c r="G1719" s="352">
        <f t="shared" si="37"/>
        <v>0</v>
      </c>
    </row>
    <row r="1720" spans="3:7" x14ac:dyDescent="0.35">
      <c r="C1720" s="3">
        <f>_xlfn.XLOOKUP(B1720,Details!E:E,Details!CG:CG)</f>
        <v>0</v>
      </c>
      <c r="D1720" s="3">
        <f>_xlfn.XLOOKUP(B1720,Details!E:E,Details!AQ:AQ)</f>
        <v>0</v>
      </c>
      <c r="E1720" s="3">
        <f>_xlfn.XLOOKUP(B1720,Details!E:E,Details!AR:AR)</f>
        <v>0</v>
      </c>
      <c r="F1720" s="3">
        <f>SUMIFS(Details!AY:AY,Details!E:E,'GST TDS'!B1720)</f>
        <v>0</v>
      </c>
      <c r="G1720" s="352">
        <f t="shared" si="37"/>
        <v>0</v>
      </c>
    </row>
    <row r="1721" spans="3:7" x14ac:dyDescent="0.35">
      <c r="C1721" s="3">
        <f>_xlfn.XLOOKUP(B1721,Details!E:E,Details!CG:CG)</f>
        <v>0</v>
      </c>
      <c r="D1721" s="3">
        <f>_xlfn.XLOOKUP(B1721,Details!E:E,Details!AQ:AQ)</f>
        <v>0</v>
      </c>
      <c r="E1721" s="3">
        <f>_xlfn.XLOOKUP(B1721,Details!E:E,Details!AR:AR)</f>
        <v>0</v>
      </c>
      <c r="F1721" s="3">
        <f>SUMIFS(Details!AY:AY,Details!E:E,'GST TDS'!B1721)</f>
        <v>0</v>
      </c>
      <c r="G1721" s="352">
        <f t="shared" si="37"/>
        <v>0</v>
      </c>
    </row>
    <row r="1722" spans="3:7" x14ac:dyDescent="0.35">
      <c r="C1722" s="3">
        <f>_xlfn.XLOOKUP(B1722,Details!E:E,Details!CG:CG)</f>
        <v>0</v>
      </c>
      <c r="D1722" s="3">
        <f>_xlfn.XLOOKUP(B1722,Details!E:E,Details!AQ:AQ)</f>
        <v>0</v>
      </c>
      <c r="E1722" s="3">
        <f>_xlfn.XLOOKUP(B1722,Details!E:E,Details!AR:AR)</f>
        <v>0</v>
      </c>
      <c r="F1722" s="3">
        <f>SUMIFS(Details!AY:AY,Details!E:E,'GST TDS'!B1722)</f>
        <v>0</v>
      </c>
      <c r="G1722" s="352">
        <f t="shared" si="37"/>
        <v>0</v>
      </c>
    </row>
    <row r="1723" spans="3:7" x14ac:dyDescent="0.35">
      <c r="C1723" s="3">
        <f>_xlfn.XLOOKUP(B1723,Details!E:E,Details!CG:CG)</f>
        <v>0</v>
      </c>
      <c r="D1723" s="3">
        <f>_xlfn.XLOOKUP(B1723,Details!E:E,Details!AQ:AQ)</f>
        <v>0</v>
      </c>
      <c r="E1723" s="3">
        <f>_xlfn.XLOOKUP(B1723,Details!E:E,Details!AR:AR)</f>
        <v>0</v>
      </c>
      <c r="F1723" s="3">
        <f>SUMIFS(Details!AY:AY,Details!E:E,'GST TDS'!B1723)</f>
        <v>0</v>
      </c>
      <c r="G1723" s="352">
        <f t="shared" si="37"/>
        <v>0</v>
      </c>
    </row>
    <row r="1724" spans="3:7" x14ac:dyDescent="0.35">
      <c r="C1724" s="3">
        <f>_xlfn.XLOOKUP(B1724,Details!E:E,Details!CG:CG)</f>
        <v>0</v>
      </c>
      <c r="D1724" s="3">
        <f>_xlfn.XLOOKUP(B1724,Details!E:E,Details!AQ:AQ)</f>
        <v>0</v>
      </c>
      <c r="E1724" s="3">
        <f>_xlfn.XLOOKUP(B1724,Details!E:E,Details!AR:AR)</f>
        <v>0</v>
      </c>
      <c r="F1724" s="3">
        <f>SUMIFS(Details!AY:AY,Details!E:E,'GST TDS'!B1724)</f>
        <v>0</v>
      </c>
      <c r="G1724" s="352">
        <f t="shared" si="37"/>
        <v>0</v>
      </c>
    </row>
    <row r="1725" spans="3:7" x14ac:dyDescent="0.35">
      <c r="C1725" s="3">
        <f>_xlfn.XLOOKUP(B1725,Details!E:E,Details!CG:CG)</f>
        <v>0</v>
      </c>
      <c r="D1725" s="3">
        <f>_xlfn.XLOOKUP(B1725,Details!E:E,Details!AQ:AQ)</f>
        <v>0</v>
      </c>
      <c r="E1725" s="3">
        <f>_xlfn.XLOOKUP(B1725,Details!E:E,Details!AR:AR)</f>
        <v>0</v>
      </c>
      <c r="F1725" s="3">
        <f>SUMIFS(Details!AY:AY,Details!E:E,'GST TDS'!B1725)</f>
        <v>0</v>
      </c>
      <c r="G1725" s="352">
        <f t="shared" si="37"/>
        <v>0</v>
      </c>
    </row>
    <row r="1726" spans="3:7" x14ac:dyDescent="0.35">
      <c r="C1726" s="3">
        <f>_xlfn.XLOOKUP(B1726,Details!E:E,Details!CG:CG)</f>
        <v>0</v>
      </c>
      <c r="D1726" s="3">
        <f>_xlfn.XLOOKUP(B1726,Details!E:E,Details!AQ:AQ)</f>
        <v>0</v>
      </c>
      <c r="E1726" s="3">
        <f>_xlfn.XLOOKUP(B1726,Details!E:E,Details!AR:AR)</f>
        <v>0</v>
      </c>
      <c r="F1726" s="3">
        <f>SUMIFS(Details!AY:AY,Details!E:E,'GST TDS'!B1726)</f>
        <v>0</v>
      </c>
      <c r="G1726" s="352">
        <f t="shared" si="37"/>
        <v>0</v>
      </c>
    </row>
    <row r="1727" spans="3:7" x14ac:dyDescent="0.35">
      <c r="C1727" s="3">
        <f>_xlfn.XLOOKUP(B1727,Details!E:E,Details!CG:CG)</f>
        <v>0</v>
      </c>
      <c r="D1727" s="3">
        <f>_xlfn.XLOOKUP(B1727,Details!E:E,Details!AQ:AQ)</f>
        <v>0</v>
      </c>
      <c r="E1727" s="3">
        <f>_xlfn.XLOOKUP(B1727,Details!E:E,Details!AR:AR)</f>
        <v>0</v>
      </c>
      <c r="F1727" s="3">
        <f>SUMIFS(Details!AY:AY,Details!E:E,'GST TDS'!B1727)</f>
        <v>0</v>
      </c>
      <c r="G1727" s="352">
        <f t="shared" si="37"/>
        <v>0</v>
      </c>
    </row>
    <row r="1728" spans="3:7" x14ac:dyDescent="0.35">
      <c r="C1728" s="3">
        <f>_xlfn.XLOOKUP(B1728,Details!E:E,Details!CG:CG)</f>
        <v>0</v>
      </c>
      <c r="D1728" s="3">
        <f>_xlfn.XLOOKUP(B1728,Details!E:E,Details!AQ:AQ)</f>
        <v>0</v>
      </c>
      <c r="E1728" s="3">
        <f>_xlfn.XLOOKUP(B1728,Details!E:E,Details!AR:AR)</f>
        <v>0</v>
      </c>
      <c r="F1728" s="3">
        <f>SUMIFS(Details!AY:AY,Details!E:E,'GST TDS'!B1728)</f>
        <v>0</v>
      </c>
      <c r="G1728" s="352">
        <f t="shared" si="37"/>
        <v>0</v>
      </c>
    </row>
    <row r="1729" spans="3:7" x14ac:dyDescent="0.35">
      <c r="C1729" s="3">
        <f>_xlfn.XLOOKUP(B1729,Details!E:E,Details!CG:CG)</f>
        <v>0</v>
      </c>
      <c r="D1729" s="3">
        <f>_xlfn.XLOOKUP(B1729,Details!E:E,Details!AQ:AQ)</f>
        <v>0</v>
      </c>
      <c r="E1729" s="3">
        <f>_xlfn.XLOOKUP(B1729,Details!E:E,Details!AR:AR)</f>
        <v>0</v>
      </c>
      <c r="F1729" s="3">
        <f>SUMIFS(Details!AY:AY,Details!E:E,'GST TDS'!B1729)</f>
        <v>0</v>
      </c>
      <c r="G1729" s="352">
        <f t="shared" si="37"/>
        <v>0</v>
      </c>
    </row>
    <row r="1730" spans="3:7" x14ac:dyDescent="0.35">
      <c r="C1730" s="3">
        <f>_xlfn.XLOOKUP(B1730,Details!E:E,Details!CG:CG)</f>
        <v>0</v>
      </c>
      <c r="D1730" s="3">
        <f>_xlfn.XLOOKUP(B1730,Details!E:E,Details!AQ:AQ)</f>
        <v>0</v>
      </c>
      <c r="E1730" s="3">
        <f>_xlfn.XLOOKUP(B1730,Details!E:E,Details!AR:AR)</f>
        <v>0</v>
      </c>
      <c r="F1730" s="3">
        <f>SUMIFS(Details!AY:AY,Details!E:E,'GST TDS'!B1730)</f>
        <v>0</v>
      </c>
      <c r="G1730" s="352">
        <f t="shared" si="37"/>
        <v>0</v>
      </c>
    </row>
    <row r="1731" spans="3:7" x14ac:dyDescent="0.35">
      <c r="C1731" s="3">
        <f>_xlfn.XLOOKUP(B1731,Details!E:E,Details!CG:CG)</f>
        <v>0</v>
      </c>
      <c r="D1731" s="3">
        <f>_xlfn.XLOOKUP(B1731,Details!E:E,Details!AQ:AQ)</f>
        <v>0</v>
      </c>
      <c r="E1731" s="3">
        <f>_xlfn.XLOOKUP(B1731,Details!E:E,Details!AR:AR)</f>
        <v>0</v>
      </c>
      <c r="F1731" s="3">
        <f>SUMIFS(Details!AY:AY,Details!E:E,'GST TDS'!B1731)</f>
        <v>0</v>
      </c>
      <c r="G1731" s="352">
        <f t="shared" si="37"/>
        <v>0</v>
      </c>
    </row>
    <row r="1732" spans="3:7" x14ac:dyDescent="0.35">
      <c r="C1732" s="3">
        <f>_xlfn.XLOOKUP(B1732,Details!E:E,Details!CG:CG)</f>
        <v>0</v>
      </c>
      <c r="D1732" s="3">
        <f>_xlfn.XLOOKUP(B1732,Details!E:E,Details!AQ:AQ)</f>
        <v>0</v>
      </c>
      <c r="E1732" s="3">
        <f>_xlfn.XLOOKUP(B1732,Details!E:E,Details!AR:AR)</f>
        <v>0</v>
      </c>
      <c r="F1732" s="3">
        <f>SUMIFS(Details!AY:AY,Details!E:E,'GST TDS'!B1732)</f>
        <v>0</v>
      </c>
      <c r="G1732" s="352">
        <f t="shared" si="37"/>
        <v>0</v>
      </c>
    </row>
    <row r="1733" spans="3:7" x14ac:dyDescent="0.35">
      <c r="C1733" s="3">
        <f>_xlfn.XLOOKUP(B1733,Details!E:E,Details!CG:CG)</f>
        <v>0</v>
      </c>
      <c r="D1733" s="3">
        <f>_xlfn.XLOOKUP(B1733,Details!E:E,Details!AQ:AQ)</f>
        <v>0</v>
      </c>
      <c r="E1733" s="3">
        <f>_xlfn.XLOOKUP(B1733,Details!E:E,Details!AR:AR)</f>
        <v>0</v>
      </c>
      <c r="F1733" s="3">
        <f>SUMIFS(Details!AY:AY,Details!E:E,'GST TDS'!B1733)</f>
        <v>0</v>
      </c>
      <c r="G1733" s="352">
        <f t="shared" si="37"/>
        <v>0</v>
      </c>
    </row>
    <row r="1734" spans="3:7" x14ac:dyDescent="0.35">
      <c r="C1734" s="3">
        <f>_xlfn.XLOOKUP(B1734,Details!E:E,Details!CG:CG)</f>
        <v>0</v>
      </c>
      <c r="D1734" s="3">
        <f>_xlfn.XLOOKUP(B1734,Details!E:E,Details!AQ:AQ)</f>
        <v>0</v>
      </c>
      <c r="E1734" s="3">
        <f>_xlfn.XLOOKUP(B1734,Details!E:E,Details!AR:AR)</f>
        <v>0</v>
      </c>
      <c r="F1734" s="3">
        <f>SUMIFS(Details!AY:AY,Details!E:E,'GST TDS'!B1734)</f>
        <v>0</v>
      </c>
      <c r="G1734" s="352">
        <f t="shared" si="37"/>
        <v>0</v>
      </c>
    </row>
    <row r="1735" spans="3:7" x14ac:dyDescent="0.35">
      <c r="C1735" s="3">
        <f>_xlfn.XLOOKUP(B1735,Details!E:E,Details!CG:CG)</f>
        <v>0</v>
      </c>
      <c r="D1735" s="3">
        <f>_xlfn.XLOOKUP(B1735,Details!E:E,Details!AQ:AQ)</f>
        <v>0</v>
      </c>
      <c r="E1735" s="3">
        <f>_xlfn.XLOOKUP(B1735,Details!E:E,Details!AR:AR)</f>
        <v>0</v>
      </c>
      <c r="F1735" s="3">
        <f>SUMIFS(Details!AY:AY,Details!E:E,'GST TDS'!B1735)</f>
        <v>0</v>
      </c>
      <c r="G1735" s="352">
        <f t="shared" si="37"/>
        <v>0</v>
      </c>
    </row>
    <row r="1736" spans="3:7" x14ac:dyDescent="0.35">
      <c r="C1736" s="3">
        <f>_xlfn.XLOOKUP(B1736,Details!E:E,Details!CG:CG)</f>
        <v>0</v>
      </c>
      <c r="D1736" s="3">
        <f>_xlfn.XLOOKUP(B1736,Details!E:E,Details!AQ:AQ)</f>
        <v>0</v>
      </c>
      <c r="E1736" s="3">
        <f>_xlfn.XLOOKUP(B1736,Details!E:E,Details!AR:AR)</f>
        <v>0</v>
      </c>
      <c r="F1736" s="3">
        <f>SUMIFS(Details!AY:AY,Details!E:E,'GST TDS'!B1736)</f>
        <v>0</v>
      </c>
      <c r="G1736" s="352">
        <f t="shared" si="37"/>
        <v>0</v>
      </c>
    </row>
    <row r="1737" spans="3:7" x14ac:dyDescent="0.35">
      <c r="C1737" s="3">
        <f>_xlfn.XLOOKUP(B1737,Details!E:E,Details!CG:CG)</f>
        <v>0</v>
      </c>
      <c r="D1737" s="3">
        <f>_xlfn.XLOOKUP(B1737,Details!E:E,Details!AQ:AQ)</f>
        <v>0</v>
      </c>
      <c r="E1737" s="3">
        <f>_xlfn.XLOOKUP(B1737,Details!E:E,Details!AR:AR)</f>
        <v>0</v>
      </c>
      <c r="F1737" s="3">
        <f>SUMIFS(Details!AY:AY,Details!E:E,'GST TDS'!B1737)</f>
        <v>0</v>
      </c>
      <c r="G1737" s="352">
        <f t="shared" si="37"/>
        <v>0</v>
      </c>
    </row>
    <row r="1738" spans="3:7" x14ac:dyDescent="0.35">
      <c r="C1738" s="3">
        <f>_xlfn.XLOOKUP(B1738,Details!E:E,Details!CG:CG)</f>
        <v>0</v>
      </c>
      <c r="D1738" s="3">
        <f>_xlfn.XLOOKUP(B1738,Details!E:E,Details!AQ:AQ)</f>
        <v>0</v>
      </c>
      <c r="E1738" s="3">
        <f>_xlfn.XLOOKUP(B1738,Details!E:E,Details!AR:AR)</f>
        <v>0</v>
      </c>
      <c r="F1738" s="3">
        <f>SUMIFS(Details!AY:AY,Details!E:E,'GST TDS'!B1738)</f>
        <v>0</v>
      </c>
      <c r="G1738" s="352">
        <f t="shared" si="37"/>
        <v>0</v>
      </c>
    </row>
    <row r="1739" spans="3:7" x14ac:dyDescent="0.35">
      <c r="C1739" s="3">
        <f>_xlfn.XLOOKUP(B1739,Details!E:E,Details!CG:CG)</f>
        <v>0</v>
      </c>
      <c r="D1739" s="3">
        <f>_xlfn.XLOOKUP(B1739,Details!E:E,Details!AQ:AQ)</f>
        <v>0</v>
      </c>
      <c r="E1739" s="3">
        <f>_xlfn.XLOOKUP(B1739,Details!E:E,Details!AR:AR)</f>
        <v>0</v>
      </c>
      <c r="F1739" s="3">
        <f>SUMIFS(Details!AY:AY,Details!E:E,'GST TDS'!B1739)</f>
        <v>0</v>
      </c>
      <c r="G1739" s="352">
        <f t="shared" si="37"/>
        <v>0</v>
      </c>
    </row>
    <row r="1740" spans="3:7" x14ac:dyDescent="0.35">
      <c r="C1740" s="3">
        <f>_xlfn.XLOOKUP(B1740,Details!E:E,Details!CG:CG)</f>
        <v>0</v>
      </c>
      <c r="D1740" s="3">
        <f>_xlfn.XLOOKUP(B1740,Details!E:E,Details!AQ:AQ)</f>
        <v>0</v>
      </c>
      <c r="E1740" s="3">
        <f>_xlfn.XLOOKUP(B1740,Details!E:E,Details!AR:AR)</f>
        <v>0</v>
      </c>
      <c r="F1740" s="3">
        <f>SUMIFS(Details!AY:AY,Details!E:E,'GST TDS'!B1740)</f>
        <v>0</v>
      </c>
      <c r="G1740" s="352">
        <f t="shared" si="37"/>
        <v>0</v>
      </c>
    </row>
    <row r="1741" spans="3:7" x14ac:dyDescent="0.35">
      <c r="C1741" s="3">
        <f>_xlfn.XLOOKUP(B1741,Details!E:E,Details!CG:CG)</f>
        <v>0</v>
      </c>
      <c r="D1741" s="3">
        <f>_xlfn.XLOOKUP(B1741,Details!E:E,Details!AQ:AQ)</f>
        <v>0</v>
      </c>
      <c r="E1741" s="3">
        <f>_xlfn.XLOOKUP(B1741,Details!E:E,Details!AR:AR)</f>
        <v>0</v>
      </c>
      <c r="F1741" s="3">
        <f>SUMIFS(Details!AY:AY,Details!E:E,'GST TDS'!B1741)</f>
        <v>0</v>
      </c>
      <c r="G1741" s="352">
        <f t="shared" si="37"/>
        <v>0</v>
      </c>
    </row>
    <row r="1742" spans="3:7" x14ac:dyDescent="0.35">
      <c r="C1742" s="3">
        <f>_xlfn.XLOOKUP(B1742,Details!E:E,Details!CG:CG)</f>
        <v>0</v>
      </c>
      <c r="D1742" s="3">
        <f>_xlfn.XLOOKUP(B1742,Details!E:E,Details!AQ:AQ)</f>
        <v>0</v>
      </c>
      <c r="E1742" s="3">
        <f>_xlfn.XLOOKUP(B1742,Details!E:E,Details!AR:AR)</f>
        <v>0</v>
      </c>
      <c r="F1742" s="3">
        <f>SUMIFS(Details!AY:AY,Details!E:E,'GST TDS'!B1742)</f>
        <v>0</v>
      </c>
      <c r="G1742" s="352">
        <f t="shared" si="37"/>
        <v>0</v>
      </c>
    </row>
    <row r="1743" spans="3:7" x14ac:dyDescent="0.35">
      <c r="C1743" s="3">
        <f>_xlfn.XLOOKUP(B1743,Details!E:E,Details!CG:CG)</f>
        <v>0</v>
      </c>
      <c r="D1743" s="3">
        <f>_xlfn.XLOOKUP(B1743,Details!E:E,Details!AQ:AQ)</f>
        <v>0</v>
      </c>
      <c r="E1743" s="3">
        <f>_xlfn.XLOOKUP(B1743,Details!E:E,Details!AR:AR)</f>
        <v>0</v>
      </c>
      <c r="F1743" s="3">
        <f>SUMIFS(Details!AY:AY,Details!E:E,'GST TDS'!B1743)</f>
        <v>0</v>
      </c>
      <c r="G1743" s="352">
        <f t="shared" si="37"/>
        <v>0</v>
      </c>
    </row>
    <row r="1744" spans="3:7" x14ac:dyDescent="0.35">
      <c r="C1744" s="3">
        <f>_xlfn.XLOOKUP(B1744,Details!E:E,Details!CG:CG)</f>
        <v>0</v>
      </c>
      <c r="D1744" s="3">
        <f>_xlfn.XLOOKUP(B1744,Details!E:E,Details!AQ:AQ)</f>
        <v>0</v>
      </c>
      <c r="E1744" s="3">
        <f>_xlfn.XLOOKUP(B1744,Details!E:E,Details!AR:AR)</f>
        <v>0</v>
      </c>
      <c r="F1744" s="3">
        <f>SUMIFS(Details!AY:AY,Details!E:E,'GST TDS'!B1744)</f>
        <v>0</v>
      </c>
      <c r="G1744" s="352">
        <f t="shared" si="37"/>
        <v>0</v>
      </c>
    </row>
    <row r="1745" spans="3:7" x14ac:dyDescent="0.35">
      <c r="C1745" s="3">
        <f>_xlfn.XLOOKUP(B1745,Details!E:E,Details!CG:CG)</f>
        <v>0</v>
      </c>
      <c r="D1745" s="3">
        <f>_xlfn.XLOOKUP(B1745,Details!E:E,Details!AQ:AQ)</f>
        <v>0</v>
      </c>
      <c r="E1745" s="3">
        <f>_xlfn.XLOOKUP(B1745,Details!E:E,Details!AR:AR)</f>
        <v>0</v>
      </c>
      <c r="F1745" s="3">
        <f>SUMIFS(Details!AY:AY,Details!E:E,'GST TDS'!B1745)</f>
        <v>0</v>
      </c>
      <c r="G1745" s="352">
        <f t="shared" si="37"/>
        <v>0</v>
      </c>
    </row>
    <row r="1746" spans="3:7" x14ac:dyDescent="0.35">
      <c r="C1746" s="3">
        <f>_xlfn.XLOOKUP(B1746,Details!E:E,Details!CG:CG)</f>
        <v>0</v>
      </c>
      <c r="D1746" s="3">
        <f>_xlfn.XLOOKUP(B1746,Details!E:E,Details!AQ:AQ)</f>
        <v>0</v>
      </c>
      <c r="E1746" s="3">
        <f>_xlfn.XLOOKUP(B1746,Details!E:E,Details!AR:AR)</f>
        <v>0</v>
      </c>
      <c r="F1746" s="3">
        <f>SUMIFS(Details!AY:AY,Details!E:E,'GST TDS'!B1746)</f>
        <v>0</v>
      </c>
      <c r="G1746" s="352">
        <f t="shared" si="37"/>
        <v>0</v>
      </c>
    </row>
    <row r="1747" spans="3:7" x14ac:dyDescent="0.35">
      <c r="C1747" s="3">
        <f>_xlfn.XLOOKUP(B1747,Details!E:E,Details!CG:CG)</f>
        <v>0</v>
      </c>
      <c r="D1747" s="3">
        <f>_xlfn.XLOOKUP(B1747,Details!E:E,Details!AQ:AQ)</f>
        <v>0</v>
      </c>
      <c r="E1747" s="3">
        <f>_xlfn.XLOOKUP(B1747,Details!E:E,Details!AR:AR)</f>
        <v>0</v>
      </c>
      <c r="F1747" s="3">
        <f>SUMIFS(Details!AY:AY,Details!E:E,'GST TDS'!B1747)</f>
        <v>0</v>
      </c>
      <c r="G1747" s="352">
        <f t="shared" ref="G1747:G1810" si="38">F1747*2%</f>
        <v>0</v>
      </c>
    </row>
    <row r="1748" spans="3:7" x14ac:dyDescent="0.35">
      <c r="C1748" s="3">
        <f>_xlfn.XLOOKUP(B1748,Details!E:E,Details!CG:CG)</f>
        <v>0</v>
      </c>
      <c r="D1748" s="3">
        <f>_xlfn.XLOOKUP(B1748,Details!E:E,Details!AQ:AQ)</f>
        <v>0</v>
      </c>
      <c r="E1748" s="3">
        <f>_xlfn.XLOOKUP(B1748,Details!E:E,Details!AR:AR)</f>
        <v>0</v>
      </c>
      <c r="F1748" s="3">
        <f>SUMIFS(Details!AY:AY,Details!E:E,'GST TDS'!B1748)</f>
        <v>0</v>
      </c>
      <c r="G1748" s="352">
        <f t="shared" si="38"/>
        <v>0</v>
      </c>
    </row>
    <row r="1749" spans="3:7" x14ac:dyDescent="0.35">
      <c r="C1749" s="3">
        <f>_xlfn.XLOOKUP(B1749,Details!E:E,Details!CG:CG)</f>
        <v>0</v>
      </c>
      <c r="D1749" s="3">
        <f>_xlfn.XLOOKUP(B1749,Details!E:E,Details!AQ:AQ)</f>
        <v>0</v>
      </c>
      <c r="E1749" s="3">
        <f>_xlfn.XLOOKUP(B1749,Details!E:E,Details!AR:AR)</f>
        <v>0</v>
      </c>
      <c r="F1749" s="3">
        <f>SUMIFS(Details!AY:AY,Details!E:E,'GST TDS'!B1749)</f>
        <v>0</v>
      </c>
      <c r="G1749" s="352">
        <f t="shared" si="38"/>
        <v>0</v>
      </c>
    </row>
    <row r="1750" spans="3:7" x14ac:dyDescent="0.35">
      <c r="C1750" s="3">
        <f>_xlfn.XLOOKUP(B1750,Details!E:E,Details!CG:CG)</f>
        <v>0</v>
      </c>
      <c r="D1750" s="3">
        <f>_xlfn.XLOOKUP(B1750,Details!E:E,Details!AQ:AQ)</f>
        <v>0</v>
      </c>
      <c r="E1750" s="3">
        <f>_xlfn.XLOOKUP(B1750,Details!E:E,Details!AR:AR)</f>
        <v>0</v>
      </c>
      <c r="F1750" s="3">
        <f>SUMIFS(Details!AY:AY,Details!E:E,'GST TDS'!B1750)</f>
        <v>0</v>
      </c>
      <c r="G1750" s="352">
        <f t="shared" si="38"/>
        <v>0</v>
      </c>
    </row>
    <row r="1751" spans="3:7" x14ac:dyDescent="0.35">
      <c r="C1751" s="3">
        <f>_xlfn.XLOOKUP(B1751,Details!E:E,Details!CG:CG)</f>
        <v>0</v>
      </c>
      <c r="D1751" s="3">
        <f>_xlfn.XLOOKUP(B1751,Details!E:E,Details!AQ:AQ)</f>
        <v>0</v>
      </c>
      <c r="E1751" s="3">
        <f>_xlfn.XLOOKUP(B1751,Details!E:E,Details!AR:AR)</f>
        <v>0</v>
      </c>
      <c r="F1751" s="3">
        <f>SUMIFS(Details!AY:AY,Details!E:E,'GST TDS'!B1751)</f>
        <v>0</v>
      </c>
      <c r="G1751" s="352">
        <f t="shared" si="38"/>
        <v>0</v>
      </c>
    </row>
    <row r="1752" spans="3:7" x14ac:dyDescent="0.35">
      <c r="C1752" s="3">
        <f>_xlfn.XLOOKUP(B1752,Details!E:E,Details!CG:CG)</f>
        <v>0</v>
      </c>
      <c r="D1752" s="3">
        <f>_xlfn.XLOOKUP(B1752,Details!E:E,Details!AQ:AQ)</f>
        <v>0</v>
      </c>
      <c r="E1752" s="3">
        <f>_xlfn.XLOOKUP(B1752,Details!E:E,Details!AR:AR)</f>
        <v>0</v>
      </c>
      <c r="F1752" s="3">
        <f>SUMIFS(Details!AY:AY,Details!E:E,'GST TDS'!B1752)</f>
        <v>0</v>
      </c>
      <c r="G1752" s="352">
        <f t="shared" si="38"/>
        <v>0</v>
      </c>
    </row>
    <row r="1753" spans="3:7" x14ac:dyDescent="0.35">
      <c r="C1753" s="3">
        <f>_xlfn.XLOOKUP(B1753,Details!E:E,Details!CG:CG)</f>
        <v>0</v>
      </c>
      <c r="D1753" s="3">
        <f>_xlfn.XLOOKUP(B1753,Details!E:E,Details!AQ:AQ)</f>
        <v>0</v>
      </c>
      <c r="E1753" s="3">
        <f>_xlfn.XLOOKUP(B1753,Details!E:E,Details!AR:AR)</f>
        <v>0</v>
      </c>
      <c r="F1753" s="3">
        <f>SUMIFS(Details!AY:AY,Details!E:E,'GST TDS'!B1753)</f>
        <v>0</v>
      </c>
      <c r="G1753" s="352">
        <f t="shared" si="38"/>
        <v>0</v>
      </c>
    </row>
    <row r="1754" spans="3:7" x14ac:dyDescent="0.35">
      <c r="C1754" s="3">
        <f>_xlfn.XLOOKUP(B1754,Details!E:E,Details!CG:CG)</f>
        <v>0</v>
      </c>
      <c r="D1754" s="3">
        <f>_xlfn.XLOOKUP(B1754,Details!E:E,Details!AQ:AQ)</f>
        <v>0</v>
      </c>
      <c r="E1754" s="3">
        <f>_xlfn.XLOOKUP(B1754,Details!E:E,Details!AR:AR)</f>
        <v>0</v>
      </c>
      <c r="F1754" s="3">
        <f>SUMIFS(Details!AY:AY,Details!E:E,'GST TDS'!B1754)</f>
        <v>0</v>
      </c>
      <c r="G1754" s="352">
        <f t="shared" si="38"/>
        <v>0</v>
      </c>
    </row>
    <row r="1755" spans="3:7" x14ac:dyDescent="0.35">
      <c r="C1755" s="3">
        <f>_xlfn.XLOOKUP(B1755,Details!E:E,Details!CG:CG)</f>
        <v>0</v>
      </c>
      <c r="D1755" s="3">
        <f>_xlfn.XLOOKUP(B1755,Details!E:E,Details!AQ:AQ)</f>
        <v>0</v>
      </c>
      <c r="E1755" s="3">
        <f>_xlfn.XLOOKUP(B1755,Details!E:E,Details!AR:AR)</f>
        <v>0</v>
      </c>
      <c r="F1755" s="3">
        <f>SUMIFS(Details!AY:AY,Details!E:E,'GST TDS'!B1755)</f>
        <v>0</v>
      </c>
      <c r="G1755" s="352">
        <f t="shared" si="38"/>
        <v>0</v>
      </c>
    </row>
    <row r="1756" spans="3:7" x14ac:dyDescent="0.35">
      <c r="C1756" s="3">
        <f>_xlfn.XLOOKUP(B1756,Details!E:E,Details!CG:CG)</f>
        <v>0</v>
      </c>
      <c r="D1756" s="3">
        <f>_xlfn.XLOOKUP(B1756,Details!E:E,Details!AQ:AQ)</f>
        <v>0</v>
      </c>
      <c r="E1756" s="3">
        <f>_xlfn.XLOOKUP(B1756,Details!E:E,Details!AR:AR)</f>
        <v>0</v>
      </c>
      <c r="F1756" s="3">
        <f>SUMIFS(Details!AY:AY,Details!E:E,'GST TDS'!B1756)</f>
        <v>0</v>
      </c>
      <c r="G1756" s="352">
        <f t="shared" si="38"/>
        <v>0</v>
      </c>
    </row>
    <row r="1757" spans="3:7" x14ac:dyDescent="0.35">
      <c r="C1757" s="3">
        <f>_xlfn.XLOOKUP(B1757,Details!E:E,Details!CG:CG)</f>
        <v>0</v>
      </c>
      <c r="D1757" s="3">
        <f>_xlfn.XLOOKUP(B1757,Details!E:E,Details!AQ:AQ)</f>
        <v>0</v>
      </c>
      <c r="E1757" s="3">
        <f>_xlfn.XLOOKUP(B1757,Details!E:E,Details!AR:AR)</f>
        <v>0</v>
      </c>
      <c r="F1757" s="3">
        <f>SUMIFS(Details!AY:AY,Details!E:E,'GST TDS'!B1757)</f>
        <v>0</v>
      </c>
      <c r="G1757" s="352">
        <f t="shared" si="38"/>
        <v>0</v>
      </c>
    </row>
    <row r="1758" spans="3:7" x14ac:dyDescent="0.35">
      <c r="C1758" s="3">
        <f>_xlfn.XLOOKUP(B1758,Details!E:E,Details!CG:CG)</f>
        <v>0</v>
      </c>
      <c r="D1758" s="3">
        <f>_xlfn.XLOOKUP(B1758,Details!E:E,Details!AQ:AQ)</f>
        <v>0</v>
      </c>
      <c r="E1758" s="3">
        <f>_xlfn.XLOOKUP(B1758,Details!E:E,Details!AR:AR)</f>
        <v>0</v>
      </c>
      <c r="F1758" s="3">
        <f>SUMIFS(Details!AY:AY,Details!E:E,'GST TDS'!B1758)</f>
        <v>0</v>
      </c>
      <c r="G1758" s="352">
        <f t="shared" si="38"/>
        <v>0</v>
      </c>
    </row>
    <row r="1759" spans="3:7" x14ac:dyDescent="0.35">
      <c r="C1759" s="3">
        <f>_xlfn.XLOOKUP(B1759,Details!E:E,Details!CG:CG)</f>
        <v>0</v>
      </c>
      <c r="D1759" s="3">
        <f>_xlfn.XLOOKUP(B1759,Details!E:E,Details!AQ:AQ)</f>
        <v>0</v>
      </c>
      <c r="E1759" s="3">
        <f>_xlfn.XLOOKUP(B1759,Details!E:E,Details!AR:AR)</f>
        <v>0</v>
      </c>
      <c r="F1759" s="3">
        <f>SUMIFS(Details!AY:AY,Details!E:E,'GST TDS'!B1759)</f>
        <v>0</v>
      </c>
      <c r="G1759" s="352">
        <f t="shared" si="38"/>
        <v>0</v>
      </c>
    </row>
    <row r="1760" spans="3:7" x14ac:dyDescent="0.35">
      <c r="C1760" s="3">
        <f>_xlfn.XLOOKUP(B1760,Details!E:E,Details!CG:CG)</f>
        <v>0</v>
      </c>
      <c r="D1760" s="3">
        <f>_xlfn.XLOOKUP(B1760,Details!E:E,Details!AQ:AQ)</f>
        <v>0</v>
      </c>
      <c r="E1760" s="3">
        <f>_xlfn.XLOOKUP(B1760,Details!E:E,Details!AR:AR)</f>
        <v>0</v>
      </c>
      <c r="F1760" s="3">
        <f>SUMIFS(Details!AY:AY,Details!E:E,'GST TDS'!B1760)</f>
        <v>0</v>
      </c>
      <c r="G1760" s="352">
        <f t="shared" si="38"/>
        <v>0</v>
      </c>
    </row>
    <row r="1761" spans="3:7" x14ac:dyDescent="0.35">
      <c r="C1761" s="3">
        <f>_xlfn.XLOOKUP(B1761,Details!E:E,Details!CG:CG)</f>
        <v>0</v>
      </c>
      <c r="D1761" s="3">
        <f>_xlfn.XLOOKUP(B1761,Details!E:E,Details!AQ:AQ)</f>
        <v>0</v>
      </c>
      <c r="E1761" s="3">
        <f>_xlfn.XLOOKUP(B1761,Details!E:E,Details!AR:AR)</f>
        <v>0</v>
      </c>
      <c r="F1761" s="3">
        <f>SUMIFS(Details!AY:AY,Details!E:E,'GST TDS'!B1761)</f>
        <v>0</v>
      </c>
      <c r="G1761" s="352">
        <f t="shared" si="38"/>
        <v>0</v>
      </c>
    </row>
    <row r="1762" spans="3:7" x14ac:dyDescent="0.35">
      <c r="C1762" s="3">
        <f>_xlfn.XLOOKUP(B1762,Details!E:E,Details!CG:CG)</f>
        <v>0</v>
      </c>
      <c r="D1762" s="3">
        <f>_xlfn.XLOOKUP(B1762,Details!E:E,Details!AQ:AQ)</f>
        <v>0</v>
      </c>
      <c r="E1762" s="3">
        <f>_xlfn.XLOOKUP(B1762,Details!E:E,Details!AR:AR)</f>
        <v>0</v>
      </c>
      <c r="F1762" s="3">
        <f>SUMIFS(Details!AY:AY,Details!E:E,'GST TDS'!B1762)</f>
        <v>0</v>
      </c>
      <c r="G1762" s="352">
        <f t="shared" si="38"/>
        <v>0</v>
      </c>
    </row>
    <row r="1763" spans="3:7" x14ac:dyDescent="0.35">
      <c r="C1763" s="3">
        <f>_xlfn.XLOOKUP(B1763,Details!E:E,Details!CG:CG)</f>
        <v>0</v>
      </c>
      <c r="D1763" s="3">
        <f>_xlfn.XLOOKUP(B1763,Details!E:E,Details!AQ:AQ)</f>
        <v>0</v>
      </c>
      <c r="E1763" s="3">
        <f>_xlfn.XLOOKUP(B1763,Details!E:E,Details!AR:AR)</f>
        <v>0</v>
      </c>
      <c r="F1763" s="3">
        <f>SUMIFS(Details!AY:AY,Details!E:E,'GST TDS'!B1763)</f>
        <v>0</v>
      </c>
      <c r="G1763" s="352">
        <f t="shared" si="38"/>
        <v>0</v>
      </c>
    </row>
    <row r="1764" spans="3:7" x14ac:dyDescent="0.35">
      <c r="C1764" s="3">
        <f>_xlfn.XLOOKUP(B1764,Details!E:E,Details!CG:CG)</f>
        <v>0</v>
      </c>
      <c r="D1764" s="3">
        <f>_xlfn.XLOOKUP(B1764,Details!E:E,Details!AQ:AQ)</f>
        <v>0</v>
      </c>
      <c r="E1764" s="3">
        <f>_xlfn.XLOOKUP(B1764,Details!E:E,Details!AR:AR)</f>
        <v>0</v>
      </c>
      <c r="F1764" s="3">
        <f>SUMIFS(Details!AY:AY,Details!E:E,'GST TDS'!B1764)</f>
        <v>0</v>
      </c>
      <c r="G1764" s="352">
        <f t="shared" si="38"/>
        <v>0</v>
      </c>
    </row>
    <row r="1765" spans="3:7" x14ac:dyDescent="0.35">
      <c r="C1765" s="3">
        <f>_xlfn.XLOOKUP(B1765,Details!E:E,Details!CG:CG)</f>
        <v>0</v>
      </c>
      <c r="D1765" s="3">
        <f>_xlfn.XLOOKUP(B1765,Details!E:E,Details!AQ:AQ)</f>
        <v>0</v>
      </c>
      <c r="E1765" s="3">
        <f>_xlfn.XLOOKUP(B1765,Details!E:E,Details!AR:AR)</f>
        <v>0</v>
      </c>
      <c r="F1765" s="3">
        <f>SUMIFS(Details!AY:AY,Details!E:E,'GST TDS'!B1765)</f>
        <v>0</v>
      </c>
      <c r="G1765" s="352">
        <f t="shared" si="38"/>
        <v>0</v>
      </c>
    </row>
    <row r="1766" spans="3:7" x14ac:dyDescent="0.35">
      <c r="C1766" s="3">
        <f>_xlfn.XLOOKUP(B1766,Details!E:E,Details!CG:CG)</f>
        <v>0</v>
      </c>
      <c r="D1766" s="3">
        <f>_xlfn.XLOOKUP(B1766,Details!E:E,Details!AQ:AQ)</f>
        <v>0</v>
      </c>
      <c r="E1766" s="3">
        <f>_xlfn.XLOOKUP(B1766,Details!E:E,Details!AR:AR)</f>
        <v>0</v>
      </c>
      <c r="F1766" s="3">
        <f>SUMIFS(Details!AY:AY,Details!E:E,'GST TDS'!B1766)</f>
        <v>0</v>
      </c>
      <c r="G1766" s="352">
        <f t="shared" si="38"/>
        <v>0</v>
      </c>
    </row>
    <row r="1767" spans="3:7" x14ac:dyDescent="0.35">
      <c r="C1767" s="3">
        <f>_xlfn.XLOOKUP(B1767,Details!E:E,Details!CG:CG)</f>
        <v>0</v>
      </c>
      <c r="D1767" s="3">
        <f>_xlfn.XLOOKUP(B1767,Details!E:E,Details!AQ:AQ)</f>
        <v>0</v>
      </c>
      <c r="E1767" s="3">
        <f>_xlfn.XLOOKUP(B1767,Details!E:E,Details!AR:AR)</f>
        <v>0</v>
      </c>
      <c r="F1767" s="3">
        <f>SUMIFS(Details!AY:AY,Details!E:E,'GST TDS'!B1767)</f>
        <v>0</v>
      </c>
      <c r="G1767" s="352">
        <f t="shared" si="38"/>
        <v>0</v>
      </c>
    </row>
    <row r="1768" spans="3:7" x14ac:dyDescent="0.35">
      <c r="C1768" s="3">
        <f>_xlfn.XLOOKUP(B1768,Details!E:E,Details!CG:CG)</f>
        <v>0</v>
      </c>
      <c r="D1768" s="3">
        <f>_xlfn.XLOOKUP(B1768,Details!E:E,Details!AQ:AQ)</f>
        <v>0</v>
      </c>
      <c r="E1768" s="3">
        <f>_xlfn.XLOOKUP(B1768,Details!E:E,Details!AR:AR)</f>
        <v>0</v>
      </c>
      <c r="F1768" s="3">
        <f>SUMIFS(Details!AY:AY,Details!E:E,'GST TDS'!B1768)</f>
        <v>0</v>
      </c>
      <c r="G1768" s="352">
        <f t="shared" si="38"/>
        <v>0</v>
      </c>
    </row>
    <row r="1769" spans="3:7" x14ac:dyDescent="0.35">
      <c r="C1769" s="3">
        <f>_xlfn.XLOOKUP(B1769,Details!E:E,Details!CG:CG)</f>
        <v>0</v>
      </c>
      <c r="D1769" s="3">
        <f>_xlfn.XLOOKUP(B1769,Details!E:E,Details!AQ:AQ)</f>
        <v>0</v>
      </c>
      <c r="E1769" s="3">
        <f>_xlfn.XLOOKUP(B1769,Details!E:E,Details!AR:AR)</f>
        <v>0</v>
      </c>
      <c r="F1769" s="3">
        <f>SUMIFS(Details!AY:AY,Details!E:E,'GST TDS'!B1769)</f>
        <v>0</v>
      </c>
      <c r="G1769" s="352">
        <f t="shared" si="38"/>
        <v>0</v>
      </c>
    </row>
    <row r="1770" spans="3:7" x14ac:dyDescent="0.35">
      <c r="C1770" s="3">
        <f>_xlfn.XLOOKUP(B1770,Details!E:E,Details!CG:CG)</f>
        <v>0</v>
      </c>
      <c r="D1770" s="3">
        <f>_xlfn.XLOOKUP(B1770,Details!E:E,Details!AQ:AQ)</f>
        <v>0</v>
      </c>
      <c r="E1770" s="3">
        <f>_xlfn.XLOOKUP(B1770,Details!E:E,Details!AR:AR)</f>
        <v>0</v>
      </c>
      <c r="F1770" s="3">
        <f>SUMIFS(Details!AY:AY,Details!E:E,'GST TDS'!B1770)</f>
        <v>0</v>
      </c>
      <c r="G1770" s="352">
        <f t="shared" si="38"/>
        <v>0</v>
      </c>
    </row>
    <row r="1771" spans="3:7" x14ac:dyDescent="0.35">
      <c r="C1771" s="3">
        <f>_xlfn.XLOOKUP(B1771,Details!E:E,Details!CG:CG)</f>
        <v>0</v>
      </c>
      <c r="D1771" s="3">
        <f>_xlfn.XLOOKUP(B1771,Details!E:E,Details!AQ:AQ)</f>
        <v>0</v>
      </c>
      <c r="E1771" s="3">
        <f>_xlfn.XLOOKUP(B1771,Details!E:E,Details!AR:AR)</f>
        <v>0</v>
      </c>
      <c r="F1771" s="3">
        <f>SUMIFS(Details!AY:AY,Details!E:E,'GST TDS'!B1771)</f>
        <v>0</v>
      </c>
      <c r="G1771" s="352">
        <f t="shared" si="38"/>
        <v>0</v>
      </c>
    </row>
    <row r="1772" spans="3:7" x14ac:dyDescent="0.35">
      <c r="C1772" s="3">
        <f>_xlfn.XLOOKUP(B1772,Details!E:E,Details!CG:CG)</f>
        <v>0</v>
      </c>
      <c r="D1772" s="3">
        <f>_xlfn.XLOOKUP(B1772,Details!E:E,Details!AQ:AQ)</f>
        <v>0</v>
      </c>
      <c r="E1772" s="3">
        <f>_xlfn.XLOOKUP(B1772,Details!E:E,Details!AR:AR)</f>
        <v>0</v>
      </c>
      <c r="F1772" s="3">
        <f>SUMIFS(Details!AY:AY,Details!E:E,'GST TDS'!B1772)</f>
        <v>0</v>
      </c>
      <c r="G1772" s="352">
        <f t="shared" si="38"/>
        <v>0</v>
      </c>
    </row>
    <row r="1773" spans="3:7" x14ac:dyDescent="0.35">
      <c r="C1773" s="3">
        <f>_xlfn.XLOOKUP(B1773,Details!E:E,Details!CG:CG)</f>
        <v>0</v>
      </c>
      <c r="D1773" s="3">
        <f>_xlfn.XLOOKUP(B1773,Details!E:E,Details!AQ:AQ)</f>
        <v>0</v>
      </c>
      <c r="E1773" s="3">
        <f>_xlfn.XLOOKUP(B1773,Details!E:E,Details!AR:AR)</f>
        <v>0</v>
      </c>
      <c r="F1773" s="3">
        <f>SUMIFS(Details!AY:AY,Details!E:E,'GST TDS'!B1773)</f>
        <v>0</v>
      </c>
      <c r="G1773" s="352">
        <f t="shared" si="38"/>
        <v>0</v>
      </c>
    </row>
    <row r="1774" spans="3:7" x14ac:dyDescent="0.35">
      <c r="C1774" s="3">
        <f>_xlfn.XLOOKUP(B1774,Details!E:E,Details!CG:CG)</f>
        <v>0</v>
      </c>
      <c r="D1774" s="3">
        <f>_xlfn.XLOOKUP(B1774,Details!E:E,Details!AQ:AQ)</f>
        <v>0</v>
      </c>
      <c r="E1774" s="3">
        <f>_xlfn.XLOOKUP(B1774,Details!E:E,Details!AR:AR)</f>
        <v>0</v>
      </c>
      <c r="F1774" s="3">
        <f>SUMIFS(Details!AY:AY,Details!E:E,'GST TDS'!B1774)</f>
        <v>0</v>
      </c>
      <c r="G1774" s="352">
        <f t="shared" si="38"/>
        <v>0</v>
      </c>
    </row>
    <row r="1775" spans="3:7" x14ac:dyDescent="0.35">
      <c r="C1775" s="3">
        <f>_xlfn.XLOOKUP(B1775,Details!E:E,Details!CG:CG)</f>
        <v>0</v>
      </c>
      <c r="D1775" s="3">
        <f>_xlfn.XLOOKUP(B1775,Details!E:E,Details!AQ:AQ)</f>
        <v>0</v>
      </c>
      <c r="E1775" s="3">
        <f>_xlfn.XLOOKUP(B1775,Details!E:E,Details!AR:AR)</f>
        <v>0</v>
      </c>
      <c r="F1775" s="3">
        <f>SUMIFS(Details!AY:AY,Details!E:E,'GST TDS'!B1775)</f>
        <v>0</v>
      </c>
      <c r="G1775" s="352">
        <f t="shared" si="38"/>
        <v>0</v>
      </c>
    </row>
    <row r="1776" spans="3:7" x14ac:dyDescent="0.35">
      <c r="C1776" s="3">
        <f>_xlfn.XLOOKUP(B1776,Details!E:E,Details!CG:CG)</f>
        <v>0</v>
      </c>
      <c r="D1776" s="3">
        <f>_xlfn.XLOOKUP(B1776,Details!E:E,Details!AQ:AQ)</f>
        <v>0</v>
      </c>
      <c r="E1776" s="3">
        <f>_xlfn.XLOOKUP(B1776,Details!E:E,Details!AR:AR)</f>
        <v>0</v>
      </c>
      <c r="F1776" s="3">
        <f>SUMIFS(Details!AY:AY,Details!E:E,'GST TDS'!B1776)</f>
        <v>0</v>
      </c>
      <c r="G1776" s="352">
        <f t="shared" si="38"/>
        <v>0</v>
      </c>
    </row>
    <row r="1777" spans="3:7" x14ac:dyDescent="0.35">
      <c r="C1777" s="3">
        <f>_xlfn.XLOOKUP(B1777,Details!E:E,Details!CG:CG)</f>
        <v>0</v>
      </c>
      <c r="D1777" s="3">
        <f>_xlfn.XLOOKUP(B1777,Details!E:E,Details!AQ:AQ)</f>
        <v>0</v>
      </c>
      <c r="E1777" s="3">
        <f>_xlfn.XLOOKUP(B1777,Details!E:E,Details!AR:AR)</f>
        <v>0</v>
      </c>
      <c r="F1777" s="3">
        <f>SUMIFS(Details!AY:AY,Details!E:E,'GST TDS'!B1777)</f>
        <v>0</v>
      </c>
      <c r="G1777" s="352">
        <f t="shared" si="38"/>
        <v>0</v>
      </c>
    </row>
    <row r="1778" spans="3:7" x14ac:dyDescent="0.35">
      <c r="C1778" s="3">
        <f>_xlfn.XLOOKUP(B1778,Details!E:E,Details!CG:CG)</f>
        <v>0</v>
      </c>
      <c r="D1778" s="3">
        <f>_xlfn.XLOOKUP(B1778,Details!E:E,Details!AQ:AQ)</f>
        <v>0</v>
      </c>
      <c r="E1778" s="3">
        <f>_xlfn.XLOOKUP(B1778,Details!E:E,Details!AR:AR)</f>
        <v>0</v>
      </c>
      <c r="F1778" s="3">
        <f>SUMIFS(Details!AY:AY,Details!E:E,'GST TDS'!B1778)</f>
        <v>0</v>
      </c>
      <c r="G1778" s="352">
        <f t="shared" si="38"/>
        <v>0</v>
      </c>
    </row>
    <row r="1779" spans="3:7" x14ac:dyDescent="0.35">
      <c r="C1779" s="3">
        <f>_xlfn.XLOOKUP(B1779,Details!E:E,Details!CG:CG)</f>
        <v>0</v>
      </c>
      <c r="D1779" s="3">
        <f>_xlfn.XLOOKUP(B1779,Details!E:E,Details!AQ:AQ)</f>
        <v>0</v>
      </c>
      <c r="E1779" s="3">
        <f>_xlfn.XLOOKUP(B1779,Details!E:E,Details!AR:AR)</f>
        <v>0</v>
      </c>
      <c r="F1779" s="3">
        <f>SUMIFS(Details!AY:AY,Details!E:E,'GST TDS'!B1779)</f>
        <v>0</v>
      </c>
      <c r="G1779" s="352">
        <f t="shared" si="38"/>
        <v>0</v>
      </c>
    </row>
    <row r="1780" spans="3:7" x14ac:dyDescent="0.35">
      <c r="C1780" s="3">
        <f>_xlfn.XLOOKUP(B1780,Details!E:E,Details!CG:CG)</f>
        <v>0</v>
      </c>
      <c r="D1780" s="3">
        <f>_xlfn.XLOOKUP(B1780,Details!E:E,Details!AQ:AQ)</f>
        <v>0</v>
      </c>
      <c r="E1780" s="3">
        <f>_xlfn.XLOOKUP(B1780,Details!E:E,Details!AR:AR)</f>
        <v>0</v>
      </c>
      <c r="F1780" s="3">
        <f>SUMIFS(Details!AY:AY,Details!E:E,'GST TDS'!B1780)</f>
        <v>0</v>
      </c>
      <c r="G1780" s="352">
        <f t="shared" si="38"/>
        <v>0</v>
      </c>
    </row>
    <row r="1781" spans="3:7" x14ac:dyDescent="0.35">
      <c r="C1781" s="3">
        <f>_xlfn.XLOOKUP(B1781,Details!E:E,Details!CG:CG)</f>
        <v>0</v>
      </c>
      <c r="D1781" s="3">
        <f>_xlfn.XLOOKUP(B1781,Details!E:E,Details!AQ:AQ)</f>
        <v>0</v>
      </c>
      <c r="E1781" s="3">
        <f>_xlfn.XLOOKUP(B1781,Details!E:E,Details!AR:AR)</f>
        <v>0</v>
      </c>
      <c r="F1781" s="3">
        <f>SUMIFS(Details!AY:AY,Details!E:E,'GST TDS'!B1781)</f>
        <v>0</v>
      </c>
      <c r="G1781" s="352">
        <f t="shared" si="38"/>
        <v>0</v>
      </c>
    </row>
    <row r="1782" spans="3:7" x14ac:dyDescent="0.35">
      <c r="C1782" s="3">
        <f>_xlfn.XLOOKUP(B1782,Details!E:E,Details!CG:CG)</f>
        <v>0</v>
      </c>
      <c r="D1782" s="3">
        <f>_xlfn.XLOOKUP(B1782,Details!E:E,Details!AQ:AQ)</f>
        <v>0</v>
      </c>
      <c r="E1782" s="3">
        <f>_xlfn.XLOOKUP(B1782,Details!E:E,Details!AR:AR)</f>
        <v>0</v>
      </c>
      <c r="F1782" s="3">
        <f>SUMIFS(Details!AY:AY,Details!E:E,'GST TDS'!B1782)</f>
        <v>0</v>
      </c>
      <c r="G1782" s="352">
        <f t="shared" si="38"/>
        <v>0</v>
      </c>
    </row>
    <row r="1783" spans="3:7" x14ac:dyDescent="0.35">
      <c r="C1783" s="3">
        <f>_xlfn.XLOOKUP(B1783,Details!E:E,Details!CG:CG)</f>
        <v>0</v>
      </c>
      <c r="D1783" s="3">
        <f>_xlfn.XLOOKUP(B1783,Details!E:E,Details!AQ:AQ)</f>
        <v>0</v>
      </c>
      <c r="E1783" s="3">
        <f>_xlfn.XLOOKUP(B1783,Details!E:E,Details!AR:AR)</f>
        <v>0</v>
      </c>
      <c r="F1783" s="3">
        <f>SUMIFS(Details!AY:AY,Details!E:E,'GST TDS'!B1783)</f>
        <v>0</v>
      </c>
      <c r="G1783" s="352">
        <f t="shared" si="38"/>
        <v>0</v>
      </c>
    </row>
    <row r="1784" spans="3:7" x14ac:dyDescent="0.35">
      <c r="C1784" s="3">
        <f>_xlfn.XLOOKUP(B1784,Details!E:E,Details!CG:CG)</f>
        <v>0</v>
      </c>
      <c r="D1784" s="3">
        <f>_xlfn.XLOOKUP(B1784,Details!E:E,Details!AQ:AQ)</f>
        <v>0</v>
      </c>
      <c r="E1784" s="3">
        <f>_xlfn.XLOOKUP(B1784,Details!E:E,Details!AR:AR)</f>
        <v>0</v>
      </c>
      <c r="F1784" s="3">
        <f>SUMIFS(Details!AY:AY,Details!E:E,'GST TDS'!B1784)</f>
        <v>0</v>
      </c>
      <c r="G1784" s="352">
        <f t="shared" si="38"/>
        <v>0</v>
      </c>
    </row>
    <row r="1785" spans="3:7" x14ac:dyDescent="0.35">
      <c r="C1785" s="3">
        <f>_xlfn.XLOOKUP(B1785,Details!E:E,Details!CG:CG)</f>
        <v>0</v>
      </c>
      <c r="D1785" s="3">
        <f>_xlfn.XLOOKUP(B1785,Details!E:E,Details!AQ:AQ)</f>
        <v>0</v>
      </c>
      <c r="E1785" s="3">
        <f>_xlfn.XLOOKUP(B1785,Details!E:E,Details!AR:AR)</f>
        <v>0</v>
      </c>
      <c r="F1785" s="3">
        <f>SUMIFS(Details!AY:AY,Details!E:E,'GST TDS'!B1785)</f>
        <v>0</v>
      </c>
      <c r="G1785" s="352">
        <f t="shared" si="38"/>
        <v>0</v>
      </c>
    </row>
    <row r="1786" spans="3:7" x14ac:dyDescent="0.35">
      <c r="C1786" s="3">
        <f>_xlfn.XLOOKUP(B1786,Details!E:E,Details!CG:CG)</f>
        <v>0</v>
      </c>
      <c r="D1786" s="3">
        <f>_xlfn.XLOOKUP(B1786,Details!E:E,Details!AQ:AQ)</f>
        <v>0</v>
      </c>
      <c r="E1786" s="3">
        <f>_xlfn.XLOOKUP(B1786,Details!E:E,Details!AR:AR)</f>
        <v>0</v>
      </c>
      <c r="F1786" s="3">
        <f>SUMIFS(Details!AY:AY,Details!E:E,'GST TDS'!B1786)</f>
        <v>0</v>
      </c>
      <c r="G1786" s="352">
        <f t="shared" si="38"/>
        <v>0</v>
      </c>
    </row>
    <row r="1787" spans="3:7" x14ac:dyDescent="0.35">
      <c r="C1787" s="3">
        <f>_xlfn.XLOOKUP(B1787,Details!E:E,Details!CG:CG)</f>
        <v>0</v>
      </c>
      <c r="D1787" s="3">
        <f>_xlfn.XLOOKUP(B1787,Details!E:E,Details!AQ:AQ)</f>
        <v>0</v>
      </c>
      <c r="E1787" s="3">
        <f>_xlfn.XLOOKUP(B1787,Details!E:E,Details!AR:AR)</f>
        <v>0</v>
      </c>
      <c r="F1787" s="3">
        <f>SUMIFS(Details!AY:AY,Details!E:E,'GST TDS'!B1787)</f>
        <v>0</v>
      </c>
      <c r="G1787" s="352">
        <f t="shared" si="38"/>
        <v>0</v>
      </c>
    </row>
    <row r="1788" spans="3:7" x14ac:dyDescent="0.35">
      <c r="C1788" s="3">
        <f>_xlfn.XLOOKUP(B1788,Details!E:E,Details!CG:CG)</f>
        <v>0</v>
      </c>
      <c r="D1788" s="3">
        <f>_xlfn.XLOOKUP(B1788,Details!E:E,Details!AQ:AQ)</f>
        <v>0</v>
      </c>
      <c r="E1788" s="3">
        <f>_xlfn.XLOOKUP(B1788,Details!E:E,Details!AR:AR)</f>
        <v>0</v>
      </c>
      <c r="F1788" s="3">
        <f>SUMIFS(Details!AY:AY,Details!E:E,'GST TDS'!B1788)</f>
        <v>0</v>
      </c>
      <c r="G1788" s="352">
        <f t="shared" si="38"/>
        <v>0</v>
      </c>
    </row>
    <row r="1789" spans="3:7" x14ac:dyDescent="0.35">
      <c r="C1789" s="3">
        <f>_xlfn.XLOOKUP(B1789,Details!E:E,Details!CG:CG)</f>
        <v>0</v>
      </c>
      <c r="D1789" s="3">
        <f>_xlfn.XLOOKUP(B1789,Details!E:E,Details!AQ:AQ)</f>
        <v>0</v>
      </c>
      <c r="E1789" s="3">
        <f>_xlfn.XLOOKUP(B1789,Details!E:E,Details!AR:AR)</f>
        <v>0</v>
      </c>
      <c r="F1789" s="3">
        <f>SUMIFS(Details!AY:AY,Details!E:E,'GST TDS'!B1789)</f>
        <v>0</v>
      </c>
      <c r="G1789" s="352">
        <f t="shared" si="38"/>
        <v>0</v>
      </c>
    </row>
    <row r="1790" spans="3:7" x14ac:dyDescent="0.35">
      <c r="C1790" s="3">
        <f>_xlfn.XLOOKUP(B1790,Details!E:E,Details!CG:CG)</f>
        <v>0</v>
      </c>
      <c r="D1790" s="3">
        <f>_xlfn.XLOOKUP(B1790,Details!E:E,Details!AQ:AQ)</f>
        <v>0</v>
      </c>
      <c r="E1790" s="3">
        <f>_xlfn.XLOOKUP(B1790,Details!E:E,Details!AR:AR)</f>
        <v>0</v>
      </c>
      <c r="F1790" s="3">
        <f>SUMIFS(Details!AY:AY,Details!E:E,'GST TDS'!B1790)</f>
        <v>0</v>
      </c>
      <c r="G1790" s="352">
        <f t="shared" si="38"/>
        <v>0</v>
      </c>
    </row>
    <row r="1791" spans="3:7" x14ac:dyDescent="0.35">
      <c r="C1791" s="3">
        <f>_xlfn.XLOOKUP(B1791,Details!E:E,Details!CG:CG)</f>
        <v>0</v>
      </c>
      <c r="D1791" s="3">
        <f>_xlfn.XLOOKUP(B1791,Details!E:E,Details!AQ:AQ)</f>
        <v>0</v>
      </c>
      <c r="E1791" s="3">
        <f>_xlfn.XLOOKUP(B1791,Details!E:E,Details!AR:AR)</f>
        <v>0</v>
      </c>
      <c r="F1791" s="3">
        <f>SUMIFS(Details!AY:AY,Details!E:E,'GST TDS'!B1791)</f>
        <v>0</v>
      </c>
      <c r="G1791" s="352">
        <f t="shared" si="38"/>
        <v>0</v>
      </c>
    </row>
    <row r="1792" spans="3:7" x14ac:dyDescent="0.35">
      <c r="C1792" s="3">
        <f>_xlfn.XLOOKUP(B1792,Details!E:E,Details!CG:CG)</f>
        <v>0</v>
      </c>
      <c r="D1792" s="3">
        <f>_xlfn.XLOOKUP(B1792,Details!E:E,Details!AQ:AQ)</f>
        <v>0</v>
      </c>
      <c r="E1792" s="3">
        <f>_xlfn.XLOOKUP(B1792,Details!E:E,Details!AR:AR)</f>
        <v>0</v>
      </c>
      <c r="F1792" s="3">
        <f>SUMIFS(Details!AY:AY,Details!E:E,'GST TDS'!B1792)</f>
        <v>0</v>
      </c>
      <c r="G1792" s="352">
        <f t="shared" si="38"/>
        <v>0</v>
      </c>
    </row>
    <row r="1793" spans="3:7" x14ac:dyDescent="0.35">
      <c r="C1793" s="3">
        <f>_xlfn.XLOOKUP(B1793,Details!E:E,Details!CG:CG)</f>
        <v>0</v>
      </c>
      <c r="D1793" s="3">
        <f>_xlfn.XLOOKUP(B1793,Details!E:E,Details!AQ:AQ)</f>
        <v>0</v>
      </c>
      <c r="E1793" s="3">
        <f>_xlfn.XLOOKUP(B1793,Details!E:E,Details!AR:AR)</f>
        <v>0</v>
      </c>
      <c r="F1793" s="3">
        <f>SUMIFS(Details!AY:AY,Details!E:E,'GST TDS'!B1793)</f>
        <v>0</v>
      </c>
      <c r="G1793" s="352">
        <f t="shared" si="38"/>
        <v>0</v>
      </c>
    </row>
    <row r="1794" spans="3:7" x14ac:dyDescent="0.35">
      <c r="C1794" s="3">
        <f>_xlfn.XLOOKUP(B1794,Details!E:E,Details!CG:CG)</f>
        <v>0</v>
      </c>
      <c r="D1794" s="3">
        <f>_xlfn.XLOOKUP(B1794,Details!E:E,Details!AQ:AQ)</f>
        <v>0</v>
      </c>
      <c r="E1794" s="3">
        <f>_xlfn.XLOOKUP(B1794,Details!E:E,Details!AR:AR)</f>
        <v>0</v>
      </c>
      <c r="F1794" s="3">
        <f>SUMIFS(Details!AY:AY,Details!E:E,'GST TDS'!B1794)</f>
        <v>0</v>
      </c>
      <c r="G1794" s="352">
        <f t="shared" si="38"/>
        <v>0</v>
      </c>
    </row>
    <row r="1795" spans="3:7" x14ac:dyDescent="0.35">
      <c r="C1795" s="3">
        <f>_xlfn.XLOOKUP(B1795,Details!E:E,Details!CG:CG)</f>
        <v>0</v>
      </c>
      <c r="D1795" s="3">
        <f>_xlfn.XLOOKUP(B1795,Details!E:E,Details!AQ:AQ)</f>
        <v>0</v>
      </c>
      <c r="E1795" s="3">
        <f>_xlfn.XLOOKUP(B1795,Details!E:E,Details!AR:AR)</f>
        <v>0</v>
      </c>
      <c r="F1795" s="3">
        <f>SUMIFS(Details!AY:AY,Details!E:E,'GST TDS'!B1795)</f>
        <v>0</v>
      </c>
      <c r="G1795" s="352">
        <f t="shared" si="38"/>
        <v>0</v>
      </c>
    </row>
    <row r="1796" spans="3:7" x14ac:dyDescent="0.35">
      <c r="C1796" s="3">
        <f>_xlfn.XLOOKUP(B1796,Details!E:E,Details!CG:CG)</f>
        <v>0</v>
      </c>
      <c r="D1796" s="3">
        <f>_xlfn.XLOOKUP(B1796,Details!E:E,Details!AQ:AQ)</f>
        <v>0</v>
      </c>
      <c r="E1796" s="3">
        <f>_xlfn.XLOOKUP(B1796,Details!E:E,Details!AR:AR)</f>
        <v>0</v>
      </c>
      <c r="F1796" s="3">
        <f>SUMIFS(Details!AY:AY,Details!E:E,'GST TDS'!B1796)</f>
        <v>0</v>
      </c>
      <c r="G1796" s="352">
        <f t="shared" si="38"/>
        <v>0</v>
      </c>
    </row>
    <row r="1797" spans="3:7" x14ac:dyDescent="0.35">
      <c r="C1797" s="3">
        <f>_xlfn.XLOOKUP(B1797,Details!E:E,Details!CG:CG)</f>
        <v>0</v>
      </c>
      <c r="D1797" s="3">
        <f>_xlfn.XLOOKUP(B1797,Details!E:E,Details!AQ:AQ)</f>
        <v>0</v>
      </c>
      <c r="E1797" s="3">
        <f>_xlfn.XLOOKUP(B1797,Details!E:E,Details!AR:AR)</f>
        <v>0</v>
      </c>
      <c r="F1797" s="3">
        <f>SUMIFS(Details!AY:AY,Details!E:E,'GST TDS'!B1797)</f>
        <v>0</v>
      </c>
      <c r="G1797" s="352">
        <f t="shared" si="38"/>
        <v>0</v>
      </c>
    </row>
    <row r="1798" spans="3:7" x14ac:dyDescent="0.35">
      <c r="C1798" s="3">
        <f>_xlfn.XLOOKUP(B1798,Details!E:E,Details!CG:CG)</f>
        <v>0</v>
      </c>
      <c r="D1798" s="3">
        <f>_xlfn.XLOOKUP(B1798,Details!E:E,Details!AQ:AQ)</f>
        <v>0</v>
      </c>
      <c r="E1798" s="3">
        <f>_xlfn.XLOOKUP(B1798,Details!E:E,Details!AR:AR)</f>
        <v>0</v>
      </c>
      <c r="F1798" s="3">
        <f>SUMIFS(Details!AY:AY,Details!E:E,'GST TDS'!B1798)</f>
        <v>0</v>
      </c>
      <c r="G1798" s="352">
        <f t="shared" si="38"/>
        <v>0</v>
      </c>
    </row>
    <row r="1799" spans="3:7" x14ac:dyDescent="0.35">
      <c r="C1799" s="3">
        <f>_xlfn.XLOOKUP(B1799,Details!E:E,Details!CG:CG)</f>
        <v>0</v>
      </c>
      <c r="D1799" s="3">
        <f>_xlfn.XLOOKUP(B1799,Details!E:E,Details!AQ:AQ)</f>
        <v>0</v>
      </c>
      <c r="E1799" s="3">
        <f>_xlfn.XLOOKUP(B1799,Details!E:E,Details!AR:AR)</f>
        <v>0</v>
      </c>
      <c r="F1799" s="3">
        <f>SUMIFS(Details!AY:AY,Details!E:E,'GST TDS'!B1799)</f>
        <v>0</v>
      </c>
      <c r="G1799" s="352">
        <f t="shared" si="38"/>
        <v>0</v>
      </c>
    </row>
    <row r="1800" spans="3:7" x14ac:dyDescent="0.35">
      <c r="C1800" s="3">
        <f>_xlfn.XLOOKUP(B1800,Details!E:E,Details!CG:CG)</f>
        <v>0</v>
      </c>
      <c r="D1800" s="3">
        <f>_xlfn.XLOOKUP(B1800,Details!E:E,Details!AQ:AQ)</f>
        <v>0</v>
      </c>
      <c r="E1800" s="3">
        <f>_xlfn.XLOOKUP(B1800,Details!E:E,Details!AR:AR)</f>
        <v>0</v>
      </c>
      <c r="F1800" s="3">
        <f>SUMIFS(Details!AY:AY,Details!E:E,'GST TDS'!B1800)</f>
        <v>0</v>
      </c>
      <c r="G1800" s="352">
        <f t="shared" si="38"/>
        <v>0</v>
      </c>
    </row>
    <row r="1801" spans="3:7" x14ac:dyDescent="0.35">
      <c r="C1801" s="3">
        <f>_xlfn.XLOOKUP(B1801,Details!E:E,Details!CG:CG)</f>
        <v>0</v>
      </c>
      <c r="D1801" s="3">
        <f>_xlfn.XLOOKUP(B1801,Details!E:E,Details!AQ:AQ)</f>
        <v>0</v>
      </c>
      <c r="E1801" s="3">
        <f>_xlfn.XLOOKUP(B1801,Details!E:E,Details!AR:AR)</f>
        <v>0</v>
      </c>
      <c r="F1801" s="3">
        <f>SUMIFS(Details!AY:AY,Details!E:E,'GST TDS'!B1801)</f>
        <v>0</v>
      </c>
      <c r="G1801" s="352">
        <f t="shared" si="38"/>
        <v>0</v>
      </c>
    </row>
    <row r="1802" spans="3:7" x14ac:dyDescent="0.35">
      <c r="C1802" s="3">
        <f>_xlfn.XLOOKUP(B1802,Details!E:E,Details!CG:CG)</f>
        <v>0</v>
      </c>
      <c r="D1802" s="3">
        <f>_xlfn.XLOOKUP(B1802,Details!E:E,Details!AQ:AQ)</f>
        <v>0</v>
      </c>
      <c r="E1802" s="3">
        <f>_xlfn.XLOOKUP(B1802,Details!E:E,Details!AR:AR)</f>
        <v>0</v>
      </c>
      <c r="F1802" s="3">
        <f>SUMIFS(Details!AY:AY,Details!E:E,'GST TDS'!B1802)</f>
        <v>0</v>
      </c>
      <c r="G1802" s="352">
        <f t="shared" si="38"/>
        <v>0</v>
      </c>
    </row>
    <row r="1803" spans="3:7" x14ac:dyDescent="0.35">
      <c r="C1803" s="3">
        <f>_xlfn.XLOOKUP(B1803,Details!E:E,Details!CG:CG)</f>
        <v>0</v>
      </c>
      <c r="D1803" s="3">
        <f>_xlfn.XLOOKUP(B1803,Details!E:E,Details!AQ:AQ)</f>
        <v>0</v>
      </c>
      <c r="E1803" s="3">
        <f>_xlfn.XLOOKUP(B1803,Details!E:E,Details!AR:AR)</f>
        <v>0</v>
      </c>
      <c r="F1803" s="3">
        <f>SUMIFS(Details!AY:AY,Details!E:E,'GST TDS'!B1803)</f>
        <v>0</v>
      </c>
      <c r="G1803" s="352">
        <f t="shared" si="38"/>
        <v>0</v>
      </c>
    </row>
    <row r="1804" spans="3:7" x14ac:dyDescent="0.35">
      <c r="C1804" s="3">
        <f>_xlfn.XLOOKUP(B1804,Details!E:E,Details!CG:CG)</f>
        <v>0</v>
      </c>
      <c r="D1804" s="3">
        <f>_xlfn.XLOOKUP(B1804,Details!E:E,Details!AQ:AQ)</f>
        <v>0</v>
      </c>
      <c r="E1804" s="3">
        <f>_xlfn.XLOOKUP(B1804,Details!E:E,Details!AR:AR)</f>
        <v>0</v>
      </c>
      <c r="F1804" s="3">
        <f>SUMIFS(Details!AY:AY,Details!E:E,'GST TDS'!B1804)</f>
        <v>0</v>
      </c>
      <c r="G1804" s="352">
        <f t="shared" si="38"/>
        <v>0</v>
      </c>
    </row>
    <row r="1805" spans="3:7" x14ac:dyDescent="0.35">
      <c r="C1805" s="3">
        <f>_xlfn.XLOOKUP(B1805,Details!E:E,Details!CG:CG)</f>
        <v>0</v>
      </c>
      <c r="D1805" s="3">
        <f>_xlfn.XLOOKUP(B1805,Details!E:E,Details!AQ:AQ)</f>
        <v>0</v>
      </c>
      <c r="E1805" s="3">
        <f>_xlfn.XLOOKUP(B1805,Details!E:E,Details!AR:AR)</f>
        <v>0</v>
      </c>
      <c r="F1805" s="3">
        <f>SUMIFS(Details!AY:AY,Details!E:E,'GST TDS'!B1805)</f>
        <v>0</v>
      </c>
      <c r="G1805" s="352">
        <f t="shared" si="38"/>
        <v>0</v>
      </c>
    </row>
    <row r="1806" spans="3:7" x14ac:dyDescent="0.35">
      <c r="C1806" s="3">
        <f>_xlfn.XLOOKUP(B1806,Details!E:E,Details!CG:CG)</f>
        <v>0</v>
      </c>
      <c r="D1806" s="3">
        <f>_xlfn.XLOOKUP(B1806,Details!E:E,Details!AQ:AQ)</f>
        <v>0</v>
      </c>
      <c r="E1806" s="3">
        <f>_xlfn.XLOOKUP(B1806,Details!E:E,Details!AR:AR)</f>
        <v>0</v>
      </c>
      <c r="F1806" s="3">
        <f>SUMIFS(Details!AY:AY,Details!E:E,'GST TDS'!B1806)</f>
        <v>0</v>
      </c>
      <c r="G1806" s="352">
        <f t="shared" si="38"/>
        <v>0</v>
      </c>
    </row>
    <row r="1807" spans="3:7" x14ac:dyDescent="0.35">
      <c r="C1807" s="3">
        <f>_xlfn.XLOOKUP(B1807,Details!E:E,Details!CG:CG)</f>
        <v>0</v>
      </c>
      <c r="D1807" s="3">
        <f>_xlfn.XLOOKUP(B1807,Details!E:E,Details!AQ:AQ)</f>
        <v>0</v>
      </c>
      <c r="E1807" s="3">
        <f>_xlfn.XLOOKUP(B1807,Details!E:E,Details!AR:AR)</f>
        <v>0</v>
      </c>
      <c r="F1807" s="3">
        <f>SUMIFS(Details!AY:AY,Details!E:E,'GST TDS'!B1807)</f>
        <v>0</v>
      </c>
      <c r="G1807" s="352">
        <f t="shared" si="38"/>
        <v>0</v>
      </c>
    </row>
    <row r="1808" spans="3:7" x14ac:dyDescent="0.35">
      <c r="C1808" s="3">
        <f>_xlfn.XLOOKUP(B1808,Details!E:E,Details!CG:CG)</f>
        <v>0</v>
      </c>
      <c r="D1808" s="3">
        <f>_xlfn.XLOOKUP(B1808,Details!E:E,Details!AQ:AQ)</f>
        <v>0</v>
      </c>
      <c r="E1808" s="3">
        <f>_xlfn.XLOOKUP(B1808,Details!E:E,Details!AR:AR)</f>
        <v>0</v>
      </c>
      <c r="F1808" s="3">
        <f>SUMIFS(Details!AY:AY,Details!E:E,'GST TDS'!B1808)</f>
        <v>0</v>
      </c>
      <c r="G1808" s="352">
        <f t="shared" si="38"/>
        <v>0</v>
      </c>
    </row>
    <row r="1809" spans="3:7" x14ac:dyDescent="0.35">
      <c r="C1809" s="3">
        <f>_xlfn.XLOOKUP(B1809,Details!E:E,Details!CG:CG)</f>
        <v>0</v>
      </c>
      <c r="D1809" s="3">
        <f>_xlfn.XLOOKUP(B1809,Details!E:E,Details!AQ:AQ)</f>
        <v>0</v>
      </c>
      <c r="E1809" s="3">
        <f>_xlfn.XLOOKUP(B1809,Details!E:E,Details!AR:AR)</f>
        <v>0</v>
      </c>
      <c r="F1809" s="3">
        <f>SUMIFS(Details!AY:AY,Details!E:E,'GST TDS'!B1809)</f>
        <v>0</v>
      </c>
      <c r="G1809" s="352">
        <f t="shared" si="38"/>
        <v>0</v>
      </c>
    </row>
    <row r="1810" spans="3:7" x14ac:dyDescent="0.35">
      <c r="C1810" s="3">
        <f>_xlfn.XLOOKUP(B1810,Details!E:E,Details!CG:CG)</f>
        <v>0</v>
      </c>
      <c r="D1810" s="3">
        <f>_xlfn.XLOOKUP(B1810,Details!E:E,Details!AQ:AQ)</f>
        <v>0</v>
      </c>
      <c r="E1810" s="3">
        <f>_xlfn.XLOOKUP(B1810,Details!E:E,Details!AR:AR)</f>
        <v>0</v>
      </c>
      <c r="F1810" s="3">
        <f>SUMIFS(Details!AY:AY,Details!E:E,'GST TDS'!B1810)</f>
        <v>0</v>
      </c>
      <c r="G1810" s="352">
        <f t="shared" si="38"/>
        <v>0</v>
      </c>
    </row>
    <row r="1811" spans="3:7" x14ac:dyDescent="0.35">
      <c r="C1811" s="3">
        <f>_xlfn.XLOOKUP(B1811,Details!E:E,Details!CG:CG)</f>
        <v>0</v>
      </c>
      <c r="D1811" s="3">
        <f>_xlfn.XLOOKUP(B1811,Details!E:E,Details!AQ:AQ)</f>
        <v>0</v>
      </c>
      <c r="E1811" s="3">
        <f>_xlfn.XLOOKUP(B1811,Details!E:E,Details!AR:AR)</f>
        <v>0</v>
      </c>
      <c r="F1811" s="3">
        <f>SUMIFS(Details!AY:AY,Details!E:E,'GST TDS'!B1811)</f>
        <v>0</v>
      </c>
      <c r="G1811" s="352">
        <f t="shared" ref="G1811:G1874" si="39">F1811*2%</f>
        <v>0</v>
      </c>
    </row>
    <row r="1812" spans="3:7" x14ac:dyDescent="0.35">
      <c r="C1812" s="3">
        <f>_xlfn.XLOOKUP(B1812,Details!E:E,Details!CG:CG)</f>
        <v>0</v>
      </c>
      <c r="D1812" s="3">
        <f>_xlfn.XLOOKUP(B1812,Details!E:E,Details!AQ:AQ)</f>
        <v>0</v>
      </c>
      <c r="E1812" s="3">
        <f>_xlfn.XLOOKUP(B1812,Details!E:E,Details!AR:AR)</f>
        <v>0</v>
      </c>
      <c r="F1812" s="3">
        <f>SUMIFS(Details!AY:AY,Details!E:E,'GST TDS'!B1812)</f>
        <v>0</v>
      </c>
      <c r="G1812" s="352">
        <f t="shared" si="39"/>
        <v>0</v>
      </c>
    </row>
    <row r="1813" spans="3:7" x14ac:dyDescent="0.35">
      <c r="C1813" s="3">
        <f>_xlfn.XLOOKUP(B1813,Details!E:E,Details!CG:CG)</f>
        <v>0</v>
      </c>
      <c r="D1813" s="3">
        <f>_xlfn.XLOOKUP(B1813,Details!E:E,Details!AQ:AQ)</f>
        <v>0</v>
      </c>
      <c r="E1813" s="3">
        <f>_xlfn.XLOOKUP(B1813,Details!E:E,Details!AR:AR)</f>
        <v>0</v>
      </c>
      <c r="F1813" s="3">
        <f>SUMIFS(Details!AY:AY,Details!E:E,'GST TDS'!B1813)</f>
        <v>0</v>
      </c>
      <c r="G1813" s="352">
        <f t="shared" si="39"/>
        <v>0</v>
      </c>
    </row>
    <row r="1814" spans="3:7" x14ac:dyDescent="0.35">
      <c r="C1814" s="3">
        <f>_xlfn.XLOOKUP(B1814,Details!E:E,Details!CG:CG)</f>
        <v>0</v>
      </c>
      <c r="D1814" s="3">
        <f>_xlfn.XLOOKUP(B1814,Details!E:E,Details!AQ:AQ)</f>
        <v>0</v>
      </c>
      <c r="E1814" s="3">
        <f>_xlfn.XLOOKUP(B1814,Details!E:E,Details!AR:AR)</f>
        <v>0</v>
      </c>
      <c r="F1814" s="3">
        <f>SUMIFS(Details!AY:AY,Details!E:E,'GST TDS'!B1814)</f>
        <v>0</v>
      </c>
      <c r="G1814" s="352">
        <f t="shared" si="39"/>
        <v>0</v>
      </c>
    </row>
    <row r="1815" spans="3:7" x14ac:dyDescent="0.35">
      <c r="C1815" s="3">
        <f>_xlfn.XLOOKUP(B1815,Details!E:E,Details!CG:CG)</f>
        <v>0</v>
      </c>
      <c r="D1815" s="3">
        <f>_xlfn.XLOOKUP(B1815,Details!E:E,Details!AQ:AQ)</f>
        <v>0</v>
      </c>
      <c r="E1815" s="3">
        <f>_xlfn.XLOOKUP(B1815,Details!E:E,Details!AR:AR)</f>
        <v>0</v>
      </c>
      <c r="F1815" s="3">
        <f>SUMIFS(Details!AY:AY,Details!E:E,'GST TDS'!B1815)</f>
        <v>0</v>
      </c>
      <c r="G1815" s="352">
        <f t="shared" si="39"/>
        <v>0</v>
      </c>
    </row>
    <row r="1816" spans="3:7" x14ac:dyDescent="0.35">
      <c r="C1816" s="3">
        <f>_xlfn.XLOOKUP(B1816,Details!E:E,Details!CG:CG)</f>
        <v>0</v>
      </c>
      <c r="D1816" s="3">
        <f>_xlfn.XLOOKUP(B1816,Details!E:E,Details!AQ:AQ)</f>
        <v>0</v>
      </c>
      <c r="E1816" s="3">
        <f>_xlfn.XLOOKUP(B1816,Details!E:E,Details!AR:AR)</f>
        <v>0</v>
      </c>
      <c r="F1816" s="3">
        <f>SUMIFS(Details!AY:AY,Details!E:E,'GST TDS'!B1816)</f>
        <v>0</v>
      </c>
      <c r="G1816" s="352">
        <f t="shared" si="39"/>
        <v>0</v>
      </c>
    </row>
    <row r="1817" spans="3:7" x14ac:dyDescent="0.35">
      <c r="C1817" s="3">
        <f>_xlfn.XLOOKUP(B1817,Details!E:E,Details!CG:CG)</f>
        <v>0</v>
      </c>
      <c r="D1817" s="3">
        <f>_xlfn.XLOOKUP(B1817,Details!E:E,Details!AQ:AQ)</f>
        <v>0</v>
      </c>
      <c r="E1817" s="3">
        <f>_xlfn.XLOOKUP(B1817,Details!E:E,Details!AR:AR)</f>
        <v>0</v>
      </c>
      <c r="F1817" s="3">
        <f>SUMIFS(Details!AY:AY,Details!E:E,'GST TDS'!B1817)</f>
        <v>0</v>
      </c>
      <c r="G1817" s="352">
        <f t="shared" si="39"/>
        <v>0</v>
      </c>
    </row>
    <row r="1818" spans="3:7" x14ac:dyDescent="0.35">
      <c r="C1818" s="3">
        <f>_xlfn.XLOOKUP(B1818,Details!E:E,Details!CG:CG)</f>
        <v>0</v>
      </c>
      <c r="D1818" s="3">
        <f>_xlfn.XLOOKUP(B1818,Details!E:E,Details!AQ:AQ)</f>
        <v>0</v>
      </c>
      <c r="E1818" s="3">
        <f>_xlfn.XLOOKUP(B1818,Details!E:E,Details!AR:AR)</f>
        <v>0</v>
      </c>
      <c r="F1818" s="3">
        <f>SUMIFS(Details!AY:AY,Details!E:E,'GST TDS'!B1818)</f>
        <v>0</v>
      </c>
      <c r="G1818" s="352">
        <f t="shared" si="39"/>
        <v>0</v>
      </c>
    </row>
    <row r="1819" spans="3:7" x14ac:dyDescent="0.35">
      <c r="C1819" s="3">
        <f>_xlfn.XLOOKUP(B1819,Details!E:E,Details!CG:CG)</f>
        <v>0</v>
      </c>
      <c r="D1819" s="3">
        <f>_xlfn.XLOOKUP(B1819,Details!E:E,Details!AQ:AQ)</f>
        <v>0</v>
      </c>
      <c r="E1819" s="3">
        <f>_xlfn.XLOOKUP(B1819,Details!E:E,Details!AR:AR)</f>
        <v>0</v>
      </c>
      <c r="F1819" s="3">
        <f>SUMIFS(Details!AY:AY,Details!E:E,'GST TDS'!B1819)</f>
        <v>0</v>
      </c>
      <c r="G1819" s="352">
        <f t="shared" si="39"/>
        <v>0</v>
      </c>
    </row>
    <row r="1820" spans="3:7" x14ac:dyDescent="0.35">
      <c r="C1820" s="3">
        <f>_xlfn.XLOOKUP(B1820,Details!E:E,Details!CG:CG)</f>
        <v>0</v>
      </c>
      <c r="D1820" s="3">
        <f>_xlfn.XLOOKUP(B1820,Details!E:E,Details!AQ:AQ)</f>
        <v>0</v>
      </c>
      <c r="E1820" s="3">
        <f>_xlfn.XLOOKUP(B1820,Details!E:E,Details!AR:AR)</f>
        <v>0</v>
      </c>
      <c r="F1820" s="3">
        <f>SUMIFS(Details!AY:AY,Details!E:E,'GST TDS'!B1820)</f>
        <v>0</v>
      </c>
      <c r="G1820" s="352">
        <f t="shared" si="39"/>
        <v>0</v>
      </c>
    </row>
    <row r="1821" spans="3:7" x14ac:dyDescent="0.35">
      <c r="C1821" s="3">
        <f>_xlfn.XLOOKUP(B1821,Details!E:E,Details!CG:CG)</f>
        <v>0</v>
      </c>
      <c r="D1821" s="3">
        <f>_xlfn.XLOOKUP(B1821,Details!E:E,Details!AQ:AQ)</f>
        <v>0</v>
      </c>
      <c r="E1821" s="3">
        <f>_xlfn.XLOOKUP(B1821,Details!E:E,Details!AR:AR)</f>
        <v>0</v>
      </c>
      <c r="F1821" s="3">
        <f>SUMIFS(Details!AY:AY,Details!E:E,'GST TDS'!B1821)</f>
        <v>0</v>
      </c>
      <c r="G1821" s="352">
        <f t="shared" si="39"/>
        <v>0</v>
      </c>
    </row>
    <row r="1822" spans="3:7" x14ac:dyDescent="0.35">
      <c r="C1822" s="3">
        <f>_xlfn.XLOOKUP(B1822,Details!E:E,Details!CG:CG)</f>
        <v>0</v>
      </c>
      <c r="D1822" s="3">
        <f>_xlfn.XLOOKUP(B1822,Details!E:E,Details!AQ:AQ)</f>
        <v>0</v>
      </c>
      <c r="E1822" s="3">
        <f>_xlfn.XLOOKUP(B1822,Details!E:E,Details!AR:AR)</f>
        <v>0</v>
      </c>
      <c r="F1822" s="3">
        <f>SUMIFS(Details!AY:AY,Details!E:E,'GST TDS'!B1822)</f>
        <v>0</v>
      </c>
      <c r="G1822" s="352">
        <f t="shared" si="39"/>
        <v>0</v>
      </c>
    </row>
    <row r="1823" spans="3:7" x14ac:dyDescent="0.35">
      <c r="C1823" s="3">
        <f>_xlfn.XLOOKUP(B1823,Details!E:E,Details!CG:CG)</f>
        <v>0</v>
      </c>
      <c r="D1823" s="3">
        <f>_xlfn.XLOOKUP(B1823,Details!E:E,Details!AQ:AQ)</f>
        <v>0</v>
      </c>
      <c r="E1823" s="3">
        <f>_xlfn.XLOOKUP(B1823,Details!E:E,Details!AR:AR)</f>
        <v>0</v>
      </c>
      <c r="F1823" s="3">
        <f>SUMIFS(Details!AY:AY,Details!E:E,'GST TDS'!B1823)</f>
        <v>0</v>
      </c>
      <c r="G1823" s="352">
        <f t="shared" si="39"/>
        <v>0</v>
      </c>
    </row>
    <row r="1824" spans="3:7" x14ac:dyDescent="0.35">
      <c r="C1824" s="3">
        <f>_xlfn.XLOOKUP(B1824,Details!E:E,Details!CG:CG)</f>
        <v>0</v>
      </c>
      <c r="D1824" s="3">
        <f>_xlfn.XLOOKUP(B1824,Details!E:E,Details!AQ:AQ)</f>
        <v>0</v>
      </c>
      <c r="E1824" s="3">
        <f>_xlfn.XLOOKUP(B1824,Details!E:E,Details!AR:AR)</f>
        <v>0</v>
      </c>
      <c r="F1824" s="3">
        <f>SUMIFS(Details!AY:AY,Details!E:E,'GST TDS'!B1824)</f>
        <v>0</v>
      </c>
      <c r="G1824" s="352">
        <f t="shared" si="39"/>
        <v>0</v>
      </c>
    </row>
    <row r="1825" spans="3:7" x14ac:dyDescent="0.35">
      <c r="C1825" s="3">
        <f>_xlfn.XLOOKUP(B1825,Details!E:E,Details!CG:CG)</f>
        <v>0</v>
      </c>
      <c r="D1825" s="3">
        <f>_xlfn.XLOOKUP(B1825,Details!E:E,Details!AQ:AQ)</f>
        <v>0</v>
      </c>
      <c r="E1825" s="3">
        <f>_xlfn.XLOOKUP(B1825,Details!E:E,Details!AR:AR)</f>
        <v>0</v>
      </c>
      <c r="F1825" s="3">
        <f>SUMIFS(Details!AY:AY,Details!E:E,'GST TDS'!B1825)</f>
        <v>0</v>
      </c>
      <c r="G1825" s="352">
        <f t="shared" si="39"/>
        <v>0</v>
      </c>
    </row>
    <row r="1826" spans="3:7" x14ac:dyDescent="0.35">
      <c r="C1826" s="3">
        <f>_xlfn.XLOOKUP(B1826,Details!E:E,Details!CG:CG)</f>
        <v>0</v>
      </c>
      <c r="D1826" s="3">
        <f>_xlfn.XLOOKUP(B1826,Details!E:E,Details!AQ:AQ)</f>
        <v>0</v>
      </c>
      <c r="E1826" s="3">
        <f>_xlfn.XLOOKUP(B1826,Details!E:E,Details!AR:AR)</f>
        <v>0</v>
      </c>
      <c r="F1826" s="3">
        <f>SUMIFS(Details!AY:AY,Details!E:E,'GST TDS'!B1826)</f>
        <v>0</v>
      </c>
      <c r="G1826" s="352">
        <f t="shared" si="39"/>
        <v>0</v>
      </c>
    </row>
    <row r="1827" spans="3:7" x14ac:dyDescent="0.35">
      <c r="C1827" s="3">
        <f>_xlfn.XLOOKUP(B1827,Details!E:E,Details!CG:CG)</f>
        <v>0</v>
      </c>
      <c r="D1827" s="3">
        <f>_xlfn.XLOOKUP(B1827,Details!E:E,Details!AQ:AQ)</f>
        <v>0</v>
      </c>
      <c r="E1827" s="3">
        <f>_xlfn.XLOOKUP(B1827,Details!E:E,Details!AR:AR)</f>
        <v>0</v>
      </c>
      <c r="F1827" s="3">
        <f>SUMIFS(Details!AY:AY,Details!E:E,'GST TDS'!B1827)</f>
        <v>0</v>
      </c>
      <c r="G1827" s="352">
        <f t="shared" si="39"/>
        <v>0</v>
      </c>
    </row>
    <row r="1828" spans="3:7" x14ac:dyDescent="0.35">
      <c r="C1828" s="3">
        <f>_xlfn.XLOOKUP(B1828,Details!E:E,Details!CG:CG)</f>
        <v>0</v>
      </c>
      <c r="D1828" s="3">
        <f>_xlfn.XLOOKUP(B1828,Details!E:E,Details!AQ:AQ)</f>
        <v>0</v>
      </c>
      <c r="E1828" s="3">
        <f>_xlfn.XLOOKUP(B1828,Details!E:E,Details!AR:AR)</f>
        <v>0</v>
      </c>
      <c r="F1828" s="3">
        <f>SUMIFS(Details!AY:AY,Details!E:E,'GST TDS'!B1828)</f>
        <v>0</v>
      </c>
      <c r="G1828" s="352">
        <f t="shared" si="39"/>
        <v>0</v>
      </c>
    </row>
    <row r="1829" spans="3:7" x14ac:dyDescent="0.35">
      <c r="C1829" s="3">
        <f>_xlfn.XLOOKUP(B1829,Details!E:E,Details!CG:CG)</f>
        <v>0</v>
      </c>
      <c r="D1829" s="3">
        <f>_xlfn.XLOOKUP(B1829,Details!E:E,Details!AQ:AQ)</f>
        <v>0</v>
      </c>
      <c r="E1829" s="3">
        <f>_xlfn.XLOOKUP(B1829,Details!E:E,Details!AR:AR)</f>
        <v>0</v>
      </c>
      <c r="F1829" s="3">
        <f>SUMIFS(Details!AY:AY,Details!E:E,'GST TDS'!B1829)</f>
        <v>0</v>
      </c>
      <c r="G1829" s="352">
        <f t="shared" si="39"/>
        <v>0</v>
      </c>
    </row>
    <row r="1830" spans="3:7" x14ac:dyDescent="0.35">
      <c r="C1830" s="3">
        <f>_xlfn.XLOOKUP(B1830,Details!E:E,Details!CG:CG)</f>
        <v>0</v>
      </c>
      <c r="D1830" s="3">
        <f>_xlfn.XLOOKUP(B1830,Details!E:E,Details!AQ:AQ)</f>
        <v>0</v>
      </c>
      <c r="E1830" s="3">
        <f>_xlfn.XLOOKUP(B1830,Details!E:E,Details!AR:AR)</f>
        <v>0</v>
      </c>
      <c r="F1830" s="3">
        <f>SUMIFS(Details!AY:AY,Details!E:E,'GST TDS'!B1830)</f>
        <v>0</v>
      </c>
      <c r="G1830" s="352">
        <f t="shared" si="39"/>
        <v>0</v>
      </c>
    </row>
    <row r="1831" spans="3:7" x14ac:dyDescent="0.35">
      <c r="C1831" s="3">
        <f>_xlfn.XLOOKUP(B1831,Details!E:E,Details!CG:CG)</f>
        <v>0</v>
      </c>
      <c r="D1831" s="3">
        <f>_xlfn.XLOOKUP(B1831,Details!E:E,Details!AQ:AQ)</f>
        <v>0</v>
      </c>
      <c r="E1831" s="3">
        <f>_xlfn.XLOOKUP(B1831,Details!E:E,Details!AR:AR)</f>
        <v>0</v>
      </c>
      <c r="F1831" s="3">
        <f>SUMIFS(Details!AY:AY,Details!E:E,'GST TDS'!B1831)</f>
        <v>0</v>
      </c>
      <c r="G1831" s="352">
        <f t="shared" si="39"/>
        <v>0</v>
      </c>
    </row>
    <row r="1832" spans="3:7" x14ac:dyDescent="0.35">
      <c r="C1832" s="3">
        <f>_xlfn.XLOOKUP(B1832,Details!E:E,Details!CG:CG)</f>
        <v>0</v>
      </c>
      <c r="D1832" s="3">
        <f>_xlfn.XLOOKUP(B1832,Details!E:E,Details!AQ:AQ)</f>
        <v>0</v>
      </c>
      <c r="E1832" s="3">
        <f>_xlfn.XLOOKUP(B1832,Details!E:E,Details!AR:AR)</f>
        <v>0</v>
      </c>
      <c r="F1832" s="3">
        <f>SUMIFS(Details!AY:AY,Details!E:E,'GST TDS'!B1832)</f>
        <v>0</v>
      </c>
      <c r="G1832" s="352">
        <f t="shared" si="39"/>
        <v>0</v>
      </c>
    </row>
    <row r="1833" spans="3:7" x14ac:dyDescent="0.35">
      <c r="C1833" s="3">
        <f>_xlfn.XLOOKUP(B1833,Details!E:E,Details!CG:CG)</f>
        <v>0</v>
      </c>
      <c r="D1833" s="3">
        <f>_xlfn.XLOOKUP(B1833,Details!E:E,Details!AQ:AQ)</f>
        <v>0</v>
      </c>
      <c r="E1833" s="3">
        <f>_xlfn.XLOOKUP(B1833,Details!E:E,Details!AR:AR)</f>
        <v>0</v>
      </c>
      <c r="F1833" s="3">
        <f>SUMIFS(Details!AY:AY,Details!E:E,'GST TDS'!B1833)</f>
        <v>0</v>
      </c>
      <c r="G1833" s="352">
        <f t="shared" si="39"/>
        <v>0</v>
      </c>
    </row>
    <row r="1834" spans="3:7" x14ac:dyDescent="0.35">
      <c r="C1834" s="3">
        <f>_xlfn.XLOOKUP(B1834,Details!E:E,Details!CG:CG)</f>
        <v>0</v>
      </c>
      <c r="D1834" s="3">
        <f>_xlfn.XLOOKUP(B1834,Details!E:E,Details!AQ:AQ)</f>
        <v>0</v>
      </c>
      <c r="E1834" s="3">
        <f>_xlfn.XLOOKUP(B1834,Details!E:E,Details!AR:AR)</f>
        <v>0</v>
      </c>
      <c r="F1834" s="3">
        <f>SUMIFS(Details!AY:AY,Details!E:E,'GST TDS'!B1834)</f>
        <v>0</v>
      </c>
      <c r="G1834" s="352">
        <f t="shared" si="39"/>
        <v>0</v>
      </c>
    </row>
    <row r="1835" spans="3:7" x14ac:dyDescent="0.35">
      <c r="C1835" s="3">
        <f>_xlfn.XLOOKUP(B1835,Details!E:E,Details!CG:CG)</f>
        <v>0</v>
      </c>
      <c r="D1835" s="3">
        <f>_xlfn.XLOOKUP(B1835,Details!E:E,Details!AQ:AQ)</f>
        <v>0</v>
      </c>
      <c r="E1835" s="3">
        <f>_xlfn.XLOOKUP(B1835,Details!E:E,Details!AR:AR)</f>
        <v>0</v>
      </c>
      <c r="F1835" s="3">
        <f>SUMIFS(Details!AY:AY,Details!E:E,'GST TDS'!B1835)</f>
        <v>0</v>
      </c>
      <c r="G1835" s="352">
        <f t="shared" si="39"/>
        <v>0</v>
      </c>
    </row>
    <row r="1836" spans="3:7" x14ac:dyDescent="0.35">
      <c r="C1836" s="3">
        <f>_xlfn.XLOOKUP(B1836,Details!E:E,Details!CG:CG)</f>
        <v>0</v>
      </c>
      <c r="D1836" s="3">
        <f>_xlfn.XLOOKUP(B1836,Details!E:E,Details!AQ:AQ)</f>
        <v>0</v>
      </c>
      <c r="E1836" s="3">
        <f>_xlfn.XLOOKUP(B1836,Details!E:E,Details!AR:AR)</f>
        <v>0</v>
      </c>
      <c r="F1836" s="3">
        <f>SUMIFS(Details!AY:AY,Details!E:E,'GST TDS'!B1836)</f>
        <v>0</v>
      </c>
      <c r="G1836" s="352">
        <f t="shared" si="39"/>
        <v>0</v>
      </c>
    </row>
    <row r="1837" spans="3:7" x14ac:dyDescent="0.35">
      <c r="C1837" s="3">
        <f>_xlfn.XLOOKUP(B1837,Details!E:E,Details!CG:CG)</f>
        <v>0</v>
      </c>
      <c r="D1837" s="3">
        <f>_xlfn.XLOOKUP(B1837,Details!E:E,Details!AQ:AQ)</f>
        <v>0</v>
      </c>
      <c r="E1837" s="3">
        <f>_xlfn.XLOOKUP(B1837,Details!E:E,Details!AR:AR)</f>
        <v>0</v>
      </c>
      <c r="F1837" s="3">
        <f>SUMIFS(Details!AY:AY,Details!E:E,'GST TDS'!B1837)</f>
        <v>0</v>
      </c>
      <c r="G1837" s="352">
        <f t="shared" si="39"/>
        <v>0</v>
      </c>
    </row>
    <row r="1838" spans="3:7" x14ac:dyDescent="0.35">
      <c r="C1838" s="3">
        <f>_xlfn.XLOOKUP(B1838,Details!E:E,Details!CG:CG)</f>
        <v>0</v>
      </c>
      <c r="D1838" s="3">
        <f>_xlfn.XLOOKUP(B1838,Details!E:E,Details!AQ:AQ)</f>
        <v>0</v>
      </c>
      <c r="E1838" s="3">
        <f>_xlfn.XLOOKUP(B1838,Details!E:E,Details!AR:AR)</f>
        <v>0</v>
      </c>
      <c r="F1838" s="3">
        <f>SUMIFS(Details!AY:AY,Details!E:E,'GST TDS'!B1838)</f>
        <v>0</v>
      </c>
      <c r="G1838" s="352">
        <f t="shared" si="39"/>
        <v>0</v>
      </c>
    </row>
    <row r="1839" spans="3:7" x14ac:dyDescent="0.35">
      <c r="C1839" s="3">
        <f>_xlfn.XLOOKUP(B1839,Details!E:E,Details!CG:CG)</f>
        <v>0</v>
      </c>
      <c r="D1839" s="3">
        <f>_xlfn.XLOOKUP(B1839,Details!E:E,Details!AQ:AQ)</f>
        <v>0</v>
      </c>
      <c r="E1839" s="3">
        <f>_xlfn.XLOOKUP(B1839,Details!E:E,Details!AR:AR)</f>
        <v>0</v>
      </c>
      <c r="F1839" s="3">
        <f>SUMIFS(Details!AY:AY,Details!E:E,'GST TDS'!B1839)</f>
        <v>0</v>
      </c>
      <c r="G1839" s="352">
        <f t="shared" si="39"/>
        <v>0</v>
      </c>
    </row>
    <row r="1840" spans="3:7" x14ac:dyDescent="0.35">
      <c r="C1840" s="3">
        <f>_xlfn.XLOOKUP(B1840,Details!E:E,Details!CG:CG)</f>
        <v>0</v>
      </c>
      <c r="D1840" s="3">
        <f>_xlfn.XLOOKUP(B1840,Details!E:E,Details!AQ:AQ)</f>
        <v>0</v>
      </c>
      <c r="E1840" s="3">
        <f>_xlfn.XLOOKUP(B1840,Details!E:E,Details!AR:AR)</f>
        <v>0</v>
      </c>
      <c r="F1840" s="3">
        <f>SUMIFS(Details!AY:AY,Details!E:E,'GST TDS'!B1840)</f>
        <v>0</v>
      </c>
      <c r="G1840" s="352">
        <f t="shared" si="39"/>
        <v>0</v>
      </c>
    </row>
    <row r="1841" spans="3:7" x14ac:dyDescent="0.35">
      <c r="C1841" s="3">
        <f>_xlfn.XLOOKUP(B1841,Details!E:E,Details!CG:CG)</f>
        <v>0</v>
      </c>
      <c r="D1841" s="3">
        <f>_xlfn.XLOOKUP(B1841,Details!E:E,Details!AQ:AQ)</f>
        <v>0</v>
      </c>
      <c r="E1841" s="3">
        <f>_xlfn.XLOOKUP(B1841,Details!E:E,Details!AR:AR)</f>
        <v>0</v>
      </c>
      <c r="F1841" s="3">
        <f>SUMIFS(Details!AY:AY,Details!E:E,'GST TDS'!B1841)</f>
        <v>0</v>
      </c>
      <c r="G1841" s="352">
        <f t="shared" si="39"/>
        <v>0</v>
      </c>
    </row>
    <row r="1842" spans="3:7" x14ac:dyDescent="0.35">
      <c r="C1842" s="3">
        <f>_xlfn.XLOOKUP(B1842,Details!E:E,Details!CG:CG)</f>
        <v>0</v>
      </c>
      <c r="D1842" s="3">
        <f>_xlfn.XLOOKUP(B1842,Details!E:E,Details!AQ:AQ)</f>
        <v>0</v>
      </c>
      <c r="E1842" s="3">
        <f>_xlfn.XLOOKUP(B1842,Details!E:E,Details!AR:AR)</f>
        <v>0</v>
      </c>
      <c r="F1842" s="3">
        <f>SUMIFS(Details!AY:AY,Details!E:E,'GST TDS'!B1842)</f>
        <v>0</v>
      </c>
      <c r="G1842" s="352">
        <f t="shared" si="39"/>
        <v>0</v>
      </c>
    </row>
    <row r="1843" spans="3:7" x14ac:dyDescent="0.35">
      <c r="C1843" s="3">
        <f>_xlfn.XLOOKUP(B1843,Details!E:E,Details!CG:CG)</f>
        <v>0</v>
      </c>
      <c r="D1843" s="3">
        <f>_xlfn.XLOOKUP(B1843,Details!E:E,Details!AQ:AQ)</f>
        <v>0</v>
      </c>
      <c r="E1843" s="3">
        <f>_xlfn.XLOOKUP(B1843,Details!E:E,Details!AR:AR)</f>
        <v>0</v>
      </c>
      <c r="F1843" s="3">
        <f>SUMIFS(Details!AY:AY,Details!E:E,'GST TDS'!B1843)</f>
        <v>0</v>
      </c>
      <c r="G1843" s="352">
        <f t="shared" si="39"/>
        <v>0</v>
      </c>
    </row>
    <row r="1844" spans="3:7" x14ac:dyDescent="0.35">
      <c r="C1844" s="3">
        <f>_xlfn.XLOOKUP(B1844,Details!E:E,Details!CG:CG)</f>
        <v>0</v>
      </c>
      <c r="D1844" s="3">
        <f>_xlfn.XLOOKUP(B1844,Details!E:E,Details!AQ:AQ)</f>
        <v>0</v>
      </c>
      <c r="E1844" s="3">
        <f>_xlfn.XLOOKUP(B1844,Details!E:E,Details!AR:AR)</f>
        <v>0</v>
      </c>
      <c r="F1844" s="3">
        <f>SUMIFS(Details!AY:AY,Details!E:E,'GST TDS'!B1844)</f>
        <v>0</v>
      </c>
      <c r="G1844" s="352">
        <f t="shared" si="39"/>
        <v>0</v>
      </c>
    </row>
    <row r="1845" spans="3:7" x14ac:dyDescent="0.35">
      <c r="C1845" s="3">
        <f>_xlfn.XLOOKUP(B1845,Details!E:E,Details!CG:CG)</f>
        <v>0</v>
      </c>
      <c r="D1845" s="3">
        <f>_xlfn.XLOOKUP(B1845,Details!E:E,Details!AQ:AQ)</f>
        <v>0</v>
      </c>
      <c r="E1845" s="3">
        <f>_xlfn.XLOOKUP(B1845,Details!E:E,Details!AR:AR)</f>
        <v>0</v>
      </c>
      <c r="F1845" s="3">
        <f>SUMIFS(Details!AY:AY,Details!E:E,'GST TDS'!B1845)</f>
        <v>0</v>
      </c>
      <c r="G1845" s="352">
        <f t="shared" si="39"/>
        <v>0</v>
      </c>
    </row>
    <row r="1846" spans="3:7" x14ac:dyDescent="0.35">
      <c r="C1846" s="3">
        <f>_xlfn.XLOOKUP(B1846,Details!E:E,Details!CG:CG)</f>
        <v>0</v>
      </c>
      <c r="D1846" s="3">
        <f>_xlfn.XLOOKUP(B1846,Details!E:E,Details!AQ:AQ)</f>
        <v>0</v>
      </c>
      <c r="E1846" s="3">
        <f>_xlfn.XLOOKUP(B1846,Details!E:E,Details!AR:AR)</f>
        <v>0</v>
      </c>
      <c r="F1846" s="3">
        <f>SUMIFS(Details!AY:AY,Details!E:E,'GST TDS'!B1846)</f>
        <v>0</v>
      </c>
      <c r="G1846" s="352">
        <f t="shared" si="39"/>
        <v>0</v>
      </c>
    </row>
    <row r="1847" spans="3:7" x14ac:dyDescent="0.35">
      <c r="C1847" s="3">
        <f>_xlfn.XLOOKUP(B1847,Details!E:E,Details!CG:CG)</f>
        <v>0</v>
      </c>
      <c r="D1847" s="3">
        <f>_xlfn.XLOOKUP(B1847,Details!E:E,Details!AQ:AQ)</f>
        <v>0</v>
      </c>
      <c r="E1847" s="3">
        <f>_xlfn.XLOOKUP(B1847,Details!E:E,Details!AR:AR)</f>
        <v>0</v>
      </c>
      <c r="F1847" s="3">
        <f>SUMIFS(Details!AY:AY,Details!E:E,'GST TDS'!B1847)</f>
        <v>0</v>
      </c>
      <c r="G1847" s="352">
        <f t="shared" si="39"/>
        <v>0</v>
      </c>
    </row>
    <row r="1848" spans="3:7" x14ac:dyDescent="0.35">
      <c r="C1848" s="3">
        <f>_xlfn.XLOOKUP(B1848,Details!E:E,Details!CG:CG)</f>
        <v>0</v>
      </c>
      <c r="D1848" s="3">
        <f>_xlfn.XLOOKUP(B1848,Details!E:E,Details!AQ:AQ)</f>
        <v>0</v>
      </c>
      <c r="E1848" s="3">
        <f>_xlfn.XLOOKUP(B1848,Details!E:E,Details!AR:AR)</f>
        <v>0</v>
      </c>
      <c r="F1848" s="3">
        <f>SUMIFS(Details!AY:AY,Details!E:E,'GST TDS'!B1848)</f>
        <v>0</v>
      </c>
      <c r="G1848" s="352">
        <f t="shared" si="39"/>
        <v>0</v>
      </c>
    </row>
    <row r="1849" spans="3:7" x14ac:dyDescent="0.35">
      <c r="C1849" s="3">
        <f>_xlfn.XLOOKUP(B1849,Details!E:E,Details!CG:CG)</f>
        <v>0</v>
      </c>
      <c r="D1849" s="3">
        <f>_xlfn.XLOOKUP(B1849,Details!E:E,Details!AQ:AQ)</f>
        <v>0</v>
      </c>
      <c r="E1849" s="3">
        <f>_xlfn.XLOOKUP(B1849,Details!E:E,Details!AR:AR)</f>
        <v>0</v>
      </c>
      <c r="F1849" s="3">
        <f>SUMIFS(Details!AY:AY,Details!E:E,'GST TDS'!B1849)</f>
        <v>0</v>
      </c>
      <c r="G1849" s="352">
        <f t="shared" si="39"/>
        <v>0</v>
      </c>
    </row>
    <row r="1850" spans="3:7" x14ac:dyDescent="0.35">
      <c r="C1850" s="3">
        <f>_xlfn.XLOOKUP(B1850,Details!E:E,Details!CG:CG)</f>
        <v>0</v>
      </c>
      <c r="D1850" s="3">
        <f>_xlfn.XLOOKUP(B1850,Details!E:E,Details!AQ:AQ)</f>
        <v>0</v>
      </c>
      <c r="E1850" s="3">
        <f>_xlfn.XLOOKUP(B1850,Details!E:E,Details!AR:AR)</f>
        <v>0</v>
      </c>
      <c r="F1850" s="3">
        <f>SUMIFS(Details!AY:AY,Details!E:E,'GST TDS'!B1850)</f>
        <v>0</v>
      </c>
      <c r="G1850" s="352">
        <f t="shared" si="39"/>
        <v>0</v>
      </c>
    </row>
    <row r="1851" spans="3:7" x14ac:dyDescent="0.35">
      <c r="C1851" s="3">
        <f>_xlfn.XLOOKUP(B1851,Details!E:E,Details!CG:CG)</f>
        <v>0</v>
      </c>
      <c r="D1851" s="3">
        <f>_xlfn.XLOOKUP(B1851,Details!E:E,Details!AQ:AQ)</f>
        <v>0</v>
      </c>
      <c r="E1851" s="3">
        <f>_xlfn.XLOOKUP(B1851,Details!E:E,Details!AR:AR)</f>
        <v>0</v>
      </c>
      <c r="F1851" s="3">
        <f>SUMIFS(Details!AY:AY,Details!E:E,'GST TDS'!B1851)</f>
        <v>0</v>
      </c>
      <c r="G1851" s="352">
        <f t="shared" si="39"/>
        <v>0</v>
      </c>
    </row>
    <row r="1852" spans="3:7" x14ac:dyDescent="0.35">
      <c r="C1852" s="3">
        <f>_xlfn.XLOOKUP(B1852,Details!E:E,Details!CG:CG)</f>
        <v>0</v>
      </c>
      <c r="D1852" s="3">
        <f>_xlfn.XLOOKUP(B1852,Details!E:E,Details!AQ:AQ)</f>
        <v>0</v>
      </c>
      <c r="E1852" s="3">
        <f>_xlfn.XLOOKUP(B1852,Details!E:E,Details!AR:AR)</f>
        <v>0</v>
      </c>
      <c r="F1852" s="3">
        <f>SUMIFS(Details!AY:AY,Details!E:E,'GST TDS'!B1852)</f>
        <v>0</v>
      </c>
      <c r="G1852" s="352">
        <f t="shared" si="39"/>
        <v>0</v>
      </c>
    </row>
    <row r="1853" spans="3:7" x14ac:dyDescent="0.35">
      <c r="C1853" s="3">
        <f>_xlfn.XLOOKUP(B1853,Details!E:E,Details!CG:CG)</f>
        <v>0</v>
      </c>
      <c r="D1853" s="3">
        <f>_xlfn.XLOOKUP(B1853,Details!E:E,Details!AQ:AQ)</f>
        <v>0</v>
      </c>
      <c r="E1853" s="3">
        <f>_xlfn.XLOOKUP(B1853,Details!E:E,Details!AR:AR)</f>
        <v>0</v>
      </c>
      <c r="F1853" s="3">
        <f>SUMIFS(Details!AY:AY,Details!E:E,'GST TDS'!B1853)</f>
        <v>0</v>
      </c>
      <c r="G1853" s="352">
        <f t="shared" si="39"/>
        <v>0</v>
      </c>
    </row>
    <row r="1854" spans="3:7" x14ac:dyDescent="0.35">
      <c r="C1854" s="3">
        <f>_xlfn.XLOOKUP(B1854,Details!E:E,Details!CG:CG)</f>
        <v>0</v>
      </c>
      <c r="D1854" s="3">
        <f>_xlfn.XLOOKUP(B1854,Details!E:E,Details!AQ:AQ)</f>
        <v>0</v>
      </c>
      <c r="E1854" s="3">
        <f>_xlfn.XLOOKUP(B1854,Details!E:E,Details!AR:AR)</f>
        <v>0</v>
      </c>
      <c r="F1854" s="3">
        <f>SUMIFS(Details!AY:AY,Details!E:E,'GST TDS'!B1854)</f>
        <v>0</v>
      </c>
      <c r="G1854" s="352">
        <f t="shared" si="39"/>
        <v>0</v>
      </c>
    </row>
    <row r="1855" spans="3:7" x14ac:dyDescent="0.35">
      <c r="C1855" s="3">
        <f>_xlfn.XLOOKUP(B1855,Details!E:E,Details!CG:CG)</f>
        <v>0</v>
      </c>
      <c r="D1855" s="3">
        <f>_xlfn.XLOOKUP(B1855,Details!E:E,Details!AQ:AQ)</f>
        <v>0</v>
      </c>
      <c r="E1855" s="3">
        <f>_xlfn.XLOOKUP(B1855,Details!E:E,Details!AR:AR)</f>
        <v>0</v>
      </c>
      <c r="F1855" s="3">
        <f>SUMIFS(Details!AY:AY,Details!E:E,'GST TDS'!B1855)</f>
        <v>0</v>
      </c>
      <c r="G1855" s="352">
        <f t="shared" si="39"/>
        <v>0</v>
      </c>
    </row>
    <row r="1856" spans="3:7" x14ac:dyDescent="0.35">
      <c r="C1856" s="3">
        <f>_xlfn.XLOOKUP(B1856,Details!E:E,Details!CG:CG)</f>
        <v>0</v>
      </c>
      <c r="D1856" s="3">
        <f>_xlfn.XLOOKUP(B1856,Details!E:E,Details!AQ:AQ)</f>
        <v>0</v>
      </c>
      <c r="E1856" s="3">
        <f>_xlfn.XLOOKUP(B1856,Details!E:E,Details!AR:AR)</f>
        <v>0</v>
      </c>
      <c r="F1856" s="3">
        <f>SUMIFS(Details!AY:AY,Details!E:E,'GST TDS'!B1856)</f>
        <v>0</v>
      </c>
      <c r="G1856" s="352">
        <f t="shared" si="39"/>
        <v>0</v>
      </c>
    </row>
    <row r="1857" spans="3:7" x14ac:dyDescent="0.35">
      <c r="C1857" s="3">
        <f>_xlfn.XLOOKUP(B1857,Details!E:E,Details!CG:CG)</f>
        <v>0</v>
      </c>
      <c r="D1857" s="3">
        <f>_xlfn.XLOOKUP(B1857,Details!E:E,Details!AQ:AQ)</f>
        <v>0</v>
      </c>
      <c r="E1857" s="3">
        <f>_xlfn.XLOOKUP(B1857,Details!E:E,Details!AR:AR)</f>
        <v>0</v>
      </c>
      <c r="F1857" s="3">
        <f>SUMIFS(Details!AY:AY,Details!E:E,'GST TDS'!B1857)</f>
        <v>0</v>
      </c>
      <c r="G1857" s="352">
        <f t="shared" si="39"/>
        <v>0</v>
      </c>
    </row>
    <row r="1858" spans="3:7" x14ac:dyDescent="0.35">
      <c r="C1858" s="3">
        <f>_xlfn.XLOOKUP(B1858,Details!E:E,Details!CG:CG)</f>
        <v>0</v>
      </c>
      <c r="D1858" s="3">
        <f>_xlfn.XLOOKUP(B1858,Details!E:E,Details!AQ:AQ)</f>
        <v>0</v>
      </c>
      <c r="E1858" s="3">
        <f>_xlfn.XLOOKUP(B1858,Details!E:E,Details!AR:AR)</f>
        <v>0</v>
      </c>
      <c r="F1858" s="3">
        <f>SUMIFS(Details!AY:AY,Details!E:E,'GST TDS'!B1858)</f>
        <v>0</v>
      </c>
      <c r="G1858" s="352">
        <f t="shared" si="39"/>
        <v>0</v>
      </c>
    </row>
    <row r="1859" spans="3:7" x14ac:dyDescent="0.35">
      <c r="C1859" s="3">
        <f>_xlfn.XLOOKUP(B1859,Details!E:E,Details!CG:CG)</f>
        <v>0</v>
      </c>
      <c r="D1859" s="3">
        <f>_xlfn.XLOOKUP(B1859,Details!E:E,Details!AQ:AQ)</f>
        <v>0</v>
      </c>
      <c r="E1859" s="3">
        <f>_xlfn.XLOOKUP(B1859,Details!E:E,Details!AR:AR)</f>
        <v>0</v>
      </c>
      <c r="F1859" s="3">
        <f>SUMIFS(Details!AY:AY,Details!E:E,'GST TDS'!B1859)</f>
        <v>0</v>
      </c>
      <c r="G1859" s="352">
        <f t="shared" si="39"/>
        <v>0</v>
      </c>
    </row>
    <row r="1860" spans="3:7" x14ac:dyDescent="0.35">
      <c r="C1860" s="3">
        <f>_xlfn.XLOOKUP(B1860,Details!E:E,Details!CG:CG)</f>
        <v>0</v>
      </c>
      <c r="D1860" s="3">
        <f>_xlfn.XLOOKUP(B1860,Details!E:E,Details!AQ:AQ)</f>
        <v>0</v>
      </c>
      <c r="E1860" s="3">
        <f>_xlfn.XLOOKUP(B1860,Details!E:E,Details!AR:AR)</f>
        <v>0</v>
      </c>
      <c r="F1860" s="3">
        <f>SUMIFS(Details!AY:AY,Details!E:E,'GST TDS'!B1860)</f>
        <v>0</v>
      </c>
      <c r="G1860" s="352">
        <f t="shared" si="39"/>
        <v>0</v>
      </c>
    </row>
    <row r="1861" spans="3:7" x14ac:dyDescent="0.35">
      <c r="C1861" s="3">
        <f>_xlfn.XLOOKUP(B1861,Details!E:E,Details!CG:CG)</f>
        <v>0</v>
      </c>
      <c r="D1861" s="3">
        <f>_xlfn.XLOOKUP(B1861,Details!E:E,Details!AQ:AQ)</f>
        <v>0</v>
      </c>
      <c r="E1861" s="3">
        <f>_xlfn.XLOOKUP(B1861,Details!E:E,Details!AR:AR)</f>
        <v>0</v>
      </c>
      <c r="F1861" s="3">
        <f>SUMIFS(Details!AY:AY,Details!E:E,'GST TDS'!B1861)</f>
        <v>0</v>
      </c>
      <c r="G1861" s="352">
        <f t="shared" si="39"/>
        <v>0</v>
      </c>
    </row>
    <row r="1862" spans="3:7" x14ac:dyDescent="0.35">
      <c r="C1862" s="3">
        <f>_xlfn.XLOOKUP(B1862,Details!E:E,Details!CG:CG)</f>
        <v>0</v>
      </c>
      <c r="D1862" s="3">
        <f>_xlfn.XLOOKUP(B1862,Details!E:E,Details!AQ:AQ)</f>
        <v>0</v>
      </c>
      <c r="E1862" s="3">
        <f>_xlfn.XLOOKUP(B1862,Details!E:E,Details!AR:AR)</f>
        <v>0</v>
      </c>
      <c r="F1862" s="3">
        <f>SUMIFS(Details!AY:AY,Details!E:E,'GST TDS'!B1862)</f>
        <v>0</v>
      </c>
      <c r="G1862" s="352">
        <f t="shared" si="39"/>
        <v>0</v>
      </c>
    </row>
    <row r="1863" spans="3:7" x14ac:dyDescent="0.35">
      <c r="C1863" s="3">
        <f>_xlfn.XLOOKUP(B1863,Details!E:E,Details!CG:CG)</f>
        <v>0</v>
      </c>
      <c r="D1863" s="3">
        <f>_xlfn.XLOOKUP(B1863,Details!E:E,Details!AQ:AQ)</f>
        <v>0</v>
      </c>
      <c r="E1863" s="3">
        <f>_xlfn.XLOOKUP(B1863,Details!E:E,Details!AR:AR)</f>
        <v>0</v>
      </c>
      <c r="F1863" s="3">
        <f>SUMIFS(Details!AY:AY,Details!E:E,'GST TDS'!B1863)</f>
        <v>0</v>
      </c>
      <c r="G1863" s="352">
        <f t="shared" si="39"/>
        <v>0</v>
      </c>
    </row>
    <row r="1864" spans="3:7" x14ac:dyDescent="0.35">
      <c r="C1864" s="3">
        <f>_xlfn.XLOOKUP(B1864,Details!E:E,Details!CG:CG)</f>
        <v>0</v>
      </c>
      <c r="D1864" s="3">
        <f>_xlfn.XLOOKUP(B1864,Details!E:E,Details!AQ:AQ)</f>
        <v>0</v>
      </c>
      <c r="E1864" s="3">
        <f>_xlfn.XLOOKUP(B1864,Details!E:E,Details!AR:AR)</f>
        <v>0</v>
      </c>
      <c r="F1864" s="3">
        <f>SUMIFS(Details!AY:AY,Details!E:E,'GST TDS'!B1864)</f>
        <v>0</v>
      </c>
      <c r="G1864" s="352">
        <f t="shared" si="39"/>
        <v>0</v>
      </c>
    </row>
    <row r="1865" spans="3:7" x14ac:dyDescent="0.35">
      <c r="C1865" s="3">
        <f>_xlfn.XLOOKUP(B1865,Details!E:E,Details!CG:CG)</f>
        <v>0</v>
      </c>
      <c r="D1865" s="3">
        <f>_xlfn.XLOOKUP(B1865,Details!E:E,Details!AQ:AQ)</f>
        <v>0</v>
      </c>
      <c r="E1865" s="3">
        <f>_xlfn.XLOOKUP(B1865,Details!E:E,Details!AR:AR)</f>
        <v>0</v>
      </c>
      <c r="F1865" s="3">
        <f>SUMIFS(Details!AY:AY,Details!E:E,'GST TDS'!B1865)</f>
        <v>0</v>
      </c>
      <c r="G1865" s="352">
        <f t="shared" si="39"/>
        <v>0</v>
      </c>
    </row>
    <row r="1866" spans="3:7" x14ac:dyDescent="0.35">
      <c r="C1866" s="3">
        <f>_xlfn.XLOOKUP(B1866,Details!E:E,Details!CG:CG)</f>
        <v>0</v>
      </c>
      <c r="D1866" s="3">
        <f>_xlfn.XLOOKUP(B1866,Details!E:E,Details!AQ:AQ)</f>
        <v>0</v>
      </c>
      <c r="E1866" s="3">
        <f>_xlfn.XLOOKUP(B1866,Details!E:E,Details!AR:AR)</f>
        <v>0</v>
      </c>
      <c r="F1866" s="3">
        <f>SUMIFS(Details!AY:AY,Details!E:E,'GST TDS'!B1866)</f>
        <v>0</v>
      </c>
      <c r="G1866" s="352">
        <f t="shared" si="39"/>
        <v>0</v>
      </c>
    </row>
    <row r="1867" spans="3:7" x14ac:dyDescent="0.35">
      <c r="C1867" s="3">
        <f>_xlfn.XLOOKUP(B1867,Details!E:E,Details!CG:CG)</f>
        <v>0</v>
      </c>
      <c r="D1867" s="3">
        <f>_xlfn.XLOOKUP(B1867,Details!E:E,Details!AQ:AQ)</f>
        <v>0</v>
      </c>
      <c r="E1867" s="3">
        <f>_xlfn.XLOOKUP(B1867,Details!E:E,Details!AR:AR)</f>
        <v>0</v>
      </c>
      <c r="F1867" s="3">
        <f>SUMIFS(Details!AY:AY,Details!E:E,'GST TDS'!B1867)</f>
        <v>0</v>
      </c>
      <c r="G1867" s="352">
        <f t="shared" si="39"/>
        <v>0</v>
      </c>
    </row>
    <row r="1868" spans="3:7" x14ac:dyDescent="0.35">
      <c r="C1868" s="3">
        <f>_xlfn.XLOOKUP(B1868,Details!E:E,Details!CG:CG)</f>
        <v>0</v>
      </c>
      <c r="D1868" s="3">
        <f>_xlfn.XLOOKUP(B1868,Details!E:E,Details!AQ:AQ)</f>
        <v>0</v>
      </c>
      <c r="E1868" s="3">
        <f>_xlfn.XLOOKUP(B1868,Details!E:E,Details!AR:AR)</f>
        <v>0</v>
      </c>
      <c r="F1868" s="3">
        <f>SUMIFS(Details!AY:AY,Details!E:E,'GST TDS'!B1868)</f>
        <v>0</v>
      </c>
      <c r="G1868" s="352">
        <f t="shared" si="39"/>
        <v>0</v>
      </c>
    </row>
    <row r="1869" spans="3:7" x14ac:dyDescent="0.35">
      <c r="C1869" s="3">
        <f>_xlfn.XLOOKUP(B1869,Details!E:E,Details!CG:CG)</f>
        <v>0</v>
      </c>
      <c r="D1869" s="3">
        <f>_xlfn.XLOOKUP(B1869,Details!E:E,Details!AQ:AQ)</f>
        <v>0</v>
      </c>
      <c r="E1869" s="3">
        <f>_xlfn.XLOOKUP(B1869,Details!E:E,Details!AR:AR)</f>
        <v>0</v>
      </c>
      <c r="F1869" s="3">
        <f>SUMIFS(Details!AY:AY,Details!E:E,'GST TDS'!B1869)</f>
        <v>0</v>
      </c>
      <c r="G1869" s="352">
        <f t="shared" si="39"/>
        <v>0</v>
      </c>
    </row>
    <row r="1870" spans="3:7" x14ac:dyDescent="0.35">
      <c r="C1870" s="3">
        <f>_xlfn.XLOOKUP(B1870,Details!E:E,Details!CG:CG)</f>
        <v>0</v>
      </c>
      <c r="D1870" s="3">
        <f>_xlfn.XLOOKUP(B1870,Details!E:E,Details!AQ:AQ)</f>
        <v>0</v>
      </c>
      <c r="E1870" s="3">
        <f>_xlfn.XLOOKUP(B1870,Details!E:E,Details!AR:AR)</f>
        <v>0</v>
      </c>
      <c r="F1870" s="3">
        <f>SUMIFS(Details!AY:AY,Details!E:E,'GST TDS'!B1870)</f>
        <v>0</v>
      </c>
      <c r="G1870" s="352">
        <f t="shared" si="39"/>
        <v>0</v>
      </c>
    </row>
    <row r="1871" spans="3:7" x14ac:dyDescent="0.35">
      <c r="C1871" s="3">
        <f>_xlfn.XLOOKUP(B1871,Details!E:E,Details!CG:CG)</f>
        <v>0</v>
      </c>
      <c r="D1871" s="3">
        <f>_xlfn.XLOOKUP(B1871,Details!E:E,Details!AQ:AQ)</f>
        <v>0</v>
      </c>
      <c r="E1871" s="3">
        <f>_xlfn.XLOOKUP(B1871,Details!E:E,Details!AR:AR)</f>
        <v>0</v>
      </c>
      <c r="F1871" s="3">
        <f>SUMIFS(Details!AY:AY,Details!E:E,'GST TDS'!B1871)</f>
        <v>0</v>
      </c>
      <c r="G1871" s="352">
        <f t="shared" si="39"/>
        <v>0</v>
      </c>
    </row>
    <row r="1872" spans="3:7" x14ac:dyDescent="0.35">
      <c r="C1872" s="3">
        <f>_xlfn.XLOOKUP(B1872,Details!E:E,Details!CG:CG)</f>
        <v>0</v>
      </c>
      <c r="D1872" s="3">
        <f>_xlfn.XLOOKUP(B1872,Details!E:E,Details!AQ:AQ)</f>
        <v>0</v>
      </c>
      <c r="E1872" s="3">
        <f>_xlfn.XLOOKUP(B1872,Details!E:E,Details!AR:AR)</f>
        <v>0</v>
      </c>
      <c r="F1872" s="3">
        <f>SUMIFS(Details!AY:AY,Details!E:E,'GST TDS'!B1872)</f>
        <v>0</v>
      </c>
      <c r="G1872" s="352">
        <f t="shared" si="39"/>
        <v>0</v>
      </c>
    </row>
    <row r="1873" spans="3:7" x14ac:dyDescent="0.35">
      <c r="C1873" s="3">
        <f>_xlfn.XLOOKUP(B1873,Details!E:E,Details!CG:CG)</f>
        <v>0</v>
      </c>
      <c r="D1873" s="3">
        <f>_xlfn.XLOOKUP(B1873,Details!E:E,Details!AQ:AQ)</f>
        <v>0</v>
      </c>
      <c r="E1873" s="3">
        <f>_xlfn.XLOOKUP(B1873,Details!E:E,Details!AR:AR)</f>
        <v>0</v>
      </c>
      <c r="F1873" s="3">
        <f>SUMIFS(Details!AY:AY,Details!E:E,'GST TDS'!B1873)</f>
        <v>0</v>
      </c>
      <c r="G1873" s="352">
        <f t="shared" si="39"/>
        <v>0</v>
      </c>
    </row>
    <row r="1874" spans="3:7" x14ac:dyDescent="0.35">
      <c r="C1874" s="3">
        <f>_xlfn.XLOOKUP(B1874,Details!E:E,Details!CG:CG)</f>
        <v>0</v>
      </c>
      <c r="D1874" s="3">
        <f>_xlfn.XLOOKUP(B1874,Details!E:E,Details!AQ:AQ)</f>
        <v>0</v>
      </c>
      <c r="E1874" s="3">
        <f>_xlfn.XLOOKUP(B1874,Details!E:E,Details!AR:AR)</f>
        <v>0</v>
      </c>
      <c r="F1874" s="3">
        <f>SUMIFS(Details!AY:AY,Details!E:E,'GST TDS'!B1874)</f>
        <v>0</v>
      </c>
      <c r="G1874" s="352">
        <f t="shared" si="39"/>
        <v>0</v>
      </c>
    </row>
    <row r="1875" spans="3:7" x14ac:dyDescent="0.35">
      <c r="C1875" s="3">
        <f>_xlfn.XLOOKUP(B1875,Details!E:E,Details!CG:CG)</f>
        <v>0</v>
      </c>
      <c r="D1875" s="3">
        <f>_xlfn.XLOOKUP(B1875,Details!E:E,Details!AQ:AQ)</f>
        <v>0</v>
      </c>
      <c r="E1875" s="3">
        <f>_xlfn.XLOOKUP(B1875,Details!E:E,Details!AR:AR)</f>
        <v>0</v>
      </c>
      <c r="F1875" s="3">
        <f>SUMIFS(Details!AY:AY,Details!E:E,'GST TDS'!B1875)</f>
        <v>0</v>
      </c>
      <c r="G1875" s="352">
        <f t="shared" ref="G1875:G1887" si="40">F1875*2%</f>
        <v>0</v>
      </c>
    </row>
    <row r="1876" spans="3:7" x14ac:dyDescent="0.35">
      <c r="C1876" s="3">
        <f>_xlfn.XLOOKUP(B1876,Details!E:E,Details!CG:CG)</f>
        <v>0</v>
      </c>
      <c r="D1876" s="3">
        <f>_xlfn.XLOOKUP(B1876,Details!E:E,Details!AQ:AQ)</f>
        <v>0</v>
      </c>
      <c r="E1876" s="3">
        <f>_xlfn.XLOOKUP(B1876,Details!E:E,Details!AR:AR)</f>
        <v>0</v>
      </c>
      <c r="F1876" s="3">
        <f>SUMIFS(Details!AY:AY,Details!E:E,'GST TDS'!B1876)</f>
        <v>0</v>
      </c>
      <c r="G1876" s="352">
        <f t="shared" si="40"/>
        <v>0</v>
      </c>
    </row>
    <row r="1877" spans="3:7" x14ac:dyDescent="0.35">
      <c r="C1877" s="3">
        <f>_xlfn.XLOOKUP(B1877,Details!E:E,Details!CG:CG)</f>
        <v>0</v>
      </c>
      <c r="D1877" s="3">
        <f>_xlfn.XLOOKUP(B1877,Details!E:E,Details!AQ:AQ)</f>
        <v>0</v>
      </c>
      <c r="E1877" s="3">
        <f>_xlfn.XLOOKUP(B1877,Details!E:E,Details!AR:AR)</f>
        <v>0</v>
      </c>
      <c r="F1877" s="3">
        <f>SUMIFS(Details!AY:AY,Details!E:E,'GST TDS'!B1877)</f>
        <v>0</v>
      </c>
      <c r="G1877" s="352">
        <f t="shared" si="40"/>
        <v>0</v>
      </c>
    </row>
    <row r="1878" spans="3:7" x14ac:dyDescent="0.35">
      <c r="C1878" s="3">
        <f>_xlfn.XLOOKUP(B1878,Details!E:E,Details!CG:CG)</f>
        <v>0</v>
      </c>
      <c r="D1878" s="3">
        <f>_xlfn.XLOOKUP(B1878,Details!E:E,Details!AQ:AQ)</f>
        <v>0</v>
      </c>
      <c r="E1878" s="3">
        <f>_xlfn.XLOOKUP(B1878,Details!E:E,Details!AR:AR)</f>
        <v>0</v>
      </c>
      <c r="F1878" s="3">
        <f>SUMIFS(Details!AY:AY,Details!E:E,'GST TDS'!B1878)</f>
        <v>0</v>
      </c>
      <c r="G1878" s="352">
        <f t="shared" si="40"/>
        <v>0</v>
      </c>
    </row>
    <row r="1879" spans="3:7" x14ac:dyDescent="0.35">
      <c r="C1879" s="3">
        <f>_xlfn.XLOOKUP(B1879,Details!E:E,Details!CG:CG)</f>
        <v>0</v>
      </c>
      <c r="D1879" s="3">
        <f>_xlfn.XLOOKUP(B1879,Details!E:E,Details!AQ:AQ)</f>
        <v>0</v>
      </c>
      <c r="E1879" s="3">
        <f>_xlfn.XLOOKUP(B1879,Details!E:E,Details!AR:AR)</f>
        <v>0</v>
      </c>
      <c r="F1879" s="3">
        <f>SUMIFS(Details!AY:AY,Details!E:E,'GST TDS'!B1879)</f>
        <v>0</v>
      </c>
      <c r="G1879" s="352">
        <f t="shared" si="40"/>
        <v>0</v>
      </c>
    </row>
    <row r="1880" spans="3:7" x14ac:dyDescent="0.35">
      <c r="C1880" s="3">
        <f>_xlfn.XLOOKUP(B1880,Details!E:E,Details!CG:CG)</f>
        <v>0</v>
      </c>
      <c r="D1880" s="3">
        <f>_xlfn.XLOOKUP(B1880,Details!E:E,Details!AQ:AQ)</f>
        <v>0</v>
      </c>
      <c r="E1880" s="3">
        <f>_xlfn.XLOOKUP(B1880,Details!E:E,Details!AR:AR)</f>
        <v>0</v>
      </c>
      <c r="F1880" s="3">
        <f>SUMIFS(Details!AY:AY,Details!E:E,'GST TDS'!B1880)</f>
        <v>0</v>
      </c>
      <c r="G1880" s="352">
        <f t="shared" si="40"/>
        <v>0</v>
      </c>
    </row>
    <row r="1881" spans="3:7" x14ac:dyDescent="0.35">
      <c r="C1881" s="3">
        <f>_xlfn.XLOOKUP(B1881,Details!E:E,Details!CG:CG)</f>
        <v>0</v>
      </c>
      <c r="D1881" s="3">
        <f>_xlfn.XLOOKUP(B1881,Details!E:E,Details!AQ:AQ)</f>
        <v>0</v>
      </c>
      <c r="E1881" s="3">
        <f>_xlfn.XLOOKUP(B1881,Details!E:E,Details!AR:AR)</f>
        <v>0</v>
      </c>
      <c r="F1881" s="3">
        <f>SUMIFS(Details!AY:AY,Details!E:E,'GST TDS'!B1881)</f>
        <v>0</v>
      </c>
      <c r="G1881" s="352">
        <f t="shared" si="40"/>
        <v>0</v>
      </c>
    </row>
    <row r="1882" spans="3:7" x14ac:dyDescent="0.35">
      <c r="C1882" s="3">
        <f>_xlfn.XLOOKUP(B1882,Details!E:E,Details!CG:CG)</f>
        <v>0</v>
      </c>
      <c r="D1882" s="3">
        <f>_xlfn.XLOOKUP(B1882,Details!E:E,Details!AQ:AQ)</f>
        <v>0</v>
      </c>
      <c r="E1882" s="3">
        <f>_xlfn.XLOOKUP(B1882,Details!E:E,Details!AR:AR)</f>
        <v>0</v>
      </c>
      <c r="F1882" s="3">
        <f>SUMIFS(Details!AY:AY,Details!E:E,'GST TDS'!B1882)</f>
        <v>0</v>
      </c>
      <c r="G1882" s="352">
        <f t="shared" si="40"/>
        <v>0</v>
      </c>
    </row>
    <row r="1883" spans="3:7" x14ac:dyDescent="0.35">
      <c r="C1883" s="3">
        <f>_xlfn.XLOOKUP(B1883,Details!E:E,Details!CG:CG)</f>
        <v>0</v>
      </c>
      <c r="D1883" s="3">
        <f>_xlfn.XLOOKUP(B1883,Details!E:E,Details!AQ:AQ)</f>
        <v>0</v>
      </c>
      <c r="E1883" s="3">
        <f>_xlfn.XLOOKUP(B1883,Details!E:E,Details!AR:AR)</f>
        <v>0</v>
      </c>
      <c r="F1883" s="3">
        <f>SUMIFS(Details!AY:AY,Details!E:E,'GST TDS'!B1883)</f>
        <v>0</v>
      </c>
      <c r="G1883" s="352">
        <f t="shared" si="40"/>
        <v>0</v>
      </c>
    </row>
    <row r="1884" spans="3:7" x14ac:dyDescent="0.35">
      <c r="C1884" s="3">
        <f>_xlfn.XLOOKUP(B1884,Details!E:E,Details!CG:CG)</f>
        <v>0</v>
      </c>
      <c r="D1884" s="3">
        <f>_xlfn.XLOOKUP(B1884,Details!E:E,Details!AQ:AQ)</f>
        <v>0</v>
      </c>
      <c r="E1884" s="3">
        <f>_xlfn.XLOOKUP(B1884,Details!E:E,Details!AR:AR)</f>
        <v>0</v>
      </c>
      <c r="F1884" s="3">
        <f>SUMIFS(Details!AY:AY,Details!E:E,'GST TDS'!B1884)</f>
        <v>0</v>
      </c>
      <c r="G1884" s="352">
        <f t="shared" si="40"/>
        <v>0</v>
      </c>
    </row>
    <row r="1885" spans="3:7" x14ac:dyDescent="0.35">
      <c r="C1885" s="3">
        <f>_xlfn.XLOOKUP(B1885,Details!E:E,Details!CG:CG)</f>
        <v>0</v>
      </c>
      <c r="D1885" s="3">
        <f>_xlfn.XLOOKUP(B1885,Details!E:E,Details!AQ:AQ)</f>
        <v>0</v>
      </c>
      <c r="E1885" s="3">
        <f>_xlfn.XLOOKUP(B1885,Details!E:E,Details!AR:AR)</f>
        <v>0</v>
      </c>
      <c r="F1885" s="3">
        <f>SUMIFS(Details!AY:AY,Details!E:E,'GST TDS'!B1885)</f>
        <v>0</v>
      </c>
      <c r="G1885" s="352">
        <f t="shared" si="40"/>
        <v>0</v>
      </c>
    </row>
    <row r="1886" spans="3:7" x14ac:dyDescent="0.35">
      <c r="C1886" s="3">
        <f>_xlfn.XLOOKUP(B1886,Details!E:E,Details!CG:CG)</f>
        <v>0</v>
      </c>
      <c r="D1886" s="3">
        <f>_xlfn.XLOOKUP(B1886,Details!E:E,Details!AQ:AQ)</f>
        <v>0</v>
      </c>
      <c r="E1886" s="3">
        <f>_xlfn.XLOOKUP(B1886,Details!E:E,Details!AR:AR)</f>
        <v>0</v>
      </c>
      <c r="F1886" s="3">
        <f>SUMIFS(Details!AY:AY,Details!E:E,'GST TDS'!B1886)</f>
        <v>0</v>
      </c>
      <c r="G1886" s="352">
        <f t="shared" si="40"/>
        <v>0</v>
      </c>
    </row>
    <row r="1887" spans="3:7" x14ac:dyDescent="0.35">
      <c r="C1887" s="3">
        <f>_xlfn.XLOOKUP(B1887,Details!E:E,Details!CG:CG)</f>
        <v>0</v>
      </c>
      <c r="D1887" s="3">
        <f>_xlfn.XLOOKUP(B1887,Details!E:E,Details!AQ:AQ)</f>
        <v>0</v>
      </c>
      <c r="E1887" s="3">
        <f>_xlfn.XLOOKUP(B1887,Details!E:E,Details!AR:AR)</f>
        <v>0</v>
      </c>
      <c r="F1887" s="3">
        <f>SUMIFS(Details!AY:AY,Details!E:E,'GST TDS'!B1887)</f>
        <v>0</v>
      </c>
      <c r="G1887" s="352">
        <f t="shared" si="40"/>
        <v>0</v>
      </c>
    </row>
    <row r="1888" spans="3:7" x14ac:dyDescent="0.35">
      <c r="C1888" s="3">
        <f>_xlfn.XLOOKUP(B1888,Details!E:E,Details!CG:CG)</f>
        <v>0</v>
      </c>
      <c r="D1888" s="3">
        <f>_xlfn.XLOOKUP(B1888,Details!E:E,Details!AQ:AQ)</f>
        <v>0</v>
      </c>
      <c r="E1888" s="3">
        <f>_xlfn.XLOOKUP(B1888,Details!E:E,Details!AR:AR)</f>
        <v>0</v>
      </c>
      <c r="F1888" s="3">
        <f>SUMIFS(Details!AY:AY,Details!E:E,'GST TDS'!B1888)</f>
        <v>0</v>
      </c>
      <c r="G1888" s="352">
        <f t="shared" ref="G1888:G1951" si="41">F1888*2%</f>
        <v>0</v>
      </c>
    </row>
    <row r="1889" spans="3:7" x14ac:dyDescent="0.35">
      <c r="C1889" s="3">
        <f>_xlfn.XLOOKUP(B1889,Details!E:E,Details!CG:CG)</f>
        <v>0</v>
      </c>
      <c r="D1889" s="3">
        <f>_xlfn.XLOOKUP(B1889,Details!E:E,Details!AQ:AQ)</f>
        <v>0</v>
      </c>
      <c r="E1889" s="3">
        <f>_xlfn.XLOOKUP(B1889,Details!E:E,Details!AR:AR)</f>
        <v>0</v>
      </c>
      <c r="F1889" s="3">
        <f>SUMIFS(Details!AY:AY,Details!E:E,'GST TDS'!B1889)</f>
        <v>0</v>
      </c>
      <c r="G1889" s="352">
        <f t="shared" si="41"/>
        <v>0</v>
      </c>
    </row>
    <row r="1890" spans="3:7" x14ac:dyDescent="0.35">
      <c r="C1890" s="3">
        <f>_xlfn.XLOOKUP(B1890,Details!E:E,Details!CG:CG)</f>
        <v>0</v>
      </c>
      <c r="D1890" s="3">
        <f>_xlfn.XLOOKUP(B1890,Details!E:E,Details!AQ:AQ)</f>
        <v>0</v>
      </c>
      <c r="E1890" s="3">
        <f>_xlfn.XLOOKUP(B1890,Details!E:E,Details!AR:AR)</f>
        <v>0</v>
      </c>
      <c r="F1890" s="3">
        <f>SUMIFS(Details!AY:AY,Details!E:E,'GST TDS'!B1890)</f>
        <v>0</v>
      </c>
      <c r="G1890" s="352">
        <f t="shared" si="41"/>
        <v>0</v>
      </c>
    </row>
    <row r="1891" spans="3:7" x14ac:dyDescent="0.35">
      <c r="C1891" s="3">
        <f>_xlfn.XLOOKUP(B1891,Details!E:E,Details!CG:CG)</f>
        <v>0</v>
      </c>
      <c r="D1891" s="3">
        <f>_xlfn.XLOOKUP(B1891,Details!E:E,Details!AQ:AQ)</f>
        <v>0</v>
      </c>
      <c r="E1891" s="3">
        <f>_xlfn.XLOOKUP(B1891,Details!E:E,Details!AR:AR)</f>
        <v>0</v>
      </c>
      <c r="F1891" s="3">
        <f>SUMIFS(Details!AY:AY,Details!E:E,'GST TDS'!B1891)</f>
        <v>0</v>
      </c>
      <c r="G1891" s="352">
        <f t="shared" si="41"/>
        <v>0</v>
      </c>
    </row>
    <row r="1892" spans="3:7" x14ac:dyDescent="0.35">
      <c r="C1892" s="3">
        <f>_xlfn.XLOOKUP(B1892,Details!E:E,Details!CG:CG)</f>
        <v>0</v>
      </c>
      <c r="D1892" s="3">
        <f>_xlfn.XLOOKUP(B1892,Details!E:E,Details!AQ:AQ)</f>
        <v>0</v>
      </c>
      <c r="E1892" s="3">
        <f>_xlfn.XLOOKUP(B1892,Details!E:E,Details!AR:AR)</f>
        <v>0</v>
      </c>
      <c r="F1892" s="3">
        <f>SUMIFS(Details!AY:AY,Details!E:E,'GST TDS'!B1892)</f>
        <v>0</v>
      </c>
      <c r="G1892" s="352">
        <f t="shared" si="41"/>
        <v>0</v>
      </c>
    </row>
    <row r="1893" spans="3:7" x14ac:dyDescent="0.35">
      <c r="C1893" s="3">
        <f>_xlfn.XLOOKUP(B1893,Details!E:E,Details!CG:CG)</f>
        <v>0</v>
      </c>
      <c r="D1893" s="3">
        <f>_xlfn.XLOOKUP(B1893,Details!E:E,Details!AQ:AQ)</f>
        <v>0</v>
      </c>
      <c r="E1893" s="3">
        <f>_xlfn.XLOOKUP(B1893,Details!E:E,Details!AR:AR)</f>
        <v>0</v>
      </c>
      <c r="F1893" s="3">
        <f>SUMIFS(Details!AY:AY,Details!E:E,'GST TDS'!B1893)</f>
        <v>0</v>
      </c>
      <c r="G1893" s="352">
        <f t="shared" si="41"/>
        <v>0</v>
      </c>
    </row>
    <row r="1894" spans="3:7" x14ac:dyDescent="0.35">
      <c r="C1894" s="3">
        <f>_xlfn.XLOOKUP(B1894,Details!E:E,Details!CG:CG)</f>
        <v>0</v>
      </c>
      <c r="D1894" s="3">
        <f>_xlfn.XLOOKUP(B1894,Details!E:E,Details!AQ:AQ)</f>
        <v>0</v>
      </c>
      <c r="E1894" s="3">
        <f>_xlfn.XLOOKUP(B1894,Details!E:E,Details!AR:AR)</f>
        <v>0</v>
      </c>
      <c r="F1894" s="3">
        <f>SUMIFS(Details!AY:AY,Details!E:E,'GST TDS'!B1894)</f>
        <v>0</v>
      </c>
      <c r="G1894" s="352">
        <f t="shared" si="41"/>
        <v>0</v>
      </c>
    </row>
    <row r="1895" spans="3:7" x14ac:dyDescent="0.35">
      <c r="C1895" s="3">
        <f>_xlfn.XLOOKUP(B1895,Details!E:E,Details!CG:CG)</f>
        <v>0</v>
      </c>
      <c r="D1895" s="3">
        <f>_xlfn.XLOOKUP(B1895,Details!E:E,Details!AQ:AQ)</f>
        <v>0</v>
      </c>
      <c r="E1895" s="3">
        <f>_xlfn.XLOOKUP(B1895,Details!E:E,Details!AR:AR)</f>
        <v>0</v>
      </c>
      <c r="F1895" s="3">
        <f>SUMIFS(Details!AY:AY,Details!E:E,'GST TDS'!B1895)</f>
        <v>0</v>
      </c>
      <c r="G1895" s="352">
        <f t="shared" si="41"/>
        <v>0</v>
      </c>
    </row>
    <row r="1896" spans="3:7" x14ac:dyDescent="0.35">
      <c r="C1896" s="3">
        <f>_xlfn.XLOOKUP(B1896,Details!E:E,Details!CG:CG)</f>
        <v>0</v>
      </c>
      <c r="D1896" s="3">
        <f>_xlfn.XLOOKUP(B1896,Details!E:E,Details!AQ:AQ)</f>
        <v>0</v>
      </c>
      <c r="E1896" s="3">
        <f>_xlfn.XLOOKUP(B1896,Details!E:E,Details!AR:AR)</f>
        <v>0</v>
      </c>
      <c r="F1896" s="3">
        <f>SUMIFS(Details!AY:AY,Details!E:E,'GST TDS'!B1896)</f>
        <v>0</v>
      </c>
      <c r="G1896" s="352">
        <f t="shared" si="41"/>
        <v>0</v>
      </c>
    </row>
    <row r="1897" spans="3:7" x14ac:dyDescent="0.35">
      <c r="C1897" s="3">
        <f>_xlfn.XLOOKUP(B1897,Details!E:E,Details!CG:CG)</f>
        <v>0</v>
      </c>
      <c r="D1897" s="3">
        <f>_xlfn.XLOOKUP(B1897,Details!E:E,Details!AQ:AQ)</f>
        <v>0</v>
      </c>
      <c r="E1897" s="3">
        <f>_xlfn.XLOOKUP(B1897,Details!E:E,Details!AR:AR)</f>
        <v>0</v>
      </c>
      <c r="F1897" s="3">
        <f>SUMIFS(Details!AY:AY,Details!E:E,'GST TDS'!B1897)</f>
        <v>0</v>
      </c>
      <c r="G1897" s="352">
        <f t="shared" si="41"/>
        <v>0</v>
      </c>
    </row>
    <row r="1898" spans="3:7" x14ac:dyDescent="0.35">
      <c r="C1898" s="3">
        <f>_xlfn.XLOOKUP(B1898,Details!E:E,Details!CG:CG)</f>
        <v>0</v>
      </c>
      <c r="D1898" s="3">
        <f>_xlfn.XLOOKUP(B1898,Details!E:E,Details!AQ:AQ)</f>
        <v>0</v>
      </c>
      <c r="E1898" s="3">
        <f>_xlfn.XLOOKUP(B1898,Details!E:E,Details!AR:AR)</f>
        <v>0</v>
      </c>
      <c r="F1898" s="3">
        <f>SUMIFS(Details!AY:AY,Details!E:E,'GST TDS'!B1898)</f>
        <v>0</v>
      </c>
      <c r="G1898" s="352">
        <f t="shared" si="41"/>
        <v>0</v>
      </c>
    </row>
    <row r="1899" spans="3:7" x14ac:dyDescent="0.35">
      <c r="C1899" s="3">
        <f>_xlfn.XLOOKUP(B1899,Details!E:E,Details!CG:CG)</f>
        <v>0</v>
      </c>
      <c r="D1899" s="3">
        <f>_xlfn.XLOOKUP(B1899,Details!E:E,Details!AQ:AQ)</f>
        <v>0</v>
      </c>
      <c r="E1899" s="3">
        <f>_xlfn.XLOOKUP(B1899,Details!E:E,Details!AR:AR)</f>
        <v>0</v>
      </c>
      <c r="F1899" s="3">
        <f>SUMIFS(Details!AY:AY,Details!E:E,'GST TDS'!B1899)</f>
        <v>0</v>
      </c>
      <c r="G1899" s="352">
        <f t="shared" si="41"/>
        <v>0</v>
      </c>
    </row>
    <row r="1900" spans="3:7" x14ac:dyDescent="0.35">
      <c r="C1900" s="3">
        <f>_xlfn.XLOOKUP(B1900,Details!E:E,Details!CG:CG)</f>
        <v>0</v>
      </c>
      <c r="D1900" s="3">
        <f>_xlfn.XLOOKUP(B1900,Details!E:E,Details!AQ:AQ)</f>
        <v>0</v>
      </c>
      <c r="E1900" s="3">
        <f>_xlfn.XLOOKUP(B1900,Details!E:E,Details!AR:AR)</f>
        <v>0</v>
      </c>
      <c r="F1900" s="3">
        <f>SUMIFS(Details!AY:AY,Details!E:E,'GST TDS'!B1900)</f>
        <v>0</v>
      </c>
      <c r="G1900" s="352">
        <f t="shared" si="41"/>
        <v>0</v>
      </c>
    </row>
    <row r="1901" spans="3:7" x14ac:dyDescent="0.35">
      <c r="C1901" s="3">
        <f>_xlfn.XLOOKUP(B1901,Details!E:E,Details!CG:CG)</f>
        <v>0</v>
      </c>
      <c r="D1901" s="3">
        <f>_xlfn.XLOOKUP(B1901,Details!E:E,Details!AQ:AQ)</f>
        <v>0</v>
      </c>
      <c r="E1901" s="3">
        <f>_xlfn.XLOOKUP(B1901,Details!E:E,Details!AR:AR)</f>
        <v>0</v>
      </c>
      <c r="F1901" s="3">
        <f>SUMIFS(Details!AY:AY,Details!E:E,'GST TDS'!B1901)</f>
        <v>0</v>
      </c>
      <c r="G1901" s="352">
        <f t="shared" si="41"/>
        <v>0</v>
      </c>
    </row>
    <row r="1902" spans="3:7" x14ac:dyDescent="0.35">
      <c r="C1902" s="3">
        <f>_xlfn.XLOOKUP(B1902,Details!E:E,Details!CG:CG)</f>
        <v>0</v>
      </c>
      <c r="D1902" s="3">
        <f>_xlfn.XLOOKUP(B1902,Details!E:E,Details!AQ:AQ)</f>
        <v>0</v>
      </c>
      <c r="E1902" s="3">
        <f>_xlfn.XLOOKUP(B1902,Details!E:E,Details!AR:AR)</f>
        <v>0</v>
      </c>
      <c r="F1902" s="3">
        <f>SUMIFS(Details!AY:AY,Details!E:E,'GST TDS'!B1902)</f>
        <v>0</v>
      </c>
      <c r="G1902" s="352">
        <f t="shared" si="41"/>
        <v>0</v>
      </c>
    </row>
    <row r="1903" spans="3:7" x14ac:dyDescent="0.35">
      <c r="C1903" s="3">
        <f>_xlfn.XLOOKUP(B1903,Details!E:E,Details!CG:CG)</f>
        <v>0</v>
      </c>
      <c r="D1903" s="3">
        <f>_xlfn.XLOOKUP(B1903,Details!E:E,Details!AQ:AQ)</f>
        <v>0</v>
      </c>
      <c r="E1903" s="3">
        <f>_xlfn.XLOOKUP(B1903,Details!E:E,Details!AR:AR)</f>
        <v>0</v>
      </c>
      <c r="F1903" s="3">
        <f>SUMIFS(Details!AY:AY,Details!E:E,'GST TDS'!B1903)</f>
        <v>0</v>
      </c>
      <c r="G1903" s="352">
        <f t="shared" si="41"/>
        <v>0</v>
      </c>
    </row>
    <row r="1904" spans="3:7" x14ac:dyDescent="0.35">
      <c r="C1904" s="3">
        <f>_xlfn.XLOOKUP(B1904,Details!E:E,Details!CG:CG)</f>
        <v>0</v>
      </c>
      <c r="D1904" s="3">
        <f>_xlfn.XLOOKUP(B1904,Details!E:E,Details!AQ:AQ)</f>
        <v>0</v>
      </c>
      <c r="E1904" s="3">
        <f>_xlfn.XLOOKUP(B1904,Details!E:E,Details!AR:AR)</f>
        <v>0</v>
      </c>
      <c r="F1904" s="3">
        <f>SUMIFS(Details!AY:AY,Details!E:E,'GST TDS'!B1904)</f>
        <v>0</v>
      </c>
      <c r="G1904" s="352">
        <f t="shared" si="41"/>
        <v>0</v>
      </c>
    </row>
    <row r="1905" spans="3:7" x14ac:dyDescent="0.35">
      <c r="C1905" s="3">
        <f>_xlfn.XLOOKUP(B1905,Details!E:E,Details!CG:CG)</f>
        <v>0</v>
      </c>
      <c r="D1905" s="3">
        <f>_xlfn.XLOOKUP(B1905,Details!E:E,Details!AQ:AQ)</f>
        <v>0</v>
      </c>
      <c r="E1905" s="3">
        <f>_xlfn.XLOOKUP(B1905,Details!E:E,Details!AR:AR)</f>
        <v>0</v>
      </c>
      <c r="F1905" s="3">
        <f>SUMIFS(Details!AY:AY,Details!E:E,'GST TDS'!B1905)</f>
        <v>0</v>
      </c>
      <c r="G1905" s="352">
        <f t="shared" si="41"/>
        <v>0</v>
      </c>
    </row>
    <row r="1906" spans="3:7" x14ac:dyDescent="0.35">
      <c r="C1906" s="3">
        <f>_xlfn.XLOOKUP(B1906,Details!E:E,Details!CG:CG)</f>
        <v>0</v>
      </c>
      <c r="D1906" s="3">
        <f>_xlfn.XLOOKUP(B1906,Details!E:E,Details!AQ:AQ)</f>
        <v>0</v>
      </c>
      <c r="E1906" s="3">
        <f>_xlfn.XLOOKUP(B1906,Details!E:E,Details!AR:AR)</f>
        <v>0</v>
      </c>
      <c r="F1906" s="3">
        <f>SUMIFS(Details!AY:AY,Details!E:E,'GST TDS'!B1906)</f>
        <v>0</v>
      </c>
      <c r="G1906" s="352">
        <f t="shared" si="41"/>
        <v>0</v>
      </c>
    </row>
    <row r="1907" spans="3:7" x14ac:dyDescent="0.35">
      <c r="C1907" s="3">
        <f>_xlfn.XLOOKUP(B1907,Details!E:E,Details!CG:CG)</f>
        <v>0</v>
      </c>
      <c r="D1907" s="3">
        <f>_xlfn.XLOOKUP(B1907,Details!E:E,Details!AQ:AQ)</f>
        <v>0</v>
      </c>
      <c r="E1907" s="3">
        <f>_xlfn.XLOOKUP(B1907,Details!E:E,Details!AR:AR)</f>
        <v>0</v>
      </c>
      <c r="F1907" s="3">
        <f>SUMIFS(Details!AY:AY,Details!E:E,'GST TDS'!B1907)</f>
        <v>0</v>
      </c>
      <c r="G1907" s="352">
        <f t="shared" si="41"/>
        <v>0</v>
      </c>
    </row>
    <row r="1908" spans="3:7" x14ac:dyDescent="0.35">
      <c r="C1908" s="3">
        <f>_xlfn.XLOOKUP(B1908,Details!E:E,Details!CG:CG)</f>
        <v>0</v>
      </c>
      <c r="D1908" s="3">
        <f>_xlfn.XLOOKUP(B1908,Details!E:E,Details!AQ:AQ)</f>
        <v>0</v>
      </c>
      <c r="E1908" s="3">
        <f>_xlfn.XLOOKUP(B1908,Details!E:E,Details!AR:AR)</f>
        <v>0</v>
      </c>
      <c r="F1908" s="3">
        <f>SUMIFS(Details!AY:AY,Details!E:E,'GST TDS'!B1908)</f>
        <v>0</v>
      </c>
      <c r="G1908" s="352">
        <f t="shared" si="41"/>
        <v>0</v>
      </c>
    </row>
    <row r="1909" spans="3:7" x14ac:dyDescent="0.35">
      <c r="C1909" s="3">
        <f>_xlfn.XLOOKUP(B1909,Details!E:E,Details!CG:CG)</f>
        <v>0</v>
      </c>
      <c r="D1909" s="3">
        <f>_xlfn.XLOOKUP(B1909,Details!E:E,Details!AQ:AQ)</f>
        <v>0</v>
      </c>
      <c r="E1909" s="3">
        <f>_xlfn.XLOOKUP(B1909,Details!E:E,Details!AR:AR)</f>
        <v>0</v>
      </c>
      <c r="F1909" s="3">
        <f>SUMIFS(Details!AY:AY,Details!E:E,'GST TDS'!B1909)</f>
        <v>0</v>
      </c>
      <c r="G1909" s="352">
        <f t="shared" si="41"/>
        <v>0</v>
      </c>
    </row>
    <row r="1910" spans="3:7" x14ac:dyDescent="0.35">
      <c r="C1910" s="3">
        <f>_xlfn.XLOOKUP(B1910,Details!E:E,Details!CG:CG)</f>
        <v>0</v>
      </c>
      <c r="D1910" s="3">
        <f>_xlfn.XLOOKUP(B1910,Details!E:E,Details!AQ:AQ)</f>
        <v>0</v>
      </c>
      <c r="E1910" s="3">
        <f>_xlfn.XLOOKUP(B1910,Details!E:E,Details!AR:AR)</f>
        <v>0</v>
      </c>
      <c r="F1910" s="3">
        <f>SUMIFS(Details!AY:AY,Details!E:E,'GST TDS'!B1910)</f>
        <v>0</v>
      </c>
      <c r="G1910" s="352">
        <f t="shared" si="41"/>
        <v>0</v>
      </c>
    </row>
    <row r="1911" spans="3:7" x14ac:dyDescent="0.35">
      <c r="C1911" s="3">
        <f>_xlfn.XLOOKUP(B1911,Details!E:E,Details!CG:CG)</f>
        <v>0</v>
      </c>
      <c r="D1911" s="3">
        <f>_xlfn.XLOOKUP(B1911,Details!E:E,Details!AQ:AQ)</f>
        <v>0</v>
      </c>
      <c r="E1911" s="3">
        <f>_xlfn.XLOOKUP(B1911,Details!E:E,Details!AR:AR)</f>
        <v>0</v>
      </c>
      <c r="F1911" s="3">
        <f>SUMIFS(Details!AY:AY,Details!E:E,'GST TDS'!B1911)</f>
        <v>0</v>
      </c>
      <c r="G1911" s="352">
        <f t="shared" si="41"/>
        <v>0</v>
      </c>
    </row>
    <row r="1912" spans="3:7" x14ac:dyDescent="0.35">
      <c r="C1912" s="3">
        <f>_xlfn.XLOOKUP(B1912,Details!E:E,Details!CG:CG)</f>
        <v>0</v>
      </c>
      <c r="D1912" s="3">
        <f>_xlfn.XLOOKUP(B1912,Details!E:E,Details!AQ:AQ)</f>
        <v>0</v>
      </c>
      <c r="E1912" s="3">
        <f>_xlfn.XLOOKUP(B1912,Details!E:E,Details!AR:AR)</f>
        <v>0</v>
      </c>
      <c r="F1912" s="3">
        <f>SUMIFS(Details!AY:AY,Details!E:E,'GST TDS'!B1912)</f>
        <v>0</v>
      </c>
      <c r="G1912" s="352">
        <f t="shared" si="41"/>
        <v>0</v>
      </c>
    </row>
    <row r="1913" spans="3:7" x14ac:dyDescent="0.35">
      <c r="C1913" s="3">
        <f>_xlfn.XLOOKUP(B1913,Details!E:E,Details!CG:CG)</f>
        <v>0</v>
      </c>
      <c r="D1913" s="3">
        <f>_xlfn.XLOOKUP(B1913,Details!E:E,Details!AQ:AQ)</f>
        <v>0</v>
      </c>
      <c r="E1913" s="3">
        <f>_xlfn.XLOOKUP(B1913,Details!E:E,Details!AR:AR)</f>
        <v>0</v>
      </c>
      <c r="F1913" s="3">
        <f>SUMIFS(Details!AY:AY,Details!E:E,'GST TDS'!B1913)</f>
        <v>0</v>
      </c>
      <c r="G1913" s="352">
        <f t="shared" si="41"/>
        <v>0</v>
      </c>
    </row>
    <row r="1914" spans="3:7" x14ac:dyDescent="0.35">
      <c r="C1914" s="3">
        <f>_xlfn.XLOOKUP(B1914,Details!E:E,Details!CG:CG)</f>
        <v>0</v>
      </c>
      <c r="D1914" s="3">
        <f>_xlfn.XLOOKUP(B1914,Details!E:E,Details!AQ:AQ)</f>
        <v>0</v>
      </c>
      <c r="E1914" s="3">
        <f>_xlfn.XLOOKUP(B1914,Details!E:E,Details!AR:AR)</f>
        <v>0</v>
      </c>
      <c r="F1914" s="3">
        <f>SUMIFS(Details!AY:AY,Details!E:E,'GST TDS'!B1914)</f>
        <v>0</v>
      </c>
      <c r="G1914" s="352">
        <f t="shared" si="41"/>
        <v>0</v>
      </c>
    </row>
    <row r="1915" spans="3:7" x14ac:dyDescent="0.35">
      <c r="C1915" s="3">
        <f>_xlfn.XLOOKUP(B1915,Details!E:E,Details!CG:CG)</f>
        <v>0</v>
      </c>
      <c r="D1915" s="3">
        <f>_xlfn.XLOOKUP(B1915,Details!E:E,Details!AQ:AQ)</f>
        <v>0</v>
      </c>
      <c r="E1915" s="3">
        <f>_xlfn.XLOOKUP(B1915,Details!E:E,Details!AR:AR)</f>
        <v>0</v>
      </c>
      <c r="F1915" s="3">
        <f>SUMIFS(Details!AY:AY,Details!E:E,'GST TDS'!B1915)</f>
        <v>0</v>
      </c>
      <c r="G1915" s="352">
        <f t="shared" si="41"/>
        <v>0</v>
      </c>
    </row>
    <row r="1916" spans="3:7" x14ac:dyDescent="0.35">
      <c r="C1916" s="3">
        <f>_xlfn.XLOOKUP(B1916,Details!E:E,Details!CG:CG)</f>
        <v>0</v>
      </c>
      <c r="D1916" s="3">
        <f>_xlfn.XLOOKUP(B1916,Details!E:E,Details!AQ:AQ)</f>
        <v>0</v>
      </c>
      <c r="E1916" s="3">
        <f>_xlfn.XLOOKUP(B1916,Details!E:E,Details!AR:AR)</f>
        <v>0</v>
      </c>
      <c r="F1916" s="3">
        <f>SUMIFS(Details!AY:AY,Details!E:E,'GST TDS'!B1916)</f>
        <v>0</v>
      </c>
      <c r="G1916" s="352">
        <f t="shared" si="41"/>
        <v>0</v>
      </c>
    </row>
    <row r="1917" spans="3:7" x14ac:dyDescent="0.35">
      <c r="C1917" s="3">
        <f>_xlfn.XLOOKUP(B1917,Details!E:E,Details!CG:CG)</f>
        <v>0</v>
      </c>
      <c r="D1917" s="3">
        <f>_xlfn.XLOOKUP(B1917,Details!E:E,Details!AQ:AQ)</f>
        <v>0</v>
      </c>
      <c r="E1917" s="3">
        <f>_xlfn.XLOOKUP(B1917,Details!E:E,Details!AR:AR)</f>
        <v>0</v>
      </c>
      <c r="F1917" s="3">
        <f>SUMIFS(Details!AY:AY,Details!E:E,'GST TDS'!B1917)</f>
        <v>0</v>
      </c>
      <c r="G1917" s="352">
        <f t="shared" si="41"/>
        <v>0</v>
      </c>
    </row>
    <row r="1918" spans="3:7" x14ac:dyDescent="0.35">
      <c r="C1918" s="3">
        <f>_xlfn.XLOOKUP(B1918,Details!E:E,Details!CG:CG)</f>
        <v>0</v>
      </c>
      <c r="D1918" s="3">
        <f>_xlfn.XLOOKUP(B1918,Details!E:E,Details!AQ:AQ)</f>
        <v>0</v>
      </c>
      <c r="E1918" s="3">
        <f>_xlfn.XLOOKUP(B1918,Details!E:E,Details!AR:AR)</f>
        <v>0</v>
      </c>
      <c r="F1918" s="3">
        <f>SUMIFS(Details!AY:AY,Details!E:E,'GST TDS'!B1918)</f>
        <v>0</v>
      </c>
      <c r="G1918" s="352">
        <f t="shared" si="41"/>
        <v>0</v>
      </c>
    </row>
    <row r="1919" spans="3:7" x14ac:dyDescent="0.35">
      <c r="C1919" s="3">
        <f>_xlfn.XLOOKUP(B1919,Details!E:E,Details!CG:CG)</f>
        <v>0</v>
      </c>
      <c r="D1919" s="3">
        <f>_xlfn.XLOOKUP(B1919,Details!E:E,Details!AQ:AQ)</f>
        <v>0</v>
      </c>
      <c r="E1919" s="3">
        <f>_xlfn.XLOOKUP(B1919,Details!E:E,Details!AR:AR)</f>
        <v>0</v>
      </c>
      <c r="F1919" s="3">
        <f>SUMIFS(Details!AY:AY,Details!E:E,'GST TDS'!B1919)</f>
        <v>0</v>
      </c>
      <c r="G1919" s="352">
        <f t="shared" si="41"/>
        <v>0</v>
      </c>
    </row>
    <row r="1920" spans="3:7" x14ac:dyDescent="0.35">
      <c r="C1920" s="3">
        <f>_xlfn.XLOOKUP(B1920,Details!E:E,Details!CG:CG)</f>
        <v>0</v>
      </c>
      <c r="D1920" s="3">
        <f>_xlfn.XLOOKUP(B1920,Details!E:E,Details!AQ:AQ)</f>
        <v>0</v>
      </c>
      <c r="E1920" s="3">
        <f>_xlfn.XLOOKUP(B1920,Details!E:E,Details!AR:AR)</f>
        <v>0</v>
      </c>
      <c r="F1920" s="3">
        <f>SUMIFS(Details!AY:AY,Details!E:E,'GST TDS'!B1920)</f>
        <v>0</v>
      </c>
      <c r="G1920" s="352">
        <f t="shared" si="41"/>
        <v>0</v>
      </c>
    </row>
    <row r="1921" spans="3:7" x14ac:dyDescent="0.35">
      <c r="C1921" s="3">
        <f>_xlfn.XLOOKUP(B1921,Details!E:E,Details!CG:CG)</f>
        <v>0</v>
      </c>
      <c r="D1921" s="3">
        <f>_xlfn.XLOOKUP(B1921,Details!E:E,Details!AQ:AQ)</f>
        <v>0</v>
      </c>
      <c r="E1921" s="3">
        <f>_xlfn.XLOOKUP(B1921,Details!E:E,Details!AR:AR)</f>
        <v>0</v>
      </c>
      <c r="F1921" s="3">
        <f>SUMIFS(Details!AY:AY,Details!E:E,'GST TDS'!B1921)</f>
        <v>0</v>
      </c>
      <c r="G1921" s="352">
        <f t="shared" si="41"/>
        <v>0</v>
      </c>
    </row>
    <row r="1922" spans="3:7" x14ac:dyDescent="0.35">
      <c r="C1922" s="3">
        <f>_xlfn.XLOOKUP(B1922,Details!E:E,Details!CG:CG)</f>
        <v>0</v>
      </c>
      <c r="D1922" s="3">
        <f>_xlfn.XLOOKUP(B1922,Details!E:E,Details!AQ:AQ)</f>
        <v>0</v>
      </c>
      <c r="E1922" s="3">
        <f>_xlfn.XLOOKUP(B1922,Details!E:E,Details!AR:AR)</f>
        <v>0</v>
      </c>
      <c r="F1922" s="3">
        <f>SUMIFS(Details!AY:AY,Details!E:E,'GST TDS'!B1922)</f>
        <v>0</v>
      </c>
      <c r="G1922" s="352">
        <f t="shared" si="41"/>
        <v>0</v>
      </c>
    </row>
    <row r="1923" spans="3:7" x14ac:dyDescent="0.35">
      <c r="C1923" s="3">
        <f>_xlfn.XLOOKUP(B1923,Details!E:E,Details!CG:CG)</f>
        <v>0</v>
      </c>
      <c r="D1923" s="3">
        <f>_xlfn.XLOOKUP(B1923,Details!E:E,Details!AQ:AQ)</f>
        <v>0</v>
      </c>
      <c r="E1923" s="3">
        <f>_xlfn.XLOOKUP(B1923,Details!E:E,Details!AR:AR)</f>
        <v>0</v>
      </c>
      <c r="F1923" s="3">
        <f>SUMIFS(Details!AY:AY,Details!E:E,'GST TDS'!B1923)</f>
        <v>0</v>
      </c>
      <c r="G1923" s="352">
        <f t="shared" si="41"/>
        <v>0</v>
      </c>
    </row>
    <row r="1924" spans="3:7" x14ac:dyDescent="0.35">
      <c r="C1924" s="3">
        <f>_xlfn.XLOOKUP(B1924,Details!E:E,Details!CG:CG)</f>
        <v>0</v>
      </c>
      <c r="D1924" s="3">
        <f>_xlfn.XLOOKUP(B1924,Details!E:E,Details!AQ:AQ)</f>
        <v>0</v>
      </c>
      <c r="E1924" s="3">
        <f>_xlfn.XLOOKUP(B1924,Details!E:E,Details!AR:AR)</f>
        <v>0</v>
      </c>
      <c r="F1924" s="3">
        <f>SUMIFS(Details!AY:AY,Details!E:E,'GST TDS'!B1924)</f>
        <v>0</v>
      </c>
      <c r="G1924" s="352">
        <f t="shared" si="41"/>
        <v>0</v>
      </c>
    </row>
    <row r="1925" spans="3:7" x14ac:dyDescent="0.35">
      <c r="C1925" s="3">
        <f>_xlfn.XLOOKUP(B1925,Details!E:E,Details!CG:CG)</f>
        <v>0</v>
      </c>
      <c r="D1925" s="3">
        <f>_xlfn.XLOOKUP(B1925,Details!E:E,Details!AQ:AQ)</f>
        <v>0</v>
      </c>
      <c r="E1925" s="3">
        <f>_xlfn.XLOOKUP(B1925,Details!E:E,Details!AR:AR)</f>
        <v>0</v>
      </c>
      <c r="F1925" s="3">
        <f>SUMIFS(Details!AY:AY,Details!E:E,'GST TDS'!B1925)</f>
        <v>0</v>
      </c>
      <c r="G1925" s="352">
        <f t="shared" si="41"/>
        <v>0</v>
      </c>
    </row>
    <row r="1926" spans="3:7" x14ac:dyDescent="0.35">
      <c r="C1926" s="3">
        <f>_xlfn.XLOOKUP(B1926,Details!E:E,Details!CG:CG)</f>
        <v>0</v>
      </c>
      <c r="D1926" s="3">
        <f>_xlfn.XLOOKUP(B1926,Details!E:E,Details!AQ:AQ)</f>
        <v>0</v>
      </c>
      <c r="E1926" s="3">
        <f>_xlfn.XLOOKUP(B1926,Details!E:E,Details!AR:AR)</f>
        <v>0</v>
      </c>
      <c r="F1926" s="3">
        <f>SUMIFS(Details!AY:AY,Details!E:E,'GST TDS'!B1926)</f>
        <v>0</v>
      </c>
      <c r="G1926" s="352">
        <f t="shared" si="41"/>
        <v>0</v>
      </c>
    </row>
    <row r="1927" spans="3:7" x14ac:dyDescent="0.35">
      <c r="C1927" s="3">
        <f>_xlfn.XLOOKUP(B1927,Details!E:E,Details!CG:CG)</f>
        <v>0</v>
      </c>
      <c r="D1927" s="3">
        <f>_xlfn.XLOOKUP(B1927,Details!E:E,Details!AQ:AQ)</f>
        <v>0</v>
      </c>
      <c r="E1927" s="3">
        <f>_xlfn.XLOOKUP(B1927,Details!E:E,Details!AR:AR)</f>
        <v>0</v>
      </c>
      <c r="F1927" s="3">
        <f>SUMIFS(Details!AY:AY,Details!E:E,'GST TDS'!B1927)</f>
        <v>0</v>
      </c>
      <c r="G1927" s="352">
        <f t="shared" si="41"/>
        <v>0</v>
      </c>
    </row>
    <row r="1928" spans="3:7" x14ac:dyDescent="0.35">
      <c r="C1928" s="3">
        <f>_xlfn.XLOOKUP(B1928,Details!E:E,Details!CG:CG)</f>
        <v>0</v>
      </c>
      <c r="D1928" s="3">
        <f>_xlfn.XLOOKUP(B1928,Details!E:E,Details!AQ:AQ)</f>
        <v>0</v>
      </c>
      <c r="E1928" s="3">
        <f>_xlfn.XLOOKUP(B1928,Details!E:E,Details!AR:AR)</f>
        <v>0</v>
      </c>
      <c r="F1928" s="3">
        <f>SUMIFS(Details!AY:AY,Details!E:E,'GST TDS'!B1928)</f>
        <v>0</v>
      </c>
      <c r="G1928" s="352">
        <f t="shared" si="41"/>
        <v>0</v>
      </c>
    </row>
    <row r="1929" spans="3:7" x14ac:dyDescent="0.35">
      <c r="C1929" s="3">
        <f>_xlfn.XLOOKUP(B1929,Details!E:E,Details!CG:CG)</f>
        <v>0</v>
      </c>
      <c r="D1929" s="3">
        <f>_xlfn.XLOOKUP(B1929,Details!E:E,Details!AQ:AQ)</f>
        <v>0</v>
      </c>
      <c r="E1929" s="3">
        <f>_xlfn.XLOOKUP(B1929,Details!E:E,Details!AR:AR)</f>
        <v>0</v>
      </c>
      <c r="F1929" s="3">
        <f>SUMIFS(Details!AY:AY,Details!E:E,'GST TDS'!B1929)</f>
        <v>0</v>
      </c>
      <c r="G1929" s="352">
        <f t="shared" si="41"/>
        <v>0</v>
      </c>
    </row>
    <row r="1930" spans="3:7" x14ac:dyDescent="0.35">
      <c r="C1930" s="3">
        <f>_xlfn.XLOOKUP(B1930,Details!E:E,Details!CG:CG)</f>
        <v>0</v>
      </c>
      <c r="D1930" s="3">
        <f>_xlfn.XLOOKUP(B1930,Details!E:E,Details!AQ:AQ)</f>
        <v>0</v>
      </c>
      <c r="E1930" s="3">
        <f>_xlfn.XLOOKUP(B1930,Details!E:E,Details!AR:AR)</f>
        <v>0</v>
      </c>
      <c r="F1930" s="3">
        <f>SUMIFS(Details!AY:AY,Details!E:E,'GST TDS'!B1930)</f>
        <v>0</v>
      </c>
      <c r="G1930" s="352">
        <f t="shared" si="41"/>
        <v>0</v>
      </c>
    </row>
    <row r="1931" spans="3:7" x14ac:dyDescent="0.35">
      <c r="C1931" s="3">
        <f>_xlfn.XLOOKUP(B1931,Details!E:E,Details!CG:CG)</f>
        <v>0</v>
      </c>
      <c r="D1931" s="3">
        <f>_xlfn.XLOOKUP(B1931,Details!E:E,Details!AQ:AQ)</f>
        <v>0</v>
      </c>
      <c r="E1931" s="3">
        <f>_xlfn.XLOOKUP(B1931,Details!E:E,Details!AR:AR)</f>
        <v>0</v>
      </c>
      <c r="F1931" s="3">
        <f>SUMIFS(Details!AY:AY,Details!E:E,'GST TDS'!B1931)</f>
        <v>0</v>
      </c>
      <c r="G1931" s="352">
        <f t="shared" si="41"/>
        <v>0</v>
      </c>
    </row>
    <row r="1932" spans="3:7" x14ac:dyDescent="0.35">
      <c r="C1932" s="3">
        <f>_xlfn.XLOOKUP(B1932,Details!E:E,Details!CG:CG)</f>
        <v>0</v>
      </c>
      <c r="D1932" s="3">
        <f>_xlfn.XLOOKUP(B1932,Details!E:E,Details!AQ:AQ)</f>
        <v>0</v>
      </c>
      <c r="E1932" s="3">
        <f>_xlfn.XLOOKUP(B1932,Details!E:E,Details!AR:AR)</f>
        <v>0</v>
      </c>
      <c r="F1932" s="3">
        <f>SUMIFS(Details!AY:AY,Details!E:E,'GST TDS'!B1932)</f>
        <v>0</v>
      </c>
      <c r="G1932" s="352">
        <f t="shared" si="41"/>
        <v>0</v>
      </c>
    </row>
    <row r="1933" spans="3:7" x14ac:dyDescent="0.35">
      <c r="C1933" s="3">
        <f>_xlfn.XLOOKUP(B1933,Details!E:E,Details!CG:CG)</f>
        <v>0</v>
      </c>
      <c r="D1933" s="3">
        <f>_xlfn.XLOOKUP(B1933,Details!E:E,Details!AQ:AQ)</f>
        <v>0</v>
      </c>
      <c r="E1933" s="3">
        <f>_xlfn.XLOOKUP(B1933,Details!E:E,Details!AR:AR)</f>
        <v>0</v>
      </c>
      <c r="F1933" s="3">
        <f>SUMIFS(Details!AY:AY,Details!E:E,'GST TDS'!B1933)</f>
        <v>0</v>
      </c>
      <c r="G1933" s="352">
        <f t="shared" si="41"/>
        <v>0</v>
      </c>
    </row>
    <row r="1934" spans="3:7" x14ac:dyDescent="0.35">
      <c r="C1934" s="3">
        <f>_xlfn.XLOOKUP(B1934,Details!E:E,Details!CG:CG)</f>
        <v>0</v>
      </c>
      <c r="D1934" s="3">
        <f>_xlfn.XLOOKUP(B1934,Details!E:E,Details!AQ:AQ)</f>
        <v>0</v>
      </c>
      <c r="E1934" s="3">
        <f>_xlfn.XLOOKUP(B1934,Details!E:E,Details!AR:AR)</f>
        <v>0</v>
      </c>
      <c r="F1934" s="3">
        <f>SUMIFS(Details!AY:AY,Details!E:E,'GST TDS'!B1934)</f>
        <v>0</v>
      </c>
      <c r="G1934" s="352">
        <f t="shared" si="41"/>
        <v>0</v>
      </c>
    </row>
    <row r="1935" spans="3:7" x14ac:dyDescent="0.35">
      <c r="C1935" s="3">
        <f>_xlfn.XLOOKUP(B1935,Details!E:E,Details!CG:CG)</f>
        <v>0</v>
      </c>
      <c r="D1935" s="3">
        <f>_xlfn.XLOOKUP(B1935,Details!E:E,Details!AQ:AQ)</f>
        <v>0</v>
      </c>
      <c r="E1935" s="3">
        <f>_xlfn.XLOOKUP(B1935,Details!E:E,Details!AR:AR)</f>
        <v>0</v>
      </c>
      <c r="F1935" s="3">
        <f>SUMIFS(Details!AY:AY,Details!E:E,'GST TDS'!B1935)</f>
        <v>0</v>
      </c>
      <c r="G1935" s="352">
        <f t="shared" si="41"/>
        <v>0</v>
      </c>
    </row>
    <row r="1936" spans="3:7" x14ac:dyDescent="0.35">
      <c r="C1936" s="3">
        <f>_xlfn.XLOOKUP(B1936,Details!E:E,Details!CG:CG)</f>
        <v>0</v>
      </c>
      <c r="D1936" s="3">
        <f>_xlfn.XLOOKUP(B1936,Details!E:E,Details!AQ:AQ)</f>
        <v>0</v>
      </c>
      <c r="E1936" s="3">
        <f>_xlfn.XLOOKUP(B1936,Details!E:E,Details!AR:AR)</f>
        <v>0</v>
      </c>
      <c r="F1936" s="3">
        <f>SUMIFS(Details!AY:AY,Details!E:E,'GST TDS'!B1936)</f>
        <v>0</v>
      </c>
      <c r="G1936" s="352">
        <f t="shared" si="41"/>
        <v>0</v>
      </c>
    </row>
    <row r="1937" spans="3:7" x14ac:dyDescent="0.35">
      <c r="C1937" s="3">
        <f>_xlfn.XLOOKUP(B1937,Details!E:E,Details!CG:CG)</f>
        <v>0</v>
      </c>
      <c r="D1937" s="3">
        <f>_xlfn.XLOOKUP(B1937,Details!E:E,Details!AQ:AQ)</f>
        <v>0</v>
      </c>
      <c r="E1937" s="3">
        <f>_xlfn.XLOOKUP(B1937,Details!E:E,Details!AR:AR)</f>
        <v>0</v>
      </c>
      <c r="F1937" s="3">
        <f>SUMIFS(Details!AY:AY,Details!E:E,'GST TDS'!B1937)</f>
        <v>0</v>
      </c>
      <c r="G1937" s="352">
        <f t="shared" si="41"/>
        <v>0</v>
      </c>
    </row>
    <row r="1938" spans="3:7" x14ac:dyDescent="0.35">
      <c r="C1938" s="3">
        <f>_xlfn.XLOOKUP(B1938,Details!E:E,Details!CG:CG)</f>
        <v>0</v>
      </c>
      <c r="D1938" s="3">
        <f>_xlfn.XLOOKUP(B1938,Details!E:E,Details!AQ:AQ)</f>
        <v>0</v>
      </c>
      <c r="E1938" s="3">
        <f>_xlfn.XLOOKUP(B1938,Details!E:E,Details!AR:AR)</f>
        <v>0</v>
      </c>
      <c r="F1938" s="3">
        <f>SUMIFS(Details!AY:AY,Details!E:E,'GST TDS'!B1938)</f>
        <v>0</v>
      </c>
      <c r="G1938" s="352">
        <f t="shared" si="41"/>
        <v>0</v>
      </c>
    </row>
    <row r="1939" spans="3:7" x14ac:dyDescent="0.35">
      <c r="C1939" s="3">
        <f>_xlfn.XLOOKUP(B1939,Details!E:E,Details!CG:CG)</f>
        <v>0</v>
      </c>
      <c r="D1939" s="3">
        <f>_xlfn.XLOOKUP(B1939,Details!E:E,Details!AQ:AQ)</f>
        <v>0</v>
      </c>
      <c r="E1939" s="3">
        <f>_xlfn.XLOOKUP(B1939,Details!E:E,Details!AR:AR)</f>
        <v>0</v>
      </c>
      <c r="F1939" s="3">
        <f>SUMIFS(Details!AY:AY,Details!E:E,'GST TDS'!B1939)</f>
        <v>0</v>
      </c>
      <c r="G1939" s="352">
        <f t="shared" si="41"/>
        <v>0</v>
      </c>
    </row>
    <row r="1940" spans="3:7" x14ac:dyDescent="0.35">
      <c r="C1940" s="3">
        <f>_xlfn.XLOOKUP(B1940,Details!E:E,Details!CG:CG)</f>
        <v>0</v>
      </c>
      <c r="D1940" s="3">
        <f>_xlfn.XLOOKUP(B1940,Details!E:E,Details!AQ:AQ)</f>
        <v>0</v>
      </c>
      <c r="E1940" s="3">
        <f>_xlfn.XLOOKUP(B1940,Details!E:E,Details!AR:AR)</f>
        <v>0</v>
      </c>
      <c r="F1940" s="3">
        <f>SUMIFS(Details!AY:AY,Details!E:E,'GST TDS'!B1940)</f>
        <v>0</v>
      </c>
      <c r="G1940" s="352">
        <f t="shared" si="41"/>
        <v>0</v>
      </c>
    </row>
    <row r="1941" spans="3:7" x14ac:dyDescent="0.35">
      <c r="C1941" s="3">
        <f>_xlfn.XLOOKUP(B1941,Details!E:E,Details!CG:CG)</f>
        <v>0</v>
      </c>
      <c r="D1941" s="3">
        <f>_xlfn.XLOOKUP(B1941,Details!E:E,Details!AQ:AQ)</f>
        <v>0</v>
      </c>
      <c r="E1941" s="3">
        <f>_xlfn.XLOOKUP(B1941,Details!E:E,Details!AR:AR)</f>
        <v>0</v>
      </c>
      <c r="F1941" s="3">
        <f>SUMIFS(Details!AY:AY,Details!E:E,'GST TDS'!B1941)</f>
        <v>0</v>
      </c>
      <c r="G1941" s="352">
        <f t="shared" si="41"/>
        <v>0</v>
      </c>
    </row>
    <row r="1942" spans="3:7" x14ac:dyDescent="0.35">
      <c r="C1942" s="3">
        <f>_xlfn.XLOOKUP(B1942,Details!E:E,Details!CG:CG)</f>
        <v>0</v>
      </c>
      <c r="D1942" s="3">
        <f>_xlfn.XLOOKUP(B1942,Details!E:E,Details!AQ:AQ)</f>
        <v>0</v>
      </c>
      <c r="E1942" s="3">
        <f>_xlfn.XLOOKUP(B1942,Details!E:E,Details!AR:AR)</f>
        <v>0</v>
      </c>
      <c r="F1942" s="3">
        <f>SUMIFS(Details!AY:AY,Details!E:E,'GST TDS'!B1942)</f>
        <v>0</v>
      </c>
      <c r="G1942" s="352">
        <f t="shared" si="41"/>
        <v>0</v>
      </c>
    </row>
    <row r="1943" spans="3:7" x14ac:dyDescent="0.35">
      <c r="C1943" s="3">
        <f>_xlfn.XLOOKUP(B1943,Details!E:E,Details!CG:CG)</f>
        <v>0</v>
      </c>
      <c r="D1943" s="3">
        <f>_xlfn.XLOOKUP(B1943,Details!E:E,Details!AQ:AQ)</f>
        <v>0</v>
      </c>
      <c r="E1943" s="3">
        <f>_xlfn.XLOOKUP(B1943,Details!E:E,Details!AR:AR)</f>
        <v>0</v>
      </c>
      <c r="F1943" s="3">
        <f>SUMIFS(Details!AY:AY,Details!E:E,'GST TDS'!B1943)</f>
        <v>0</v>
      </c>
      <c r="G1943" s="352">
        <f t="shared" si="41"/>
        <v>0</v>
      </c>
    </row>
    <row r="1944" spans="3:7" x14ac:dyDescent="0.35">
      <c r="C1944" s="3">
        <f>_xlfn.XLOOKUP(B1944,Details!E:E,Details!CG:CG)</f>
        <v>0</v>
      </c>
      <c r="D1944" s="3">
        <f>_xlfn.XLOOKUP(B1944,Details!E:E,Details!AQ:AQ)</f>
        <v>0</v>
      </c>
      <c r="E1944" s="3">
        <f>_xlfn.XLOOKUP(B1944,Details!E:E,Details!AR:AR)</f>
        <v>0</v>
      </c>
      <c r="F1944" s="3">
        <f>SUMIFS(Details!AY:AY,Details!E:E,'GST TDS'!B1944)</f>
        <v>0</v>
      </c>
      <c r="G1944" s="352">
        <f t="shared" si="41"/>
        <v>0</v>
      </c>
    </row>
    <row r="1945" spans="3:7" x14ac:dyDescent="0.35">
      <c r="C1945" s="3">
        <f>_xlfn.XLOOKUP(B1945,Details!E:E,Details!CG:CG)</f>
        <v>0</v>
      </c>
      <c r="D1945" s="3">
        <f>_xlfn.XLOOKUP(B1945,Details!E:E,Details!AQ:AQ)</f>
        <v>0</v>
      </c>
      <c r="E1945" s="3">
        <f>_xlfn.XLOOKUP(B1945,Details!E:E,Details!AR:AR)</f>
        <v>0</v>
      </c>
      <c r="F1945" s="3">
        <f>SUMIFS(Details!AY:AY,Details!E:E,'GST TDS'!B1945)</f>
        <v>0</v>
      </c>
      <c r="G1945" s="352">
        <f t="shared" si="41"/>
        <v>0</v>
      </c>
    </row>
    <row r="1946" spans="3:7" x14ac:dyDescent="0.35">
      <c r="C1946" s="3">
        <f>_xlfn.XLOOKUP(B1946,Details!E:E,Details!CG:CG)</f>
        <v>0</v>
      </c>
      <c r="D1946" s="3">
        <f>_xlfn.XLOOKUP(B1946,Details!E:E,Details!AQ:AQ)</f>
        <v>0</v>
      </c>
      <c r="E1946" s="3">
        <f>_xlfn.XLOOKUP(B1946,Details!E:E,Details!AR:AR)</f>
        <v>0</v>
      </c>
      <c r="F1946" s="3">
        <f>SUMIFS(Details!AY:AY,Details!E:E,'GST TDS'!B1946)</f>
        <v>0</v>
      </c>
      <c r="G1946" s="352">
        <f t="shared" si="41"/>
        <v>0</v>
      </c>
    </row>
    <row r="1947" spans="3:7" x14ac:dyDescent="0.35">
      <c r="C1947" s="3">
        <f>_xlfn.XLOOKUP(B1947,Details!E:E,Details!CG:CG)</f>
        <v>0</v>
      </c>
      <c r="D1947" s="3">
        <f>_xlfn.XLOOKUP(B1947,Details!E:E,Details!AQ:AQ)</f>
        <v>0</v>
      </c>
      <c r="E1947" s="3">
        <f>_xlfn.XLOOKUP(B1947,Details!E:E,Details!AR:AR)</f>
        <v>0</v>
      </c>
      <c r="F1947" s="3">
        <f>SUMIFS(Details!AY:AY,Details!E:E,'GST TDS'!B1947)</f>
        <v>0</v>
      </c>
      <c r="G1947" s="352">
        <f t="shared" si="41"/>
        <v>0</v>
      </c>
    </row>
    <row r="1948" spans="3:7" x14ac:dyDescent="0.35">
      <c r="C1948" s="3">
        <f>_xlfn.XLOOKUP(B1948,Details!E:E,Details!CG:CG)</f>
        <v>0</v>
      </c>
      <c r="D1948" s="3">
        <f>_xlfn.XLOOKUP(B1948,Details!E:E,Details!AQ:AQ)</f>
        <v>0</v>
      </c>
      <c r="E1948" s="3">
        <f>_xlfn.XLOOKUP(B1948,Details!E:E,Details!AR:AR)</f>
        <v>0</v>
      </c>
      <c r="F1948" s="3">
        <f>SUMIFS(Details!AY:AY,Details!E:E,'GST TDS'!B1948)</f>
        <v>0</v>
      </c>
      <c r="G1948" s="352">
        <f t="shared" si="41"/>
        <v>0</v>
      </c>
    </row>
    <row r="1949" spans="3:7" x14ac:dyDescent="0.35">
      <c r="C1949" s="3">
        <f>_xlfn.XLOOKUP(B1949,Details!E:E,Details!CG:CG)</f>
        <v>0</v>
      </c>
      <c r="D1949" s="3">
        <f>_xlfn.XLOOKUP(B1949,Details!E:E,Details!AQ:AQ)</f>
        <v>0</v>
      </c>
      <c r="E1949" s="3">
        <f>_xlfn.XLOOKUP(B1949,Details!E:E,Details!AR:AR)</f>
        <v>0</v>
      </c>
      <c r="F1949" s="3">
        <f>SUMIFS(Details!AY:AY,Details!E:E,'GST TDS'!B1949)</f>
        <v>0</v>
      </c>
      <c r="G1949" s="352">
        <f t="shared" si="41"/>
        <v>0</v>
      </c>
    </row>
    <row r="1950" spans="3:7" x14ac:dyDescent="0.35">
      <c r="C1950" s="3">
        <f>_xlfn.XLOOKUP(B1950,Details!E:E,Details!CG:CG)</f>
        <v>0</v>
      </c>
      <c r="D1950" s="3">
        <f>_xlfn.XLOOKUP(B1950,Details!E:E,Details!AQ:AQ)</f>
        <v>0</v>
      </c>
      <c r="E1950" s="3">
        <f>_xlfn.XLOOKUP(B1950,Details!E:E,Details!AR:AR)</f>
        <v>0</v>
      </c>
      <c r="F1950" s="3">
        <f>SUMIFS(Details!AY:AY,Details!E:E,'GST TDS'!B1950)</f>
        <v>0</v>
      </c>
      <c r="G1950" s="352">
        <f t="shared" si="41"/>
        <v>0</v>
      </c>
    </row>
    <row r="1951" spans="3:7" x14ac:dyDescent="0.35">
      <c r="C1951" s="3">
        <f>_xlfn.XLOOKUP(B1951,Details!E:E,Details!CG:CG)</f>
        <v>0</v>
      </c>
      <c r="D1951" s="3">
        <f>_xlfn.XLOOKUP(B1951,Details!E:E,Details!AQ:AQ)</f>
        <v>0</v>
      </c>
      <c r="E1951" s="3">
        <f>_xlfn.XLOOKUP(B1951,Details!E:E,Details!AR:AR)</f>
        <v>0</v>
      </c>
      <c r="F1951" s="3">
        <f>SUMIFS(Details!AY:AY,Details!E:E,'GST TDS'!B1951)</f>
        <v>0</v>
      </c>
      <c r="G1951" s="352">
        <f t="shared" si="41"/>
        <v>0</v>
      </c>
    </row>
    <row r="1952" spans="3:7" x14ac:dyDescent="0.35">
      <c r="C1952" s="3">
        <f>_xlfn.XLOOKUP(B1952,Details!E:E,Details!CG:CG)</f>
        <v>0</v>
      </c>
      <c r="D1952" s="3">
        <f>_xlfn.XLOOKUP(B1952,Details!E:E,Details!AQ:AQ)</f>
        <v>0</v>
      </c>
      <c r="E1952" s="3">
        <f>_xlfn.XLOOKUP(B1952,Details!E:E,Details!AR:AR)</f>
        <v>0</v>
      </c>
      <c r="F1952" s="3">
        <f>SUMIFS(Details!AY:AY,Details!E:E,'GST TDS'!B1952)</f>
        <v>0</v>
      </c>
      <c r="G1952" s="352">
        <f t="shared" ref="G1952:G1988" si="42">F1952*2%</f>
        <v>0</v>
      </c>
    </row>
    <row r="1953" spans="3:7" x14ac:dyDescent="0.35">
      <c r="C1953" s="3">
        <f>_xlfn.XLOOKUP(B1953,Details!E:E,Details!CG:CG)</f>
        <v>0</v>
      </c>
      <c r="D1953" s="3">
        <f>_xlfn.XLOOKUP(B1953,Details!E:E,Details!AQ:AQ)</f>
        <v>0</v>
      </c>
      <c r="E1953" s="3">
        <f>_xlfn.XLOOKUP(B1953,Details!E:E,Details!AR:AR)</f>
        <v>0</v>
      </c>
      <c r="F1953" s="3">
        <f>SUMIFS(Details!AY:AY,Details!E:E,'GST TDS'!B1953)</f>
        <v>0</v>
      </c>
      <c r="G1953" s="352">
        <f t="shared" si="42"/>
        <v>0</v>
      </c>
    </row>
    <row r="1954" spans="3:7" x14ac:dyDescent="0.35">
      <c r="C1954" s="3">
        <f>_xlfn.XLOOKUP(B1954,Details!E:E,Details!CG:CG)</f>
        <v>0</v>
      </c>
      <c r="D1954" s="3">
        <f>_xlfn.XLOOKUP(B1954,Details!E:E,Details!AQ:AQ)</f>
        <v>0</v>
      </c>
      <c r="E1954" s="3">
        <f>_xlfn.XLOOKUP(B1954,Details!E:E,Details!AR:AR)</f>
        <v>0</v>
      </c>
      <c r="F1954" s="3">
        <f>SUMIFS(Details!AY:AY,Details!E:E,'GST TDS'!B1954)</f>
        <v>0</v>
      </c>
      <c r="G1954" s="352">
        <f t="shared" si="42"/>
        <v>0</v>
      </c>
    </row>
    <row r="1955" spans="3:7" x14ac:dyDescent="0.35">
      <c r="C1955" s="3">
        <f>_xlfn.XLOOKUP(B1955,Details!E:E,Details!CG:CG)</f>
        <v>0</v>
      </c>
      <c r="D1955" s="3">
        <f>_xlfn.XLOOKUP(B1955,Details!E:E,Details!AQ:AQ)</f>
        <v>0</v>
      </c>
      <c r="E1955" s="3">
        <f>_xlfn.XLOOKUP(B1955,Details!E:E,Details!AR:AR)</f>
        <v>0</v>
      </c>
      <c r="F1955" s="3">
        <f>SUMIFS(Details!AY:AY,Details!E:E,'GST TDS'!B1955)</f>
        <v>0</v>
      </c>
      <c r="G1955" s="352">
        <f t="shared" si="42"/>
        <v>0</v>
      </c>
    </row>
    <row r="1956" spans="3:7" x14ac:dyDescent="0.35">
      <c r="C1956" s="3">
        <f>_xlfn.XLOOKUP(B1956,Details!E:E,Details!CG:CG)</f>
        <v>0</v>
      </c>
      <c r="D1956" s="3">
        <f>_xlfn.XLOOKUP(B1956,Details!E:E,Details!AQ:AQ)</f>
        <v>0</v>
      </c>
      <c r="E1956" s="3">
        <f>_xlfn.XLOOKUP(B1956,Details!E:E,Details!AR:AR)</f>
        <v>0</v>
      </c>
      <c r="F1956" s="3">
        <f>SUMIFS(Details!AY:AY,Details!E:E,'GST TDS'!B1956)</f>
        <v>0</v>
      </c>
      <c r="G1956" s="352">
        <f t="shared" si="42"/>
        <v>0</v>
      </c>
    </row>
    <row r="1957" spans="3:7" x14ac:dyDescent="0.35">
      <c r="C1957" s="3">
        <f>_xlfn.XLOOKUP(B1957,Details!E:E,Details!CG:CG)</f>
        <v>0</v>
      </c>
      <c r="D1957" s="3">
        <f>_xlfn.XLOOKUP(B1957,Details!E:E,Details!AQ:AQ)</f>
        <v>0</v>
      </c>
      <c r="E1957" s="3">
        <f>_xlfn.XLOOKUP(B1957,Details!E:E,Details!AR:AR)</f>
        <v>0</v>
      </c>
      <c r="F1957" s="3">
        <f>SUMIFS(Details!AY:AY,Details!E:E,'GST TDS'!B1957)</f>
        <v>0</v>
      </c>
      <c r="G1957" s="352">
        <f t="shared" si="42"/>
        <v>0</v>
      </c>
    </row>
    <row r="1958" spans="3:7" x14ac:dyDescent="0.35">
      <c r="C1958" s="3">
        <f>_xlfn.XLOOKUP(B1958,Details!E:E,Details!CG:CG)</f>
        <v>0</v>
      </c>
      <c r="D1958" s="3">
        <f>_xlfn.XLOOKUP(B1958,Details!E:E,Details!AQ:AQ)</f>
        <v>0</v>
      </c>
      <c r="E1958" s="3">
        <f>_xlfn.XLOOKUP(B1958,Details!E:E,Details!AR:AR)</f>
        <v>0</v>
      </c>
      <c r="F1958" s="3">
        <f>SUMIFS(Details!AY:AY,Details!E:E,'GST TDS'!B1958)</f>
        <v>0</v>
      </c>
      <c r="G1958" s="352">
        <f t="shared" si="42"/>
        <v>0</v>
      </c>
    </row>
    <row r="1959" spans="3:7" x14ac:dyDescent="0.35">
      <c r="C1959" s="3">
        <f>_xlfn.XLOOKUP(B1959,Details!E:E,Details!CG:CG)</f>
        <v>0</v>
      </c>
      <c r="D1959" s="3">
        <f>_xlfn.XLOOKUP(B1959,Details!E:E,Details!AQ:AQ)</f>
        <v>0</v>
      </c>
      <c r="E1959" s="3">
        <f>_xlfn.XLOOKUP(B1959,Details!E:E,Details!AR:AR)</f>
        <v>0</v>
      </c>
      <c r="F1959" s="3">
        <f>SUMIFS(Details!AY:AY,Details!E:E,'GST TDS'!B1959)</f>
        <v>0</v>
      </c>
      <c r="G1959" s="352">
        <f t="shared" si="42"/>
        <v>0</v>
      </c>
    </row>
    <row r="1960" spans="3:7" x14ac:dyDescent="0.35">
      <c r="C1960" s="3">
        <f>_xlfn.XLOOKUP(B1960,Details!E:E,Details!CG:CG)</f>
        <v>0</v>
      </c>
      <c r="D1960" s="3">
        <f>_xlfn.XLOOKUP(B1960,Details!E:E,Details!AQ:AQ)</f>
        <v>0</v>
      </c>
      <c r="E1960" s="3">
        <f>_xlfn.XLOOKUP(B1960,Details!E:E,Details!AR:AR)</f>
        <v>0</v>
      </c>
      <c r="F1960" s="3">
        <f>SUMIFS(Details!AY:AY,Details!E:E,'GST TDS'!B1960)</f>
        <v>0</v>
      </c>
      <c r="G1960" s="352">
        <f t="shared" si="42"/>
        <v>0</v>
      </c>
    </row>
    <row r="1961" spans="3:7" x14ac:dyDescent="0.35">
      <c r="C1961" s="3">
        <f>_xlfn.XLOOKUP(B1961,Details!E:E,Details!CG:CG)</f>
        <v>0</v>
      </c>
      <c r="D1961" s="3">
        <f>_xlfn.XLOOKUP(B1961,Details!E:E,Details!AQ:AQ)</f>
        <v>0</v>
      </c>
      <c r="E1961" s="3">
        <f>_xlfn.XLOOKUP(B1961,Details!E:E,Details!AR:AR)</f>
        <v>0</v>
      </c>
      <c r="F1961" s="3">
        <f>SUMIFS(Details!AY:AY,Details!E:E,'GST TDS'!B1961)</f>
        <v>0</v>
      </c>
      <c r="G1961" s="352">
        <f t="shared" si="42"/>
        <v>0</v>
      </c>
    </row>
    <row r="1962" spans="3:7" x14ac:dyDescent="0.35">
      <c r="C1962" s="3">
        <f>_xlfn.XLOOKUP(B1962,Details!E:E,Details!CG:CG)</f>
        <v>0</v>
      </c>
      <c r="D1962" s="3">
        <f>_xlfn.XLOOKUP(B1962,Details!E:E,Details!AQ:AQ)</f>
        <v>0</v>
      </c>
      <c r="E1962" s="3">
        <f>_xlfn.XLOOKUP(B1962,Details!E:E,Details!AR:AR)</f>
        <v>0</v>
      </c>
      <c r="F1962" s="3">
        <f>SUMIFS(Details!AY:AY,Details!E:E,'GST TDS'!B1962)</f>
        <v>0</v>
      </c>
      <c r="G1962" s="352">
        <f t="shared" si="42"/>
        <v>0</v>
      </c>
    </row>
    <row r="1963" spans="3:7" x14ac:dyDescent="0.35">
      <c r="C1963" s="3">
        <f>_xlfn.XLOOKUP(B1963,Details!E:E,Details!CG:CG)</f>
        <v>0</v>
      </c>
      <c r="D1963" s="3">
        <f>_xlfn.XLOOKUP(B1963,Details!E:E,Details!AQ:AQ)</f>
        <v>0</v>
      </c>
      <c r="E1963" s="3">
        <f>_xlfn.XLOOKUP(B1963,Details!E:E,Details!AR:AR)</f>
        <v>0</v>
      </c>
      <c r="F1963" s="3">
        <f>SUMIFS(Details!AY:AY,Details!E:E,'GST TDS'!B1963)</f>
        <v>0</v>
      </c>
      <c r="G1963" s="352">
        <f t="shared" si="42"/>
        <v>0</v>
      </c>
    </row>
    <row r="1964" spans="3:7" x14ac:dyDescent="0.35">
      <c r="C1964" s="3">
        <f>_xlfn.XLOOKUP(B1964,Details!E:E,Details!CG:CG)</f>
        <v>0</v>
      </c>
      <c r="D1964" s="3">
        <f>_xlfn.XLOOKUP(B1964,Details!E:E,Details!AQ:AQ)</f>
        <v>0</v>
      </c>
      <c r="E1964" s="3">
        <f>_xlfn.XLOOKUP(B1964,Details!E:E,Details!AR:AR)</f>
        <v>0</v>
      </c>
      <c r="F1964" s="3">
        <f>SUMIFS(Details!AY:AY,Details!E:E,'GST TDS'!B1964)</f>
        <v>0</v>
      </c>
      <c r="G1964" s="352">
        <f t="shared" si="42"/>
        <v>0</v>
      </c>
    </row>
    <row r="1965" spans="3:7" x14ac:dyDescent="0.35">
      <c r="C1965" s="3">
        <f>_xlfn.XLOOKUP(B1965,Details!E:E,Details!CG:CG)</f>
        <v>0</v>
      </c>
      <c r="D1965" s="3">
        <f>_xlfn.XLOOKUP(B1965,Details!E:E,Details!AQ:AQ)</f>
        <v>0</v>
      </c>
      <c r="E1965" s="3">
        <f>_xlfn.XLOOKUP(B1965,Details!E:E,Details!AR:AR)</f>
        <v>0</v>
      </c>
      <c r="F1965" s="3">
        <f>SUMIFS(Details!AY:AY,Details!E:E,'GST TDS'!B1965)</f>
        <v>0</v>
      </c>
      <c r="G1965" s="352">
        <f t="shared" si="42"/>
        <v>0</v>
      </c>
    </row>
    <row r="1966" spans="3:7" x14ac:dyDescent="0.35">
      <c r="C1966" s="3">
        <f>_xlfn.XLOOKUP(B1966,Details!E:E,Details!CG:CG)</f>
        <v>0</v>
      </c>
      <c r="D1966" s="3">
        <f>_xlfn.XLOOKUP(B1966,Details!E:E,Details!AQ:AQ)</f>
        <v>0</v>
      </c>
      <c r="E1966" s="3">
        <f>_xlfn.XLOOKUP(B1966,Details!E:E,Details!AR:AR)</f>
        <v>0</v>
      </c>
      <c r="F1966" s="3">
        <f>SUMIFS(Details!AY:AY,Details!E:E,'GST TDS'!B1966)</f>
        <v>0</v>
      </c>
      <c r="G1966" s="352">
        <f t="shared" si="42"/>
        <v>0</v>
      </c>
    </row>
    <row r="1967" spans="3:7" x14ac:dyDescent="0.35">
      <c r="C1967" s="3">
        <f>_xlfn.XLOOKUP(B1967,Details!E:E,Details!CG:CG)</f>
        <v>0</v>
      </c>
      <c r="D1967" s="3">
        <f>_xlfn.XLOOKUP(B1967,Details!E:E,Details!AQ:AQ)</f>
        <v>0</v>
      </c>
      <c r="E1967" s="3">
        <f>_xlfn.XLOOKUP(B1967,Details!E:E,Details!AR:AR)</f>
        <v>0</v>
      </c>
      <c r="F1967" s="3">
        <f>SUMIFS(Details!AY:AY,Details!E:E,'GST TDS'!B1967)</f>
        <v>0</v>
      </c>
      <c r="G1967" s="352">
        <f t="shared" si="42"/>
        <v>0</v>
      </c>
    </row>
    <row r="1968" spans="3:7" x14ac:dyDescent="0.35">
      <c r="C1968" s="3">
        <f>_xlfn.XLOOKUP(B1968,Details!E:E,Details!CG:CG)</f>
        <v>0</v>
      </c>
      <c r="D1968" s="3">
        <f>_xlfn.XLOOKUP(B1968,Details!E:E,Details!AQ:AQ)</f>
        <v>0</v>
      </c>
      <c r="E1968" s="3">
        <f>_xlfn.XLOOKUP(B1968,Details!E:E,Details!AR:AR)</f>
        <v>0</v>
      </c>
      <c r="F1968" s="3">
        <f>SUMIFS(Details!AY:AY,Details!E:E,'GST TDS'!B1968)</f>
        <v>0</v>
      </c>
      <c r="G1968" s="352">
        <f t="shared" si="42"/>
        <v>0</v>
      </c>
    </row>
    <row r="1969" spans="3:7" x14ac:dyDescent="0.35">
      <c r="C1969" s="3">
        <f>_xlfn.XLOOKUP(B1969,Details!E:E,Details!CG:CG)</f>
        <v>0</v>
      </c>
      <c r="D1969" s="3">
        <f>_xlfn.XLOOKUP(B1969,Details!E:E,Details!AQ:AQ)</f>
        <v>0</v>
      </c>
      <c r="E1969" s="3">
        <f>_xlfn.XLOOKUP(B1969,Details!E:E,Details!AR:AR)</f>
        <v>0</v>
      </c>
      <c r="F1969" s="3">
        <f>SUMIFS(Details!AY:AY,Details!E:E,'GST TDS'!B1969)</f>
        <v>0</v>
      </c>
      <c r="G1969" s="352">
        <f t="shared" si="42"/>
        <v>0</v>
      </c>
    </row>
    <row r="1970" spans="3:7" x14ac:dyDescent="0.35">
      <c r="C1970" s="3">
        <f>_xlfn.XLOOKUP(B1970,Details!E:E,Details!CG:CG)</f>
        <v>0</v>
      </c>
      <c r="D1970" s="3">
        <f>_xlfn.XLOOKUP(B1970,Details!E:E,Details!AQ:AQ)</f>
        <v>0</v>
      </c>
      <c r="E1970" s="3">
        <f>_xlfn.XLOOKUP(B1970,Details!E:E,Details!AR:AR)</f>
        <v>0</v>
      </c>
      <c r="F1970" s="3">
        <f>SUMIFS(Details!AY:AY,Details!E:E,'GST TDS'!B1970)</f>
        <v>0</v>
      </c>
      <c r="G1970" s="352">
        <f t="shared" si="42"/>
        <v>0</v>
      </c>
    </row>
    <row r="1971" spans="3:7" x14ac:dyDescent="0.35">
      <c r="C1971" s="3">
        <f>_xlfn.XLOOKUP(B1971,Details!E:E,Details!CG:CG)</f>
        <v>0</v>
      </c>
      <c r="D1971" s="3">
        <f>_xlfn.XLOOKUP(B1971,Details!E:E,Details!AQ:AQ)</f>
        <v>0</v>
      </c>
      <c r="E1971" s="3">
        <f>_xlfn.XLOOKUP(B1971,Details!E:E,Details!AR:AR)</f>
        <v>0</v>
      </c>
      <c r="F1971" s="3">
        <f>SUMIFS(Details!AY:AY,Details!E:E,'GST TDS'!B1971)</f>
        <v>0</v>
      </c>
      <c r="G1971" s="352">
        <f t="shared" si="42"/>
        <v>0</v>
      </c>
    </row>
    <row r="1972" spans="3:7" x14ac:dyDescent="0.35">
      <c r="C1972" s="3">
        <f>_xlfn.XLOOKUP(B1972,Details!E:E,Details!CG:CG)</f>
        <v>0</v>
      </c>
      <c r="D1972" s="3">
        <f>_xlfn.XLOOKUP(B1972,Details!E:E,Details!AQ:AQ)</f>
        <v>0</v>
      </c>
      <c r="E1972" s="3">
        <f>_xlfn.XLOOKUP(B1972,Details!E:E,Details!AR:AR)</f>
        <v>0</v>
      </c>
      <c r="F1972" s="3">
        <f>SUMIFS(Details!AY:AY,Details!E:E,'GST TDS'!B1972)</f>
        <v>0</v>
      </c>
      <c r="G1972" s="352">
        <f t="shared" si="42"/>
        <v>0</v>
      </c>
    </row>
    <row r="1973" spans="3:7" x14ac:dyDescent="0.35">
      <c r="C1973" s="3">
        <f>_xlfn.XLOOKUP(B1973,Details!E:E,Details!CG:CG)</f>
        <v>0</v>
      </c>
      <c r="D1973" s="3">
        <f>_xlfn.XLOOKUP(B1973,Details!E:E,Details!AQ:AQ)</f>
        <v>0</v>
      </c>
      <c r="E1973" s="3">
        <f>_xlfn.XLOOKUP(B1973,Details!E:E,Details!AR:AR)</f>
        <v>0</v>
      </c>
      <c r="F1973" s="3">
        <f>SUMIFS(Details!AY:AY,Details!E:E,'GST TDS'!B1973)</f>
        <v>0</v>
      </c>
      <c r="G1973" s="352">
        <f t="shared" si="42"/>
        <v>0</v>
      </c>
    </row>
    <row r="1974" spans="3:7" x14ac:dyDescent="0.35">
      <c r="C1974" s="3">
        <f>_xlfn.XLOOKUP(B1974,Details!E:E,Details!CG:CG)</f>
        <v>0</v>
      </c>
      <c r="D1974" s="3">
        <f>_xlfn.XLOOKUP(B1974,Details!E:E,Details!AQ:AQ)</f>
        <v>0</v>
      </c>
      <c r="E1974" s="3">
        <f>_xlfn.XLOOKUP(B1974,Details!E:E,Details!AR:AR)</f>
        <v>0</v>
      </c>
      <c r="F1974" s="3">
        <f>SUMIFS(Details!AY:AY,Details!E:E,'GST TDS'!B1974)</f>
        <v>0</v>
      </c>
      <c r="G1974" s="352">
        <f t="shared" si="42"/>
        <v>0</v>
      </c>
    </row>
    <row r="1975" spans="3:7" x14ac:dyDescent="0.35">
      <c r="C1975" s="3">
        <f>_xlfn.XLOOKUP(B1975,Details!E:E,Details!CG:CG)</f>
        <v>0</v>
      </c>
      <c r="D1975" s="3">
        <f>_xlfn.XLOOKUP(B1975,Details!E:E,Details!AQ:AQ)</f>
        <v>0</v>
      </c>
      <c r="E1975" s="3">
        <f>_xlfn.XLOOKUP(B1975,Details!E:E,Details!AR:AR)</f>
        <v>0</v>
      </c>
      <c r="F1975" s="3">
        <f>SUMIFS(Details!AY:AY,Details!E:E,'GST TDS'!B1975)</f>
        <v>0</v>
      </c>
      <c r="G1975" s="352">
        <f t="shared" si="42"/>
        <v>0</v>
      </c>
    </row>
    <row r="1976" spans="3:7" x14ac:dyDescent="0.35">
      <c r="C1976" s="3">
        <f>_xlfn.XLOOKUP(B1976,Details!E:E,Details!CG:CG)</f>
        <v>0</v>
      </c>
      <c r="D1976" s="3">
        <f>_xlfn.XLOOKUP(B1976,Details!E:E,Details!AQ:AQ)</f>
        <v>0</v>
      </c>
      <c r="E1976" s="3">
        <f>_xlfn.XLOOKUP(B1976,Details!E:E,Details!AR:AR)</f>
        <v>0</v>
      </c>
      <c r="F1976" s="3">
        <f>SUMIFS(Details!AY:AY,Details!E:E,'GST TDS'!B1976)</f>
        <v>0</v>
      </c>
      <c r="G1976" s="352">
        <f t="shared" si="42"/>
        <v>0</v>
      </c>
    </row>
    <row r="1977" spans="3:7" x14ac:dyDescent="0.35">
      <c r="C1977" s="3">
        <f>_xlfn.XLOOKUP(B1977,Details!E:E,Details!CG:CG)</f>
        <v>0</v>
      </c>
      <c r="D1977" s="3">
        <f>_xlfn.XLOOKUP(B1977,Details!E:E,Details!AQ:AQ)</f>
        <v>0</v>
      </c>
      <c r="E1977" s="3">
        <f>_xlfn.XLOOKUP(B1977,Details!E:E,Details!AR:AR)</f>
        <v>0</v>
      </c>
      <c r="F1977" s="3">
        <f>SUMIFS(Details!AY:AY,Details!E:E,'GST TDS'!B1977)</f>
        <v>0</v>
      </c>
      <c r="G1977" s="352">
        <f t="shared" si="42"/>
        <v>0</v>
      </c>
    </row>
    <row r="1978" spans="3:7" x14ac:dyDescent="0.35">
      <c r="C1978" s="3">
        <f>_xlfn.XLOOKUP(B1978,Details!E:E,Details!CG:CG)</f>
        <v>0</v>
      </c>
      <c r="D1978" s="3">
        <f>_xlfn.XLOOKUP(B1978,Details!E:E,Details!AQ:AQ)</f>
        <v>0</v>
      </c>
      <c r="E1978" s="3">
        <f>_xlfn.XLOOKUP(B1978,Details!E:E,Details!AR:AR)</f>
        <v>0</v>
      </c>
      <c r="F1978" s="3">
        <f>SUMIFS(Details!AY:AY,Details!E:E,'GST TDS'!B1978)</f>
        <v>0</v>
      </c>
      <c r="G1978" s="352">
        <f t="shared" si="42"/>
        <v>0</v>
      </c>
    </row>
    <row r="1979" spans="3:7" x14ac:dyDescent="0.35">
      <c r="C1979" s="3">
        <f>_xlfn.XLOOKUP(B1979,Details!E:E,Details!CG:CG)</f>
        <v>0</v>
      </c>
      <c r="D1979" s="3">
        <f>_xlfn.XLOOKUP(B1979,Details!E:E,Details!AQ:AQ)</f>
        <v>0</v>
      </c>
      <c r="E1979" s="3">
        <f>_xlfn.XLOOKUP(B1979,Details!E:E,Details!AR:AR)</f>
        <v>0</v>
      </c>
      <c r="F1979" s="3">
        <f>SUMIFS(Details!AY:AY,Details!E:E,'GST TDS'!B1979)</f>
        <v>0</v>
      </c>
      <c r="G1979" s="352">
        <f t="shared" si="42"/>
        <v>0</v>
      </c>
    </row>
    <row r="1980" spans="3:7" x14ac:dyDescent="0.35">
      <c r="C1980" s="3">
        <f>_xlfn.XLOOKUP(B1980,Details!E:E,Details!CG:CG)</f>
        <v>0</v>
      </c>
      <c r="D1980" s="3">
        <f>_xlfn.XLOOKUP(B1980,Details!E:E,Details!AQ:AQ)</f>
        <v>0</v>
      </c>
      <c r="E1980" s="3">
        <f>_xlfn.XLOOKUP(B1980,Details!E:E,Details!AR:AR)</f>
        <v>0</v>
      </c>
      <c r="F1980" s="3">
        <f>SUMIFS(Details!AY:AY,Details!E:E,'GST TDS'!B1980)</f>
        <v>0</v>
      </c>
      <c r="G1980" s="352">
        <f t="shared" si="42"/>
        <v>0</v>
      </c>
    </row>
    <row r="1981" spans="3:7" x14ac:dyDescent="0.35">
      <c r="C1981" s="3">
        <f>_xlfn.XLOOKUP(B1981,Details!E:E,Details!CG:CG)</f>
        <v>0</v>
      </c>
      <c r="D1981" s="3">
        <f>_xlfn.XLOOKUP(B1981,Details!E:E,Details!AQ:AQ)</f>
        <v>0</v>
      </c>
      <c r="E1981" s="3">
        <f>_xlfn.XLOOKUP(B1981,Details!E:E,Details!AR:AR)</f>
        <v>0</v>
      </c>
      <c r="F1981" s="3">
        <f>SUMIFS(Details!AY:AY,Details!E:E,'GST TDS'!B1981)</f>
        <v>0</v>
      </c>
      <c r="G1981" s="352">
        <f t="shared" si="42"/>
        <v>0</v>
      </c>
    </row>
    <row r="1982" spans="3:7" x14ac:dyDescent="0.35">
      <c r="C1982" s="3">
        <f>_xlfn.XLOOKUP(B1982,Details!E:E,Details!CG:CG)</f>
        <v>0</v>
      </c>
      <c r="D1982" s="3">
        <f>_xlfn.XLOOKUP(B1982,Details!E:E,Details!AQ:AQ)</f>
        <v>0</v>
      </c>
      <c r="E1982" s="3">
        <f>_xlfn.XLOOKUP(B1982,Details!E:E,Details!AR:AR)</f>
        <v>0</v>
      </c>
      <c r="F1982" s="3">
        <f>SUMIFS(Details!AY:AY,Details!E:E,'GST TDS'!B1982)</f>
        <v>0</v>
      </c>
      <c r="G1982" s="352">
        <f t="shared" si="42"/>
        <v>0</v>
      </c>
    </row>
    <row r="1983" spans="3:7" x14ac:dyDescent="0.35">
      <c r="C1983" s="3">
        <f>_xlfn.XLOOKUP(B1983,Details!E:E,Details!CG:CG)</f>
        <v>0</v>
      </c>
      <c r="D1983" s="3">
        <f>_xlfn.XLOOKUP(B1983,Details!E:E,Details!AQ:AQ)</f>
        <v>0</v>
      </c>
      <c r="E1983" s="3">
        <f>_xlfn.XLOOKUP(B1983,Details!E:E,Details!AR:AR)</f>
        <v>0</v>
      </c>
      <c r="F1983" s="3">
        <f>SUMIFS(Details!AY:AY,Details!E:E,'GST TDS'!B1983)</f>
        <v>0</v>
      </c>
      <c r="G1983" s="352">
        <f t="shared" si="42"/>
        <v>0</v>
      </c>
    </row>
    <row r="1984" spans="3:7" x14ac:dyDescent="0.35">
      <c r="C1984" s="3">
        <f>_xlfn.XLOOKUP(B1984,Details!E:E,Details!CG:CG)</f>
        <v>0</v>
      </c>
      <c r="D1984" s="3">
        <f>_xlfn.XLOOKUP(B1984,Details!E:E,Details!AQ:AQ)</f>
        <v>0</v>
      </c>
      <c r="E1984" s="3">
        <f>_xlfn.XLOOKUP(B1984,Details!E:E,Details!AR:AR)</f>
        <v>0</v>
      </c>
      <c r="F1984" s="3">
        <f>SUMIFS(Details!AY:AY,Details!E:E,'GST TDS'!B1984)</f>
        <v>0</v>
      </c>
      <c r="G1984" s="352">
        <f t="shared" si="42"/>
        <v>0</v>
      </c>
    </row>
    <row r="1985" spans="3:7" x14ac:dyDescent="0.35">
      <c r="C1985" s="3">
        <f>_xlfn.XLOOKUP(B1985,Details!E:E,Details!CG:CG)</f>
        <v>0</v>
      </c>
      <c r="D1985" s="3">
        <f>_xlfn.XLOOKUP(B1985,Details!E:E,Details!AQ:AQ)</f>
        <v>0</v>
      </c>
      <c r="E1985" s="3">
        <f>_xlfn.XLOOKUP(B1985,Details!E:E,Details!AR:AR)</f>
        <v>0</v>
      </c>
      <c r="F1985" s="3">
        <f>SUMIFS(Details!AY:AY,Details!E:E,'GST TDS'!B1985)</f>
        <v>0</v>
      </c>
      <c r="G1985" s="352">
        <f t="shared" si="42"/>
        <v>0</v>
      </c>
    </row>
    <row r="1986" spans="3:7" x14ac:dyDescent="0.35">
      <c r="C1986" s="3">
        <f>_xlfn.XLOOKUP(B1986,Details!E:E,Details!CG:CG)</f>
        <v>0</v>
      </c>
      <c r="D1986" s="3">
        <f>_xlfn.XLOOKUP(B1986,Details!E:E,Details!AQ:AQ)</f>
        <v>0</v>
      </c>
      <c r="E1986" s="3">
        <f>_xlfn.XLOOKUP(B1986,Details!E:E,Details!AR:AR)</f>
        <v>0</v>
      </c>
      <c r="F1986" s="3">
        <f>SUMIFS(Details!AY:AY,Details!E:E,'GST TDS'!B1986)</f>
        <v>0</v>
      </c>
      <c r="G1986" s="352">
        <f t="shared" si="42"/>
        <v>0</v>
      </c>
    </row>
    <row r="1987" spans="3:7" x14ac:dyDescent="0.35">
      <c r="C1987" s="3">
        <f>_xlfn.XLOOKUP(B1987,Details!E:E,Details!CG:CG)</f>
        <v>0</v>
      </c>
      <c r="D1987" s="3">
        <f>_xlfn.XLOOKUP(B1987,Details!E:E,Details!AQ:AQ)</f>
        <v>0</v>
      </c>
      <c r="E1987" s="3">
        <f>_xlfn.XLOOKUP(B1987,Details!E:E,Details!AR:AR)</f>
        <v>0</v>
      </c>
      <c r="F1987" s="3">
        <f>SUMIFS(Details!AY:AY,Details!E:E,'GST TDS'!B1987)</f>
        <v>0</v>
      </c>
      <c r="G1987" s="352">
        <f t="shared" si="42"/>
        <v>0</v>
      </c>
    </row>
    <row r="1988" spans="3:7" x14ac:dyDescent="0.35">
      <c r="C1988" s="3">
        <f>_xlfn.XLOOKUP(B1988,Details!E:E,Details!CG:CG)</f>
        <v>0</v>
      </c>
      <c r="D1988" s="3">
        <f>_xlfn.XLOOKUP(B1988,Details!E:E,Details!AQ:AQ)</f>
        <v>0</v>
      </c>
      <c r="E1988" s="3">
        <f>_xlfn.XLOOKUP(B1988,Details!E:E,Details!AR:AR)</f>
        <v>0</v>
      </c>
      <c r="F1988" s="3">
        <f>SUMIFS(Details!AY:AY,Details!E:E,'GST TDS'!B1988)</f>
        <v>0</v>
      </c>
      <c r="G1988" s="352">
        <f t="shared" si="42"/>
        <v>0</v>
      </c>
    </row>
  </sheetData>
  <autoFilter ref="B3:G1988" xr:uid="{FA6D88D3-42BE-408F-8ED7-9760D346C4B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12F8-6A2B-4A16-9522-42FBD9466E24}">
  <sheetPr codeName="Sheet16"/>
  <dimension ref="B2:I85"/>
  <sheetViews>
    <sheetView showGridLines="0" showRowColHeaders="0" zoomScale="82" workbookViewId="0">
      <selection activeCell="K18" sqref="K18"/>
    </sheetView>
  </sheetViews>
  <sheetFormatPr defaultRowHeight="14.5" x14ac:dyDescent="0.35"/>
  <cols>
    <col min="2" max="2" width="10.6328125" bestFit="1" customWidth="1"/>
    <col min="3" max="4" width="14" style="3" bestFit="1" customWidth="1"/>
    <col min="5" max="5" width="11.36328125" style="3" bestFit="1" customWidth="1"/>
    <col min="6" max="6" width="5.81640625" bestFit="1" customWidth="1"/>
    <col min="7" max="7" width="13.90625" bestFit="1" customWidth="1"/>
    <col min="8" max="8" width="11.1796875" bestFit="1" customWidth="1"/>
    <col min="13" max="13" width="16.08984375" bestFit="1" customWidth="1"/>
    <col min="14" max="14" width="5" bestFit="1" customWidth="1"/>
    <col min="15" max="15" width="10.90625" bestFit="1" customWidth="1"/>
    <col min="17" max="17" width="10.81640625" bestFit="1" customWidth="1"/>
  </cols>
  <sheetData>
    <row r="2" spans="2:9" ht="15" thickBot="1" x14ac:dyDescent="0.4">
      <c r="C2" s="3">
        <f>C4+C19+C34</f>
        <v>0</v>
      </c>
      <c r="D2" s="3">
        <f>D4+D19+D34</f>
        <v>0</v>
      </c>
      <c r="E2" s="3">
        <f>E4+E19+E34</f>
        <v>0</v>
      </c>
      <c r="F2" s="394" t="e">
        <f>E2/C2</f>
        <v>#DIV/0!</v>
      </c>
      <c r="G2" s="395">
        <f>E2-Summary!AG13</f>
        <v>0</v>
      </c>
    </row>
    <row r="3" spans="2:9" x14ac:dyDescent="0.35">
      <c r="B3" s="492" t="str">
        <f xml:space="preserve"> "As of" &amp; "   "&amp;  TEXT(Details!P22,"dd-mmm-yyyy")</f>
        <v>As of   14-Jun-2026</v>
      </c>
      <c r="C3" s="492"/>
    </row>
    <row r="4" spans="2:9" s="396" customFormat="1" ht="15" thickBot="1" x14ac:dyDescent="0.4">
      <c r="B4" s="346" t="s">
        <v>196</v>
      </c>
      <c r="C4" s="68">
        <f>SUBTOTAL(9,C6:C17)</f>
        <v>0</v>
      </c>
      <c r="D4" s="68">
        <f>SUBTOTAL(9,D6:D17)</f>
        <v>0</v>
      </c>
      <c r="E4" s="68">
        <f>SUBTOTAL(9,E6:E17)</f>
        <v>0</v>
      </c>
      <c r="F4" s="394" t="e">
        <f>E4/C4</f>
        <v>#DIV/0!</v>
      </c>
      <c r="H4" s="393"/>
    </row>
    <row r="5" spans="2:9" ht="15" thickBot="1" x14ac:dyDescent="0.4">
      <c r="B5" s="71" t="s">
        <v>21</v>
      </c>
      <c r="C5" s="91" t="s">
        <v>155</v>
      </c>
      <c r="D5" s="350" t="s">
        <v>175</v>
      </c>
      <c r="E5" s="91" t="s">
        <v>61</v>
      </c>
      <c r="F5" s="350" t="s">
        <v>198</v>
      </c>
      <c r="G5" s="91" t="s">
        <v>199</v>
      </c>
      <c r="H5" s="80" t="s">
        <v>200</v>
      </c>
    </row>
    <row r="6" spans="2:9" x14ac:dyDescent="0.35">
      <c r="B6" s="65" t="str" cm="1">
        <f t="array" ref="B6:B8">_xlfn.UNIQUE(_xlfn._TRO_TRAILING(Details!CG5:CG11))</f>
        <v>Apr-26</v>
      </c>
      <c r="C6" s="12">
        <f>SUMIFS(Details!$BQ$5:$BQ$11,Details!$C$5:$C$11,$B6,Details!$CL$5:$CL$11,$B$4)</f>
        <v>0</v>
      </c>
      <c r="D6" s="66">
        <f>SUMIFS(Details!$AM$5:$AM$11,Details!$C$5:$C$11,$B6,Details!$CL$5:$CL$11,$B$4)</f>
        <v>0</v>
      </c>
      <c r="E6" s="12">
        <f t="shared" ref="E6:E11" si="0">C6-D6</f>
        <v>0</v>
      </c>
      <c r="F6" s="90">
        <f t="shared" ref="F6:F11" si="1">IFERROR((E6/C6),0)</f>
        <v>0</v>
      </c>
      <c r="G6" s="12" t="str" cm="1">
        <f t="array" ref="G6">IFERROR(ROWS(_xlfn.UNIQUE(_xlfn._xlws.FILTER(Details!$E$5:$E$11, (Details!$C$5:$C$11=$B6) * (Details!$CL$5:$CL$11=$B$4)))),"-")</f>
        <v>-</v>
      </c>
      <c r="H6" s="18">
        <f>SUMIFS(Details!$S$5:$S$11,Details!$C$5:$C$11,B6,Details!$CL$5:$CL$11,$B$4)/1000</f>
        <v>0</v>
      </c>
      <c r="I6" t="e">
        <f>C6/(H6*1000)</f>
        <v>#DIV/0!</v>
      </c>
    </row>
    <row r="7" spans="2:9" x14ac:dyDescent="0.35">
      <c r="B7" s="65" t="str">
        <v>May-26</v>
      </c>
      <c r="C7" s="12">
        <f>SUMIFS(Details!$BQ$5:$BQ$11,Details!$C$5:$C$11,$B7,Details!$CL$5:$CL$11,$B$4)</f>
        <v>0</v>
      </c>
      <c r="D7" s="66">
        <f>SUMIFS(Details!$AM$5:$AM$11,Details!$C$5:$C$11,$B7,Details!$CL$5:$CL$11,$B$4)</f>
        <v>0</v>
      </c>
      <c r="E7" s="12">
        <f t="shared" si="0"/>
        <v>0</v>
      </c>
      <c r="F7" s="90">
        <f t="shared" si="1"/>
        <v>0</v>
      </c>
      <c r="G7" s="12" t="str" cm="1">
        <f t="array" ref="G7">IFERROR(ROWS(_xlfn.UNIQUE(_xlfn._xlws.FILTER(Details!$E$5:$E$11, (Details!$C$5:$C$11=$B7) * (Details!$CL$5:$CL$11=$B$4)))),"-")</f>
        <v>-</v>
      </c>
      <c r="H7" s="18">
        <f>SUMIFS(Details!$S$5:$S$11,Details!$C$5:$C$11,B7,Details!$CL$5:$CL$11,$B$4)/1000</f>
        <v>0</v>
      </c>
      <c r="I7" t="e">
        <f t="shared" ref="I7:I15" si="2">C7/(H7*1000)</f>
        <v>#DIV/0!</v>
      </c>
    </row>
    <row r="8" spans="2:9" x14ac:dyDescent="0.35">
      <c r="B8" s="65" t="str">
        <v>Jun-26</v>
      </c>
      <c r="C8" s="12">
        <f>SUMIFS(Details!$BQ$5:$BQ$11,Details!$C$5:$C$11,$B8,Details!$CL$5:$CL$11,$B$4)</f>
        <v>0</v>
      </c>
      <c r="D8" s="66">
        <f>SUMIFS(Details!$AM$5:$AM$11,Details!$C$5:$C$11,$B8,Details!$CL$5:$CL$11,$B$4)</f>
        <v>0</v>
      </c>
      <c r="E8" s="12">
        <f t="shared" si="0"/>
        <v>0</v>
      </c>
      <c r="F8" s="90">
        <f t="shared" si="1"/>
        <v>0</v>
      </c>
      <c r="G8" s="12" t="str" cm="1">
        <f t="array" ref="G8">IFERROR(ROWS(_xlfn.UNIQUE(_xlfn._xlws.FILTER(Details!$E$5:$E$11, (Details!$C$5:$C$11=$B8) * (Details!$CL$5:$CL$11=$B$4)))),"-")</f>
        <v>-</v>
      </c>
      <c r="H8" s="18">
        <f>SUMIFS(Details!$S$5:$S$11,Details!$C$5:$C$11,B8,Details!$CL$5:$CL$11,$B$4)/1000</f>
        <v>0</v>
      </c>
      <c r="I8" t="e">
        <f t="shared" si="2"/>
        <v>#DIV/0!</v>
      </c>
    </row>
    <row r="9" spans="2:9" x14ac:dyDescent="0.35">
      <c r="B9" s="65"/>
      <c r="C9" s="12">
        <f>SUMIFS(Details!$BQ$5:$BQ$11,Details!$C$5:$C$11,$B9,Details!$CL$5:$CL$11,$B$4)</f>
        <v>0</v>
      </c>
      <c r="D9" s="66">
        <f>SUMIFS(Details!$AM$5:$AM$11,Details!$C$5:$C$11,$B9,Details!$CL$5:$CL$11,$B$4)</f>
        <v>0</v>
      </c>
      <c r="E9" s="12">
        <f t="shared" si="0"/>
        <v>0</v>
      </c>
      <c r="F9" s="90">
        <f t="shared" si="1"/>
        <v>0</v>
      </c>
      <c r="G9" s="12" t="str" cm="1">
        <f t="array" ref="G9">IFERROR(ROWS(_xlfn.UNIQUE(_xlfn._xlws.FILTER(Details!$E$5:$E$11, (Details!$C$5:$C$11=$B9) * (Details!$CL$5:$CL$11=$B$4)))),"-")</f>
        <v>-</v>
      </c>
      <c r="H9" s="18">
        <f>SUMIFS(Details!$S$5:$S$11,Details!$C$5:$C$11,B9,Details!$CL$5:$CL$11,$B$4)/1000</f>
        <v>0</v>
      </c>
      <c r="I9" t="e">
        <f t="shared" si="2"/>
        <v>#DIV/0!</v>
      </c>
    </row>
    <row r="10" spans="2:9" x14ac:dyDescent="0.35">
      <c r="B10" s="65"/>
      <c r="C10" s="12">
        <f>SUMIFS(Details!$BQ$5:$BQ$11,Details!$C$5:$C$11,$B10,Details!$CL$5:$CL$11,$B$4)</f>
        <v>0</v>
      </c>
      <c r="D10" s="66">
        <f>SUMIFS(Details!$AM$5:$AM$11,Details!$C$5:$C$11,$B10,Details!$CL$5:$CL$11,$B$4)</f>
        <v>0</v>
      </c>
      <c r="E10" s="12">
        <f t="shared" si="0"/>
        <v>0</v>
      </c>
      <c r="F10" s="90">
        <f t="shared" si="1"/>
        <v>0</v>
      </c>
      <c r="G10" s="12" t="str" cm="1">
        <f t="array" ref="G10">IFERROR(ROWS(_xlfn.UNIQUE(_xlfn._xlws.FILTER(Details!$E$5:$E$11, (Details!$C$5:$C$11=$B10) * (Details!$CL$5:$CL$11=$B$4)))),"-")</f>
        <v>-</v>
      </c>
      <c r="H10" s="18">
        <f>SUMIFS(Details!$S$5:$S$11,Details!$C$5:$C$11,B10,Details!$CL$5:$CL$11,$B$4)/1000</f>
        <v>0</v>
      </c>
      <c r="I10" t="e">
        <f t="shared" si="2"/>
        <v>#DIV/0!</v>
      </c>
    </row>
    <row r="11" spans="2:9" x14ac:dyDescent="0.35">
      <c r="B11" s="65"/>
      <c r="C11" s="12">
        <f>SUMIFS(Details!$BQ$5:$BQ$11,Details!$C$5:$C$11,$B11,Details!$CL$5:$CL$11,$B$4)</f>
        <v>0</v>
      </c>
      <c r="D11" s="66">
        <f>SUMIFS(Details!$AM$5:$AM$11,Details!$C$5:$C$11,$B11,Details!$CL$5:$CL$11,$B$4)</f>
        <v>0</v>
      </c>
      <c r="E11" s="12">
        <f t="shared" si="0"/>
        <v>0</v>
      </c>
      <c r="F11" s="90">
        <f t="shared" si="1"/>
        <v>0</v>
      </c>
      <c r="G11" s="12" t="str" cm="1">
        <f t="array" ref="G11">IFERROR(ROWS(_xlfn.UNIQUE(_xlfn._xlws.FILTER(Details!$E$5:$E$11, (Details!$C$5:$C$11=$B11) * (Details!$CL$5:$CL$11=$B$4)))),"-")</f>
        <v>-</v>
      </c>
      <c r="H11" s="18">
        <f>SUMIFS(Details!$S$5:$S$11,Details!$C$5:$C$11,B11,Details!$CL$5:$CL$11,$B$4)/1000</f>
        <v>0</v>
      </c>
      <c r="I11" t="e">
        <f t="shared" si="2"/>
        <v>#DIV/0!</v>
      </c>
    </row>
    <row r="12" spans="2:9" x14ac:dyDescent="0.35">
      <c r="B12" s="65"/>
      <c r="C12" s="12">
        <f>SUMIFS(Details!$BQ$5:$BQ$11,Details!$C$5:$C$11,$B12,Details!$CL$5:$CL$11,$B$4)</f>
        <v>0</v>
      </c>
      <c r="D12" s="66">
        <f>SUMIFS(Details!$AM$5:$AM$11,Details!$C$5:$C$11,$B12,Details!$CL$5:$CL$11,$B$4)</f>
        <v>0</v>
      </c>
      <c r="E12" s="12">
        <f t="shared" ref="E12:E13" si="3">C12-D12</f>
        <v>0</v>
      </c>
      <c r="F12" s="90">
        <f t="shared" ref="F12:F13" si="4">IFERROR((E12/C12),0)</f>
        <v>0</v>
      </c>
      <c r="G12" s="12" t="str" cm="1">
        <f t="array" ref="G12">IFERROR(ROWS(_xlfn.UNIQUE(_xlfn._xlws.FILTER(Details!$E$5:$E$11, (Details!$C$5:$C$11=$B12) * (Details!$CL$5:$CL$11=$B$4)))),"-")</f>
        <v>-</v>
      </c>
      <c r="H12" s="18">
        <f>SUMIFS(Details!$S$5:$S$11,Details!$C$5:$C$11,B12,Details!$CL$5:$CL$11,$B$4)/1000</f>
        <v>0</v>
      </c>
      <c r="I12" t="e">
        <f t="shared" si="2"/>
        <v>#DIV/0!</v>
      </c>
    </row>
    <row r="13" spans="2:9" x14ac:dyDescent="0.35">
      <c r="B13" s="65"/>
      <c r="C13" s="12">
        <f>SUMIFS(Details!$BQ$5:$BQ$11,Details!$C$5:$C$11,$B13,Details!$CL$5:$CL$11,$B$4)</f>
        <v>0</v>
      </c>
      <c r="D13" s="66">
        <f>SUMIFS(Details!$AM$5:$AM$11,Details!$C$5:$C$11,$B13,Details!$CL$5:$CL$11,$B$4)</f>
        <v>0</v>
      </c>
      <c r="E13" s="12">
        <f t="shared" si="3"/>
        <v>0</v>
      </c>
      <c r="F13" s="90">
        <f t="shared" si="4"/>
        <v>0</v>
      </c>
      <c r="G13" s="12" t="str" cm="1">
        <f t="array" ref="G13">IFERROR(ROWS(_xlfn.UNIQUE(_xlfn._xlws.FILTER(Details!$E$5:$E$11, (Details!$C$5:$C$11=$B13) * (Details!$CL$5:$CL$11=$B$4)))),"-")</f>
        <v>-</v>
      </c>
      <c r="H13" s="18">
        <f>SUMIFS(Details!$S$5:$S$11,Details!$C$5:$C$11,B13,Details!$CL$5:$CL$11,$B$4)/1000</f>
        <v>0</v>
      </c>
      <c r="I13" t="e">
        <f t="shared" si="2"/>
        <v>#DIV/0!</v>
      </c>
    </row>
    <row r="14" spans="2:9" x14ac:dyDescent="0.35">
      <c r="B14" s="65"/>
      <c r="C14" s="12">
        <f>SUMIFS(Details!$BQ$5:$BQ$11,Details!$C$5:$C$11,$B14,Details!$CL$5:$CL$11,$B$4)</f>
        <v>0</v>
      </c>
      <c r="D14" s="66">
        <f>SUMIFS(Details!$AM$5:$AM$11,Details!$C$5:$C$11,$B14,Details!$CL$5:$CL$11,$B$4)</f>
        <v>0</v>
      </c>
      <c r="E14" s="12">
        <f t="shared" ref="E14" si="5">C14-D14</f>
        <v>0</v>
      </c>
      <c r="F14" s="90">
        <f t="shared" ref="F14" si="6">IFERROR((E14/C14),0)</f>
        <v>0</v>
      </c>
      <c r="G14" s="12" t="str" cm="1">
        <f t="array" ref="G14">IFERROR(ROWS(_xlfn.UNIQUE(_xlfn._xlws.FILTER(Details!$E$5:$E$11, (Details!$C$5:$C$11=$B14) * (Details!$CL$5:$CL$11=$B$4)))),"-")</f>
        <v>-</v>
      </c>
      <c r="H14" s="18">
        <f>SUMIFS(Details!$S$5:$S$11,Details!$C$5:$C$11,B14,Details!$CL$5:$CL$11,$B$4)/1000</f>
        <v>0</v>
      </c>
      <c r="I14" t="e">
        <f t="shared" si="2"/>
        <v>#DIV/0!</v>
      </c>
    </row>
    <row r="15" spans="2:9" x14ac:dyDescent="0.35">
      <c r="B15" s="65"/>
      <c r="C15" s="12">
        <f>SUMIFS(Details!$BQ$5:$BQ$11,Details!$C$5:$C$11,$B15,Details!$CL$5:$CL$11,$B$4)</f>
        <v>0</v>
      </c>
      <c r="D15" s="66">
        <f>SUMIFS(Details!$AM$5:$AM$11,Details!$C$5:$C$11,$B15,Details!$CL$5:$CL$11,$B$4)</f>
        <v>0</v>
      </c>
      <c r="E15" s="12">
        <f t="shared" ref="E15" si="7">C15-D15</f>
        <v>0</v>
      </c>
      <c r="F15" s="90">
        <f t="shared" ref="F15" si="8">IFERROR((E15/C15),0)</f>
        <v>0</v>
      </c>
      <c r="G15" s="12" t="str" cm="1">
        <f t="array" ref="G15">IFERROR(ROWS(_xlfn.UNIQUE(_xlfn._xlws.FILTER(Details!$E$5:$E$11, (Details!$C$5:$C$11=$B15) * (Details!$CL$5:$CL$11=$B$4)))),"-")</f>
        <v>-</v>
      </c>
      <c r="H15" s="18">
        <f>SUMIFS(Details!$S$5:$S$11,Details!$C$5:$C$11,B15,Details!$CL$5:$CL$11,$B$4)/1000</f>
        <v>0</v>
      </c>
      <c r="I15" t="e">
        <f t="shared" si="2"/>
        <v>#DIV/0!</v>
      </c>
    </row>
    <row r="16" spans="2:9" x14ac:dyDescent="0.35">
      <c r="B16" s="65"/>
      <c r="C16" s="12">
        <f>SUMIFS(Details!$BQ$5:$BQ$11,Details!$C$5:$C$11,$B16,Details!$CL$5:$CL$11,$B$4)</f>
        <v>0</v>
      </c>
      <c r="D16" s="66">
        <f>SUMIFS(Details!$AM$5:$AM$11,Details!$C$5:$C$11,$B16,Details!$CL$5:$CL$11,$B$4)</f>
        <v>0</v>
      </c>
      <c r="E16" s="12">
        <f t="shared" ref="E16" si="9">C16-D16</f>
        <v>0</v>
      </c>
      <c r="F16" s="90">
        <f t="shared" ref="F16" si="10">IFERROR((E16/C16),0)</f>
        <v>0</v>
      </c>
      <c r="G16" s="12" t="str" cm="1">
        <f t="array" ref="G16">IFERROR(ROWS(_xlfn.UNIQUE(_xlfn._xlws.FILTER(Details!$E$5:$E$11, (Details!$C$5:$C$11=$B16) * (Details!$CL$5:$CL$11=$B$4)))),"-")</f>
        <v>-</v>
      </c>
      <c r="H16" s="18">
        <f>SUMIFS(Details!$S$5:$S$11,Details!$C$5:$C$11,B16,Details!$CL$5:$CL$11,$B$4)/1000</f>
        <v>0</v>
      </c>
      <c r="I16" t="e">
        <f t="shared" ref="I16" si="11">C16/(H16*1000)</f>
        <v>#DIV/0!</v>
      </c>
    </row>
    <row r="17" spans="2:9" ht="15" thickBot="1" x14ac:dyDescent="0.4">
      <c r="B17" s="76"/>
      <c r="C17" s="67"/>
      <c r="D17" s="348"/>
      <c r="E17" s="67"/>
      <c r="F17" s="349"/>
      <c r="G17" s="67"/>
      <c r="H17" s="86"/>
    </row>
    <row r="18" spans="2:9" x14ac:dyDescent="0.35">
      <c r="B18" s="66"/>
      <c r="C18" s="66"/>
      <c r="D18" s="66"/>
      <c r="E18" s="66"/>
      <c r="F18" s="66"/>
      <c r="G18" s="66"/>
      <c r="H18" s="66"/>
    </row>
    <row r="19" spans="2:9" s="396" customFormat="1" ht="15" thickBot="1" x14ac:dyDescent="0.4">
      <c r="B19" s="347" t="s">
        <v>194</v>
      </c>
      <c r="C19" s="68">
        <f>SUBTOTAL(9,C21:C32)</f>
        <v>0</v>
      </c>
      <c r="D19" s="68">
        <f>SUBTOTAL(9,D21:D32)</f>
        <v>0</v>
      </c>
      <c r="E19" s="68">
        <f>SUBTOTAL(9,E21:E32)</f>
        <v>0</v>
      </c>
      <c r="F19" s="394" t="e">
        <f>E19/C19</f>
        <v>#DIV/0!</v>
      </c>
    </row>
    <row r="20" spans="2:9" ht="15" thickBot="1" x14ac:dyDescent="0.4">
      <c r="B20" s="71" t="s">
        <v>21</v>
      </c>
      <c r="C20" s="91" t="s">
        <v>155</v>
      </c>
      <c r="D20" s="350" t="s">
        <v>175</v>
      </c>
      <c r="E20" s="91" t="s">
        <v>61</v>
      </c>
      <c r="F20" s="350" t="s">
        <v>198</v>
      </c>
      <c r="G20" s="91" t="s">
        <v>199</v>
      </c>
      <c r="H20" s="80" t="s">
        <v>200</v>
      </c>
    </row>
    <row r="21" spans="2:9" x14ac:dyDescent="0.35">
      <c r="B21" s="65" t="str" cm="1">
        <f t="array" ref="B21:B23">_xlfn.UNIQUE(_xlfn._TRO_TRAILING(Details!CG5:CG11))</f>
        <v>Apr-26</v>
      </c>
      <c r="C21" s="12">
        <f>SUMIFS(Details!$BQ$5:$BQ$11,Details!$C$5:$C$11,$B21,Details!$CL$5:$CL$11,$B$19)</f>
        <v>0</v>
      </c>
      <c r="D21" s="66">
        <f>SUMIFS(Details!$AM$5:$AM$11,Details!$C$5:$C$11,$B21,Details!$CL$5:$CL$11,$B$19)</f>
        <v>0</v>
      </c>
      <c r="E21" s="12">
        <f t="shared" ref="E21:E26" si="12">C21-D21</f>
        <v>0</v>
      </c>
      <c r="F21" s="90">
        <f t="shared" ref="F21:F26" si="13">IFERROR((E21/C21),0)</f>
        <v>0</v>
      </c>
      <c r="G21" s="12" t="str" cm="1">
        <f t="array" ref="G21">IFERROR(ROWS(_xlfn.UNIQUE(_xlfn._xlws.FILTER(Details!$E$5:$E$11, (Details!$C$5:$C$11=$B21) * (Details!$CL$5:$CL$11=$B$19)))),"-")</f>
        <v>-</v>
      </c>
      <c r="H21" s="18">
        <f>SUMIFS(Details!$S$5:$S$11,Details!$C$5:$C$11,B21,Details!$CL$5:$CL$11,$B$19)/1000</f>
        <v>0</v>
      </c>
      <c r="I21" t="e">
        <f t="shared" ref="I21:I30" si="14">C21/(H21*1000)</f>
        <v>#DIV/0!</v>
      </c>
    </row>
    <row r="22" spans="2:9" x14ac:dyDescent="0.35">
      <c r="B22" s="65" t="str">
        <v>May-26</v>
      </c>
      <c r="C22" s="12">
        <f>SUMIFS(Details!$BQ$5:$BQ$11,Details!$C$5:$C$11,$B22,Details!$CL$5:$CL$11,$B$19)</f>
        <v>0</v>
      </c>
      <c r="D22" s="66">
        <f>SUMIFS(Details!$AM$5:$AM$11,Details!$C$5:$C$11,$B22,Details!$CL$5:$CL$11,$B$19)</f>
        <v>0</v>
      </c>
      <c r="E22" s="12">
        <f t="shared" si="12"/>
        <v>0</v>
      </c>
      <c r="F22" s="90">
        <f t="shared" si="13"/>
        <v>0</v>
      </c>
      <c r="G22" s="12" t="str" cm="1">
        <f t="array" ref="G22">IFERROR(ROWS(_xlfn.UNIQUE(_xlfn._xlws.FILTER(Details!$E$5:$E$11, (Details!$C$5:$C$11=$B22) * (Details!$CL$5:$CL$11=$B$19)))),"-")</f>
        <v>-</v>
      </c>
      <c r="H22" s="18">
        <f>SUMIFS(Details!$S$5:$S$11,Details!$C$5:$C$11,B22,Details!$CL$5:$CL$11,$B$19)/1000</f>
        <v>0</v>
      </c>
      <c r="I22" t="e">
        <f t="shared" si="14"/>
        <v>#DIV/0!</v>
      </c>
    </row>
    <row r="23" spans="2:9" x14ac:dyDescent="0.35">
      <c r="B23" s="65" t="str">
        <v>Jun-26</v>
      </c>
      <c r="C23" s="12">
        <f>SUMIFS(Details!$BQ$5:$BQ$11,Details!$C$5:$C$11,$B23,Details!$CL$5:$CL$11,$B$19)</f>
        <v>0</v>
      </c>
      <c r="D23" s="66">
        <f>SUMIFS(Details!$AM$5:$AM$11,Details!$C$5:$C$11,$B23,Details!$CL$5:$CL$11,$B$19)</f>
        <v>0</v>
      </c>
      <c r="E23" s="12">
        <f t="shared" si="12"/>
        <v>0</v>
      </c>
      <c r="F23" s="90">
        <f t="shared" si="13"/>
        <v>0</v>
      </c>
      <c r="G23" s="12" t="str" cm="1">
        <f t="array" ref="G23">IFERROR(ROWS(_xlfn.UNIQUE(_xlfn._xlws.FILTER(Details!$E$5:$E$11, (Details!$C$5:$C$11=$B23) * (Details!$CL$5:$CL$11=$B$19)))),"-")</f>
        <v>-</v>
      </c>
      <c r="H23" s="18">
        <f>SUMIFS(Details!$S$5:$S$11,Details!$C$5:$C$11,B23,Details!$CL$5:$CL$11,$B$19)/1000</f>
        <v>0</v>
      </c>
      <c r="I23" t="e">
        <f t="shared" si="14"/>
        <v>#DIV/0!</v>
      </c>
    </row>
    <row r="24" spans="2:9" x14ac:dyDescent="0.35">
      <c r="B24" s="65"/>
      <c r="C24" s="12">
        <f>SUMIFS(Details!$BQ$5:$BQ$11,Details!$C$5:$C$11,$B24,Details!$CL$5:$CL$11,$B$19)</f>
        <v>0</v>
      </c>
      <c r="D24" s="66">
        <f>SUMIFS(Details!$AM$5:$AM$11,Details!$C$5:$C$11,$B24,Details!$CL$5:$CL$11,$B$19)</f>
        <v>0</v>
      </c>
      <c r="E24" s="12">
        <f t="shared" si="12"/>
        <v>0</v>
      </c>
      <c r="F24" s="90">
        <f t="shared" si="13"/>
        <v>0</v>
      </c>
      <c r="G24" s="12" t="str" cm="1">
        <f t="array" ref="G24">IFERROR(ROWS(_xlfn.UNIQUE(_xlfn._xlws.FILTER(Details!$E$5:$E$11, (Details!$C$5:$C$11=$B24) * (Details!$CL$5:$CL$11=$B$19)))),"-")</f>
        <v>-</v>
      </c>
      <c r="H24" s="18">
        <f>SUMIFS(Details!$S$5:$S$11,Details!$C$5:$C$11,B24,Details!$CL$5:$CL$11,$B$19)/1000</f>
        <v>0</v>
      </c>
      <c r="I24" t="e">
        <f t="shared" si="14"/>
        <v>#DIV/0!</v>
      </c>
    </row>
    <row r="25" spans="2:9" x14ac:dyDescent="0.35">
      <c r="B25" s="65"/>
      <c r="C25" s="12">
        <f>SUMIFS(Details!$BQ$5:$BQ$11,Details!$C$5:$C$11,$B25,Details!$CL$5:$CL$11,$B$19)</f>
        <v>0</v>
      </c>
      <c r="D25" s="66">
        <f>SUMIFS(Details!$AM$5:$AM$11,Details!$C$5:$C$11,$B25,Details!$CL$5:$CL$11,$B$19)</f>
        <v>0</v>
      </c>
      <c r="E25" s="12">
        <f t="shared" si="12"/>
        <v>0</v>
      </c>
      <c r="F25" s="90">
        <f t="shared" si="13"/>
        <v>0</v>
      </c>
      <c r="G25" s="12" t="str" cm="1">
        <f t="array" ref="G25">IFERROR(ROWS(_xlfn.UNIQUE(_xlfn._xlws.FILTER(Details!$E$5:$E$11, (Details!$C$5:$C$11=$B25) * (Details!$CL$5:$CL$11=$B$19)))),"-")</f>
        <v>-</v>
      </c>
      <c r="H25" s="18">
        <f>SUMIFS(Details!$S$5:$S$11,Details!$C$5:$C$11,B25,Details!$CL$5:$CL$11,$B$19)/1000</f>
        <v>0</v>
      </c>
      <c r="I25" t="e">
        <f t="shared" si="14"/>
        <v>#DIV/0!</v>
      </c>
    </row>
    <row r="26" spans="2:9" x14ac:dyDescent="0.35">
      <c r="B26" s="65"/>
      <c r="C26" s="12">
        <f>SUMIFS(Details!$BQ$5:$BQ$11,Details!$C$5:$C$11,$B26,Details!$CL$5:$CL$11,$B$19)</f>
        <v>0</v>
      </c>
      <c r="D26" s="66">
        <f>SUMIFS(Details!$AM$5:$AM$11,Details!$C$5:$C$11,$B26,Details!$CL$5:$CL$11,$B$19)</f>
        <v>0</v>
      </c>
      <c r="E26" s="12">
        <f t="shared" si="12"/>
        <v>0</v>
      </c>
      <c r="F26" s="90">
        <f t="shared" si="13"/>
        <v>0</v>
      </c>
      <c r="G26" s="12" t="str" cm="1">
        <f t="array" ref="G26">IFERROR(ROWS(_xlfn.UNIQUE(_xlfn._xlws.FILTER(Details!$E$5:$E$11, (Details!$C$5:$C$11=$B26) * (Details!$CL$5:$CL$11=$B$19)))),"-")</f>
        <v>-</v>
      </c>
      <c r="H26" s="18">
        <f>SUMIFS(Details!$S$5:$S$11,Details!$C$5:$C$11,B26,Details!$CL$5:$CL$11,$B$19)/1000</f>
        <v>0</v>
      </c>
      <c r="I26" t="e">
        <f t="shared" si="14"/>
        <v>#DIV/0!</v>
      </c>
    </row>
    <row r="27" spans="2:9" x14ac:dyDescent="0.35">
      <c r="B27" s="65"/>
      <c r="C27" s="12">
        <f>SUMIFS(Details!$BQ$5:$BQ$11,Details!$C$5:$C$11,$B27,Details!$CL$5:$CL$11,$B$19)</f>
        <v>0</v>
      </c>
      <c r="D27" s="66">
        <f>SUMIFS(Details!$AM$5:$AM$11,Details!$C$5:$C$11,$B27,Details!$CL$5:$CL$11,$B$19)</f>
        <v>0</v>
      </c>
      <c r="E27" s="12">
        <f t="shared" ref="E27:E28" si="15">C27-D27</f>
        <v>0</v>
      </c>
      <c r="F27" s="90">
        <f t="shared" ref="F27:F28" si="16">IFERROR((E27/C27),0)</f>
        <v>0</v>
      </c>
      <c r="G27" s="12" t="str" cm="1">
        <f t="array" ref="G27">IFERROR(ROWS(_xlfn.UNIQUE(_xlfn._xlws.FILTER(Details!$E$5:$E$11, (Details!$C$5:$C$11=$B27) * (Details!$CL$5:$CL$11=$B$19)))),"-")</f>
        <v>-</v>
      </c>
      <c r="H27" s="18">
        <f>SUMIFS(Details!$S$5:$S$11,Details!$C$5:$C$11,B27,Details!$CL$5:$CL$11,$B$19)/1000</f>
        <v>0</v>
      </c>
      <c r="I27" t="e">
        <f t="shared" si="14"/>
        <v>#DIV/0!</v>
      </c>
    </row>
    <row r="28" spans="2:9" x14ac:dyDescent="0.35">
      <c r="B28" s="65"/>
      <c r="C28" s="12">
        <f>SUMIFS(Details!$BQ$5:$BQ$11,Details!$C$5:$C$11,$B28,Details!$CL$5:$CL$11,$B$19)</f>
        <v>0</v>
      </c>
      <c r="D28" s="66">
        <f>SUMIFS(Details!$AM$5:$AM$11,Details!$C$5:$C$11,$B28,Details!$CL$5:$CL$11,$B$19)</f>
        <v>0</v>
      </c>
      <c r="E28" s="12">
        <f t="shared" si="15"/>
        <v>0</v>
      </c>
      <c r="F28" s="90">
        <f t="shared" si="16"/>
        <v>0</v>
      </c>
      <c r="G28" s="12" t="str" cm="1">
        <f t="array" ref="G28">IFERROR(ROWS(_xlfn.UNIQUE(_xlfn._xlws.FILTER(Details!$E$5:$E$11, (Details!$C$5:$C$11=$B28) * (Details!$CL$5:$CL$11=$B$19)))),"-")</f>
        <v>-</v>
      </c>
      <c r="H28" s="18">
        <f>SUMIFS(Details!$S$5:$S$11,Details!$C$5:$C$11,B28,Details!$CL$5:$CL$11,$B$19)/1000</f>
        <v>0</v>
      </c>
      <c r="I28" t="e">
        <f t="shared" si="14"/>
        <v>#DIV/0!</v>
      </c>
    </row>
    <row r="29" spans="2:9" x14ac:dyDescent="0.35">
      <c r="B29" s="65"/>
      <c r="C29" s="12">
        <f>SUMIFS(Details!$BQ$5:$BQ$11,Details!$C$5:$C$11,$B29,Details!$CL$5:$CL$11,$B$19)</f>
        <v>0</v>
      </c>
      <c r="D29" s="66">
        <f>SUMIFS(Details!$AM$5:$AM$11,Details!$C$5:$C$11,$B29,Details!$CL$5:$CL$11,$B$19)</f>
        <v>0</v>
      </c>
      <c r="E29" s="12">
        <f t="shared" ref="E29" si="17">C29-D29</f>
        <v>0</v>
      </c>
      <c r="F29" s="90">
        <f t="shared" ref="F29" si="18">IFERROR((E29/C29),0)</f>
        <v>0</v>
      </c>
      <c r="G29" s="12" t="str" cm="1">
        <f t="array" ref="G29">IFERROR(ROWS(_xlfn.UNIQUE(_xlfn._xlws.FILTER(Details!$E$5:$E$11, (Details!$C$5:$C$11=$B29) * (Details!$CL$5:$CL$11=$B$19)))),"-")</f>
        <v>-</v>
      </c>
      <c r="H29" s="18">
        <f>SUMIFS(Details!$S$5:$S$11,Details!$C$5:$C$11,B29,Details!$CL$5:$CL$11,$B$19)/1000</f>
        <v>0</v>
      </c>
      <c r="I29" t="e">
        <f t="shared" si="14"/>
        <v>#DIV/0!</v>
      </c>
    </row>
    <row r="30" spans="2:9" x14ac:dyDescent="0.35">
      <c r="B30" s="65"/>
      <c r="C30" s="12">
        <f>SUMIFS(Details!$BQ$5:$BQ$11,Details!$C$5:$C$11,$B30,Details!$CL$5:$CL$11,$B$19)</f>
        <v>0</v>
      </c>
      <c r="D30" s="66">
        <f>SUMIFS(Details!$AM$5:$AM$11,Details!$C$5:$C$11,$B30,Details!$CL$5:$CL$11,$B$19)</f>
        <v>0</v>
      </c>
      <c r="E30" s="12">
        <f t="shared" ref="E30" si="19">C30-D30</f>
        <v>0</v>
      </c>
      <c r="F30" s="90">
        <f t="shared" ref="F30" si="20">IFERROR((E30/C30),0)</f>
        <v>0</v>
      </c>
      <c r="G30" s="12" t="str" cm="1">
        <f t="array" ref="G30">IFERROR(ROWS(_xlfn.UNIQUE(_xlfn._xlws.FILTER(Details!$E$5:$E$11, (Details!$C$5:$C$11=$B30) * (Details!$CL$5:$CL$11=$B$19)))),"-")</f>
        <v>-</v>
      </c>
      <c r="H30" s="18">
        <f>SUMIFS(Details!$S$5:$S$11,Details!$C$5:$C$11,B30,Details!$CL$5:$CL$11,$B$19)/1000</f>
        <v>0</v>
      </c>
      <c r="I30" t="e">
        <f t="shared" si="14"/>
        <v>#DIV/0!</v>
      </c>
    </row>
    <row r="31" spans="2:9" x14ac:dyDescent="0.35">
      <c r="B31" s="65"/>
      <c r="C31" s="12">
        <f>SUMIFS(Details!$BQ$5:$BQ$11,Details!$C$5:$C$11,$B31,Details!$CL$5:$CL$11,$B$19)</f>
        <v>0</v>
      </c>
      <c r="D31" s="66">
        <f>SUMIFS(Details!$AM$5:$AM$11,Details!$C$5:$C$11,$B31,Details!$CL$5:$CL$11,$B$19)</f>
        <v>0</v>
      </c>
      <c r="E31" s="12">
        <f t="shared" ref="E31" si="21">C31-D31</f>
        <v>0</v>
      </c>
      <c r="F31" s="90">
        <f t="shared" ref="F31" si="22">IFERROR((E31/C31),0)</f>
        <v>0</v>
      </c>
      <c r="G31" s="12" t="str" cm="1">
        <f t="array" ref="G31">IFERROR(ROWS(_xlfn.UNIQUE(_xlfn._xlws.FILTER(Details!$E$5:$E$11, (Details!$C$5:$C$11=$B31) * (Details!$CL$5:$CL$11=$B$19)))),"-")</f>
        <v>-</v>
      </c>
      <c r="H31" s="18">
        <f>SUMIFS(Details!$S$5:$S$11,Details!$C$5:$C$11,B31,Details!$CL$5:$CL$11,$B$19)/1000</f>
        <v>0</v>
      </c>
      <c r="I31" t="e">
        <f t="shared" ref="I31" si="23">C31/(H31*1000)</f>
        <v>#DIV/0!</v>
      </c>
    </row>
    <row r="32" spans="2:9" ht="15" thickBot="1" x14ac:dyDescent="0.4">
      <c r="B32" s="76"/>
      <c r="C32" s="67"/>
      <c r="D32" s="348"/>
      <c r="E32" s="67"/>
      <c r="F32" s="349"/>
      <c r="G32" s="67"/>
      <c r="H32" s="86"/>
    </row>
    <row r="33" spans="2:9" x14ac:dyDescent="0.35">
      <c r="B33" s="66"/>
      <c r="C33" s="66"/>
      <c r="D33" s="66"/>
      <c r="E33" s="66"/>
      <c r="F33" s="66"/>
      <c r="G33" s="66"/>
      <c r="H33" s="66"/>
    </row>
    <row r="34" spans="2:9" s="396" customFormat="1" ht="15" thickBot="1" x14ac:dyDescent="0.4">
      <c r="B34" s="347" t="s">
        <v>195</v>
      </c>
      <c r="C34" s="68">
        <f>SUBTOTAL(9,C36:C47)</f>
        <v>0</v>
      </c>
      <c r="D34" s="68">
        <f>SUBTOTAL(9,D36:D47)</f>
        <v>0</v>
      </c>
      <c r="E34" s="68">
        <f>SUBTOTAL(9,E36:E47)</f>
        <v>0</v>
      </c>
      <c r="F34" s="394" t="e">
        <f>E34/C34</f>
        <v>#DIV/0!</v>
      </c>
    </row>
    <row r="35" spans="2:9" ht="15" thickBot="1" x14ac:dyDescent="0.4">
      <c r="B35" s="71" t="s">
        <v>21</v>
      </c>
      <c r="C35" s="91" t="s">
        <v>155</v>
      </c>
      <c r="D35" s="350" t="s">
        <v>175</v>
      </c>
      <c r="E35" s="91" t="s">
        <v>61</v>
      </c>
      <c r="F35" s="350" t="s">
        <v>198</v>
      </c>
      <c r="G35" s="91" t="s">
        <v>199</v>
      </c>
      <c r="H35" s="80" t="s">
        <v>200</v>
      </c>
    </row>
    <row r="36" spans="2:9" x14ac:dyDescent="0.35">
      <c r="B36" s="65" t="str" cm="1">
        <f t="array" ref="B36:B38">_xlfn.UNIQUE(_xlfn._TRO_TRAILING(Details!CG5:CG11))</f>
        <v>Apr-26</v>
      </c>
      <c r="C36" s="12">
        <f>SUMIFS(Details!$BQ$5:$BQ$11,Details!$C$5:$C$11,$B36,Details!$CL$5:$CL$11,$B$34)</f>
        <v>0</v>
      </c>
      <c r="D36" s="66">
        <f>SUMIFS(Details!$AM$5:$AM$11,Details!$C$5:$C$11,$B36,Details!$CL$5:$CL$11,$B$34)</f>
        <v>0</v>
      </c>
      <c r="E36" s="12">
        <f t="shared" ref="E36:E41" si="24">C36-D36</f>
        <v>0</v>
      </c>
      <c r="F36" s="90">
        <f t="shared" ref="F36:F41" si="25">IFERROR((E36/C36),0)</f>
        <v>0</v>
      </c>
      <c r="G36" s="12" t="str" cm="1">
        <f t="array" ref="G36">IFERROR(ROWS(_xlfn.UNIQUE(_xlfn._xlws.FILTER(Details!$E$5:$E$11, (Details!$C$5:$C$11=$B36) * (Details!$CL$5:$CL$11=$B$34)))),"-")</f>
        <v>-</v>
      </c>
      <c r="H36" s="18">
        <f>SUMIFS(Details!$S$5:$S$11,Details!$C$5:$C$11,B36,Details!$CL$5:$CL$11,$B$34)/1000</f>
        <v>0</v>
      </c>
      <c r="I36" t="e">
        <f t="shared" ref="I36:I46" si="26">C36/(H36*1000)</f>
        <v>#DIV/0!</v>
      </c>
    </row>
    <row r="37" spans="2:9" x14ac:dyDescent="0.35">
      <c r="B37" s="65" t="str">
        <v>May-26</v>
      </c>
      <c r="C37" s="12">
        <f>SUMIFS(Details!$BQ$5:$BQ$11,Details!$C$5:$C$11,$B37,Details!$CL$5:$CL$11,$B$34)</f>
        <v>0</v>
      </c>
      <c r="D37" s="66">
        <f>SUMIFS(Details!$AM$5:$AM$11,Details!$C$5:$C$11,$B37,Details!$CL$5:$CL$11,$B$34)</f>
        <v>0</v>
      </c>
      <c r="E37" s="12">
        <f t="shared" si="24"/>
        <v>0</v>
      </c>
      <c r="F37" s="90">
        <f t="shared" si="25"/>
        <v>0</v>
      </c>
      <c r="G37" s="12" t="str" cm="1">
        <f t="array" ref="G37">IFERROR(ROWS(_xlfn.UNIQUE(_xlfn._xlws.FILTER(Details!$E$5:$E$11, (Details!$C$5:$C$11=$B37) * (Details!$CL$5:$CL$11=$B$34)))),"-")</f>
        <v>-</v>
      </c>
      <c r="H37" s="18">
        <f>SUMIFS(Details!$S$5:$S$11,Details!$C$5:$C$11,B37,Details!$CL$5:$CL$11,$B$34)/1000</f>
        <v>0</v>
      </c>
      <c r="I37" t="e">
        <f t="shared" si="26"/>
        <v>#DIV/0!</v>
      </c>
    </row>
    <row r="38" spans="2:9" x14ac:dyDescent="0.35">
      <c r="B38" s="65" t="str">
        <v>Jun-26</v>
      </c>
      <c r="C38" s="12">
        <f>SUMIFS(Details!$BQ$5:$BQ$11,Details!$C$5:$C$11,$B38,Details!$CL$5:$CL$11,$B$34)</f>
        <v>0</v>
      </c>
      <c r="D38" s="66">
        <f>SUMIFS(Details!$AM$5:$AM$11,Details!$C$5:$C$11,$B38,Details!$CL$5:$CL$11,$B$34)</f>
        <v>0</v>
      </c>
      <c r="E38" s="12">
        <f t="shared" si="24"/>
        <v>0</v>
      </c>
      <c r="F38" s="90">
        <f t="shared" si="25"/>
        <v>0</v>
      </c>
      <c r="G38" s="12" t="str" cm="1">
        <f t="array" ref="G38">IFERROR(ROWS(_xlfn.UNIQUE(_xlfn._xlws.FILTER(Details!$E$5:$E$11, (Details!$C$5:$C$11=$B38) * (Details!$CL$5:$CL$11=$B$34)))),"-")</f>
        <v>-</v>
      </c>
      <c r="H38" s="18">
        <f>SUMIFS(Details!$S$5:$S$11,Details!$C$5:$C$11,B38,Details!$CL$5:$CL$11,$B$34)/1000</f>
        <v>0</v>
      </c>
      <c r="I38" t="e">
        <f t="shared" si="26"/>
        <v>#DIV/0!</v>
      </c>
    </row>
    <row r="39" spans="2:9" x14ac:dyDescent="0.35">
      <c r="B39" s="65"/>
      <c r="C39" s="12">
        <f>SUMIFS(Details!$BQ$5:$BQ$11,Details!$C$5:$C$11,$B39,Details!$CL$5:$CL$11,$B$34)</f>
        <v>0</v>
      </c>
      <c r="D39" s="66">
        <f>SUMIFS(Details!$AM$5:$AM$11,Details!$C$5:$C$11,$B39,Details!$CL$5:$CL$11,$B$34)</f>
        <v>0</v>
      </c>
      <c r="E39" s="12">
        <f t="shared" si="24"/>
        <v>0</v>
      </c>
      <c r="F39" s="90">
        <f t="shared" si="25"/>
        <v>0</v>
      </c>
      <c r="G39" s="12" t="str" cm="1">
        <f t="array" ref="G39">IFERROR(ROWS(_xlfn.UNIQUE(_xlfn._xlws.FILTER(Details!$E$5:$E$11, (Details!$C$5:$C$11=$B39) * (Details!$CL$5:$CL$11=$B$34)))),"-")</f>
        <v>-</v>
      </c>
      <c r="H39" s="18">
        <f>SUMIFS(Details!$S$5:$S$11,Details!$C$5:$C$11,B39,Details!$CL$5:$CL$11,$B$34)/1000</f>
        <v>0</v>
      </c>
      <c r="I39" t="e">
        <f t="shared" si="26"/>
        <v>#DIV/0!</v>
      </c>
    </row>
    <row r="40" spans="2:9" x14ac:dyDescent="0.35">
      <c r="B40" s="65"/>
      <c r="C40" s="12">
        <f>SUMIFS(Details!$BQ$5:$BQ$11,Details!$C$5:$C$11,$B40,Details!$CL$5:$CL$11,$B$34)</f>
        <v>0</v>
      </c>
      <c r="D40" s="66">
        <f>SUMIFS(Details!$AM$5:$AM$11,Details!$C$5:$C$11,$B40,Details!$CL$5:$CL$11,$B$34)</f>
        <v>0</v>
      </c>
      <c r="E40" s="12">
        <f t="shared" si="24"/>
        <v>0</v>
      </c>
      <c r="F40" s="90">
        <f t="shared" si="25"/>
        <v>0</v>
      </c>
      <c r="G40" s="12" t="str" cm="1">
        <f t="array" ref="G40">IFERROR(ROWS(_xlfn.UNIQUE(_xlfn._xlws.FILTER(Details!$E$5:$E$11, (Details!$C$5:$C$11=$B40) * (Details!$CL$5:$CL$11=$B$34)))),"-")</f>
        <v>-</v>
      </c>
      <c r="H40" s="18">
        <f>SUMIFS(Details!$S$5:$S$11,Details!$C$5:$C$11,B40,Details!$CL$5:$CL$11,$B$34)/1000</f>
        <v>0</v>
      </c>
      <c r="I40" t="e">
        <f t="shared" si="26"/>
        <v>#DIV/0!</v>
      </c>
    </row>
    <row r="41" spans="2:9" x14ac:dyDescent="0.35">
      <c r="B41" s="65"/>
      <c r="C41" s="12">
        <f>SUMIFS(Details!$BQ$5:$BQ$11,Details!$C$5:$C$11,$B41,Details!$CL$5:$CL$11,$B$34)</f>
        <v>0</v>
      </c>
      <c r="D41" s="66">
        <f>SUMIFS(Details!$AM$5:$AM$11,Details!$C$5:$C$11,$B41,Details!$CL$5:$CL$11,$B$34)</f>
        <v>0</v>
      </c>
      <c r="E41" s="12">
        <f t="shared" si="24"/>
        <v>0</v>
      </c>
      <c r="F41" s="90">
        <f t="shared" si="25"/>
        <v>0</v>
      </c>
      <c r="G41" s="12" t="str" cm="1">
        <f t="array" ref="G41">IFERROR(ROWS(_xlfn.UNIQUE(_xlfn._xlws.FILTER(Details!$E$5:$E$11, (Details!$C$5:$C$11=$B41) * (Details!$CL$5:$CL$11=$B$34)))),"-")</f>
        <v>-</v>
      </c>
      <c r="H41" s="18">
        <f>SUMIFS(Details!$S$5:$S$11,Details!$C$5:$C$11,B41,Details!$CL$5:$CL$11,$B$34)/1000</f>
        <v>0</v>
      </c>
      <c r="I41" t="e">
        <f t="shared" si="26"/>
        <v>#DIV/0!</v>
      </c>
    </row>
    <row r="42" spans="2:9" x14ac:dyDescent="0.35">
      <c r="B42" s="65"/>
      <c r="C42" s="12">
        <f>SUMIFS(Details!$BQ$5:$BQ$11,Details!$C$5:$C$11,$B42,Details!$CL$5:$CL$11,$B$34)</f>
        <v>0</v>
      </c>
      <c r="D42" s="66">
        <f>SUMIFS(Details!$AM$5:$AM$11,Details!$C$5:$C$11,$B42,Details!$CL$5:$CL$11,$B$34)</f>
        <v>0</v>
      </c>
      <c r="E42" s="12">
        <f t="shared" ref="E42:E43" si="27">C42-D42</f>
        <v>0</v>
      </c>
      <c r="F42" s="90">
        <f t="shared" ref="F42:F43" si="28">IFERROR((E42/C42),0)</f>
        <v>0</v>
      </c>
      <c r="G42" s="12" t="str" cm="1">
        <f t="array" ref="G42">IFERROR(ROWS(_xlfn.UNIQUE(_xlfn._xlws.FILTER(Details!$E$5:$E$11, (Details!$C$5:$C$11=$B42) * (Details!$CL$5:$CL$11=$B$34)))),"-")</f>
        <v>-</v>
      </c>
      <c r="H42" s="18">
        <f>SUMIFS(Details!$S$5:$S$11,Details!$C$5:$C$11,B42,Details!$CL$5:$CL$11,$B$34)/1000</f>
        <v>0</v>
      </c>
      <c r="I42" t="e">
        <f t="shared" si="26"/>
        <v>#DIV/0!</v>
      </c>
    </row>
    <row r="43" spans="2:9" x14ac:dyDescent="0.35">
      <c r="B43" s="65"/>
      <c r="C43" s="12">
        <f>SUMIFS(Details!$BQ$5:$BQ$11,Details!$C$5:$C$11,$B43,Details!$CL$5:$CL$11,$B$34)</f>
        <v>0</v>
      </c>
      <c r="D43" s="66">
        <f>SUMIFS(Details!$AM$5:$AM$11,Details!$C$5:$C$11,$B43,Details!$CL$5:$CL$11,$B$34)</f>
        <v>0</v>
      </c>
      <c r="E43" s="12">
        <f t="shared" si="27"/>
        <v>0</v>
      </c>
      <c r="F43" s="90">
        <f t="shared" si="28"/>
        <v>0</v>
      </c>
      <c r="G43" s="12" t="str" cm="1">
        <f t="array" ref="G43">IFERROR(ROWS(_xlfn.UNIQUE(_xlfn._xlws.FILTER(Details!$E$5:$E$11, (Details!$C$5:$C$11=$B43) * (Details!$CL$5:$CL$11=$B$34)))),"-")</f>
        <v>-</v>
      </c>
      <c r="H43" s="18">
        <f>SUMIFS(Details!$S$5:$S$11,Details!$C$5:$C$11,B43,Details!$CL$5:$CL$11,$B$34)/1000</f>
        <v>0</v>
      </c>
      <c r="I43" t="e">
        <f t="shared" si="26"/>
        <v>#DIV/0!</v>
      </c>
    </row>
    <row r="44" spans="2:9" x14ac:dyDescent="0.35">
      <c r="B44" s="65"/>
      <c r="C44" s="12">
        <f>SUMIFS(Details!$BQ$5:$BQ$11,Details!$C$5:$C$11,$B44,Details!$CL$5:$CL$11,$B$34)</f>
        <v>0</v>
      </c>
      <c r="D44" s="66">
        <f>SUMIFS(Details!$AM$5:$AM$11,Details!$C$5:$C$11,$B44,Details!$CL$5:$CL$11,$B$34)</f>
        <v>0</v>
      </c>
      <c r="E44" s="12">
        <f t="shared" ref="E44" si="29">C44-D44</f>
        <v>0</v>
      </c>
      <c r="F44" s="90">
        <f t="shared" ref="F44" si="30">IFERROR((E44/C44),0)</f>
        <v>0</v>
      </c>
      <c r="G44" s="12" t="str" cm="1">
        <f t="array" ref="G44">IFERROR(ROWS(_xlfn.UNIQUE(_xlfn._xlws.FILTER(Details!$E$5:$E$11, (Details!$C$5:$C$11=$B44) * (Details!$CL$5:$CL$11=$B$34)))),"-")</f>
        <v>-</v>
      </c>
      <c r="H44" s="18">
        <f>SUMIFS(Details!$S$5:$S$11,Details!$C$5:$C$11,B44,Details!$CL$5:$CL$11,$B$34)/1000</f>
        <v>0</v>
      </c>
      <c r="I44" t="e">
        <f t="shared" si="26"/>
        <v>#DIV/0!</v>
      </c>
    </row>
    <row r="45" spans="2:9" x14ac:dyDescent="0.35">
      <c r="B45" s="65"/>
      <c r="C45" s="12">
        <f>SUMIFS(Details!$BQ$5:$BQ$11,Details!$C$5:$C$11,$B45,Details!$CL$5:$CL$11,$B$34)</f>
        <v>0</v>
      </c>
      <c r="D45" s="66">
        <f>SUMIFS(Details!$AM$5:$AM$11,Details!$C$5:$C$11,$B45,Details!$CL$5:$CL$11,$B$34)</f>
        <v>0</v>
      </c>
      <c r="E45" s="12">
        <f t="shared" ref="E45" si="31">C45-D45</f>
        <v>0</v>
      </c>
      <c r="F45" s="90">
        <f t="shared" ref="F45" si="32">IFERROR((E45/C45),0)</f>
        <v>0</v>
      </c>
      <c r="G45" s="12" t="str" cm="1">
        <f t="array" ref="G45">IFERROR(ROWS(_xlfn.UNIQUE(_xlfn._xlws.FILTER(Details!$E$5:$E$11, (Details!$C$5:$C$11=$B45) * (Details!$CL$5:$CL$11=$B$34)))),"-")</f>
        <v>-</v>
      </c>
      <c r="H45" s="18">
        <f>SUMIFS(Details!$S$5:$S$11,Details!$C$5:$C$11,B45,Details!$CL$5:$CL$11,$B$34)/1000</f>
        <v>0</v>
      </c>
      <c r="I45" t="e">
        <f t="shared" si="26"/>
        <v>#DIV/0!</v>
      </c>
    </row>
    <row r="46" spans="2:9" x14ac:dyDescent="0.35">
      <c r="B46" s="65"/>
      <c r="C46" s="12">
        <f>SUMIFS(Details!$BQ$5:$BQ$11,Details!$C$5:$C$11,$B46,Details!$CL$5:$CL$11,$B$34)</f>
        <v>0</v>
      </c>
      <c r="D46" s="66">
        <f>SUMIFS(Details!$AM$5:$AM$11,Details!$C$5:$C$11,$B46,Details!$CL$5:$CL$11,$B$34)</f>
        <v>0</v>
      </c>
      <c r="E46" s="12">
        <f t="shared" ref="E46" si="33">C46-D46</f>
        <v>0</v>
      </c>
      <c r="F46" s="90">
        <f t="shared" ref="F46" si="34">IFERROR((E46/C46),0)</f>
        <v>0</v>
      </c>
      <c r="G46" s="12" t="str" cm="1">
        <f t="array" ref="G46">IFERROR(ROWS(_xlfn.UNIQUE(_xlfn._xlws.FILTER(Details!$E$5:$E$11, (Details!$C$5:$C$11=$B46) * (Details!$CL$5:$CL$11=$B$34)))),"-")</f>
        <v>-</v>
      </c>
      <c r="H46" s="18">
        <f>SUMIFS(Details!$S$5:$S$11,Details!$C$5:$C$11,B46,Details!$CL$5:$CL$11,$B$34)/1000</f>
        <v>0</v>
      </c>
      <c r="I46" t="e">
        <f t="shared" si="26"/>
        <v>#DIV/0!</v>
      </c>
    </row>
    <row r="47" spans="2:9" ht="15" thickBot="1" x14ac:dyDescent="0.4">
      <c r="B47" s="76"/>
      <c r="C47" s="67"/>
      <c r="D47" s="348"/>
      <c r="E47" s="67"/>
      <c r="F47" s="349"/>
      <c r="G47" s="67"/>
      <c r="H47" s="86"/>
    </row>
    <row r="48" spans="2:9" x14ac:dyDescent="0.35">
      <c r="B48" s="66"/>
      <c r="C48" s="66"/>
      <c r="D48" s="66"/>
      <c r="E48" s="66"/>
      <c r="F48" s="66"/>
      <c r="G48" s="66"/>
      <c r="H48" s="66"/>
    </row>
    <row r="49" spans="2:8" x14ac:dyDescent="0.35">
      <c r="B49" s="66"/>
      <c r="C49" s="66"/>
      <c r="D49" s="66"/>
      <c r="E49" s="66"/>
      <c r="F49" s="66"/>
      <c r="G49" s="66"/>
      <c r="H49" s="66"/>
    </row>
    <row r="50" spans="2:8" x14ac:dyDescent="0.35">
      <c r="B50" s="66"/>
      <c r="C50" s="66"/>
      <c r="D50" s="66"/>
      <c r="E50" s="66"/>
      <c r="F50" s="66"/>
      <c r="G50" s="66"/>
      <c r="H50" s="66"/>
    </row>
    <row r="51" spans="2:8" x14ac:dyDescent="0.35">
      <c r="B51" s="66"/>
      <c r="C51" s="66"/>
      <c r="D51" s="66"/>
      <c r="E51" s="66"/>
      <c r="F51" s="66"/>
      <c r="G51" s="66"/>
      <c r="H51" s="66"/>
    </row>
    <row r="52" spans="2:8" x14ac:dyDescent="0.35">
      <c r="B52" s="66"/>
      <c r="C52" s="66"/>
      <c r="D52" s="66"/>
      <c r="E52" s="66"/>
      <c r="F52" s="66"/>
      <c r="G52" s="66"/>
      <c r="H52" s="66">
        <f>SUM(H6:H47)</f>
        <v>0</v>
      </c>
    </row>
    <row r="53" spans="2:8" x14ac:dyDescent="0.35">
      <c r="B53" s="66"/>
      <c r="C53" s="66"/>
      <c r="D53" s="66"/>
      <c r="E53" s="66"/>
      <c r="F53" s="66"/>
      <c r="G53" s="66"/>
      <c r="H53" s="66"/>
    </row>
    <row r="54" spans="2:8" x14ac:dyDescent="0.35">
      <c r="B54" s="66"/>
      <c r="C54" s="66"/>
      <c r="D54" s="66"/>
      <c r="E54" s="66"/>
      <c r="F54" s="66"/>
      <c r="G54" s="66"/>
      <c r="H54" s="66"/>
    </row>
    <row r="55" spans="2:8" x14ac:dyDescent="0.35">
      <c r="B55" s="66"/>
      <c r="C55" s="66"/>
      <c r="D55" s="66"/>
      <c r="E55" s="66"/>
      <c r="F55" s="66"/>
      <c r="G55" s="66"/>
      <c r="H55" s="66"/>
    </row>
    <row r="56" spans="2:8" x14ac:dyDescent="0.35">
      <c r="B56" s="66"/>
      <c r="C56" s="66"/>
      <c r="D56" s="66"/>
      <c r="E56" s="66"/>
      <c r="F56" s="66"/>
      <c r="G56" s="66"/>
      <c r="H56" s="66"/>
    </row>
    <row r="57" spans="2:8" x14ac:dyDescent="0.35">
      <c r="B57" s="66"/>
      <c r="C57" s="66"/>
      <c r="D57" s="66"/>
      <c r="E57" s="66"/>
      <c r="F57" s="66"/>
      <c r="G57" s="66"/>
      <c r="H57" s="66"/>
    </row>
    <row r="58" spans="2:8" x14ac:dyDescent="0.35">
      <c r="B58" s="66"/>
      <c r="C58" s="66"/>
      <c r="D58" s="66"/>
      <c r="E58" s="66"/>
      <c r="F58" s="66"/>
      <c r="G58" s="66"/>
      <c r="H58" s="66"/>
    </row>
    <row r="59" spans="2:8" x14ac:dyDescent="0.35">
      <c r="B59" s="66"/>
      <c r="C59" s="66"/>
      <c r="D59" s="66"/>
      <c r="E59" s="66"/>
      <c r="F59" s="66"/>
      <c r="G59" s="66"/>
      <c r="H59" s="66"/>
    </row>
    <row r="60" spans="2:8" x14ac:dyDescent="0.35">
      <c r="B60" s="66"/>
      <c r="C60" s="66"/>
      <c r="D60" s="66"/>
      <c r="E60" s="66"/>
      <c r="F60" s="66"/>
      <c r="G60" s="66"/>
      <c r="H60" s="66"/>
    </row>
    <row r="61" spans="2:8" x14ac:dyDescent="0.35">
      <c r="B61" s="66"/>
      <c r="C61" s="66"/>
      <c r="D61" s="66"/>
      <c r="E61" s="66"/>
      <c r="F61" s="66"/>
      <c r="G61" s="66"/>
      <c r="H61" s="66"/>
    </row>
    <row r="62" spans="2:8" x14ac:dyDescent="0.35">
      <c r="B62" s="66"/>
      <c r="C62" s="66"/>
      <c r="D62" s="66"/>
      <c r="E62" s="66"/>
      <c r="F62" s="66"/>
      <c r="G62" s="66"/>
      <c r="H62" s="66"/>
    </row>
    <row r="63" spans="2:8" x14ac:dyDescent="0.35">
      <c r="B63" s="66"/>
      <c r="C63" s="66"/>
      <c r="D63" s="66"/>
      <c r="E63" s="66"/>
      <c r="F63" s="66"/>
      <c r="G63" s="66"/>
      <c r="H63" s="66"/>
    </row>
    <row r="64" spans="2:8" x14ac:dyDescent="0.35">
      <c r="B64" s="66"/>
      <c r="C64" s="66"/>
      <c r="D64" s="66"/>
      <c r="E64" s="66"/>
      <c r="F64" s="66"/>
      <c r="G64" s="66"/>
      <c r="H64" s="66"/>
    </row>
    <row r="65" spans="2:8" x14ac:dyDescent="0.35">
      <c r="B65" s="3"/>
      <c r="F65" s="3"/>
      <c r="G65" s="3"/>
      <c r="H65" s="3"/>
    </row>
    <row r="66" spans="2:8" x14ac:dyDescent="0.35">
      <c r="B66" s="87"/>
      <c r="C66" s="87"/>
      <c r="D66" s="87"/>
      <c r="E66" s="87"/>
      <c r="F66" s="87"/>
      <c r="G66" s="87"/>
      <c r="H66" s="87"/>
    </row>
    <row r="67" spans="2:8" x14ac:dyDescent="0.35">
      <c r="B67" s="87"/>
      <c r="C67" s="87"/>
      <c r="D67" s="87"/>
      <c r="E67" s="87"/>
      <c r="F67" s="87"/>
      <c r="G67" s="87"/>
      <c r="H67" s="87"/>
    </row>
    <row r="68" spans="2:8" x14ac:dyDescent="0.35">
      <c r="B68" s="87"/>
      <c r="C68" s="87"/>
      <c r="D68" s="87"/>
      <c r="E68" s="87"/>
      <c r="F68" s="87"/>
      <c r="G68" s="87"/>
      <c r="H68" s="87"/>
    </row>
    <row r="69" spans="2:8" x14ac:dyDescent="0.35">
      <c r="B69" s="87"/>
      <c r="C69" s="87"/>
      <c r="D69" s="87"/>
      <c r="E69" s="87"/>
      <c r="F69" s="87"/>
      <c r="G69" s="87"/>
      <c r="H69" s="87"/>
    </row>
    <row r="70" spans="2:8" x14ac:dyDescent="0.35">
      <c r="B70" s="87"/>
      <c r="C70" s="87"/>
      <c r="D70" s="87"/>
      <c r="E70" s="87"/>
      <c r="F70" s="87"/>
      <c r="G70" s="87"/>
      <c r="H70" s="87"/>
    </row>
    <row r="71" spans="2:8" x14ac:dyDescent="0.35">
      <c r="B71" s="87"/>
      <c r="C71" s="87"/>
      <c r="D71" s="87"/>
      <c r="E71" s="87"/>
      <c r="F71" s="87"/>
      <c r="G71" s="87"/>
      <c r="H71" s="87"/>
    </row>
    <row r="73" spans="2:8" x14ac:dyDescent="0.35">
      <c r="B73" s="87"/>
      <c r="C73" s="87"/>
      <c r="D73" s="87"/>
      <c r="E73" s="87"/>
      <c r="F73" s="87"/>
      <c r="G73" s="87"/>
      <c r="H73" s="87"/>
    </row>
    <row r="74" spans="2:8" x14ac:dyDescent="0.35">
      <c r="B74" s="87"/>
      <c r="C74" s="87"/>
      <c r="D74" s="87"/>
      <c r="E74" s="87"/>
      <c r="F74" s="87"/>
      <c r="G74" s="87"/>
      <c r="H74" s="87"/>
    </row>
    <row r="75" spans="2:8" x14ac:dyDescent="0.35">
      <c r="B75" s="87"/>
      <c r="C75" s="87"/>
      <c r="D75" s="87"/>
      <c r="E75" s="87"/>
      <c r="F75" s="87"/>
      <c r="G75" s="87"/>
      <c r="H75" s="87"/>
    </row>
    <row r="76" spans="2:8" x14ac:dyDescent="0.35">
      <c r="B76" s="87"/>
      <c r="C76" s="87"/>
      <c r="D76" s="87"/>
      <c r="E76" s="87"/>
      <c r="F76" s="87"/>
      <c r="G76" s="87"/>
      <c r="H76" s="87"/>
    </row>
    <row r="77" spans="2:8" x14ac:dyDescent="0.35">
      <c r="B77" s="87"/>
      <c r="C77" s="87"/>
      <c r="D77" s="87"/>
      <c r="E77" s="87"/>
      <c r="F77" s="87"/>
      <c r="G77" s="87"/>
      <c r="H77" s="87"/>
    </row>
    <row r="78" spans="2:8" x14ac:dyDescent="0.35">
      <c r="B78" s="87"/>
      <c r="C78" s="87"/>
      <c r="D78" s="87"/>
      <c r="E78" s="87"/>
      <c r="F78" s="87"/>
      <c r="G78" s="87"/>
      <c r="H78" s="87"/>
    </row>
    <row r="79" spans="2:8" x14ac:dyDescent="0.35">
      <c r="B79" s="87"/>
      <c r="C79" s="87"/>
      <c r="D79" s="87"/>
      <c r="E79" s="87"/>
      <c r="F79" s="87"/>
      <c r="G79" s="87"/>
      <c r="H79" s="87"/>
    </row>
    <row r="80" spans="2:8" x14ac:dyDescent="0.35">
      <c r="B80" s="87"/>
      <c r="C80" s="87"/>
      <c r="D80" s="87"/>
      <c r="E80" s="87"/>
      <c r="F80" s="87"/>
      <c r="G80" s="87"/>
      <c r="H80" s="87"/>
    </row>
    <row r="81" spans="2:8" x14ac:dyDescent="0.35">
      <c r="B81" s="87"/>
      <c r="C81" s="87"/>
      <c r="D81" s="87"/>
      <c r="E81" s="87"/>
      <c r="F81" s="87"/>
      <c r="G81" s="87"/>
      <c r="H81" s="87"/>
    </row>
    <row r="82" spans="2:8" x14ac:dyDescent="0.35">
      <c r="B82" s="87"/>
      <c r="C82" s="87"/>
      <c r="D82" s="87"/>
      <c r="E82" s="87"/>
      <c r="F82" s="87"/>
      <c r="G82" s="87"/>
      <c r="H82" s="87"/>
    </row>
    <row r="83" spans="2:8" x14ac:dyDescent="0.35">
      <c r="B83" s="87"/>
      <c r="C83" s="87"/>
      <c r="D83" s="87"/>
      <c r="E83" s="87"/>
      <c r="F83" s="87"/>
      <c r="G83" s="87"/>
      <c r="H83" s="87"/>
    </row>
    <row r="84" spans="2:8" x14ac:dyDescent="0.35">
      <c r="B84" s="87"/>
      <c r="C84" s="87"/>
      <c r="D84" s="87"/>
      <c r="E84" s="87"/>
      <c r="F84" s="87"/>
      <c r="G84" s="87"/>
      <c r="H84" s="87"/>
    </row>
    <row r="85" spans="2:8" x14ac:dyDescent="0.35">
      <c r="B85" s="87"/>
      <c r="C85" s="87"/>
      <c r="D85" s="87"/>
      <c r="E85" s="87"/>
      <c r="F85" s="87"/>
      <c r="G85" s="87"/>
      <c r="H85" s="87"/>
    </row>
  </sheetData>
  <mergeCells count="1"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8337EA-9908-46A2-BDA5-602D58E1E0CE}">
          <x14:formula1>
            <xm:f>Details!$CL$5:$CL$11</xm:f>
          </x14:formula1>
          <xm:sqref>B4 B19 B34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3121-7D17-46E9-B686-3BA526C56B32}">
  <sheetPr codeName="Sheet13"/>
  <dimension ref="B2:AO38"/>
  <sheetViews>
    <sheetView showGridLines="0" showRowColHeaders="0" zoomScale="135" workbookViewId="0">
      <selection activeCell="P31" sqref="P31"/>
    </sheetView>
  </sheetViews>
  <sheetFormatPr defaultColWidth="8.90625" defaultRowHeight="12" x14ac:dyDescent="0.3"/>
  <cols>
    <col min="1" max="1" width="8.90625" style="93"/>
    <col min="2" max="2" width="18.81640625" style="93" bestFit="1" customWidth="1"/>
    <col min="3" max="14" width="7.36328125" style="93" bestFit="1" customWidth="1"/>
    <col min="15" max="15" width="1.54296875" style="93" hidden="1" customWidth="1"/>
    <col min="16" max="16" width="8.1796875" style="93" bestFit="1" customWidth="1"/>
    <col min="17" max="17" width="13.1796875" style="93" bestFit="1" customWidth="1"/>
    <col min="18" max="18" width="5.6328125" style="93" bestFit="1" customWidth="1"/>
    <col min="19" max="28" width="3.6328125" style="93" bestFit="1" customWidth="1"/>
    <col min="29" max="29" width="1.54296875" style="93" bestFit="1" customWidth="1"/>
    <col min="30" max="30" width="13.1796875" style="93" bestFit="1" customWidth="1"/>
    <col min="31" max="40" width="7.36328125" style="93" bestFit="1" customWidth="1"/>
    <col min="41" max="41" width="5.453125" style="93" bestFit="1" customWidth="1"/>
    <col min="42" max="42" width="5.6328125" style="93" bestFit="1" customWidth="1"/>
    <col min="43" max="43" width="1.54296875" style="93" bestFit="1" customWidth="1"/>
    <col min="44" max="16384" width="8.90625" style="93"/>
  </cols>
  <sheetData>
    <row r="2" spans="2:41" ht="12.5" hidden="1" thickBot="1" x14ac:dyDescent="0.35">
      <c r="B2" s="92" t="s">
        <v>202</v>
      </c>
      <c r="Q2" s="92" t="s">
        <v>175</v>
      </c>
      <c r="AD2" s="92" t="s">
        <v>61</v>
      </c>
    </row>
    <row r="3" spans="2:41" ht="12.5" hidden="1" thickBot="1" x14ac:dyDescent="0.35">
      <c r="B3" s="94" t="s">
        <v>201</v>
      </c>
      <c r="C3" s="95" t="str" cm="1">
        <f t="array" ref="C3:F3">_xlfn.TOROW(_xlfn.UNIQUE(Details!$C$5:$C$11))</f>
        <v>Apr-26</v>
      </c>
      <c r="D3" s="96" t="str">
        <v>May-26</v>
      </c>
      <c r="E3" s="95" t="str">
        <v>Jun-26</v>
      </c>
      <c r="F3" s="95">
        <v>0</v>
      </c>
      <c r="G3" s="96"/>
      <c r="H3" s="95"/>
      <c r="I3" s="95"/>
      <c r="J3" s="95"/>
      <c r="K3" s="95"/>
      <c r="L3" s="95"/>
      <c r="Q3" s="94" t="s">
        <v>201</v>
      </c>
      <c r="R3" s="95" t="str" cm="1">
        <f t="array" ref="R3:U3">_xlfn.TOROW(_xlfn.UNIQUE(Details!$C$5:$C$11))</f>
        <v>Apr-26</v>
      </c>
      <c r="S3" s="96" t="str">
        <v>May-26</v>
      </c>
      <c r="T3" s="95" t="str">
        <v>Jun-26</v>
      </c>
      <c r="U3" s="95">
        <v>0</v>
      </c>
      <c r="V3" s="96"/>
      <c r="W3" s="95"/>
      <c r="X3" s="95"/>
      <c r="Y3" s="95"/>
      <c r="Z3" s="95"/>
      <c r="AA3" s="95"/>
      <c r="AB3" s="95"/>
      <c r="AD3" s="94" t="s">
        <v>201</v>
      </c>
      <c r="AE3" s="95" t="str" cm="1">
        <f t="array" ref="AE3:AH3">_xlfn.TOROW(_xlfn.UNIQUE(Details!$C$5:$C$11))</f>
        <v>Apr-26</v>
      </c>
      <c r="AF3" s="96" t="str">
        <v>May-26</v>
      </c>
      <c r="AG3" s="95" t="str">
        <v>Jun-26</v>
      </c>
      <c r="AH3" s="95">
        <v>0</v>
      </c>
      <c r="AI3" s="96"/>
      <c r="AJ3" s="95"/>
      <c r="AK3" s="95"/>
      <c r="AL3" s="95"/>
      <c r="AM3" s="95"/>
      <c r="AN3" s="95"/>
      <c r="AO3" s="95"/>
    </row>
    <row r="4" spans="2:41" s="100" customFormat="1" hidden="1" x14ac:dyDescent="0.3">
      <c r="B4" s="97" cm="1">
        <f t="array" ref="B4">_xlfn.UNIQUE(Details!$CL$5:$CL$11)</f>
        <v>0</v>
      </c>
      <c r="C4" s="98">
        <f>SUMIFS(Details!$BQ$5:$BQ$11,Details!$C$5:$C$11,'Category Class'!C$3,Details!$CL$5:$CL$11,'Category Class'!$B4)/100000</f>
        <v>0</v>
      </c>
      <c r="D4" s="99">
        <f>SUMIFS(Details!$BQ$5:$BQ$11,Details!$C$5:$C$11,'Category Class'!D$3,Details!$CL$5:$CL$11,'Category Class'!$B4)/100000</f>
        <v>0</v>
      </c>
      <c r="E4" s="98">
        <f>SUMIFS(Details!$BQ$5:$BQ$11,Details!$C$5:$C$11,'Category Class'!E$3,Details!$CL$5:$CL$11,'Category Class'!$B4)/100000</f>
        <v>0</v>
      </c>
      <c r="F4" s="98">
        <f>SUMIFS(Details!$BQ$5:$BQ$11,Details!$C$5:$C$11,'Category Class'!F$3,Details!$CL$5:$CL$11,'Category Class'!$B4)/100000</f>
        <v>0</v>
      </c>
      <c r="G4" s="99">
        <f>SUMIFS(Details!$BQ$5:$BQ$11,Details!$C$5:$C$11,'Category Class'!G$3,Details!$CL$5:$CL$11,'Category Class'!$B4)/100000</f>
        <v>0</v>
      </c>
      <c r="H4" s="98">
        <f>SUMIFS(Details!$BQ$5:$BQ$11,Details!$C$5:$C$11,'Category Class'!H$3,Details!$CL$5:$CL$11,'Category Class'!$B4)/100000</f>
        <v>0</v>
      </c>
      <c r="I4" s="98">
        <f>SUMIFS(Details!$BQ$5:$BQ$11,Details!$C$5:$C$11,'Category Class'!I$3,Details!$CL$5:$CL$11,'Category Class'!$B4)/100000</f>
        <v>0</v>
      </c>
      <c r="J4" s="98">
        <f>SUMIFS(Details!$BQ$5:$BQ$11,Details!$C$5:$C$11,'Category Class'!J$3,Details!$CL$5:$CL$11,'Category Class'!$B4)/100000</f>
        <v>0</v>
      </c>
      <c r="K4" s="98">
        <f>SUMIFS(Details!$BQ$5:$BQ$11,Details!$C$5:$C$11,'Category Class'!K$3,Details!$CL$5:$CL$11,'Category Class'!$B4)/100000</f>
        <v>0</v>
      </c>
      <c r="L4" s="98">
        <f>SUMIFS(Details!$BQ$5:$BQ$11,Details!$C$5:$C$11,'Category Class'!L$3,Details!$CL$5:$CL$11,'Category Class'!$B4)/100000</f>
        <v>0</v>
      </c>
      <c r="Q4" s="97" cm="1">
        <f t="array" ref="Q4">_xlfn.UNIQUE(Details!$CL$5:$CL$11)</f>
        <v>0</v>
      </c>
      <c r="R4" s="98">
        <f>SUMIFS(Details!$AM$5:$AM$11,Details!$C$5:$C$11,'Category Class'!R$3,Details!$CL$5:$CL$11,'Category Class'!$B4)/100000</f>
        <v>0</v>
      </c>
      <c r="S4" s="99">
        <f>SUMIFS(Details!$AM$5:$AM$11,Details!$C$5:$C$11,'Category Class'!S$3,Details!$CL$5:$CL$11,'Category Class'!$B4)/100000</f>
        <v>0</v>
      </c>
      <c r="T4" s="98">
        <f>SUMIFS(Details!$AM$5:$AM$11,Details!$C$5:$C$11,'Category Class'!T$3,Details!$CL$5:$CL$11,'Category Class'!$B4)/100000</f>
        <v>0</v>
      </c>
      <c r="U4" s="98">
        <f>SUMIFS(Details!$AM$5:$AM$11,Details!$C$5:$C$11,'Category Class'!U$3,Details!$CL$5:$CL$11,'Category Class'!$B4)/100000</f>
        <v>0</v>
      </c>
      <c r="V4" s="99">
        <f>SUMIFS(Details!$AM$5:$AM$11,Details!$C$5:$C$11,'Category Class'!V$3,Details!$CL$5:$CL$11,'Category Class'!$B4)/100000</f>
        <v>0</v>
      </c>
      <c r="W4" s="98">
        <f>SUMIFS(Details!$AM$5:$AM$11,Details!$C$5:$C$11,'Category Class'!W$3,Details!$CL$5:$CL$11,'Category Class'!$B4)/100000</f>
        <v>0</v>
      </c>
      <c r="X4" s="98">
        <f>SUMIFS(Details!$AM$5:$AM$11,Details!$C$5:$C$11,'Category Class'!X$3,Details!$CL$5:$CL$11,'Category Class'!$B4)/100000</f>
        <v>0</v>
      </c>
      <c r="Y4" s="98">
        <f>SUMIFS(Details!$AM$5:$AM$11,Details!$C$5:$C$11,'Category Class'!Y$3,Details!$CL$5:$CL$11,'Category Class'!$B4)/100000</f>
        <v>0</v>
      </c>
      <c r="Z4" s="98">
        <f>SUMIFS(Details!$AM$5:$AM$11,Details!$C$5:$C$11,'Category Class'!Z$3,Details!$CL$5:$CL$11,'Category Class'!$B4)/100000</f>
        <v>0</v>
      </c>
      <c r="AA4" s="98">
        <f>SUMIFS(Details!$AM$5:$AM$11,Details!$C$5:$C$11,'Category Class'!AA$3,Details!$CL$5:$CL$11,'Category Class'!$B4)/100000</f>
        <v>0</v>
      </c>
      <c r="AB4" s="98">
        <f>SUMIFS(Details!$AM$5:$AM$11,Details!$C$5:$C$11,'Category Class'!AB$3,Details!$CL$5:$CL$11,'Category Class'!$B4)/100000</f>
        <v>0</v>
      </c>
      <c r="AD4" s="97" cm="1">
        <f t="array" ref="AD4">_xlfn.UNIQUE(Details!$CL$5:$CL$11)</f>
        <v>0</v>
      </c>
      <c r="AE4" s="98">
        <f t="shared" ref="AE4:AE14" si="0">C4-R4</f>
        <v>0</v>
      </c>
      <c r="AF4" s="99">
        <f t="shared" ref="AF4:AF14" si="1">D4-S4</f>
        <v>0</v>
      </c>
      <c r="AG4" s="98">
        <f t="shared" ref="AG4:AG14" si="2">E4-T4</f>
        <v>0</v>
      </c>
      <c r="AH4" s="98">
        <f t="shared" ref="AH4:AH14" si="3">F4-U4</f>
        <v>0</v>
      </c>
      <c r="AI4" s="99">
        <f t="shared" ref="AI4:AI14" si="4">G4-V4</f>
        <v>0</v>
      </c>
      <c r="AJ4" s="98">
        <f t="shared" ref="AJ4:AJ14" si="5">H4-W4</f>
        <v>0</v>
      </c>
      <c r="AK4" s="98">
        <f t="shared" ref="AK4:AK14" si="6">I4-X4</f>
        <v>0</v>
      </c>
      <c r="AL4" s="98">
        <f t="shared" ref="AL4:AL14" si="7">J4-Y4</f>
        <v>0</v>
      </c>
      <c r="AM4" s="98">
        <f t="shared" ref="AM4:AM14" si="8">K4-Z4</f>
        <v>0</v>
      </c>
      <c r="AN4" s="98">
        <f t="shared" ref="AN4:AN14" si="9">L4-AA4</f>
        <v>0</v>
      </c>
      <c r="AO4" s="98"/>
    </row>
    <row r="5" spans="2:41" s="100" customFormat="1" hidden="1" x14ac:dyDescent="0.3">
      <c r="B5" s="97"/>
      <c r="C5" s="98">
        <f>SUMIFS(Details!$BQ$5:$BQ$11,Details!$C$5:$C$11,'Category Class'!C$3,Details!$CL$5:$CL$11,'Category Class'!$B5)/100000</f>
        <v>0</v>
      </c>
      <c r="D5" s="99">
        <f>SUMIFS(Details!$BQ$5:$BQ$11,Details!$C$5:$C$11,'Category Class'!D$3,Details!$CL$5:$CL$11,'Category Class'!$B5)/100000</f>
        <v>0</v>
      </c>
      <c r="E5" s="98">
        <f>SUMIFS(Details!$BQ$5:$BQ$11,Details!$C$5:$C$11,'Category Class'!E$3,Details!$CL$5:$CL$11,'Category Class'!$B5)/100000</f>
        <v>0</v>
      </c>
      <c r="F5" s="98">
        <f>SUMIFS(Details!$BQ$5:$BQ$11,Details!$C$5:$C$11,'Category Class'!F$3,Details!$CL$5:$CL$11,'Category Class'!$B5)/100000</f>
        <v>0</v>
      </c>
      <c r="G5" s="99">
        <f>SUMIFS(Details!$BQ$5:$BQ$11,Details!$C$5:$C$11,'Category Class'!G$3,Details!$CL$5:$CL$11,'Category Class'!$B5)/100000</f>
        <v>0</v>
      </c>
      <c r="H5" s="98">
        <f>SUMIFS(Details!$BQ$5:$BQ$11,Details!$C$5:$C$11,'Category Class'!H$3,Details!$CL$5:$CL$11,'Category Class'!$B5)/100000</f>
        <v>0</v>
      </c>
      <c r="I5" s="98">
        <f>SUMIFS(Details!$BQ$5:$BQ$11,Details!$C$5:$C$11,'Category Class'!I$3,Details!$CL$5:$CL$11,'Category Class'!$B5)/100000</f>
        <v>0</v>
      </c>
      <c r="J5" s="98">
        <f>SUMIFS(Details!$BQ$5:$BQ$11,Details!$C$5:$C$11,'Category Class'!J$3,Details!$CL$5:$CL$11,'Category Class'!$B5)/100000</f>
        <v>0</v>
      </c>
      <c r="K5" s="98">
        <f>SUMIFS(Details!$BQ$5:$BQ$11,Details!$C$5:$C$11,'Category Class'!K$3,Details!$CL$5:$CL$11,'Category Class'!$B5)/100000</f>
        <v>0</v>
      </c>
      <c r="L5" s="98">
        <f>SUMIFS(Details!$BQ$5:$BQ$11,Details!$C$5:$C$11,'Category Class'!L$3,Details!$CL$5:$CL$11,'Category Class'!$B5)/100000</f>
        <v>0</v>
      </c>
      <c r="Q5" s="97"/>
      <c r="R5" s="98">
        <f>SUMIFS(Details!$AM$5:$AM$11,Details!$C$5:$C$11,'Category Class'!R$3,Details!$CL$5:$CL$11,'Category Class'!$B5)/100000</f>
        <v>0</v>
      </c>
      <c r="S5" s="99">
        <f>SUMIFS(Details!$AM$5:$AM$11,Details!$C$5:$C$11,'Category Class'!S$3,Details!$CL$5:$CL$11,'Category Class'!$B5)/100000</f>
        <v>0</v>
      </c>
      <c r="T5" s="98">
        <f>SUMIFS(Details!$AM$5:$AM$11,Details!$C$5:$C$11,'Category Class'!T$3,Details!$CL$5:$CL$11,'Category Class'!$B5)/100000</f>
        <v>0</v>
      </c>
      <c r="U5" s="98">
        <f>SUMIFS(Details!$AM$5:$AM$11,Details!$C$5:$C$11,'Category Class'!U$3,Details!$CL$5:$CL$11,'Category Class'!$B5)/100000</f>
        <v>0</v>
      </c>
      <c r="V5" s="99">
        <f>SUMIFS(Details!$AM$5:$AM$11,Details!$C$5:$C$11,'Category Class'!V$3,Details!$CL$5:$CL$11,'Category Class'!$B5)/100000</f>
        <v>0</v>
      </c>
      <c r="W5" s="98">
        <f>SUMIFS(Details!$AM$5:$AM$11,Details!$C$5:$C$11,'Category Class'!W$3,Details!$CL$5:$CL$11,'Category Class'!$B5)/100000</f>
        <v>0</v>
      </c>
      <c r="X5" s="98">
        <f>SUMIFS(Details!$AM$5:$AM$11,Details!$C$5:$C$11,'Category Class'!X$3,Details!$CL$5:$CL$11,'Category Class'!$B5)/100000</f>
        <v>0</v>
      </c>
      <c r="Y5" s="98">
        <f>SUMIFS(Details!$AM$5:$AM$11,Details!$C$5:$C$11,'Category Class'!Y$3,Details!$CL$5:$CL$11,'Category Class'!$B5)/100000</f>
        <v>0</v>
      </c>
      <c r="Z5" s="98">
        <f>SUMIFS(Details!$AM$5:$AM$11,Details!$C$5:$C$11,'Category Class'!Z$3,Details!$CL$5:$CL$11,'Category Class'!$B5)/100000</f>
        <v>0</v>
      </c>
      <c r="AA5" s="98">
        <f>SUMIFS(Details!$AM$5:$AM$11,Details!$C$5:$C$11,'Category Class'!AA$3,Details!$CL$5:$CL$11,'Category Class'!$B5)/100000</f>
        <v>0</v>
      </c>
      <c r="AB5" s="98">
        <f>SUMIFS(Details!$AM$5:$AM$11,Details!$C$5:$C$11,'Category Class'!AB$3,Details!$CL$5:$CL$11,'Category Class'!$B5)/100000</f>
        <v>0</v>
      </c>
      <c r="AD5" s="97"/>
      <c r="AE5" s="98">
        <f t="shared" si="0"/>
        <v>0</v>
      </c>
      <c r="AF5" s="99">
        <f t="shared" si="1"/>
        <v>0</v>
      </c>
      <c r="AG5" s="98">
        <f t="shared" si="2"/>
        <v>0</v>
      </c>
      <c r="AH5" s="98">
        <f t="shared" si="3"/>
        <v>0</v>
      </c>
      <c r="AI5" s="99">
        <f t="shared" si="4"/>
        <v>0</v>
      </c>
      <c r="AJ5" s="98">
        <f t="shared" si="5"/>
        <v>0</v>
      </c>
      <c r="AK5" s="98">
        <f t="shared" si="6"/>
        <v>0</v>
      </c>
      <c r="AL5" s="98">
        <f t="shared" si="7"/>
        <v>0</v>
      </c>
      <c r="AM5" s="98">
        <f t="shared" si="8"/>
        <v>0</v>
      </c>
      <c r="AN5" s="98">
        <f t="shared" si="9"/>
        <v>0</v>
      </c>
      <c r="AO5" s="98"/>
    </row>
    <row r="6" spans="2:41" s="100" customFormat="1" hidden="1" x14ac:dyDescent="0.3">
      <c r="B6" s="97"/>
      <c r="C6" s="98">
        <f>SUMIFS(Details!$BQ$5:$BQ$11,Details!$C$5:$C$11,'Category Class'!C$3,Details!$CL$5:$CL$11,'Category Class'!$B6)/100000</f>
        <v>0</v>
      </c>
      <c r="D6" s="99">
        <f>SUMIFS(Details!$BQ$5:$BQ$11,Details!$C$5:$C$11,'Category Class'!D$3,Details!$CL$5:$CL$11,'Category Class'!$B6)/100000</f>
        <v>0</v>
      </c>
      <c r="E6" s="98">
        <f>SUMIFS(Details!$BQ$5:$BQ$11,Details!$C$5:$C$11,'Category Class'!E$3,Details!$CL$5:$CL$11,'Category Class'!$B6)/100000</f>
        <v>0</v>
      </c>
      <c r="F6" s="98">
        <f>SUMIFS(Details!$BQ$5:$BQ$11,Details!$C$5:$C$11,'Category Class'!F$3,Details!$CL$5:$CL$11,'Category Class'!$B6)/100000</f>
        <v>0</v>
      </c>
      <c r="G6" s="99">
        <f>SUMIFS(Details!$BQ$5:$BQ$11,Details!$C$5:$C$11,'Category Class'!G$3,Details!$CL$5:$CL$11,'Category Class'!$B6)/100000</f>
        <v>0</v>
      </c>
      <c r="H6" s="98">
        <f>SUMIFS(Details!$BQ$5:$BQ$11,Details!$C$5:$C$11,'Category Class'!H$3,Details!$CL$5:$CL$11,'Category Class'!$B6)/100000</f>
        <v>0</v>
      </c>
      <c r="I6" s="98">
        <f>SUMIFS(Details!$BQ$5:$BQ$11,Details!$C$5:$C$11,'Category Class'!I$3,Details!$CL$5:$CL$11,'Category Class'!$B6)/100000</f>
        <v>0</v>
      </c>
      <c r="J6" s="98">
        <f>SUMIFS(Details!$BQ$5:$BQ$11,Details!$C$5:$C$11,'Category Class'!J$3,Details!$CL$5:$CL$11,'Category Class'!$B6)/100000</f>
        <v>0</v>
      </c>
      <c r="K6" s="98">
        <f>SUMIFS(Details!$BQ$5:$BQ$11,Details!$C$5:$C$11,'Category Class'!K$3,Details!$CL$5:$CL$11,'Category Class'!$B6)/100000</f>
        <v>0</v>
      </c>
      <c r="L6" s="98">
        <f>SUMIFS(Details!$BQ$5:$BQ$11,Details!$C$5:$C$11,'Category Class'!L$3,Details!$CL$5:$CL$11,'Category Class'!$B6)/100000</f>
        <v>0</v>
      </c>
      <c r="Q6" s="97"/>
      <c r="R6" s="98">
        <f>SUMIFS(Details!$AM$5:$AM$11,Details!$C$5:$C$11,'Category Class'!R$3,Details!$CL$5:$CL$11,'Category Class'!$B6)/100000</f>
        <v>0</v>
      </c>
      <c r="S6" s="99">
        <f>SUMIFS(Details!$AM$5:$AM$11,Details!$C$5:$C$11,'Category Class'!S$3,Details!$CL$5:$CL$11,'Category Class'!$B6)/100000</f>
        <v>0</v>
      </c>
      <c r="T6" s="98">
        <f>SUMIFS(Details!$AM$5:$AM$11,Details!$C$5:$C$11,'Category Class'!T$3,Details!$CL$5:$CL$11,'Category Class'!$B6)/100000</f>
        <v>0</v>
      </c>
      <c r="U6" s="98">
        <f>SUMIFS(Details!$AM$5:$AM$11,Details!$C$5:$C$11,'Category Class'!U$3,Details!$CL$5:$CL$11,'Category Class'!$B6)/100000</f>
        <v>0</v>
      </c>
      <c r="V6" s="99">
        <f>SUMIFS(Details!$AM$5:$AM$11,Details!$C$5:$C$11,'Category Class'!V$3,Details!$CL$5:$CL$11,'Category Class'!$B6)/100000</f>
        <v>0</v>
      </c>
      <c r="W6" s="98">
        <f>SUMIFS(Details!$AM$5:$AM$11,Details!$C$5:$C$11,'Category Class'!W$3,Details!$CL$5:$CL$11,'Category Class'!$B6)/100000</f>
        <v>0</v>
      </c>
      <c r="X6" s="98">
        <f>SUMIFS(Details!$AM$5:$AM$11,Details!$C$5:$C$11,'Category Class'!X$3,Details!$CL$5:$CL$11,'Category Class'!$B6)/100000</f>
        <v>0</v>
      </c>
      <c r="Y6" s="98">
        <f>SUMIFS(Details!$AM$5:$AM$11,Details!$C$5:$C$11,'Category Class'!Y$3,Details!$CL$5:$CL$11,'Category Class'!$B6)/100000</f>
        <v>0</v>
      </c>
      <c r="Z6" s="98">
        <f>SUMIFS(Details!$AM$5:$AM$11,Details!$C$5:$C$11,'Category Class'!Z$3,Details!$CL$5:$CL$11,'Category Class'!$B6)/100000</f>
        <v>0</v>
      </c>
      <c r="AA6" s="98">
        <f>SUMIFS(Details!$AM$5:$AM$11,Details!$C$5:$C$11,'Category Class'!AA$3,Details!$CL$5:$CL$11,'Category Class'!$B6)/100000</f>
        <v>0</v>
      </c>
      <c r="AB6" s="98">
        <f>SUMIFS(Details!$AM$5:$AM$11,Details!$C$5:$C$11,'Category Class'!AB$3,Details!$CL$5:$CL$11,'Category Class'!$B6)/100000</f>
        <v>0</v>
      </c>
      <c r="AD6" s="97"/>
      <c r="AE6" s="98">
        <f t="shared" si="0"/>
        <v>0</v>
      </c>
      <c r="AF6" s="99">
        <f t="shared" si="1"/>
        <v>0</v>
      </c>
      <c r="AG6" s="98">
        <f t="shared" si="2"/>
        <v>0</v>
      </c>
      <c r="AH6" s="98">
        <f t="shared" si="3"/>
        <v>0</v>
      </c>
      <c r="AI6" s="99">
        <f t="shared" si="4"/>
        <v>0</v>
      </c>
      <c r="AJ6" s="98">
        <f t="shared" si="5"/>
        <v>0</v>
      </c>
      <c r="AK6" s="98">
        <f t="shared" si="6"/>
        <v>0</v>
      </c>
      <c r="AL6" s="98">
        <f t="shared" si="7"/>
        <v>0</v>
      </c>
      <c r="AM6" s="98">
        <f t="shared" si="8"/>
        <v>0</v>
      </c>
      <c r="AN6" s="98">
        <f t="shared" si="9"/>
        <v>0</v>
      </c>
      <c r="AO6" s="98"/>
    </row>
    <row r="7" spans="2:41" s="100" customFormat="1" hidden="1" x14ac:dyDescent="0.3">
      <c r="B7" s="97"/>
      <c r="C7" s="98">
        <f>SUMIFS(Details!$BQ$5:$BQ$11,Details!$C$5:$C$11,'Category Class'!C$3,Details!$CL$5:$CL$11,'Category Class'!$B7)/100000</f>
        <v>0</v>
      </c>
      <c r="D7" s="99">
        <f>SUMIFS(Details!$BQ$5:$BQ$11,Details!$C$5:$C$11,'Category Class'!D$3,Details!$CL$5:$CL$11,'Category Class'!$B7)/100000</f>
        <v>0</v>
      </c>
      <c r="E7" s="98">
        <f>SUMIFS(Details!$BQ$5:$BQ$11,Details!$C$5:$C$11,'Category Class'!E$3,Details!$CL$5:$CL$11,'Category Class'!$B7)/100000</f>
        <v>0</v>
      </c>
      <c r="F7" s="98">
        <f>SUMIFS(Details!$BQ$5:$BQ$11,Details!$C$5:$C$11,'Category Class'!F$3,Details!$CL$5:$CL$11,'Category Class'!$B7)/100000</f>
        <v>0</v>
      </c>
      <c r="G7" s="99">
        <f>SUMIFS(Details!$BQ$5:$BQ$11,Details!$C$5:$C$11,'Category Class'!G$3,Details!$CL$5:$CL$11,'Category Class'!$B7)/100000</f>
        <v>0</v>
      </c>
      <c r="H7" s="98">
        <f>SUMIFS(Details!$BQ$5:$BQ$11,Details!$C$5:$C$11,'Category Class'!H$3,Details!$CL$5:$CL$11,'Category Class'!$B7)/100000</f>
        <v>0</v>
      </c>
      <c r="I7" s="98">
        <f>SUMIFS(Details!$BQ$5:$BQ$11,Details!$C$5:$C$11,'Category Class'!I$3,Details!$CL$5:$CL$11,'Category Class'!$B7)/100000</f>
        <v>0</v>
      </c>
      <c r="J7" s="98">
        <f>SUMIFS(Details!$BQ$5:$BQ$11,Details!$C$5:$C$11,'Category Class'!J$3,Details!$CL$5:$CL$11,'Category Class'!$B7)/100000</f>
        <v>0</v>
      </c>
      <c r="K7" s="98">
        <f>SUMIFS(Details!$BQ$5:$BQ$11,Details!$C$5:$C$11,'Category Class'!K$3,Details!$CL$5:$CL$11,'Category Class'!$B7)/100000</f>
        <v>0</v>
      </c>
      <c r="L7" s="98">
        <f>SUMIFS(Details!$BQ$5:$BQ$11,Details!$C$5:$C$11,'Category Class'!L$3,Details!$CL$5:$CL$11,'Category Class'!$B7)/100000</f>
        <v>0</v>
      </c>
      <c r="Q7" s="97"/>
      <c r="R7" s="98">
        <f>SUMIFS(Details!$AM$5:$AM$11,Details!$C$5:$C$11,'Category Class'!R$3,Details!$CL$5:$CL$11,'Category Class'!$B7)/100000</f>
        <v>0</v>
      </c>
      <c r="S7" s="99">
        <f>SUMIFS(Details!$AM$5:$AM$11,Details!$C$5:$C$11,'Category Class'!S$3,Details!$CL$5:$CL$11,'Category Class'!$B7)/100000</f>
        <v>0</v>
      </c>
      <c r="T7" s="98">
        <f>SUMIFS(Details!$AM$5:$AM$11,Details!$C$5:$C$11,'Category Class'!T$3,Details!$CL$5:$CL$11,'Category Class'!$B7)/100000</f>
        <v>0</v>
      </c>
      <c r="U7" s="98">
        <f>SUMIFS(Details!$AM$5:$AM$11,Details!$C$5:$C$11,'Category Class'!U$3,Details!$CL$5:$CL$11,'Category Class'!$B7)/100000</f>
        <v>0</v>
      </c>
      <c r="V7" s="99">
        <f>SUMIFS(Details!$AM$5:$AM$11,Details!$C$5:$C$11,'Category Class'!V$3,Details!$CL$5:$CL$11,'Category Class'!$B7)/100000</f>
        <v>0</v>
      </c>
      <c r="W7" s="98">
        <f>SUMIFS(Details!$AM$5:$AM$11,Details!$C$5:$C$11,'Category Class'!W$3,Details!$CL$5:$CL$11,'Category Class'!$B7)/100000</f>
        <v>0</v>
      </c>
      <c r="X7" s="98">
        <f>SUMIFS(Details!$AM$5:$AM$11,Details!$C$5:$C$11,'Category Class'!X$3,Details!$CL$5:$CL$11,'Category Class'!$B7)/100000</f>
        <v>0</v>
      </c>
      <c r="Y7" s="98">
        <f>SUMIFS(Details!$AM$5:$AM$11,Details!$C$5:$C$11,'Category Class'!Y$3,Details!$CL$5:$CL$11,'Category Class'!$B7)/100000</f>
        <v>0</v>
      </c>
      <c r="Z7" s="98">
        <f>SUMIFS(Details!$AM$5:$AM$11,Details!$C$5:$C$11,'Category Class'!Z$3,Details!$CL$5:$CL$11,'Category Class'!$B7)/100000</f>
        <v>0</v>
      </c>
      <c r="AA7" s="98">
        <f>SUMIFS(Details!$AM$5:$AM$11,Details!$C$5:$C$11,'Category Class'!AA$3,Details!$CL$5:$CL$11,'Category Class'!$B7)/100000</f>
        <v>0</v>
      </c>
      <c r="AB7" s="98">
        <f>SUMIFS(Details!$AM$5:$AM$11,Details!$C$5:$C$11,'Category Class'!AB$3,Details!$CL$5:$CL$11,'Category Class'!$B7)/100000</f>
        <v>0</v>
      </c>
      <c r="AD7" s="97"/>
      <c r="AE7" s="98">
        <f t="shared" si="0"/>
        <v>0</v>
      </c>
      <c r="AF7" s="99">
        <f t="shared" si="1"/>
        <v>0</v>
      </c>
      <c r="AG7" s="98">
        <f t="shared" si="2"/>
        <v>0</v>
      </c>
      <c r="AH7" s="98">
        <f t="shared" si="3"/>
        <v>0</v>
      </c>
      <c r="AI7" s="99">
        <f t="shared" si="4"/>
        <v>0</v>
      </c>
      <c r="AJ7" s="98">
        <f t="shared" si="5"/>
        <v>0</v>
      </c>
      <c r="AK7" s="98">
        <f t="shared" si="6"/>
        <v>0</v>
      </c>
      <c r="AL7" s="98">
        <f t="shared" si="7"/>
        <v>0</v>
      </c>
      <c r="AM7" s="98">
        <f t="shared" si="8"/>
        <v>0</v>
      </c>
      <c r="AN7" s="98">
        <f t="shared" si="9"/>
        <v>0</v>
      </c>
      <c r="AO7" s="98"/>
    </row>
    <row r="8" spans="2:41" s="100" customFormat="1" hidden="1" x14ac:dyDescent="0.3">
      <c r="B8" s="97"/>
      <c r="C8" s="98">
        <f>SUMIFS(Details!$BQ$5:$BQ$11,Details!$C$5:$C$11,'Category Class'!C$3,Details!$CL$5:$CL$11,'Category Class'!$B8)/100000</f>
        <v>0</v>
      </c>
      <c r="D8" s="99">
        <f>SUMIFS(Details!$BQ$5:$BQ$11,Details!$C$5:$C$11,'Category Class'!D$3,Details!$CL$5:$CL$11,'Category Class'!$B8)/100000</f>
        <v>0</v>
      </c>
      <c r="E8" s="98">
        <f>SUMIFS(Details!$BQ$5:$BQ$11,Details!$C$5:$C$11,'Category Class'!E$3,Details!$CL$5:$CL$11,'Category Class'!$B8)/100000</f>
        <v>0</v>
      </c>
      <c r="F8" s="98">
        <f>SUMIFS(Details!$BQ$5:$BQ$11,Details!$C$5:$C$11,'Category Class'!F$3,Details!$CL$5:$CL$11,'Category Class'!$B8)/100000</f>
        <v>0</v>
      </c>
      <c r="G8" s="99">
        <f>SUMIFS(Details!$BQ$5:$BQ$11,Details!$C$5:$C$11,'Category Class'!G$3,Details!$CL$5:$CL$11,'Category Class'!$B8)/100000</f>
        <v>0</v>
      </c>
      <c r="H8" s="98">
        <f>SUMIFS(Details!$BQ$5:$BQ$11,Details!$C$5:$C$11,'Category Class'!H$3,Details!$CL$5:$CL$11,'Category Class'!$B8)/100000</f>
        <v>0</v>
      </c>
      <c r="I8" s="98">
        <f>SUMIFS(Details!$BQ$5:$BQ$11,Details!$C$5:$C$11,'Category Class'!I$3,Details!$CL$5:$CL$11,'Category Class'!$B8)/100000</f>
        <v>0</v>
      </c>
      <c r="J8" s="98">
        <f>SUMIFS(Details!$BQ$5:$BQ$11,Details!$C$5:$C$11,'Category Class'!J$3,Details!$CL$5:$CL$11,'Category Class'!$B8)/100000</f>
        <v>0</v>
      </c>
      <c r="K8" s="98">
        <f>SUMIFS(Details!$BQ$5:$BQ$11,Details!$C$5:$C$11,'Category Class'!K$3,Details!$CL$5:$CL$11,'Category Class'!$B8)/100000</f>
        <v>0</v>
      </c>
      <c r="L8" s="98">
        <f>SUMIFS(Details!$BQ$5:$BQ$11,Details!$C$5:$C$11,'Category Class'!L$3,Details!$CL$5:$CL$11,'Category Class'!$B8)/100000</f>
        <v>0</v>
      </c>
      <c r="Q8" s="97"/>
      <c r="R8" s="98">
        <f>SUMIFS(Details!$AM$5:$AM$11,Details!$C$5:$C$11,'Category Class'!R$3,Details!$CL$5:$CL$11,'Category Class'!$B8)/100000</f>
        <v>0</v>
      </c>
      <c r="S8" s="99">
        <f>SUMIFS(Details!$AM$5:$AM$11,Details!$C$5:$C$11,'Category Class'!S$3,Details!$CL$5:$CL$11,'Category Class'!$B8)/100000</f>
        <v>0</v>
      </c>
      <c r="T8" s="98">
        <f>SUMIFS(Details!$AM$5:$AM$11,Details!$C$5:$C$11,'Category Class'!T$3,Details!$CL$5:$CL$11,'Category Class'!$B8)/100000</f>
        <v>0</v>
      </c>
      <c r="U8" s="98">
        <f>SUMIFS(Details!$AM$5:$AM$11,Details!$C$5:$C$11,'Category Class'!U$3,Details!$CL$5:$CL$11,'Category Class'!$B8)/100000</f>
        <v>0</v>
      </c>
      <c r="V8" s="99">
        <f>SUMIFS(Details!$AM$5:$AM$11,Details!$C$5:$C$11,'Category Class'!V$3,Details!$CL$5:$CL$11,'Category Class'!$B8)/100000</f>
        <v>0</v>
      </c>
      <c r="W8" s="98">
        <f>SUMIFS(Details!$AM$5:$AM$11,Details!$C$5:$C$11,'Category Class'!W$3,Details!$CL$5:$CL$11,'Category Class'!$B8)/100000</f>
        <v>0</v>
      </c>
      <c r="X8" s="98">
        <f>SUMIFS(Details!$AM$5:$AM$11,Details!$C$5:$C$11,'Category Class'!X$3,Details!$CL$5:$CL$11,'Category Class'!$B8)/100000</f>
        <v>0</v>
      </c>
      <c r="Y8" s="98">
        <f>SUMIFS(Details!$AM$5:$AM$11,Details!$C$5:$C$11,'Category Class'!Y$3,Details!$CL$5:$CL$11,'Category Class'!$B8)/100000</f>
        <v>0</v>
      </c>
      <c r="Z8" s="98">
        <f>SUMIFS(Details!$AM$5:$AM$11,Details!$C$5:$C$11,'Category Class'!Z$3,Details!$CL$5:$CL$11,'Category Class'!$B8)/100000</f>
        <v>0</v>
      </c>
      <c r="AA8" s="98">
        <f>SUMIFS(Details!$AM$5:$AM$11,Details!$C$5:$C$11,'Category Class'!AA$3,Details!$CL$5:$CL$11,'Category Class'!$B8)/100000</f>
        <v>0</v>
      </c>
      <c r="AB8" s="98">
        <f>SUMIFS(Details!$AM$5:$AM$11,Details!$C$5:$C$11,'Category Class'!AB$3,Details!$CL$5:$CL$11,'Category Class'!$B8)/100000</f>
        <v>0</v>
      </c>
      <c r="AD8" s="97"/>
      <c r="AE8" s="98">
        <f t="shared" si="0"/>
        <v>0</v>
      </c>
      <c r="AF8" s="99">
        <f t="shared" si="1"/>
        <v>0</v>
      </c>
      <c r="AG8" s="98">
        <f t="shared" si="2"/>
        <v>0</v>
      </c>
      <c r="AH8" s="98">
        <f t="shared" si="3"/>
        <v>0</v>
      </c>
      <c r="AI8" s="99">
        <f t="shared" si="4"/>
        <v>0</v>
      </c>
      <c r="AJ8" s="98">
        <f t="shared" si="5"/>
        <v>0</v>
      </c>
      <c r="AK8" s="98">
        <f t="shared" si="6"/>
        <v>0</v>
      </c>
      <c r="AL8" s="98">
        <f t="shared" si="7"/>
        <v>0</v>
      </c>
      <c r="AM8" s="98">
        <f t="shared" si="8"/>
        <v>0</v>
      </c>
      <c r="AN8" s="98">
        <f t="shared" si="9"/>
        <v>0</v>
      </c>
      <c r="AO8" s="98"/>
    </row>
    <row r="9" spans="2:41" s="100" customFormat="1" hidden="1" x14ac:dyDescent="0.3">
      <c r="B9" s="97"/>
      <c r="C9" s="98">
        <f>SUMIFS(Details!$BQ$5:$BQ$11,Details!$C$5:$C$11,'Category Class'!C$3,Details!$CL$5:$CL$11,'Category Class'!$B9)/100000</f>
        <v>0</v>
      </c>
      <c r="D9" s="99">
        <f>SUMIFS(Details!$BQ$5:$BQ$11,Details!$C$5:$C$11,'Category Class'!D$3,Details!$CL$5:$CL$11,'Category Class'!$B9)/100000</f>
        <v>0</v>
      </c>
      <c r="E9" s="98">
        <f>SUMIFS(Details!$BQ$5:$BQ$11,Details!$C$5:$C$11,'Category Class'!E$3,Details!$CL$5:$CL$11,'Category Class'!$B9)/100000</f>
        <v>0</v>
      </c>
      <c r="F9" s="98">
        <f>SUMIFS(Details!$BQ$5:$BQ$11,Details!$C$5:$C$11,'Category Class'!F$3,Details!$CL$5:$CL$11,'Category Class'!$B9)/100000</f>
        <v>0</v>
      </c>
      <c r="G9" s="99">
        <f>SUMIFS(Details!$BQ$5:$BQ$11,Details!$C$5:$C$11,'Category Class'!G$3,Details!$CL$5:$CL$11,'Category Class'!$B9)/100000</f>
        <v>0</v>
      </c>
      <c r="H9" s="98">
        <f>SUMIFS(Details!$BQ$5:$BQ$11,Details!$C$5:$C$11,'Category Class'!H$3,Details!$CL$5:$CL$11,'Category Class'!$B9)/100000</f>
        <v>0</v>
      </c>
      <c r="I9" s="98">
        <f>SUMIFS(Details!$BQ$5:$BQ$11,Details!$C$5:$C$11,'Category Class'!I$3,Details!$CL$5:$CL$11,'Category Class'!$B9)/100000</f>
        <v>0</v>
      </c>
      <c r="J9" s="98">
        <f>SUMIFS(Details!$BQ$5:$BQ$11,Details!$C$5:$C$11,'Category Class'!J$3,Details!$CL$5:$CL$11,'Category Class'!$B9)/100000</f>
        <v>0</v>
      </c>
      <c r="K9" s="98">
        <f>SUMIFS(Details!$BQ$5:$BQ$11,Details!$C$5:$C$11,'Category Class'!K$3,Details!$CL$5:$CL$11,'Category Class'!$B9)/100000</f>
        <v>0</v>
      </c>
      <c r="L9" s="98">
        <f>SUMIFS(Details!$BQ$5:$BQ$11,Details!$C$5:$C$11,'Category Class'!L$3,Details!$CL$5:$CL$11,'Category Class'!$B9)/100000</f>
        <v>0</v>
      </c>
      <c r="Q9" s="97"/>
      <c r="R9" s="98">
        <f>SUMIFS(Details!$AM$5:$AM$11,Details!$C$5:$C$11,'Category Class'!R$3,Details!$CL$5:$CL$11,'Category Class'!$B9)/100000</f>
        <v>0</v>
      </c>
      <c r="S9" s="99">
        <f>SUMIFS(Details!$AM$5:$AM$11,Details!$C$5:$C$11,'Category Class'!S$3,Details!$CL$5:$CL$11,'Category Class'!$B9)/100000</f>
        <v>0</v>
      </c>
      <c r="T9" s="98">
        <f>SUMIFS(Details!$AM$5:$AM$11,Details!$C$5:$C$11,'Category Class'!T$3,Details!$CL$5:$CL$11,'Category Class'!$B9)/100000</f>
        <v>0</v>
      </c>
      <c r="U9" s="98">
        <f>SUMIFS(Details!$AM$5:$AM$11,Details!$C$5:$C$11,'Category Class'!U$3,Details!$CL$5:$CL$11,'Category Class'!$B9)/100000</f>
        <v>0</v>
      </c>
      <c r="V9" s="99">
        <f>SUMIFS(Details!$AM$5:$AM$11,Details!$C$5:$C$11,'Category Class'!V$3,Details!$CL$5:$CL$11,'Category Class'!$B9)/100000</f>
        <v>0</v>
      </c>
      <c r="W9" s="98">
        <f>SUMIFS(Details!$AM$5:$AM$11,Details!$C$5:$C$11,'Category Class'!W$3,Details!$CL$5:$CL$11,'Category Class'!$B9)/100000</f>
        <v>0</v>
      </c>
      <c r="X9" s="98">
        <f>SUMIFS(Details!$AM$5:$AM$11,Details!$C$5:$C$11,'Category Class'!X$3,Details!$CL$5:$CL$11,'Category Class'!$B9)/100000</f>
        <v>0</v>
      </c>
      <c r="Y9" s="98">
        <f>SUMIFS(Details!$AM$5:$AM$11,Details!$C$5:$C$11,'Category Class'!Y$3,Details!$CL$5:$CL$11,'Category Class'!$B9)/100000</f>
        <v>0</v>
      </c>
      <c r="Z9" s="98">
        <f>SUMIFS(Details!$AM$5:$AM$11,Details!$C$5:$C$11,'Category Class'!Z$3,Details!$CL$5:$CL$11,'Category Class'!$B9)/100000</f>
        <v>0</v>
      </c>
      <c r="AA9" s="98">
        <f>SUMIFS(Details!$AM$5:$AM$11,Details!$C$5:$C$11,'Category Class'!AA$3,Details!$CL$5:$CL$11,'Category Class'!$B9)/100000</f>
        <v>0</v>
      </c>
      <c r="AB9" s="98">
        <f>SUMIFS(Details!$AM$5:$AM$11,Details!$C$5:$C$11,'Category Class'!AB$3,Details!$CL$5:$CL$11,'Category Class'!$B9)/100000</f>
        <v>0</v>
      </c>
      <c r="AD9" s="97"/>
      <c r="AE9" s="98">
        <f t="shared" si="0"/>
        <v>0</v>
      </c>
      <c r="AF9" s="99">
        <f t="shared" si="1"/>
        <v>0</v>
      </c>
      <c r="AG9" s="98">
        <f t="shared" si="2"/>
        <v>0</v>
      </c>
      <c r="AH9" s="98">
        <f t="shared" si="3"/>
        <v>0</v>
      </c>
      <c r="AI9" s="99">
        <f t="shared" si="4"/>
        <v>0</v>
      </c>
      <c r="AJ9" s="98">
        <f t="shared" si="5"/>
        <v>0</v>
      </c>
      <c r="AK9" s="98">
        <f t="shared" si="6"/>
        <v>0</v>
      </c>
      <c r="AL9" s="98">
        <f t="shared" si="7"/>
        <v>0</v>
      </c>
      <c r="AM9" s="98">
        <f t="shared" si="8"/>
        <v>0</v>
      </c>
      <c r="AN9" s="98">
        <f t="shared" si="9"/>
        <v>0</v>
      </c>
      <c r="AO9" s="98"/>
    </row>
    <row r="10" spans="2:41" s="100" customFormat="1" hidden="1" x14ac:dyDescent="0.3">
      <c r="B10" s="97"/>
      <c r="C10" s="98">
        <f>SUMIFS(Details!$BQ$5:$BQ$11,Details!$C$5:$C$11,'Category Class'!C$3,Details!$CL$5:$CL$11,'Category Class'!$B10)/100000</f>
        <v>0</v>
      </c>
      <c r="D10" s="99">
        <f>SUMIFS(Details!$BQ$5:$BQ$11,Details!$C$5:$C$11,'Category Class'!D$3,Details!$CL$5:$CL$11,'Category Class'!$B10)/100000</f>
        <v>0</v>
      </c>
      <c r="E10" s="98">
        <f>SUMIFS(Details!$BQ$5:$BQ$11,Details!$C$5:$C$11,'Category Class'!E$3,Details!$CL$5:$CL$11,'Category Class'!$B10)/100000</f>
        <v>0</v>
      </c>
      <c r="F10" s="98">
        <f>SUMIFS(Details!$BQ$5:$BQ$11,Details!$C$5:$C$11,'Category Class'!F$3,Details!$CL$5:$CL$11,'Category Class'!$B10)/100000</f>
        <v>0</v>
      </c>
      <c r="G10" s="99">
        <f>SUMIFS(Details!$BQ$5:$BQ$11,Details!$C$5:$C$11,'Category Class'!G$3,Details!$CL$5:$CL$11,'Category Class'!$B10)/100000</f>
        <v>0</v>
      </c>
      <c r="H10" s="98">
        <f>SUMIFS(Details!$BQ$5:$BQ$11,Details!$C$5:$C$11,'Category Class'!H$3,Details!$CL$5:$CL$11,'Category Class'!$B10)/100000</f>
        <v>0</v>
      </c>
      <c r="I10" s="98">
        <f>SUMIFS(Details!$BQ$5:$BQ$11,Details!$C$5:$C$11,'Category Class'!I$3,Details!$CL$5:$CL$11,'Category Class'!$B10)/100000</f>
        <v>0</v>
      </c>
      <c r="J10" s="98">
        <f>SUMIFS(Details!$BQ$5:$BQ$11,Details!$C$5:$C$11,'Category Class'!J$3,Details!$CL$5:$CL$11,'Category Class'!$B10)/100000</f>
        <v>0</v>
      </c>
      <c r="K10" s="98">
        <f>SUMIFS(Details!$BQ$5:$BQ$11,Details!$C$5:$C$11,'Category Class'!K$3,Details!$CL$5:$CL$11,'Category Class'!$B10)/100000</f>
        <v>0</v>
      </c>
      <c r="L10" s="98">
        <f>SUMIFS(Details!$BQ$5:$BQ$11,Details!$C$5:$C$11,'Category Class'!L$3,Details!$CL$5:$CL$11,'Category Class'!$B10)/100000</f>
        <v>0</v>
      </c>
      <c r="Q10" s="97"/>
      <c r="R10" s="98">
        <f>SUMIFS(Details!$AM$5:$AM$11,Details!$C$5:$C$11,'Category Class'!R$3,Details!$CL$5:$CL$11,'Category Class'!$B10)/100000</f>
        <v>0</v>
      </c>
      <c r="S10" s="99">
        <f>SUMIFS(Details!$AM$5:$AM$11,Details!$C$5:$C$11,'Category Class'!S$3,Details!$CL$5:$CL$11,'Category Class'!$B10)/100000</f>
        <v>0</v>
      </c>
      <c r="T10" s="98">
        <f>SUMIFS(Details!$AM$5:$AM$11,Details!$C$5:$C$11,'Category Class'!T$3,Details!$CL$5:$CL$11,'Category Class'!$B10)/100000</f>
        <v>0</v>
      </c>
      <c r="U10" s="98">
        <f>SUMIFS(Details!$AM$5:$AM$11,Details!$C$5:$C$11,'Category Class'!U$3,Details!$CL$5:$CL$11,'Category Class'!$B10)/100000</f>
        <v>0</v>
      </c>
      <c r="V10" s="99">
        <f>SUMIFS(Details!$AM$5:$AM$11,Details!$C$5:$C$11,'Category Class'!V$3,Details!$CL$5:$CL$11,'Category Class'!$B10)/100000</f>
        <v>0</v>
      </c>
      <c r="W10" s="98">
        <f>SUMIFS(Details!$AM$5:$AM$11,Details!$C$5:$C$11,'Category Class'!W$3,Details!$CL$5:$CL$11,'Category Class'!$B10)/100000</f>
        <v>0</v>
      </c>
      <c r="X10" s="98">
        <f>SUMIFS(Details!$AM$5:$AM$11,Details!$C$5:$C$11,'Category Class'!X$3,Details!$CL$5:$CL$11,'Category Class'!$B10)/100000</f>
        <v>0</v>
      </c>
      <c r="Y10" s="98">
        <f>SUMIFS(Details!$AM$5:$AM$11,Details!$C$5:$C$11,'Category Class'!Y$3,Details!$CL$5:$CL$11,'Category Class'!$B10)/100000</f>
        <v>0</v>
      </c>
      <c r="Z10" s="98">
        <f>SUMIFS(Details!$AM$5:$AM$11,Details!$C$5:$C$11,'Category Class'!Z$3,Details!$CL$5:$CL$11,'Category Class'!$B10)/100000</f>
        <v>0</v>
      </c>
      <c r="AA10" s="98">
        <f>SUMIFS(Details!$AM$5:$AM$11,Details!$C$5:$C$11,'Category Class'!AA$3,Details!$CL$5:$CL$11,'Category Class'!$B10)/100000</f>
        <v>0</v>
      </c>
      <c r="AB10" s="98">
        <f>SUMIFS(Details!$AM$5:$AM$11,Details!$C$5:$C$11,'Category Class'!AB$3,Details!$CL$5:$CL$11,'Category Class'!$B10)/100000</f>
        <v>0</v>
      </c>
      <c r="AD10" s="97"/>
      <c r="AE10" s="98">
        <f t="shared" si="0"/>
        <v>0</v>
      </c>
      <c r="AF10" s="99">
        <f t="shared" si="1"/>
        <v>0</v>
      </c>
      <c r="AG10" s="98">
        <f t="shared" si="2"/>
        <v>0</v>
      </c>
      <c r="AH10" s="98">
        <f t="shared" si="3"/>
        <v>0</v>
      </c>
      <c r="AI10" s="99">
        <f t="shared" si="4"/>
        <v>0</v>
      </c>
      <c r="AJ10" s="98">
        <f t="shared" si="5"/>
        <v>0</v>
      </c>
      <c r="AK10" s="98">
        <f t="shared" si="6"/>
        <v>0</v>
      </c>
      <c r="AL10" s="98">
        <f t="shared" si="7"/>
        <v>0</v>
      </c>
      <c r="AM10" s="98">
        <f t="shared" si="8"/>
        <v>0</v>
      </c>
      <c r="AN10" s="98">
        <f t="shared" si="9"/>
        <v>0</v>
      </c>
      <c r="AO10" s="98"/>
    </row>
    <row r="11" spans="2:41" s="100" customFormat="1" hidden="1" x14ac:dyDescent="0.3">
      <c r="B11" s="97"/>
      <c r="C11" s="98">
        <f>SUMIFS(Details!$BQ$5:$BQ$11,Details!$C$5:$C$11,'Category Class'!C$3,Details!$CL$5:$CL$11,'Category Class'!$B11)/100000</f>
        <v>0</v>
      </c>
      <c r="D11" s="99">
        <f>SUMIFS(Details!$BQ$5:$BQ$11,Details!$C$5:$C$11,'Category Class'!D$3,Details!$CL$5:$CL$11,'Category Class'!$B11)/100000</f>
        <v>0</v>
      </c>
      <c r="E11" s="98">
        <f>SUMIFS(Details!$BQ$5:$BQ$11,Details!$C$5:$C$11,'Category Class'!E$3,Details!$CL$5:$CL$11,'Category Class'!$B11)/100000</f>
        <v>0</v>
      </c>
      <c r="F11" s="98">
        <f>SUMIFS(Details!$BQ$5:$BQ$11,Details!$C$5:$C$11,'Category Class'!F$3,Details!$CL$5:$CL$11,'Category Class'!$B11)/100000</f>
        <v>0</v>
      </c>
      <c r="G11" s="99">
        <f>SUMIFS(Details!$BQ$5:$BQ$11,Details!$C$5:$C$11,'Category Class'!G$3,Details!$CL$5:$CL$11,'Category Class'!$B11)/100000</f>
        <v>0</v>
      </c>
      <c r="H11" s="98">
        <f>SUMIFS(Details!$BQ$5:$BQ$11,Details!$C$5:$C$11,'Category Class'!H$3,Details!$CL$5:$CL$11,'Category Class'!$B11)/100000</f>
        <v>0</v>
      </c>
      <c r="I11" s="98">
        <f>SUMIFS(Details!$BQ$5:$BQ$11,Details!$C$5:$C$11,'Category Class'!I$3,Details!$CL$5:$CL$11,'Category Class'!$B11)/100000</f>
        <v>0</v>
      </c>
      <c r="J11" s="98">
        <f>SUMIFS(Details!$BQ$5:$BQ$11,Details!$C$5:$C$11,'Category Class'!J$3,Details!$CL$5:$CL$11,'Category Class'!$B11)/100000</f>
        <v>0</v>
      </c>
      <c r="K11" s="98">
        <f>SUMIFS(Details!$BQ$5:$BQ$11,Details!$C$5:$C$11,'Category Class'!K$3,Details!$CL$5:$CL$11,'Category Class'!$B11)/100000</f>
        <v>0</v>
      </c>
      <c r="L11" s="98">
        <f>SUMIFS(Details!$BQ$5:$BQ$11,Details!$C$5:$C$11,'Category Class'!L$3,Details!$CL$5:$CL$11,'Category Class'!$B11)/100000</f>
        <v>0</v>
      </c>
      <c r="Q11" s="97"/>
      <c r="R11" s="98">
        <f>SUMIFS(Details!$AM$5:$AM$11,Details!$C$5:$C$11,'Category Class'!R$3,Details!$CL$5:$CL$11,'Category Class'!$B11)/100000</f>
        <v>0</v>
      </c>
      <c r="S11" s="99">
        <f>SUMIFS(Details!$AM$5:$AM$11,Details!$C$5:$C$11,'Category Class'!S$3,Details!$CL$5:$CL$11,'Category Class'!$B11)/100000</f>
        <v>0</v>
      </c>
      <c r="T11" s="98">
        <f>SUMIFS(Details!$AM$5:$AM$11,Details!$C$5:$C$11,'Category Class'!T$3,Details!$CL$5:$CL$11,'Category Class'!$B11)/100000</f>
        <v>0</v>
      </c>
      <c r="U11" s="98">
        <f>SUMIFS(Details!$AM$5:$AM$11,Details!$C$5:$C$11,'Category Class'!U$3,Details!$CL$5:$CL$11,'Category Class'!$B11)/100000</f>
        <v>0</v>
      </c>
      <c r="V11" s="99">
        <f>SUMIFS(Details!$AM$5:$AM$11,Details!$C$5:$C$11,'Category Class'!V$3,Details!$CL$5:$CL$11,'Category Class'!$B11)/100000</f>
        <v>0</v>
      </c>
      <c r="W11" s="98">
        <f>SUMIFS(Details!$AM$5:$AM$11,Details!$C$5:$C$11,'Category Class'!W$3,Details!$CL$5:$CL$11,'Category Class'!$B11)/100000</f>
        <v>0</v>
      </c>
      <c r="X11" s="98">
        <f>SUMIFS(Details!$AM$5:$AM$11,Details!$C$5:$C$11,'Category Class'!X$3,Details!$CL$5:$CL$11,'Category Class'!$B11)/100000</f>
        <v>0</v>
      </c>
      <c r="Y11" s="98">
        <f>SUMIFS(Details!$AM$5:$AM$11,Details!$C$5:$C$11,'Category Class'!Y$3,Details!$CL$5:$CL$11,'Category Class'!$B11)/100000</f>
        <v>0</v>
      </c>
      <c r="Z11" s="98">
        <f>SUMIFS(Details!$AM$5:$AM$11,Details!$C$5:$C$11,'Category Class'!Z$3,Details!$CL$5:$CL$11,'Category Class'!$B11)/100000</f>
        <v>0</v>
      </c>
      <c r="AA11" s="98">
        <f>SUMIFS(Details!$AM$5:$AM$11,Details!$C$5:$C$11,'Category Class'!AA$3,Details!$CL$5:$CL$11,'Category Class'!$B11)/100000</f>
        <v>0</v>
      </c>
      <c r="AB11" s="98">
        <f>SUMIFS(Details!$AM$5:$AM$11,Details!$C$5:$C$11,'Category Class'!AB$3,Details!$CL$5:$CL$11,'Category Class'!$B11)/100000</f>
        <v>0</v>
      </c>
      <c r="AD11" s="97"/>
      <c r="AE11" s="98">
        <f t="shared" si="0"/>
        <v>0</v>
      </c>
      <c r="AF11" s="99">
        <f t="shared" si="1"/>
        <v>0</v>
      </c>
      <c r="AG11" s="98">
        <f t="shared" si="2"/>
        <v>0</v>
      </c>
      <c r="AH11" s="98">
        <f t="shared" si="3"/>
        <v>0</v>
      </c>
      <c r="AI11" s="99">
        <f t="shared" si="4"/>
        <v>0</v>
      </c>
      <c r="AJ11" s="98">
        <f t="shared" si="5"/>
        <v>0</v>
      </c>
      <c r="AK11" s="98">
        <f t="shared" si="6"/>
        <v>0</v>
      </c>
      <c r="AL11" s="98">
        <f t="shared" si="7"/>
        <v>0</v>
      </c>
      <c r="AM11" s="98">
        <f t="shared" si="8"/>
        <v>0</v>
      </c>
      <c r="AN11" s="98">
        <f t="shared" si="9"/>
        <v>0</v>
      </c>
      <c r="AO11" s="98"/>
    </row>
    <row r="12" spans="2:41" s="100" customFormat="1" hidden="1" x14ac:dyDescent="0.3">
      <c r="B12" s="97"/>
      <c r="C12" s="98">
        <f>SUMIFS(Details!$BQ$5:$BQ$11,Details!$C$5:$C$11,'Category Class'!C$3,Details!$CL$5:$CL$11,'Category Class'!$B12)/100000</f>
        <v>0</v>
      </c>
      <c r="D12" s="99">
        <f>SUMIFS(Details!$BQ$5:$BQ$11,Details!$C$5:$C$11,'Category Class'!D$3,Details!$CL$5:$CL$11,'Category Class'!$B12)/100000</f>
        <v>0</v>
      </c>
      <c r="E12" s="98">
        <f>SUMIFS(Details!$BQ$5:$BQ$11,Details!$C$5:$C$11,'Category Class'!E$3,Details!$CL$5:$CL$11,'Category Class'!$B12)/100000</f>
        <v>0</v>
      </c>
      <c r="F12" s="98">
        <f>SUMIFS(Details!$BQ$5:$BQ$11,Details!$C$5:$C$11,'Category Class'!F$3,Details!$CL$5:$CL$11,'Category Class'!$B12)/100000</f>
        <v>0</v>
      </c>
      <c r="G12" s="99">
        <f>SUMIFS(Details!$BQ$5:$BQ$11,Details!$C$5:$C$11,'Category Class'!G$3,Details!$CL$5:$CL$11,'Category Class'!$B12)/100000</f>
        <v>0</v>
      </c>
      <c r="H12" s="98">
        <f>SUMIFS(Details!$BQ$5:$BQ$11,Details!$C$5:$C$11,'Category Class'!H$3,Details!$CL$5:$CL$11,'Category Class'!$B12)/100000</f>
        <v>0</v>
      </c>
      <c r="I12" s="98">
        <f>SUMIFS(Details!$BQ$5:$BQ$11,Details!$C$5:$C$11,'Category Class'!I$3,Details!$CL$5:$CL$11,'Category Class'!$B12)/100000</f>
        <v>0</v>
      </c>
      <c r="J12" s="98">
        <f>SUMIFS(Details!$BQ$5:$BQ$11,Details!$C$5:$C$11,'Category Class'!J$3,Details!$CL$5:$CL$11,'Category Class'!$B12)/100000</f>
        <v>0</v>
      </c>
      <c r="K12" s="98">
        <f>SUMIFS(Details!$BQ$5:$BQ$11,Details!$C$5:$C$11,'Category Class'!K$3,Details!$CL$5:$CL$11,'Category Class'!$B12)/100000</f>
        <v>0</v>
      </c>
      <c r="L12" s="98">
        <f>SUMIFS(Details!$BQ$5:$BQ$11,Details!$C$5:$C$11,'Category Class'!L$3,Details!$CL$5:$CL$11,'Category Class'!$B12)/100000</f>
        <v>0</v>
      </c>
      <c r="Q12" s="97"/>
      <c r="R12" s="98">
        <f>SUMIFS(Details!$AM$5:$AM$11,Details!$C$5:$C$11,'Category Class'!R$3,Details!$CL$5:$CL$11,'Category Class'!$B12)/100000</f>
        <v>0</v>
      </c>
      <c r="S12" s="99">
        <f>SUMIFS(Details!$AM$5:$AM$11,Details!$C$5:$C$11,'Category Class'!S$3,Details!$CL$5:$CL$11,'Category Class'!$B12)/100000</f>
        <v>0</v>
      </c>
      <c r="T12" s="98">
        <f>SUMIFS(Details!$AM$5:$AM$11,Details!$C$5:$C$11,'Category Class'!T$3,Details!$CL$5:$CL$11,'Category Class'!$B12)/100000</f>
        <v>0</v>
      </c>
      <c r="U12" s="98">
        <f>SUMIFS(Details!$AM$5:$AM$11,Details!$C$5:$C$11,'Category Class'!U$3,Details!$CL$5:$CL$11,'Category Class'!$B12)/100000</f>
        <v>0</v>
      </c>
      <c r="V12" s="99">
        <f>SUMIFS(Details!$AM$5:$AM$11,Details!$C$5:$C$11,'Category Class'!V$3,Details!$CL$5:$CL$11,'Category Class'!$B12)/100000</f>
        <v>0</v>
      </c>
      <c r="W12" s="98">
        <f>SUMIFS(Details!$AM$5:$AM$11,Details!$C$5:$C$11,'Category Class'!W$3,Details!$CL$5:$CL$11,'Category Class'!$B12)/100000</f>
        <v>0</v>
      </c>
      <c r="X12" s="98">
        <f>SUMIFS(Details!$AM$5:$AM$11,Details!$C$5:$C$11,'Category Class'!X$3,Details!$CL$5:$CL$11,'Category Class'!$B12)/100000</f>
        <v>0</v>
      </c>
      <c r="Y12" s="98">
        <f>SUMIFS(Details!$AM$5:$AM$11,Details!$C$5:$C$11,'Category Class'!Y$3,Details!$CL$5:$CL$11,'Category Class'!$B12)/100000</f>
        <v>0</v>
      </c>
      <c r="Z12" s="98">
        <f>SUMIFS(Details!$AM$5:$AM$11,Details!$C$5:$C$11,'Category Class'!Z$3,Details!$CL$5:$CL$11,'Category Class'!$B12)/100000</f>
        <v>0</v>
      </c>
      <c r="AA12" s="98">
        <f>SUMIFS(Details!$AM$5:$AM$11,Details!$C$5:$C$11,'Category Class'!AA$3,Details!$CL$5:$CL$11,'Category Class'!$B12)/100000</f>
        <v>0</v>
      </c>
      <c r="AB12" s="98">
        <f>SUMIFS(Details!$AM$5:$AM$11,Details!$C$5:$C$11,'Category Class'!AB$3,Details!$CL$5:$CL$11,'Category Class'!$B12)/100000</f>
        <v>0</v>
      </c>
      <c r="AD12" s="97"/>
      <c r="AE12" s="98">
        <f t="shared" si="0"/>
        <v>0</v>
      </c>
      <c r="AF12" s="99">
        <f t="shared" si="1"/>
        <v>0</v>
      </c>
      <c r="AG12" s="98">
        <f t="shared" si="2"/>
        <v>0</v>
      </c>
      <c r="AH12" s="98">
        <f t="shared" si="3"/>
        <v>0</v>
      </c>
      <c r="AI12" s="99">
        <f t="shared" si="4"/>
        <v>0</v>
      </c>
      <c r="AJ12" s="98">
        <f t="shared" si="5"/>
        <v>0</v>
      </c>
      <c r="AK12" s="98">
        <f t="shared" si="6"/>
        <v>0</v>
      </c>
      <c r="AL12" s="98">
        <f t="shared" si="7"/>
        <v>0</v>
      </c>
      <c r="AM12" s="98">
        <f t="shared" si="8"/>
        <v>0</v>
      </c>
      <c r="AN12" s="98">
        <f t="shared" si="9"/>
        <v>0</v>
      </c>
      <c r="AO12" s="98"/>
    </row>
    <row r="13" spans="2:41" s="100" customFormat="1" hidden="1" x14ac:dyDescent="0.3">
      <c r="B13" s="97"/>
      <c r="C13" s="98">
        <f>SUMIFS(Details!$BQ$5:$BQ$11,Details!$C$5:$C$11,'Category Class'!C$3,Details!$CL$5:$CL$11,'Category Class'!$B13)/100000</f>
        <v>0</v>
      </c>
      <c r="D13" s="99">
        <f>SUMIFS(Details!$BQ$5:$BQ$11,Details!$C$5:$C$11,'Category Class'!D$3,Details!$CL$5:$CL$11,'Category Class'!$B13)/100000</f>
        <v>0</v>
      </c>
      <c r="E13" s="98">
        <f>SUMIFS(Details!$BQ$5:$BQ$11,Details!$C$5:$C$11,'Category Class'!E$3,Details!$CL$5:$CL$11,'Category Class'!$B13)/100000</f>
        <v>0</v>
      </c>
      <c r="F13" s="98">
        <f>SUMIFS(Details!$BQ$5:$BQ$11,Details!$C$5:$C$11,'Category Class'!F$3,Details!$CL$5:$CL$11,'Category Class'!$B13)/100000</f>
        <v>0</v>
      </c>
      <c r="G13" s="99">
        <f>SUMIFS(Details!$BQ$5:$BQ$11,Details!$C$5:$C$11,'Category Class'!G$3,Details!$CL$5:$CL$11,'Category Class'!$B13)/100000</f>
        <v>0</v>
      </c>
      <c r="H13" s="98">
        <f>SUMIFS(Details!$BQ$5:$BQ$11,Details!$C$5:$C$11,'Category Class'!H$3,Details!$CL$5:$CL$11,'Category Class'!$B13)/100000</f>
        <v>0</v>
      </c>
      <c r="I13" s="98">
        <f>SUMIFS(Details!$BQ$5:$BQ$11,Details!$C$5:$C$11,'Category Class'!I$3,Details!$CL$5:$CL$11,'Category Class'!$B13)/100000</f>
        <v>0</v>
      </c>
      <c r="J13" s="98">
        <f>SUMIFS(Details!$BQ$5:$BQ$11,Details!$C$5:$C$11,'Category Class'!J$3,Details!$CL$5:$CL$11,'Category Class'!$B13)/100000</f>
        <v>0</v>
      </c>
      <c r="K13" s="98">
        <f>SUMIFS(Details!$BQ$5:$BQ$11,Details!$C$5:$C$11,'Category Class'!K$3,Details!$CL$5:$CL$11,'Category Class'!$B13)/100000</f>
        <v>0</v>
      </c>
      <c r="L13" s="98">
        <f>SUMIFS(Details!$BQ$5:$BQ$11,Details!$C$5:$C$11,'Category Class'!L$3,Details!$CL$5:$CL$11,'Category Class'!$B13)/100000</f>
        <v>0</v>
      </c>
      <c r="Q13" s="97"/>
      <c r="R13" s="98">
        <f>SUMIFS(Details!$AM$5:$AM$11,Details!$C$5:$C$11,'Category Class'!R$3,Details!$CL$5:$CL$11,'Category Class'!$B13)/100000</f>
        <v>0</v>
      </c>
      <c r="S13" s="99">
        <f>SUMIFS(Details!$AM$5:$AM$11,Details!$C$5:$C$11,'Category Class'!S$3,Details!$CL$5:$CL$11,'Category Class'!$B13)/100000</f>
        <v>0</v>
      </c>
      <c r="T13" s="98">
        <f>SUMIFS(Details!$AM$5:$AM$11,Details!$C$5:$C$11,'Category Class'!T$3,Details!$CL$5:$CL$11,'Category Class'!$B13)/100000</f>
        <v>0</v>
      </c>
      <c r="U13" s="98">
        <f>SUMIFS(Details!$AM$5:$AM$11,Details!$C$5:$C$11,'Category Class'!U$3,Details!$CL$5:$CL$11,'Category Class'!$B13)/100000</f>
        <v>0</v>
      </c>
      <c r="V13" s="99">
        <f>SUMIFS(Details!$AM$5:$AM$11,Details!$C$5:$C$11,'Category Class'!V$3,Details!$CL$5:$CL$11,'Category Class'!$B13)/100000</f>
        <v>0</v>
      </c>
      <c r="W13" s="98">
        <f>SUMIFS(Details!$AM$5:$AM$11,Details!$C$5:$C$11,'Category Class'!W$3,Details!$CL$5:$CL$11,'Category Class'!$B13)/100000</f>
        <v>0</v>
      </c>
      <c r="X13" s="98">
        <f>SUMIFS(Details!$AM$5:$AM$11,Details!$C$5:$C$11,'Category Class'!X$3,Details!$CL$5:$CL$11,'Category Class'!$B13)/100000</f>
        <v>0</v>
      </c>
      <c r="Y13" s="98">
        <f>SUMIFS(Details!$AM$5:$AM$11,Details!$C$5:$C$11,'Category Class'!Y$3,Details!$CL$5:$CL$11,'Category Class'!$B13)/100000</f>
        <v>0</v>
      </c>
      <c r="Z13" s="98">
        <f>SUMIFS(Details!$AM$5:$AM$11,Details!$C$5:$C$11,'Category Class'!Z$3,Details!$CL$5:$CL$11,'Category Class'!$B13)/100000</f>
        <v>0</v>
      </c>
      <c r="AA13" s="98">
        <f>SUMIFS(Details!$AM$5:$AM$11,Details!$C$5:$C$11,'Category Class'!AA$3,Details!$CL$5:$CL$11,'Category Class'!$B13)/100000</f>
        <v>0</v>
      </c>
      <c r="AB13" s="98">
        <f>SUMIFS(Details!$AM$5:$AM$11,Details!$C$5:$C$11,'Category Class'!AB$3,Details!$CL$5:$CL$11,'Category Class'!$B13)/100000</f>
        <v>0</v>
      </c>
      <c r="AD13" s="97"/>
      <c r="AE13" s="98">
        <f t="shared" si="0"/>
        <v>0</v>
      </c>
      <c r="AF13" s="99">
        <f t="shared" si="1"/>
        <v>0</v>
      </c>
      <c r="AG13" s="98">
        <f t="shared" si="2"/>
        <v>0</v>
      </c>
      <c r="AH13" s="98">
        <f t="shared" si="3"/>
        <v>0</v>
      </c>
      <c r="AI13" s="99">
        <f t="shared" si="4"/>
        <v>0</v>
      </c>
      <c r="AJ13" s="98">
        <f t="shared" si="5"/>
        <v>0</v>
      </c>
      <c r="AK13" s="98">
        <f t="shared" si="6"/>
        <v>0</v>
      </c>
      <c r="AL13" s="98">
        <f t="shared" si="7"/>
        <v>0</v>
      </c>
      <c r="AM13" s="98">
        <f t="shared" si="8"/>
        <v>0</v>
      </c>
      <c r="AN13" s="98">
        <f t="shared" si="9"/>
        <v>0</v>
      </c>
      <c r="AO13" s="98"/>
    </row>
    <row r="14" spans="2:41" s="100" customFormat="1" hidden="1" x14ac:dyDescent="0.3">
      <c r="B14" s="97"/>
      <c r="C14" s="98">
        <f>SUMIFS(Details!$BQ$5:$BQ$11,Details!$C$5:$C$11,'Category Class'!C$3,Details!$CL$5:$CL$11,'Category Class'!$B14)/100000</f>
        <v>0</v>
      </c>
      <c r="D14" s="99">
        <f>SUMIFS(Details!$BQ$5:$BQ$11,Details!$C$5:$C$11,'Category Class'!D$3,Details!$CL$5:$CL$11,'Category Class'!$B14)/100000</f>
        <v>0</v>
      </c>
      <c r="E14" s="98">
        <f>SUMIFS(Details!$BQ$5:$BQ$11,Details!$C$5:$C$11,'Category Class'!E$3,Details!$CL$5:$CL$11,'Category Class'!$B14)/100000</f>
        <v>0</v>
      </c>
      <c r="F14" s="98">
        <f>SUMIFS(Details!$BQ$5:$BQ$11,Details!$C$5:$C$11,'Category Class'!F$3,Details!$CL$5:$CL$11,'Category Class'!$B14)/100000</f>
        <v>0</v>
      </c>
      <c r="G14" s="99">
        <f>SUMIFS(Details!$BQ$5:$BQ$11,Details!$C$5:$C$11,'Category Class'!G$3,Details!$CL$5:$CL$11,'Category Class'!$B14)/100000</f>
        <v>0</v>
      </c>
      <c r="H14" s="98">
        <f>SUMIFS(Details!$BQ$5:$BQ$11,Details!$C$5:$C$11,'Category Class'!H$3,Details!$CL$5:$CL$11,'Category Class'!$B14)/100000</f>
        <v>0</v>
      </c>
      <c r="I14" s="98">
        <f>SUMIFS(Details!$BQ$5:$BQ$11,Details!$C$5:$C$11,'Category Class'!I$3,Details!$CL$5:$CL$11,'Category Class'!$B14)/100000</f>
        <v>0</v>
      </c>
      <c r="J14" s="98">
        <f>SUMIFS(Details!$BQ$5:$BQ$11,Details!$C$5:$C$11,'Category Class'!J$3,Details!$CL$5:$CL$11,'Category Class'!$B14)/100000</f>
        <v>0</v>
      </c>
      <c r="K14" s="98">
        <f>SUMIFS(Details!$BQ$5:$BQ$11,Details!$C$5:$C$11,'Category Class'!K$3,Details!$CL$5:$CL$11,'Category Class'!$B14)/100000</f>
        <v>0</v>
      </c>
      <c r="L14" s="98">
        <f>SUMIFS(Details!$BQ$5:$BQ$11,Details!$C$5:$C$11,'Category Class'!L$3,Details!$CL$5:$CL$11,'Category Class'!$B14)/100000</f>
        <v>0</v>
      </c>
      <c r="Q14" s="97"/>
      <c r="R14" s="98">
        <f>SUMIFS(Details!$AM$5:$AM$11,Details!$C$5:$C$11,'Category Class'!R$3,Details!$CL$5:$CL$11,'Category Class'!$B14)/100000</f>
        <v>0</v>
      </c>
      <c r="S14" s="99">
        <f>SUMIFS(Details!$AM$5:$AM$11,Details!$C$5:$C$11,'Category Class'!S$3,Details!$CL$5:$CL$11,'Category Class'!$B14)/100000</f>
        <v>0</v>
      </c>
      <c r="T14" s="98">
        <f>SUMIFS(Details!$AM$5:$AM$11,Details!$C$5:$C$11,'Category Class'!T$3,Details!$CL$5:$CL$11,'Category Class'!$B14)/100000</f>
        <v>0</v>
      </c>
      <c r="U14" s="98">
        <f>SUMIFS(Details!$AM$5:$AM$11,Details!$C$5:$C$11,'Category Class'!U$3,Details!$CL$5:$CL$11,'Category Class'!$B14)/100000</f>
        <v>0</v>
      </c>
      <c r="V14" s="99">
        <f>SUMIFS(Details!$AM$5:$AM$11,Details!$C$5:$C$11,'Category Class'!V$3,Details!$CL$5:$CL$11,'Category Class'!$B14)/100000</f>
        <v>0</v>
      </c>
      <c r="W14" s="98">
        <f>SUMIFS(Details!$AM$5:$AM$11,Details!$C$5:$C$11,'Category Class'!W$3,Details!$CL$5:$CL$11,'Category Class'!$B14)/100000</f>
        <v>0</v>
      </c>
      <c r="X14" s="98">
        <f>SUMIFS(Details!$AM$5:$AM$11,Details!$C$5:$C$11,'Category Class'!X$3,Details!$CL$5:$CL$11,'Category Class'!$B14)/100000</f>
        <v>0</v>
      </c>
      <c r="Y14" s="98">
        <f>SUMIFS(Details!$AM$5:$AM$11,Details!$C$5:$C$11,'Category Class'!Y$3,Details!$CL$5:$CL$11,'Category Class'!$B14)/100000</f>
        <v>0</v>
      </c>
      <c r="Z14" s="98">
        <f>SUMIFS(Details!$AM$5:$AM$11,Details!$C$5:$C$11,'Category Class'!Z$3,Details!$CL$5:$CL$11,'Category Class'!$B14)/100000</f>
        <v>0</v>
      </c>
      <c r="AA14" s="98">
        <f>SUMIFS(Details!$AM$5:$AM$11,Details!$C$5:$C$11,'Category Class'!AA$3,Details!$CL$5:$CL$11,'Category Class'!$B14)/100000</f>
        <v>0</v>
      </c>
      <c r="AB14" s="98">
        <f>SUMIFS(Details!$AM$5:$AM$11,Details!$C$5:$C$11,'Category Class'!AB$3,Details!$CL$5:$CL$11,'Category Class'!$B14)/100000</f>
        <v>0</v>
      </c>
      <c r="AD14" s="97"/>
      <c r="AE14" s="98">
        <f t="shared" si="0"/>
        <v>0</v>
      </c>
      <c r="AF14" s="99">
        <f t="shared" si="1"/>
        <v>0</v>
      </c>
      <c r="AG14" s="98">
        <f t="shared" si="2"/>
        <v>0</v>
      </c>
      <c r="AH14" s="98">
        <f t="shared" si="3"/>
        <v>0</v>
      </c>
      <c r="AI14" s="99">
        <f t="shared" si="4"/>
        <v>0</v>
      </c>
      <c r="AJ14" s="98">
        <f t="shared" si="5"/>
        <v>0</v>
      </c>
      <c r="AK14" s="98">
        <f t="shared" si="6"/>
        <v>0</v>
      </c>
      <c r="AL14" s="98">
        <f t="shared" si="7"/>
        <v>0</v>
      </c>
      <c r="AM14" s="98">
        <f t="shared" si="8"/>
        <v>0</v>
      </c>
      <c r="AN14" s="98">
        <f t="shared" si="9"/>
        <v>0</v>
      </c>
      <c r="AO14" s="98"/>
    </row>
    <row r="15" spans="2:41" hidden="1" x14ac:dyDescent="0.3"/>
    <row r="16" spans="2:41" ht="12.5" thickBot="1" x14ac:dyDescent="0.35">
      <c r="B16" s="92" t="s">
        <v>206</v>
      </c>
    </row>
    <row r="17" spans="2:16" ht="12.5" thickBot="1" x14ac:dyDescent="0.35">
      <c r="B17" s="105"/>
      <c r="C17" s="101" t="str" cm="1">
        <f t="array" ref="C17:F17">_xlfn.TOROW(_xlfn.UNIQUE(Details!$C$5:$C$11))</f>
        <v>Apr-26</v>
      </c>
      <c r="D17" s="109" t="str">
        <v>May-26</v>
      </c>
      <c r="E17" s="101" t="str">
        <v>Jun-26</v>
      </c>
      <c r="F17" s="109">
        <v>0</v>
      </c>
      <c r="G17" s="101"/>
      <c r="H17" s="109"/>
      <c r="I17" s="101"/>
      <c r="J17" s="109"/>
      <c r="K17" s="101"/>
      <c r="L17" s="106"/>
      <c r="M17" s="106"/>
      <c r="N17" s="106"/>
      <c r="O17" s="106"/>
      <c r="P17" s="106" t="s">
        <v>226</v>
      </c>
    </row>
    <row r="18" spans="2:16" ht="13" x14ac:dyDescent="0.3">
      <c r="B18" s="83" t="s">
        <v>0</v>
      </c>
      <c r="C18" s="98">
        <f>SUMIFS(Details!$BB$5:$BB$11,Details!$CL$5:$CL$11,'Category Class'!$B$17,Details!$C$5:$C$11,'Category Class'!C$17)/1000</f>
        <v>0</v>
      </c>
      <c r="D18" s="99">
        <f>SUMIFS(Details!$S$5:$S$11,Details!$CL$5:$CL$11,'Category Class'!$B$17,Details!$C$5:$C$11,'Category Class'!D$17)/1000</f>
        <v>0</v>
      </c>
      <c r="E18" s="98">
        <f>SUMIFS(Details!$S$5:$S$11,Details!$CL$5:$CL$11,'Category Class'!$B$17,Details!$C$5:$C$11,'Category Class'!E$17)/1000</f>
        <v>0</v>
      </c>
      <c r="F18" s="99">
        <f>SUMIFS(Details!$S$5:$S$11,Details!$CL$5:$CL$11,'Category Class'!$B$17,Details!$C$5:$C$11,'Category Class'!F$17)/1000</f>
        <v>0</v>
      </c>
      <c r="G18" s="98">
        <f>SUMIFS(Details!$S$5:$S$11,Details!$CL$5:$CL$11,'Category Class'!$B$17,Details!$C$5:$C$11,'Category Class'!G$17)/1000</f>
        <v>0</v>
      </c>
      <c r="H18" s="99">
        <f>SUMIFS(Details!$S$5:$S$11,Details!$CL$5:$CL$11,'Category Class'!$B$17,Details!$C$5:$C$11,'Category Class'!H$17)/1000</f>
        <v>0</v>
      </c>
      <c r="I18" s="98">
        <f>SUMIFS(Details!$S$5:$S$11,Details!$CL$5:$CL$11,'Category Class'!$B$17,Details!$C$5:$C$11,'Category Class'!I$17)/1000</f>
        <v>0</v>
      </c>
      <c r="J18" s="99">
        <f>SUMIFS(Details!$S$5:$S$11,Details!$CL$5:$CL$11,'Category Class'!$B$17,Details!$C$5:$C$11,'Category Class'!J$17)/1000</f>
        <v>0</v>
      </c>
      <c r="K18" s="98">
        <f>SUMIFS(Details!$S$5:$S$11,Details!$CL$5:$CL$11,'Category Class'!$B$17,Details!$C$5:$C$11,'Category Class'!K$17)/1000</f>
        <v>0</v>
      </c>
      <c r="L18" s="103">
        <f>SUMIFS(Details!$S$5:$S$11,Details!$CL$5:$CL$11,'Category Class'!$B$17,Details!$C$5:$C$11,'Category Class'!L$17)/1000</f>
        <v>0</v>
      </c>
      <c r="M18" s="103">
        <f>SUMIFS(Details!$S$5:$S$11,Details!$CL$5:$CL$11,'Category Class'!$B$17,Details!$C$5:$C$11,'Category Class'!M$17)/1000</f>
        <v>0</v>
      </c>
      <c r="N18" s="103">
        <f>SUMIFS(Details!$S$5:$S$11,Details!$CL$5:$CL$11,'Category Class'!$B$17,Details!$C$5:$C$11,'Category Class'!N$17)/1000</f>
        <v>0</v>
      </c>
      <c r="O18" s="103"/>
      <c r="P18" s="103">
        <f>SUM(C18:N18)</f>
        <v>0</v>
      </c>
    </row>
    <row r="19" spans="2:16" ht="13" x14ac:dyDescent="0.3">
      <c r="B19" s="83" t="s">
        <v>1</v>
      </c>
      <c r="C19" s="98">
        <f>SUMIFS(Details!$BQ$5:$BQ$11,Details!$CL$5:$CL$11,'Category Class'!$B$17,Details!$C$5:$C$11,'Category Class'!C$17)/100000</f>
        <v>0</v>
      </c>
      <c r="D19" s="99">
        <f>SUMIFS(Details!$BQ$5:$BQ$11,Details!$CL$5:$CL$11,'Category Class'!$B$17,Details!$C$5:$C$11,'Category Class'!D$17)/100000</f>
        <v>0</v>
      </c>
      <c r="E19" s="98">
        <f>SUMIFS(Details!$BQ$5:$BQ$11,Details!$CL$5:$CL$11,'Category Class'!$B$17,Details!$C$5:$C$11,'Category Class'!E$17)/100000</f>
        <v>0</v>
      </c>
      <c r="F19" s="99">
        <f>SUMIFS(Details!$BQ$5:$BQ$11,Details!$CL$5:$CL$11,'Category Class'!$B$17,Details!$C$5:$C$11,'Category Class'!F$17)/100000</f>
        <v>0</v>
      </c>
      <c r="G19" s="98">
        <f>SUMIFS(Details!$BQ$5:$BQ$11,Details!$CL$5:$CL$11,'Category Class'!$B$17,Details!$C$5:$C$11,'Category Class'!G$17)/100000</f>
        <v>0</v>
      </c>
      <c r="H19" s="99">
        <f>SUMIFS(Details!$BQ$5:$BQ$11,Details!$CL$5:$CL$11,'Category Class'!$B$17,Details!$C$5:$C$11,'Category Class'!H$17)/100000</f>
        <v>0</v>
      </c>
      <c r="I19" s="98">
        <f>SUMIFS(Details!$BQ$5:$BQ$11,Details!$CL$5:$CL$11,'Category Class'!$B$17,Details!$C$5:$C$11,'Category Class'!I$17)/100000</f>
        <v>0</v>
      </c>
      <c r="J19" s="99">
        <f>SUMIFS(Details!$BQ$5:$BQ$11,Details!$CL$5:$CL$11,'Category Class'!$B$17,Details!$C$5:$C$11,'Category Class'!J$17)/100000</f>
        <v>0</v>
      </c>
      <c r="K19" s="98">
        <f>SUMIFS(Details!$BQ$5:$BQ$11,Details!$CL$5:$CL$11,'Category Class'!$B$17,Details!$C$5:$C$11,'Category Class'!K$17)/100000</f>
        <v>0</v>
      </c>
      <c r="L19" s="103">
        <f>SUMIFS(Details!$BQ$5:$BQ$11,Details!$CL$5:$CL$11,'Category Class'!$B$17,Details!$C$5:$C$11,'Category Class'!L$17)/100000</f>
        <v>0</v>
      </c>
      <c r="M19" s="103">
        <f>SUMIFS(Details!$BQ$5:$BQ$11,Details!$CL$5:$CL$11,'Category Class'!$B$17,Details!$C$5:$C$11,'Category Class'!M$17)/100000</f>
        <v>0</v>
      </c>
      <c r="N19" s="103">
        <f>SUMIFS(Details!$BQ$5:$BQ$11,Details!$CL$5:$CL$11,'Category Class'!$B$17,Details!$C$5:$C$11,'Category Class'!N$17)/100000</f>
        <v>0</v>
      </c>
      <c r="O19" s="103"/>
      <c r="P19" s="103">
        <f t="shared" ref="P19:P21" si="10">SUM(C19:N19)</f>
        <v>0</v>
      </c>
    </row>
    <row r="20" spans="2:16" ht="13" x14ac:dyDescent="0.3">
      <c r="B20" s="83" t="s">
        <v>2</v>
      </c>
      <c r="C20" s="98">
        <f>SUMIFS(Details!$AM$5:$AM$11,Details!$CL$5:$CL$11,'Category Class'!$B$17,Details!$C$5:$C$11,'Category Class'!C$17)/100000</f>
        <v>0</v>
      </c>
      <c r="D20" s="99">
        <f>SUMIFS(Details!$AM$5:$AM$11,Details!$CL$5:$CL$11,'Category Class'!$B$17,Details!$C$5:$C$11,'Category Class'!D$17)/100000</f>
        <v>0</v>
      </c>
      <c r="E20" s="98">
        <f>SUMIFS(Details!$AM$5:$AM$11,Details!$CL$5:$CL$11,'Category Class'!$B$17,Details!$C$5:$C$11,'Category Class'!E$17)/100000</f>
        <v>0</v>
      </c>
      <c r="F20" s="99">
        <f>SUMIFS(Details!$AM$5:$AM$11,Details!$CL$5:$CL$11,'Category Class'!$B$17,Details!$C$5:$C$11,'Category Class'!F$17)/100000</f>
        <v>0</v>
      </c>
      <c r="G20" s="98">
        <f>SUMIFS(Details!$AM$5:$AM$11,Details!$CL$5:$CL$11,'Category Class'!$B$17,Details!$C$5:$C$11,'Category Class'!G$17)/100000</f>
        <v>0</v>
      </c>
      <c r="H20" s="99">
        <f>SUMIFS(Details!$AM$5:$AM$11,Details!$CL$5:$CL$11,'Category Class'!$B$17,Details!$C$5:$C$11,'Category Class'!H$17)/100000</f>
        <v>0</v>
      </c>
      <c r="I20" s="98">
        <f>SUMIFS(Details!$AM$5:$AM$11,Details!$CL$5:$CL$11,'Category Class'!$B$17,Details!$C$5:$C$11,'Category Class'!I$17)/100000</f>
        <v>0</v>
      </c>
      <c r="J20" s="99">
        <f>SUMIFS(Details!$AM$5:$AM$11,Details!$CL$5:$CL$11,'Category Class'!$B$17,Details!$C$5:$C$11,'Category Class'!J$17)/100000</f>
        <v>0</v>
      </c>
      <c r="K20" s="98">
        <f>SUMIFS(Details!$AM$5:$AM$11,Details!$CL$5:$CL$11,'Category Class'!$B$17,Details!$C$5:$C$11,'Category Class'!K$17)/100000</f>
        <v>0</v>
      </c>
      <c r="L20" s="103">
        <f>SUMIFS(Details!$AM$5:$AM$11,Details!$CL$5:$CL$11,'Category Class'!$B$17,Details!$C$5:$C$11,'Category Class'!L$17)/100000</f>
        <v>0</v>
      </c>
      <c r="M20" s="103">
        <f>SUMIFS(Details!$AM$5:$AM$11,Details!$CL$5:$CL$11,'Category Class'!$B$17,Details!$C$5:$C$11,'Category Class'!M$17)/100000</f>
        <v>0</v>
      </c>
      <c r="N20" s="103">
        <f>SUMIFS(Details!$AM$5:$AM$11,Details!$CL$5:$CL$11,'Category Class'!$B$17,Details!$C$5:$C$11,'Category Class'!N$17)/100000</f>
        <v>0</v>
      </c>
      <c r="O20" s="103"/>
      <c r="P20" s="103">
        <f t="shared" si="10"/>
        <v>0</v>
      </c>
    </row>
    <row r="21" spans="2:16" ht="13" x14ac:dyDescent="0.3">
      <c r="B21" s="84" t="s">
        <v>5</v>
      </c>
      <c r="C21" s="98">
        <f>C19-C20</f>
        <v>0</v>
      </c>
      <c r="D21" s="99">
        <f t="shared" ref="D21:M21" si="11">D19-D20</f>
        <v>0</v>
      </c>
      <c r="E21" s="98">
        <f t="shared" si="11"/>
        <v>0</v>
      </c>
      <c r="F21" s="99">
        <f t="shared" si="11"/>
        <v>0</v>
      </c>
      <c r="G21" s="98">
        <f t="shared" si="11"/>
        <v>0</v>
      </c>
      <c r="H21" s="99">
        <f t="shared" si="11"/>
        <v>0</v>
      </c>
      <c r="I21" s="98">
        <f t="shared" si="11"/>
        <v>0</v>
      </c>
      <c r="J21" s="99">
        <f t="shared" si="11"/>
        <v>0</v>
      </c>
      <c r="K21" s="98">
        <f t="shared" si="11"/>
        <v>0</v>
      </c>
      <c r="L21" s="103">
        <f t="shared" si="11"/>
        <v>0</v>
      </c>
      <c r="M21" s="103">
        <f t="shared" si="11"/>
        <v>0</v>
      </c>
      <c r="N21" s="103">
        <f t="shared" ref="N21" si="12">N19-N20</f>
        <v>0</v>
      </c>
      <c r="O21" s="103"/>
      <c r="P21" s="103">
        <f t="shared" si="10"/>
        <v>0</v>
      </c>
    </row>
    <row r="22" spans="2:16" ht="13" x14ac:dyDescent="0.3">
      <c r="B22" s="85" t="s">
        <v>8</v>
      </c>
      <c r="C22" s="108">
        <f>IFERROR((C21/C19),0)</f>
        <v>0</v>
      </c>
      <c r="D22" s="108">
        <f t="shared" ref="D22:M22" si="13">IFERROR((D21/D19),0)</f>
        <v>0</v>
      </c>
      <c r="E22" s="108">
        <f t="shared" si="13"/>
        <v>0</v>
      </c>
      <c r="F22" s="108">
        <f t="shared" si="13"/>
        <v>0</v>
      </c>
      <c r="G22" s="108">
        <f t="shared" si="13"/>
        <v>0</v>
      </c>
      <c r="H22" s="108">
        <f t="shared" si="13"/>
        <v>0</v>
      </c>
      <c r="I22" s="108">
        <f t="shared" si="13"/>
        <v>0</v>
      </c>
      <c r="J22" s="108">
        <f t="shared" si="13"/>
        <v>0</v>
      </c>
      <c r="K22" s="108">
        <f t="shared" si="13"/>
        <v>0</v>
      </c>
      <c r="L22" s="108">
        <f t="shared" si="13"/>
        <v>0</v>
      </c>
      <c r="M22" s="108">
        <f t="shared" si="13"/>
        <v>0</v>
      </c>
      <c r="N22" s="108">
        <f t="shared" ref="N22" si="14">IFERROR((N21/N19),0)</f>
        <v>0</v>
      </c>
      <c r="O22" s="108"/>
      <c r="P22" s="108">
        <f>IFERROR((P21/P19),0)</f>
        <v>0</v>
      </c>
    </row>
    <row r="23" spans="2:16" ht="13" x14ac:dyDescent="0.3">
      <c r="B23" s="84" t="s">
        <v>10</v>
      </c>
      <c r="C23" s="98">
        <f>IFERROR((C19/C18),0)</f>
        <v>0</v>
      </c>
      <c r="D23" s="98">
        <f t="shared" ref="D23:M23" si="15">IFERROR((D19/D18),0)</f>
        <v>0</v>
      </c>
      <c r="E23" s="98">
        <f t="shared" si="15"/>
        <v>0</v>
      </c>
      <c r="F23" s="98">
        <f t="shared" si="15"/>
        <v>0</v>
      </c>
      <c r="G23" s="98">
        <f t="shared" si="15"/>
        <v>0</v>
      </c>
      <c r="H23" s="98">
        <f t="shared" si="15"/>
        <v>0</v>
      </c>
      <c r="I23" s="98">
        <f t="shared" si="15"/>
        <v>0</v>
      </c>
      <c r="J23" s="98">
        <f t="shared" si="15"/>
        <v>0</v>
      </c>
      <c r="K23" s="98">
        <f t="shared" si="15"/>
        <v>0</v>
      </c>
      <c r="L23" s="98">
        <f t="shared" si="15"/>
        <v>0</v>
      </c>
      <c r="M23" s="98">
        <f t="shared" si="15"/>
        <v>0</v>
      </c>
      <c r="N23" s="98">
        <f t="shared" ref="N23" si="16">IFERROR((N19/N18),0)</f>
        <v>0</v>
      </c>
      <c r="O23" s="98"/>
      <c r="P23" s="98">
        <f>IFERROR((P19/P18),0)</f>
        <v>0</v>
      </c>
    </row>
    <row r="24" spans="2:16" ht="13" x14ac:dyDescent="0.3">
      <c r="B24" s="84" t="s">
        <v>11</v>
      </c>
      <c r="C24" s="98">
        <f>IFERROR((C20/C18),0)</f>
        <v>0</v>
      </c>
      <c r="D24" s="98">
        <f t="shared" ref="D24:M24" si="17">IFERROR((D20/D18),0)</f>
        <v>0</v>
      </c>
      <c r="E24" s="98">
        <f t="shared" si="17"/>
        <v>0</v>
      </c>
      <c r="F24" s="98">
        <f t="shared" si="17"/>
        <v>0</v>
      </c>
      <c r="G24" s="98">
        <f t="shared" si="17"/>
        <v>0</v>
      </c>
      <c r="H24" s="98">
        <f t="shared" si="17"/>
        <v>0</v>
      </c>
      <c r="I24" s="98">
        <f t="shared" si="17"/>
        <v>0</v>
      </c>
      <c r="J24" s="98">
        <f t="shared" si="17"/>
        <v>0</v>
      </c>
      <c r="K24" s="98">
        <f t="shared" si="17"/>
        <v>0</v>
      </c>
      <c r="L24" s="98">
        <f t="shared" si="17"/>
        <v>0</v>
      </c>
      <c r="M24" s="98">
        <f t="shared" si="17"/>
        <v>0</v>
      </c>
      <c r="N24" s="98">
        <f t="shared" ref="N24" si="18">IFERROR((N20/N18),0)</f>
        <v>0</v>
      </c>
      <c r="O24" s="98"/>
      <c r="P24" s="98">
        <f>IFERROR((P20/P18),0)</f>
        <v>0</v>
      </c>
    </row>
    <row r="25" spans="2:16" ht="13.5" thickBot="1" x14ac:dyDescent="0.35">
      <c r="B25" s="104" t="s">
        <v>13</v>
      </c>
      <c r="C25" s="89" cm="1">
        <f t="array" ref="C25">IFERROR(ROWS(_xlfn.UNIQUE(_xlfn._xlws.FILTER(Details!$AO$5:$AO$11, ((Details!$C$5:$C$11)=C$17)*((Details!$CK$5:$CK$11)=$B$17)))),0)</f>
        <v>0</v>
      </c>
      <c r="D25" s="89" cm="1">
        <f t="array" ref="D25">IFERROR(ROWS(_xlfn.UNIQUE(_xlfn._xlws.FILTER(Details!$AO$5:$AO$11, ((Details!$C$5:$C$11)=D$17)*((Details!#REF!)=$B$17)))),0)</f>
        <v>0</v>
      </c>
      <c r="E25" s="89" cm="1">
        <f t="array" ref="E25">IFERROR(ROWS(_xlfn.UNIQUE(_xlfn._xlws.FILTER(Details!$AO$5:$AO$11, ((Details!$C$5:$C$11)=E$17)*((Details!#REF!)=$B$17)))),0)</f>
        <v>0</v>
      </c>
      <c r="F25" s="89" cm="1">
        <f t="array" ref="F25">IFERROR(ROWS(_xlfn.UNIQUE(_xlfn._xlws.FILTER(Details!$AO$5:$AO$11, ((Details!$C$5:$C$11)=F$17)*((Details!#REF!)=$B$17)))),0)</f>
        <v>0</v>
      </c>
      <c r="G25" s="89" cm="1">
        <f t="array" ref="G25">IFERROR(ROWS(_xlfn.UNIQUE(_xlfn._xlws.FILTER(Details!$AO$5:$AO$11, ((Details!$C$5:$C$11)=G$17)*((Details!#REF!)=$B$17)))),0)</f>
        <v>0</v>
      </c>
      <c r="H25" s="89" cm="1">
        <f t="array" ref="H25">IFERROR(ROWS(_xlfn.UNIQUE(_xlfn._xlws.FILTER(Details!$AO$5:$AO$11, ((Details!$C$5:$C$11)=H$17)*((Details!#REF!)=$B$17)))),0)</f>
        <v>0</v>
      </c>
      <c r="I25" s="89" cm="1">
        <f t="array" ref="I25">IFERROR(ROWS(_xlfn.UNIQUE(_xlfn._xlws.FILTER(Details!$AO$5:$AO$11, ((Details!$C$5:$C$11)=I$17)*((Details!#REF!)=$B$17)))),0)</f>
        <v>0</v>
      </c>
      <c r="J25" s="89" cm="1">
        <f t="array" ref="J25">IFERROR(ROWS(_xlfn.UNIQUE(_xlfn._xlws.FILTER(Details!$AO$5:$AO$11, ((Details!$C$5:$C$11)=J$17)*((Details!#REF!)=$B$17)))),0)</f>
        <v>0</v>
      </c>
      <c r="K25" s="89" cm="1">
        <f t="array" ref="K25">IFERROR(ROWS(_xlfn.UNIQUE(_xlfn._xlws.FILTER(Details!$AO$5:$AO$11, ((Details!$C$5:$C$11)=K$17)*((Details!#REF!)=$B$17)))),0)</f>
        <v>0</v>
      </c>
      <c r="L25" s="89" cm="1">
        <f t="array" ref="L25">IFERROR(ROWS(_xlfn.UNIQUE(_xlfn._xlws.FILTER(Details!$AO$5:$AO$11, ((Details!$C$5:$C$11)=L$17)*((Details!#REF!)=$B$17)))),0)</f>
        <v>0</v>
      </c>
      <c r="M25" s="89" cm="1">
        <f t="array" ref="M25">IFERROR(ROWS(_xlfn.UNIQUE(_xlfn._xlws.FILTER(Details!$AO$5:$AO$11, ((Details!$C$5:$C$11)=M$17)*((Details!#REF!)=$B$17)))),0)</f>
        <v>0</v>
      </c>
      <c r="N25" s="89" cm="1">
        <f t="array" ref="N25">IFERROR(ROWS(_xlfn.UNIQUE(_xlfn._xlws.FILTER(Details!$AO$5:$AO$11, ((Details!$C$5:$C$11)=N$17)*((Details!#REF!)=$B$17)))),0)</f>
        <v>0</v>
      </c>
      <c r="O25" s="107"/>
      <c r="P25" s="107">
        <f>SUM(C25:M25)</f>
        <v>0</v>
      </c>
    </row>
    <row r="28" spans="2:16" x14ac:dyDescent="0.3">
      <c r="M28" s="102"/>
      <c r="N28" s="102"/>
      <c r="O28" s="102"/>
    </row>
    <row r="29" spans="2:16" ht="12.5" thickBot="1" x14ac:dyDescent="0.35">
      <c r="B29" s="92" t="s">
        <v>207</v>
      </c>
    </row>
    <row r="30" spans="2:16" ht="12.5" thickBot="1" x14ac:dyDescent="0.35">
      <c r="B30" s="105"/>
      <c r="C30" s="101" t="str" cm="1">
        <f t="array" ref="C30:F30">_xlfn.TOROW(_xlfn.UNIQUE(Details!$C$5:$C$11))</f>
        <v>Apr-26</v>
      </c>
      <c r="D30" s="109" t="str">
        <v>May-26</v>
      </c>
      <c r="E30" s="101" t="str">
        <v>Jun-26</v>
      </c>
      <c r="F30" s="109">
        <v>0</v>
      </c>
      <c r="G30" s="101"/>
      <c r="H30" s="109"/>
      <c r="I30" s="101"/>
      <c r="J30" s="109"/>
      <c r="K30" s="101"/>
      <c r="L30" s="106"/>
      <c r="M30" s="106"/>
      <c r="N30" s="106"/>
      <c r="O30" s="106"/>
      <c r="P30" s="106" t="str">
        <f>P17</f>
        <v>Fy 2025-26</v>
      </c>
    </row>
    <row r="31" spans="2:16" ht="13" x14ac:dyDescent="0.3">
      <c r="B31" s="83" t="s">
        <v>0</v>
      </c>
      <c r="C31" s="98">
        <f>SUMIFS(Details!$BB$5:$BB$11,Details!$CL$5:$CL$11,'Category Class'!$B$30,Details!$C$5:$C$11,'Category Class'!C$17)/1000</f>
        <v>0</v>
      </c>
      <c r="D31" s="98">
        <f>SUMIFS(Details!$BB$5:$BB$11,Details!$CL$5:$CL$11,'Category Class'!$B$30,Details!$C$5:$C$11,'Category Class'!D$17)/1000</f>
        <v>0</v>
      </c>
      <c r="E31" s="98">
        <f>SUMIFS(Details!$BB$5:$BB$11,Details!$CL$5:$CL$11,'Category Class'!$B$30,Details!$C$5:$C$11,'Category Class'!E$17)/1000</f>
        <v>0</v>
      </c>
      <c r="F31" s="98">
        <f>SUMIFS(Details!$BB$5:$BB$11,Details!$CL$5:$CL$11,'Category Class'!$B$30,Details!$C$5:$C$11,'Category Class'!F$17)/1000</f>
        <v>0</v>
      </c>
      <c r="G31" s="98">
        <f>SUMIFS(Details!$BB$5:$BB$11,Details!$CL$5:$CL$11,'Category Class'!$B$30,Details!$C$5:$C$11,'Category Class'!G$17)/1000</f>
        <v>0</v>
      </c>
      <c r="H31" s="98">
        <f>SUMIFS(Details!$BB$5:$BB$11,Details!$CL$5:$CL$11,'Category Class'!$B$30,Details!$C$5:$C$11,'Category Class'!H$17)/1000</f>
        <v>0</v>
      </c>
      <c r="I31" s="98">
        <f>SUMIFS(Details!$BB$5:$BB$11,Details!$CL$5:$CL$11,'Category Class'!$B$30,Details!$C$5:$C$11,'Category Class'!I$17)/1000</f>
        <v>0</v>
      </c>
      <c r="J31" s="98">
        <f>SUMIFS(Details!$BB$5:$BB$11,Details!$CL$5:$CL$11,'Category Class'!$B$30,Details!$C$5:$C$11,'Category Class'!J$17)/1000</f>
        <v>0</v>
      </c>
      <c r="K31" s="98">
        <f>SUMIFS(Details!$BB$5:$BB$11,Details!$CL$5:$CL$11,'Category Class'!$B$30,Details!$C$5:$C$11,'Category Class'!K$17)/1000</f>
        <v>0</v>
      </c>
      <c r="L31" s="98">
        <f>SUMIFS(Details!$BB$5:$BB$11,Details!$CL$5:$CL$11,'Category Class'!$B$30,Details!$C$5:$C$11,'Category Class'!L$17)/1000</f>
        <v>0</v>
      </c>
      <c r="M31" s="98">
        <f>SUMIFS(Details!$BB$5:$BB$11,Details!$CL$5:$CL$11,'Category Class'!$B$30,Details!$C$5:$C$11,'Category Class'!M$17)/1000</f>
        <v>0</v>
      </c>
      <c r="N31" s="98">
        <f>SUMIFS(Details!$BB$5:$BB$11,Details!$CL$5:$CL$11,'Category Class'!$B$30,Details!$C$5:$C$11,'Category Class'!N$17)/1000</f>
        <v>0</v>
      </c>
      <c r="P31" s="110">
        <f>SUM(C31:N31)</f>
        <v>0</v>
      </c>
    </row>
    <row r="32" spans="2:16" ht="13" x14ac:dyDescent="0.3">
      <c r="B32" s="83" t="s">
        <v>1</v>
      </c>
      <c r="C32" s="98">
        <f>SUMIFS(Details!$BQ$5:$BQ$11,Details!$CL$5:$CL$11,'Category Class'!$B$30,Details!$C$5:$C$11,'Category Class'!C$17)/100000</f>
        <v>0</v>
      </c>
      <c r="D32" s="98">
        <f>SUMIFS(Details!$BQ$5:$BQ$11,Details!$CL$5:$CL$11,'Category Class'!$B$30,Details!$C$5:$C$11,'Category Class'!D$17)/100000</f>
        <v>0</v>
      </c>
      <c r="E32" s="98">
        <f>SUMIFS(Details!$BQ$5:$BQ$11,Details!$CL$5:$CL$11,'Category Class'!$B$30,Details!$C$5:$C$11,'Category Class'!E$17)/100000</f>
        <v>0</v>
      </c>
      <c r="F32" s="98">
        <f>SUMIFS(Details!$BQ$5:$BQ$11,Details!$CL$5:$CL$11,'Category Class'!$B$30,Details!$C$5:$C$11,'Category Class'!F$17)/100000</f>
        <v>0</v>
      </c>
      <c r="G32" s="98">
        <f>SUMIFS(Details!$BQ$5:$BQ$11,Details!$CL$5:$CL$11,'Category Class'!$B$30,Details!$C$5:$C$11,'Category Class'!G$17)/100000</f>
        <v>0</v>
      </c>
      <c r="H32" s="98">
        <f>SUMIFS(Details!$BQ$5:$BQ$11,Details!$CL$5:$CL$11,'Category Class'!$B$30,Details!$C$5:$C$11,'Category Class'!H$17)/100000</f>
        <v>0</v>
      </c>
      <c r="I32" s="98">
        <f>SUMIFS(Details!$BQ$5:$BQ$11,Details!$CL$5:$CL$11,'Category Class'!$B$30,Details!$C$5:$C$11,'Category Class'!I$17)/100000</f>
        <v>0</v>
      </c>
      <c r="J32" s="98">
        <f>SUMIFS(Details!$BQ$5:$BQ$11,Details!$CL$5:$CL$11,'Category Class'!$B$30,Details!$C$5:$C$11,'Category Class'!J$17)/100000</f>
        <v>0</v>
      </c>
      <c r="K32" s="98">
        <f>SUMIFS(Details!$BQ$5:$BQ$11,Details!$CL$5:$CL$11,'Category Class'!$B$30,Details!$C$5:$C$11,'Category Class'!K$17)/100000</f>
        <v>0</v>
      </c>
      <c r="L32" s="98">
        <f>SUMIFS(Details!$BQ$5:$BQ$11,Details!$CL$5:$CL$11,'Category Class'!$B$30,Details!$C$5:$C$11,'Category Class'!L$17)/100000</f>
        <v>0</v>
      </c>
      <c r="M32" s="98">
        <f>SUMIFS(Details!$BQ$5:$BQ$11,Details!$CL$5:$CL$11,'Category Class'!$B$30,Details!$C$5:$C$11,'Category Class'!M$17)/100000</f>
        <v>0</v>
      </c>
      <c r="N32" s="98">
        <f>SUMIFS(Details!$BQ$5:$BQ$11,Details!$CL$5:$CL$11,'Category Class'!$B$30,Details!$C$5:$C$11,'Category Class'!N$17)/100000</f>
        <v>0</v>
      </c>
      <c r="P32" s="110">
        <f t="shared" ref="P32:P33" si="19">SUM(C32:N32)</f>
        <v>0</v>
      </c>
    </row>
    <row r="33" spans="2:16" ht="13" x14ac:dyDescent="0.3">
      <c r="B33" s="83" t="s">
        <v>2</v>
      </c>
      <c r="C33" s="98">
        <f>SUMIFS(Details!$AM$5:$AM$11,Details!$CL$5:$CL$11,'Category Class'!$B$30,Details!$C$5:$C$11,'Category Class'!C$17)/100000</f>
        <v>0</v>
      </c>
      <c r="D33" s="98">
        <f>SUMIFS(Details!$AM$5:$AM$11,Details!$CL$5:$CL$11,'Category Class'!$B$30,Details!$C$5:$C$11,'Category Class'!D$17)/100000</f>
        <v>0</v>
      </c>
      <c r="E33" s="98">
        <f>SUMIFS(Details!$AM$5:$AM$11,Details!$CL$5:$CL$11,'Category Class'!$B$30,Details!$C$5:$C$11,'Category Class'!E$17)/100000</f>
        <v>0</v>
      </c>
      <c r="F33" s="98">
        <f>SUMIFS(Details!$AM$5:$AM$11,Details!$CL$5:$CL$11,'Category Class'!$B$30,Details!$C$5:$C$11,'Category Class'!F$17)/100000</f>
        <v>0</v>
      </c>
      <c r="G33" s="98">
        <f>SUMIFS(Details!$AM$5:$AM$11,Details!$CL$5:$CL$11,'Category Class'!$B$30,Details!$C$5:$C$11,'Category Class'!G$17)/100000</f>
        <v>0</v>
      </c>
      <c r="H33" s="98">
        <f>SUMIFS(Details!$AM$5:$AM$11,Details!$CL$5:$CL$11,'Category Class'!$B$30,Details!$C$5:$C$11,'Category Class'!H$17)/100000</f>
        <v>0</v>
      </c>
      <c r="I33" s="98">
        <f>SUMIFS(Details!$AM$5:$AM$11,Details!$CL$5:$CL$11,'Category Class'!$B$30,Details!$C$5:$C$11,'Category Class'!I$17)/100000</f>
        <v>0</v>
      </c>
      <c r="J33" s="98">
        <f>SUMIFS(Details!$AM$5:$AM$11,Details!$CL$5:$CL$11,'Category Class'!$B$30,Details!$C$5:$C$11,'Category Class'!J$17)/100000</f>
        <v>0</v>
      </c>
      <c r="K33" s="98">
        <f>SUMIFS(Details!$AM$5:$AM$11,Details!$CL$5:$CL$11,'Category Class'!$B$30,Details!$C$5:$C$11,'Category Class'!K$17)/100000</f>
        <v>0</v>
      </c>
      <c r="L33" s="98">
        <f>SUMIFS(Details!$AM$5:$AM$11,Details!$CL$5:$CL$11,'Category Class'!$B$30,Details!$C$5:$C$11,'Category Class'!L$17)/100000</f>
        <v>0</v>
      </c>
      <c r="M33" s="98">
        <f>SUMIFS(Details!$AM$5:$AM$11,Details!$CL$5:$CL$11,'Category Class'!$B$30,Details!$C$5:$C$11,'Category Class'!M$17)/100000</f>
        <v>0</v>
      </c>
      <c r="N33" s="98">
        <f>SUMIFS(Details!$AM$5:$AM$11,Details!$CL$5:$CL$11,'Category Class'!$B$30,Details!$C$5:$C$11,'Category Class'!N$17)/100000</f>
        <v>0</v>
      </c>
      <c r="O33" s="103"/>
      <c r="P33" s="110">
        <f t="shared" si="19"/>
        <v>0</v>
      </c>
    </row>
    <row r="34" spans="2:16" ht="13" x14ac:dyDescent="0.3">
      <c r="B34" s="84" t="s">
        <v>5</v>
      </c>
      <c r="C34" s="98">
        <f>C32-C33</f>
        <v>0</v>
      </c>
      <c r="D34" s="99">
        <f t="shared" ref="D34:N34" si="20">D32-D33</f>
        <v>0</v>
      </c>
      <c r="E34" s="98">
        <f t="shared" si="20"/>
        <v>0</v>
      </c>
      <c r="F34" s="99">
        <f t="shared" si="20"/>
        <v>0</v>
      </c>
      <c r="G34" s="98">
        <f t="shared" si="20"/>
        <v>0</v>
      </c>
      <c r="H34" s="99">
        <f t="shared" si="20"/>
        <v>0</v>
      </c>
      <c r="I34" s="98">
        <f t="shared" si="20"/>
        <v>0</v>
      </c>
      <c r="J34" s="99">
        <f t="shared" si="20"/>
        <v>0</v>
      </c>
      <c r="K34" s="98">
        <f t="shared" si="20"/>
        <v>0</v>
      </c>
      <c r="L34" s="103">
        <f t="shared" si="20"/>
        <v>0</v>
      </c>
      <c r="M34" s="103">
        <f t="shared" si="20"/>
        <v>0</v>
      </c>
      <c r="N34" s="103">
        <f t="shared" si="20"/>
        <v>0</v>
      </c>
      <c r="O34" s="103"/>
      <c r="P34" s="103">
        <f>P32-P33</f>
        <v>0</v>
      </c>
    </row>
    <row r="35" spans="2:16" ht="13" x14ac:dyDescent="0.3">
      <c r="B35" s="85" t="s">
        <v>8</v>
      </c>
      <c r="C35" s="108">
        <f>IFERROR((C34/C32),0)</f>
        <v>0</v>
      </c>
      <c r="D35" s="108">
        <f t="shared" ref="D35:N35" si="21">IFERROR((D34/D32),0)</f>
        <v>0</v>
      </c>
      <c r="E35" s="108">
        <f t="shared" si="21"/>
        <v>0</v>
      </c>
      <c r="F35" s="108">
        <f t="shared" si="21"/>
        <v>0</v>
      </c>
      <c r="G35" s="108">
        <f t="shared" si="21"/>
        <v>0</v>
      </c>
      <c r="H35" s="108">
        <f t="shared" si="21"/>
        <v>0</v>
      </c>
      <c r="I35" s="108">
        <f t="shared" si="21"/>
        <v>0</v>
      </c>
      <c r="J35" s="108">
        <f t="shared" si="21"/>
        <v>0</v>
      </c>
      <c r="K35" s="108">
        <f t="shared" si="21"/>
        <v>0</v>
      </c>
      <c r="L35" s="108">
        <f t="shared" si="21"/>
        <v>0</v>
      </c>
      <c r="M35" s="108">
        <f t="shared" si="21"/>
        <v>0</v>
      </c>
      <c r="N35" s="108">
        <f t="shared" si="21"/>
        <v>0</v>
      </c>
      <c r="O35" s="108"/>
      <c r="P35" s="108">
        <f>IFERROR((P34/P32),0)</f>
        <v>0</v>
      </c>
    </row>
    <row r="36" spans="2:16" ht="13" x14ac:dyDescent="0.3">
      <c r="B36" s="84" t="s">
        <v>10</v>
      </c>
      <c r="C36" s="98">
        <f>IFERROR((C32/C31),0)</f>
        <v>0</v>
      </c>
      <c r="D36" s="98">
        <f t="shared" ref="D36:N36" si="22">IFERROR((D32/D31),0)</f>
        <v>0</v>
      </c>
      <c r="E36" s="98">
        <f t="shared" si="22"/>
        <v>0</v>
      </c>
      <c r="F36" s="98">
        <f t="shared" si="22"/>
        <v>0</v>
      </c>
      <c r="G36" s="98">
        <f t="shared" si="22"/>
        <v>0</v>
      </c>
      <c r="H36" s="98">
        <f t="shared" si="22"/>
        <v>0</v>
      </c>
      <c r="I36" s="98">
        <f t="shared" si="22"/>
        <v>0</v>
      </c>
      <c r="J36" s="98">
        <f t="shared" si="22"/>
        <v>0</v>
      </c>
      <c r="K36" s="98">
        <f t="shared" si="22"/>
        <v>0</v>
      </c>
      <c r="L36" s="98">
        <f t="shared" si="22"/>
        <v>0</v>
      </c>
      <c r="M36" s="98">
        <f t="shared" si="22"/>
        <v>0</v>
      </c>
      <c r="N36" s="98">
        <f t="shared" si="22"/>
        <v>0</v>
      </c>
      <c r="O36" s="98"/>
      <c r="P36" s="98">
        <f>IFERROR((P32/P31),0)</f>
        <v>0</v>
      </c>
    </row>
    <row r="37" spans="2:16" ht="13" x14ac:dyDescent="0.3">
      <c r="B37" s="84" t="s">
        <v>11</v>
      </c>
      <c r="C37" s="98">
        <f>IFERROR((C33/C31),0)</f>
        <v>0</v>
      </c>
      <c r="D37" s="98">
        <f t="shared" ref="D37:N37" si="23">IFERROR((D33/D31),0)</f>
        <v>0</v>
      </c>
      <c r="E37" s="98">
        <f t="shared" si="23"/>
        <v>0</v>
      </c>
      <c r="F37" s="98">
        <f t="shared" si="23"/>
        <v>0</v>
      </c>
      <c r="G37" s="98">
        <f t="shared" si="23"/>
        <v>0</v>
      </c>
      <c r="H37" s="98">
        <f t="shared" si="23"/>
        <v>0</v>
      </c>
      <c r="I37" s="98">
        <f t="shared" si="23"/>
        <v>0</v>
      </c>
      <c r="J37" s="98">
        <f t="shared" si="23"/>
        <v>0</v>
      </c>
      <c r="K37" s="98">
        <f t="shared" si="23"/>
        <v>0</v>
      </c>
      <c r="L37" s="98">
        <f t="shared" si="23"/>
        <v>0</v>
      </c>
      <c r="M37" s="98">
        <f t="shared" si="23"/>
        <v>0</v>
      </c>
      <c r="N37" s="98">
        <f t="shared" si="23"/>
        <v>0</v>
      </c>
      <c r="O37" s="98"/>
      <c r="P37" s="98">
        <f>IFERROR((P33/P31),0)</f>
        <v>0</v>
      </c>
    </row>
    <row r="38" spans="2:16" ht="13.5" thickBot="1" x14ac:dyDescent="0.35">
      <c r="B38" s="104" t="s">
        <v>13</v>
      </c>
      <c r="C38" s="89" cm="1">
        <f t="array" ref="C38">IFERROR(ROWS(_xlfn.UNIQUE(_xlfn._xlws.FILTER(Details!$AO$5:$AO$11, ((Details!$C$5:$C$11)=C$17)*((Details!$CK$5:$CK$11)=$B$30)))),0)</f>
        <v>0</v>
      </c>
      <c r="D38" s="89" cm="1">
        <f t="array" ref="D38">IFERROR(ROWS(_xlfn.UNIQUE(_xlfn._xlws.FILTER(Details!$AO$5:$AO$11, ((Details!$C$5:$C$11)=D$17)*((Details!#REF!)=$B$30)))),0)</f>
        <v>0</v>
      </c>
      <c r="E38" s="89" cm="1">
        <f t="array" ref="E38">IFERROR(ROWS(_xlfn.UNIQUE(_xlfn._xlws.FILTER(Details!$AO$5:$AO$11, ((Details!$C$5:$C$11)=E$17)*((Details!#REF!)=$B$30)))),0)</f>
        <v>0</v>
      </c>
      <c r="F38" s="89" cm="1">
        <f t="array" ref="F38">IFERROR(ROWS(_xlfn.UNIQUE(_xlfn._xlws.FILTER(Details!$AO$5:$AO$11, ((Details!$C$5:$C$11)=F$17)*((Details!#REF!)=$B$30)))),0)</f>
        <v>0</v>
      </c>
      <c r="G38" s="89" cm="1">
        <f t="array" ref="G38">IFERROR(ROWS(_xlfn.UNIQUE(_xlfn._xlws.FILTER(Details!$AO$5:$AO$11, ((Details!$C$5:$C$11)=G$17)*((Details!#REF!)=$B$30)))),0)</f>
        <v>0</v>
      </c>
      <c r="H38" s="89" cm="1">
        <f t="array" ref="H38">IFERROR(ROWS(_xlfn.UNIQUE(_xlfn._xlws.FILTER(Details!$AO$5:$AO$11, ((Details!$C$5:$C$11)=H$17)*((Details!#REF!)=$B$30)))),0)</f>
        <v>0</v>
      </c>
      <c r="I38" s="89" cm="1">
        <f t="array" ref="I38">IFERROR(ROWS(_xlfn.UNIQUE(_xlfn._xlws.FILTER(Details!$AO$5:$AO$11, ((Details!$C$5:$C$11)=I$17)*((Details!#REF!)=$B$30)))),0)</f>
        <v>0</v>
      </c>
      <c r="J38" s="89" cm="1">
        <f t="array" ref="J38">IFERROR(ROWS(_xlfn.UNIQUE(_xlfn._xlws.FILTER(Details!$AO$5:$AO$11, ((Details!$C$5:$C$11)=J$17)*((Details!#REF!)=$B$30)))),0)</f>
        <v>0</v>
      </c>
      <c r="K38" s="89" cm="1">
        <f t="array" ref="K38">IFERROR(ROWS(_xlfn.UNIQUE(_xlfn._xlws.FILTER(Details!$AO$5:$AO$11, ((Details!$C$5:$C$11)=K$17)*((Details!#REF!)=$B$30)))),0)</f>
        <v>0</v>
      </c>
      <c r="L38" s="89" cm="1">
        <f t="array" ref="L38">IFERROR(ROWS(_xlfn.UNIQUE(_xlfn._xlws.FILTER(Details!$AO$5:$AO$11, ((Details!$C$5:$C$11)=L$17)*((Details!#REF!)=$B$30)))),0)</f>
        <v>0</v>
      </c>
      <c r="M38" s="89" cm="1">
        <f t="array" ref="M38">IFERROR(ROWS(_xlfn.UNIQUE(_xlfn._xlws.FILTER(Details!$AO$5:$AO$11, ((Details!$C$5:$C$11)=M$17)*((Details!#REF!)=$B$30)))),0)</f>
        <v>0</v>
      </c>
      <c r="N38" s="89" cm="1">
        <f t="array" ref="N38">IFERROR(ROWS(_xlfn.UNIQUE(_xlfn._xlws.FILTER(Details!$AO$5:$AO$11, ((Details!$C$5:$C$11)=N$17)*((Details!#REF!)=$B$30)))),0)</f>
        <v>0</v>
      </c>
      <c r="O38" s="107"/>
      <c r="P38" s="107">
        <f>SUM(C38:M38)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the Material_x000a_" xr:uid="{01F63037-E234-4DA9-B843-44DD2F831459}">
          <x14:formula1>
            <xm:f>Details!$CK$5:$CK$11</xm:f>
          </x14:formula1>
          <xm:sqref>B17</xm:sqref>
        </x14:dataValidation>
        <x14:dataValidation type="list" allowBlank="1" showInputMessage="1" showErrorMessage="1" prompt="Select the Material_x000a_" xr:uid="{2E475059-D096-4D33-B58A-5C8EE1C7AC11}">
          <x14:formula1>
            <xm:f>Details!$CL$5:$CL$11</xm:f>
          </x14:formula1>
          <xm:sqref>B30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X108"/>
  <sheetViews>
    <sheetView showGridLines="0" topLeftCell="E1" workbookViewId="0">
      <selection activeCell="E6" sqref="E6"/>
    </sheetView>
  </sheetViews>
  <sheetFormatPr defaultRowHeight="14.5" x14ac:dyDescent="0.35"/>
  <cols>
    <col min="2" max="2" width="14.08984375" customWidth="1"/>
    <col min="3" max="3" width="14.453125" bestFit="1" customWidth="1"/>
    <col min="4" max="4" width="17.81640625" bestFit="1" customWidth="1"/>
    <col min="5" max="5" width="49.26953125" bestFit="1" customWidth="1"/>
    <col min="6" max="6" width="9.6328125" bestFit="1" customWidth="1"/>
    <col min="7" max="7" width="9.453125" bestFit="1" customWidth="1"/>
    <col min="8" max="8" width="12.90625" customWidth="1"/>
    <col min="9" max="9" width="15" bestFit="1" customWidth="1"/>
    <col min="10" max="10" width="17.90625" bestFit="1" customWidth="1"/>
    <col min="11" max="11" width="53" customWidth="1"/>
    <col min="12" max="12" width="11.7265625" bestFit="1" customWidth="1"/>
    <col min="13" max="13" width="9.81640625" bestFit="1" customWidth="1"/>
    <col min="14" max="14" width="10.08984375" bestFit="1" customWidth="1"/>
    <col min="15" max="15" width="18.6328125" bestFit="1" customWidth="1"/>
    <col min="16" max="16" width="13.453125" bestFit="1" customWidth="1"/>
    <col min="17" max="17" width="31.81640625" bestFit="1" customWidth="1"/>
    <col min="18" max="18" width="7.90625" bestFit="1" customWidth="1"/>
    <col min="20" max="20" width="10.08984375" bestFit="1" customWidth="1"/>
    <col min="21" max="21" width="17.7265625" bestFit="1" customWidth="1"/>
    <col min="22" max="22" width="13.453125" bestFit="1" customWidth="1"/>
    <col min="23" max="23" width="27" bestFit="1" customWidth="1"/>
    <col min="24" max="24" width="7.6328125" bestFit="1" customWidth="1"/>
  </cols>
  <sheetData>
    <row r="1" spans="2:24" ht="15" thickBot="1" x14ac:dyDescent="0.4"/>
    <row r="2" spans="2:24" ht="15" thickBot="1" x14ac:dyDescent="0.4">
      <c r="D2" s="252" t="s">
        <v>92</v>
      </c>
      <c r="E2" s="253" t="s">
        <v>90</v>
      </c>
      <c r="F2" s="257" t="s">
        <v>58</v>
      </c>
      <c r="J2" s="252" t="s">
        <v>92</v>
      </c>
      <c r="K2" s="253" t="s">
        <v>90</v>
      </c>
      <c r="L2" s="257" t="s">
        <v>58</v>
      </c>
    </row>
    <row r="3" spans="2:24" x14ac:dyDescent="0.35">
      <c r="D3" s="254"/>
      <c r="E3" s="17" t="s">
        <v>371</v>
      </c>
      <c r="F3" s="259">
        <v>0</v>
      </c>
      <c r="J3" s="254"/>
      <c r="K3" s="17" t="s">
        <v>344</v>
      </c>
      <c r="L3" s="259">
        <v>0</v>
      </c>
      <c r="O3" s="22"/>
    </row>
    <row r="4" spans="2:24" x14ac:dyDescent="0.35">
      <c r="D4" s="254"/>
      <c r="E4" s="17" t="s">
        <v>341</v>
      </c>
      <c r="F4" s="260">
        <f>F101</f>
        <v>0</v>
      </c>
      <c r="J4" s="254"/>
      <c r="K4" s="17" t="s">
        <v>343</v>
      </c>
      <c r="L4" s="260">
        <f>L8</f>
        <v>0</v>
      </c>
    </row>
    <row r="5" spans="2:24" ht="15" thickBot="1" x14ac:dyDescent="0.4">
      <c r="D5" s="254"/>
      <c r="E5" s="17" t="s">
        <v>104</v>
      </c>
      <c r="F5" s="261">
        <v>0</v>
      </c>
      <c r="G5" s="1"/>
      <c r="H5" s="82"/>
      <c r="I5" s="82"/>
      <c r="J5" s="254"/>
      <c r="K5" s="17" t="s">
        <v>372</v>
      </c>
      <c r="L5" s="261">
        <v>0</v>
      </c>
    </row>
    <row r="6" spans="2:24" ht="15" thickBot="1" x14ac:dyDescent="0.4">
      <c r="D6" s="255"/>
      <c r="E6" s="256"/>
      <c r="F6" s="258">
        <f>F3-F4-F5</f>
        <v>0</v>
      </c>
      <c r="J6" s="255"/>
      <c r="K6" s="256" t="s">
        <v>93</v>
      </c>
      <c r="L6" s="258">
        <f>L3-L4-L5</f>
        <v>0</v>
      </c>
    </row>
    <row r="7" spans="2:24" x14ac:dyDescent="0.35">
      <c r="F7" s="1"/>
    </row>
    <row r="8" spans="2:24" ht="15" thickBot="1" x14ac:dyDescent="0.4">
      <c r="B8" s="44" t="s">
        <v>340</v>
      </c>
      <c r="C8" s="44"/>
      <c r="F8" s="3">
        <f>SUBTOTAL(9,F10:F103)</f>
        <v>0</v>
      </c>
      <c r="H8" s="48" t="s">
        <v>342</v>
      </c>
      <c r="I8" s="48"/>
      <c r="J8" s="48"/>
      <c r="L8" s="3">
        <f>SUBTOTAL(9,L10:L103)</f>
        <v>0</v>
      </c>
      <c r="N8" s="496" t="s">
        <v>3153</v>
      </c>
      <c r="O8" s="496"/>
      <c r="P8" s="496"/>
      <c r="T8" s="496" t="s">
        <v>366</v>
      </c>
      <c r="U8" s="496"/>
      <c r="V8" s="496"/>
    </row>
    <row r="9" spans="2:24" ht="15" thickBot="1" x14ac:dyDescent="0.4">
      <c r="B9" s="33" t="s">
        <v>83</v>
      </c>
      <c r="C9" s="28" t="s">
        <v>87</v>
      </c>
      <c r="D9" s="29" t="s">
        <v>88</v>
      </c>
      <c r="E9" s="28" t="s">
        <v>124</v>
      </c>
      <c r="F9" s="30" t="s">
        <v>79</v>
      </c>
      <c r="H9" s="27" t="s">
        <v>83</v>
      </c>
      <c r="I9" s="28" t="s">
        <v>76</v>
      </c>
      <c r="J9" s="29" t="s">
        <v>77</v>
      </c>
      <c r="K9" s="28" t="s">
        <v>78</v>
      </c>
      <c r="L9" s="30" t="s">
        <v>125</v>
      </c>
      <c r="N9" s="31" t="s">
        <v>121</v>
      </c>
      <c r="O9" s="32" t="s">
        <v>122</v>
      </c>
      <c r="P9" s="39" t="s">
        <v>123</v>
      </c>
      <c r="Q9" s="39" t="s">
        <v>124</v>
      </c>
      <c r="R9" s="39" t="s">
        <v>58</v>
      </c>
      <c r="T9" s="31" t="s">
        <v>121</v>
      </c>
      <c r="U9" s="32" t="s">
        <v>122</v>
      </c>
      <c r="V9" s="39" t="s">
        <v>123</v>
      </c>
      <c r="W9" s="39" t="s">
        <v>124</v>
      </c>
      <c r="X9" s="39" t="s">
        <v>58</v>
      </c>
    </row>
    <row r="10" spans="2:24" x14ac:dyDescent="0.35">
      <c r="B10" s="11"/>
      <c r="C10" s="46"/>
      <c r="E10" s="11"/>
      <c r="F10" s="20"/>
      <c r="H10" s="7"/>
      <c r="I10" s="46"/>
      <c r="K10" s="11"/>
      <c r="L10" s="18"/>
      <c r="N10" s="43"/>
      <c r="O10" s="11"/>
      <c r="P10" s="9"/>
      <c r="Q10" s="9"/>
      <c r="R10" s="20"/>
      <c r="T10" s="43"/>
      <c r="U10" s="11"/>
      <c r="V10" s="9"/>
      <c r="W10" s="9"/>
      <c r="X10" s="20"/>
    </row>
    <row r="11" spans="2:24" x14ac:dyDescent="0.35">
      <c r="B11" s="11"/>
      <c r="C11" s="46"/>
      <c r="E11" s="11"/>
      <c r="F11" s="20"/>
      <c r="H11" s="7"/>
      <c r="I11" s="46"/>
      <c r="K11" s="11"/>
      <c r="L11" s="18"/>
      <c r="N11" s="43"/>
      <c r="O11" s="11"/>
      <c r="P11" s="9"/>
      <c r="Q11" s="9"/>
      <c r="R11" s="20"/>
      <c r="T11" s="43"/>
      <c r="U11" s="11"/>
      <c r="V11" s="9"/>
      <c r="W11" s="9"/>
      <c r="X11" s="20"/>
    </row>
    <row r="12" spans="2:24" x14ac:dyDescent="0.35">
      <c r="B12" s="11"/>
      <c r="C12" s="46"/>
      <c r="E12" s="11"/>
      <c r="F12" s="20"/>
      <c r="H12" s="7"/>
      <c r="I12" s="46"/>
      <c r="K12" s="11"/>
      <c r="L12" s="18"/>
      <c r="N12" s="43"/>
      <c r="O12" s="11"/>
      <c r="P12" s="9"/>
      <c r="Q12" s="9"/>
      <c r="R12" s="20"/>
      <c r="T12" s="43"/>
      <c r="U12" s="11"/>
      <c r="V12" s="9"/>
      <c r="W12" s="9"/>
      <c r="X12" s="20"/>
    </row>
    <row r="13" spans="2:24" x14ac:dyDescent="0.35">
      <c r="B13" s="11"/>
      <c r="C13" s="46"/>
      <c r="E13" s="11"/>
      <c r="F13" s="20"/>
      <c r="H13" s="7"/>
      <c r="I13" s="46"/>
      <c r="K13" s="11"/>
      <c r="L13" s="18"/>
      <c r="N13" s="43"/>
      <c r="O13" s="11"/>
      <c r="P13" s="9"/>
      <c r="Q13" s="9"/>
      <c r="R13" s="20"/>
      <c r="T13" s="43"/>
      <c r="U13" s="11"/>
      <c r="V13" s="9"/>
      <c r="W13" s="9"/>
      <c r="X13" s="20"/>
    </row>
    <row r="14" spans="2:24" x14ac:dyDescent="0.35">
      <c r="B14" s="11"/>
      <c r="C14" s="46"/>
      <c r="E14" s="11"/>
      <c r="F14" s="20"/>
      <c r="H14" s="7"/>
      <c r="I14" s="46"/>
      <c r="K14" s="11"/>
      <c r="L14" s="18"/>
      <c r="N14" s="43"/>
      <c r="O14" s="11"/>
      <c r="P14" s="9"/>
      <c r="Q14" s="9"/>
      <c r="R14" s="20"/>
      <c r="T14" s="43"/>
      <c r="U14" s="11"/>
      <c r="V14" s="9"/>
      <c r="W14" s="9"/>
      <c r="X14" s="20"/>
    </row>
    <row r="15" spans="2:24" x14ac:dyDescent="0.35">
      <c r="B15" s="11"/>
      <c r="C15" s="46"/>
      <c r="E15" s="11"/>
      <c r="F15" s="20"/>
      <c r="H15" s="7"/>
      <c r="I15" s="46"/>
      <c r="K15" s="11"/>
      <c r="L15" s="18"/>
      <c r="N15" s="43"/>
      <c r="O15" s="11"/>
      <c r="P15" s="9"/>
      <c r="Q15" s="9"/>
      <c r="R15" s="20"/>
      <c r="T15" s="43"/>
      <c r="U15" s="11"/>
      <c r="V15" s="9"/>
      <c r="W15" s="9"/>
      <c r="X15" s="20"/>
    </row>
    <row r="16" spans="2:24" x14ac:dyDescent="0.35">
      <c r="B16" s="11"/>
      <c r="C16" s="46"/>
      <c r="E16" s="11"/>
      <c r="F16" s="20"/>
      <c r="H16" s="7"/>
      <c r="I16" s="46"/>
      <c r="K16" s="11"/>
      <c r="L16" s="18"/>
      <c r="N16" s="43"/>
      <c r="O16" s="11"/>
      <c r="P16" s="9"/>
      <c r="Q16" s="9"/>
      <c r="R16" s="20"/>
      <c r="T16" s="43"/>
      <c r="U16" s="11"/>
      <c r="V16" s="9"/>
      <c r="W16" s="9"/>
      <c r="X16" s="20"/>
    </row>
    <row r="17" spans="2:24" x14ac:dyDescent="0.35">
      <c r="B17" s="11"/>
      <c r="C17" s="46"/>
      <c r="E17" s="11"/>
      <c r="F17" s="20"/>
      <c r="H17" s="7"/>
      <c r="I17" s="46"/>
      <c r="K17" s="11"/>
      <c r="L17" s="18"/>
      <c r="N17" s="43"/>
      <c r="O17" s="11"/>
      <c r="P17" s="9"/>
      <c r="Q17" s="9"/>
      <c r="R17" s="20"/>
      <c r="T17" s="43"/>
      <c r="U17" s="11"/>
      <c r="V17" s="9"/>
      <c r="W17" s="9"/>
      <c r="X17" s="20"/>
    </row>
    <row r="18" spans="2:24" x14ac:dyDescent="0.35">
      <c r="B18" s="11"/>
      <c r="C18" s="46"/>
      <c r="E18" s="11"/>
      <c r="F18" s="20"/>
      <c r="H18" s="7"/>
      <c r="I18" s="46"/>
      <c r="K18" s="11"/>
      <c r="L18" s="18"/>
      <c r="N18" s="43"/>
      <c r="O18" s="11"/>
      <c r="P18" s="9"/>
      <c r="Q18" s="9"/>
      <c r="R18" s="20"/>
      <c r="T18" s="43"/>
      <c r="U18" s="11"/>
      <c r="V18" s="9"/>
      <c r="W18" s="9"/>
      <c r="X18" s="20"/>
    </row>
    <row r="19" spans="2:24" x14ac:dyDescent="0.35">
      <c r="B19" s="11"/>
      <c r="C19" s="46"/>
      <c r="E19" s="11"/>
      <c r="F19" s="20"/>
      <c r="H19" s="7"/>
      <c r="I19" s="46"/>
      <c r="K19" s="11"/>
      <c r="L19" s="18"/>
      <c r="N19" s="43"/>
      <c r="O19" s="11"/>
      <c r="P19" s="9"/>
      <c r="Q19" s="9"/>
      <c r="R19" s="20"/>
      <c r="T19" s="43"/>
      <c r="U19" s="11"/>
      <c r="V19" s="9"/>
      <c r="W19" s="9"/>
      <c r="X19" s="20"/>
    </row>
    <row r="20" spans="2:24" x14ac:dyDescent="0.35">
      <c r="B20" s="11"/>
      <c r="C20" s="46"/>
      <c r="E20" s="11"/>
      <c r="F20" s="20"/>
      <c r="H20" s="7"/>
      <c r="I20" s="46"/>
      <c r="K20" s="11"/>
      <c r="L20" s="18"/>
      <c r="N20" s="43"/>
      <c r="O20" s="11"/>
      <c r="P20" s="9"/>
      <c r="Q20" s="9"/>
      <c r="R20" s="20"/>
      <c r="T20" s="43"/>
      <c r="U20" s="11"/>
      <c r="V20" s="9"/>
      <c r="W20" s="9"/>
      <c r="X20" s="20"/>
    </row>
    <row r="21" spans="2:24" x14ac:dyDescent="0.35">
      <c r="B21" s="11"/>
      <c r="C21" s="46"/>
      <c r="E21" s="11"/>
      <c r="F21" s="20"/>
      <c r="H21" s="7"/>
      <c r="I21" s="46"/>
      <c r="K21" s="11"/>
      <c r="L21" s="18"/>
      <c r="N21" s="43"/>
      <c r="O21" s="11"/>
      <c r="P21" s="9"/>
      <c r="Q21" s="9"/>
      <c r="R21" s="20"/>
      <c r="T21" s="43"/>
      <c r="U21" s="11"/>
      <c r="V21" s="9"/>
      <c r="W21" s="9"/>
      <c r="X21" s="20"/>
    </row>
    <row r="22" spans="2:24" x14ac:dyDescent="0.35">
      <c r="B22" s="11"/>
      <c r="C22" s="46"/>
      <c r="E22" s="11"/>
      <c r="F22" s="20"/>
      <c r="H22" s="7"/>
      <c r="I22" s="46"/>
      <c r="K22" s="11"/>
      <c r="L22" s="18"/>
      <c r="N22" s="43"/>
      <c r="O22" s="11"/>
      <c r="P22" s="9"/>
      <c r="Q22" s="9"/>
      <c r="R22" s="20"/>
      <c r="T22" s="43"/>
      <c r="U22" s="11"/>
      <c r="V22" s="9"/>
      <c r="W22" s="9"/>
      <c r="X22" s="20"/>
    </row>
    <row r="23" spans="2:24" x14ac:dyDescent="0.35">
      <c r="B23" s="11"/>
      <c r="C23" s="46"/>
      <c r="E23" s="11"/>
      <c r="F23" s="20"/>
      <c r="H23" s="7"/>
      <c r="I23" s="46"/>
      <c r="K23" s="11"/>
      <c r="L23" s="18"/>
      <c r="N23" s="43"/>
      <c r="O23" s="11"/>
      <c r="P23" s="9"/>
      <c r="Q23" s="9"/>
      <c r="R23" s="20"/>
      <c r="T23" s="43"/>
      <c r="U23" s="11"/>
      <c r="V23" s="9"/>
      <c r="W23" s="9"/>
      <c r="X23" s="20"/>
    </row>
    <row r="24" spans="2:24" x14ac:dyDescent="0.35">
      <c r="B24" s="11"/>
      <c r="C24" s="46"/>
      <c r="E24" s="11"/>
      <c r="F24" s="20"/>
      <c r="H24" s="7"/>
      <c r="I24" s="46"/>
      <c r="K24" s="11"/>
      <c r="L24" s="18"/>
      <c r="N24" s="43"/>
      <c r="O24" s="11"/>
      <c r="P24" s="9"/>
      <c r="Q24" s="9"/>
      <c r="R24" s="20"/>
      <c r="T24" s="43"/>
      <c r="U24" s="11"/>
      <c r="V24" s="9"/>
      <c r="W24" s="9"/>
      <c r="X24" s="20"/>
    </row>
    <row r="25" spans="2:24" x14ac:dyDescent="0.35">
      <c r="B25" s="11"/>
      <c r="C25" s="46"/>
      <c r="E25" s="11"/>
      <c r="F25" s="20"/>
      <c r="H25" s="7"/>
      <c r="I25" s="46"/>
      <c r="K25" s="11"/>
      <c r="L25" s="18"/>
      <c r="N25" s="43"/>
      <c r="O25" s="11"/>
      <c r="P25" s="9"/>
      <c r="Q25" s="9"/>
      <c r="R25" s="20"/>
      <c r="T25" s="43"/>
      <c r="U25" s="11"/>
      <c r="V25" s="9"/>
      <c r="W25" s="9"/>
      <c r="X25" s="20"/>
    </row>
    <row r="26" spans="2:24" x14ac:dyDescent="0.35">
      <c r="B26" s="11"/>
      <c r="C26" s="46"/>
      <c r="E26" s="11"/>
      <c r="F26" s="20"/>
      <c r="H26" s="7"/>
      <c r="I26" s="46"/>
      <c r="K26" s="11"/>
      <c r="L26" s="18"/>
      <c r="N26" s="43"/>
      <c r="O26" s="11"/>
      <c r="P26" s="11"/>
      <c r="Q26" s="9"/>
      <c r="R26" s="20"/>
      <c r="T26" s="43"/>
      <c r="U26" s="11"/>
      <c r="V26" s="11"/>
      <c r="W26" s="9"/>
      <c r="X26" s="20"/>
    </row>
    <row r="27" spans="2:24" x14ac:dyDescent="0.35">
      <c r="B27" s="11"/>
      <c r="C27" s="46"/>
      <c r="E27" s="11"/>
      <c r="F27" s="20"/>
      <c r="H27" s="7"/>
      <c r="I27" s="46"/>
      <c r="K27" s="11"/>
      <c r="L27" s="18"/>
      <c r="N27" s="46"/>
      <c r="O27" s="11"/>
      <c r="P27" s="43"/>
      <c r="Q27" s="9"/>
      <c r="R27" s="20"/>
      <c r="T27" s="46"/>
      <c r="U27" s="11"/>
      <c r="V27" s="43"/>
      <c r="W27" s="9"/>
      <c r="X27" s="20"/>
    </row>
    <row r="28" spans="2:24" x14ac:dyDescent="0.35">
      <c r="B28" s="11"/>
      <c r="C28" s="46"/>
      <c r="E28" s="11"/>
      <c r="F28" s="20"/>
      <c r="H28" s="7"/>
      <c r="I28" s="46"/>
      <c r="K28" s="11"/>
      <c r="L28" s="18"/>
      <c r="N28" s="43"/>
      <c r="O28" s="11"/>
      <c r="P28" s="11"/>
      <c r="Q28" s="9"/>
      <c r="R28" s="20"/>
      <c r="T28" s="43"/>
      <c r="U28" s="11"/>
      <c r="V28" s="11"/>
      <c r="W28" s="9"/>
      <c r="X28" s="20"/>
    </row>
    <row r="29" spans="2:24" x14ac:dyDescent="0.35">
      <c r="B29" s="11"/>
      <c r="C29" s="46"/>
      <c r="E29" s="11"/>
      <c r="F29" s="20"/>
      <c r="H29" s="7"/>
      <c r="I29" s="46"/>
      <c r="K29" s="11"/>
      <c r="L29" s="18"/>
      <c r="N29" s="43"/>
      <c r="O29" s="11"/>
      <c r="P29" s="11"/>
      <c r="Q29" s="9"/>
      <c r="R29" s="20"/>
      <c r="T29" s="43"/>
      <c r="U29" s="11"/>
      <c r="V29" s="11"/>
      <c r="W29" s="9"/>
      <c r="X29" s="20"/>
    </row>
    <row r="30" spans="2:24" x14ac:dyDescent="0.35">
      <c r="B30" s="11"/>
      <c r="C30" s="46"/>
      <c r="E30" s="11"/>
      <c r="F30" s="20"/>
      <c r="H30" s="7"/>
      <c r="I30" s="46"/>
      <c r="K30" s="11"/>
      <c r="L30" s="18"/>
      <c r="N30" s="43"/>
      <c r="O30" s="11"/>
      <c r="P30" s="11"/>
      <c r="Q30" s="9"/>
      <c r="R30" s="20"/>
      <c r="T30" s="43"/>
      <c r="U30" s="11"/>
      <c r="V30" s="11"/>
      <c r="W30" s="9"/>
      <c r="X30" s="20"/>
    </row>
    <row r="31" spans="2:24" x14ac:dyDescent="0.35">
      <c r="B31" s="11"/>
      <c r="C31" s="46"/>
      <c r="E31" s="11"/>
      <c r="F31" s="20"/>
      <c r="H31" s="7"/>
      <c r="I31" s="46"/>
      <c r="K31" s="11"/>
      <c r="L31" s="18"/>
      <c r="N31" s="43"/>
      <c r="O31" s="11"/>
      <c r="P31" s="11"/>
      <c r="Q31" s="9"/>
      <c r="R31" s="20"/>
      <c r="T31" s="43"/>
      <c r="U31" s="11"/>
      <c r="V31" s="11"/>
      <c r="W31" s="9"/>
      <c r="X31" s="20"/>
    </row>
    <row r="32" spans="2:24" x14ac:dyDescent="0.35">
      <c r="B32" s="11"/>
      <c r="C32" s="46"/>
      <c r="E32" s="11"/>
      <c r="F32" s="20"/>
      <c r="H32" s="7"/>
      <c r="I32" s="46"/>
      <c r="K32" s="11"/>
      <c r="L32" s="18"/>
      <c r="N32" s="43"/>
      <c r="O32" s="11"/>
      <c r="P32" s="11"/>
      <c r="Q32" s="9"/>
      <c r="R32" s="20"/>
      <c r="T32" s="43"/>
      <c r="U32" s="11"/>
      <c r="V32" s="11"/>
      <c r="W32" s="9"/>
      <c r="X32" s="20"/>
    </row>
    <row r="33" spans="2:24" x14ac:dyDescent="0.35">
      <c r="B33" s="11"/>
      <c r="C33" s="46"/>
      <c r="E33" s="11"/>
      <c r="F33" s="20"/>
      <c r="H33" s="7"/>
      <c r="I33" s="46"/>
      <c r="K33" s="11"/>
      <c r="L33" s="18"/>
      <c r="N33" s="43"/>
      <c r="O33" s="11"/>
      <c r="P33" s="11"/>
      <c r="Q33" s="9"/>
      <c r="R33" s="20"/>
      <c r="T33" s="43"/>
      <c r="U33" s="11"/>
      <c r="V33" s="11"/>
      <c r="W33" s="9"/>
      <c r="X33" s="20"/>
    </row>
    <row r="34" spans="2:24" x14ac:dyDescent="0.35">
      <c r="B34" s="11"/>
      <c r="C34" s="46"/>
      <c r="E34" s="11"/>
      <c r="F34" s="20"/>
      <c r="H34" s="7"/>
      <c r="I34" s="46"/>
      <c r="K34" s="11"/>
      <c r="L34" s="18"/>
      <c r="N34" s="43"/>
      <c r="O34" s="11"/>
      <c r="P34" s="11"/>
      <c r="Q34" s="9"/>
      <c r="R34" s="20"/>
      <c r="T34" s="43"/>
      <c r="U34" s="11"/>
      <c r="V34" s="11"/>
      <c r="W34" s="9"/>
      <c r="X34" s="20"/>
    </row>
    <row r="35" spans="2:24" x14ac:dyDescent="0.35">
      <c r="B35" s="11"/>
      <c r="C35" s="46"/>
      <c r="E35" s="11"/>
      <c r="F35" s="20"/>
      <c r="H35" s="7"/>
      <c r="I35" s="46"/>
      <c r="K35" s="11"/>
      <c r="L35" s="18"/>
      <c r="N35" s="43"/>
      <c r="O35" s="11"/>
      <c r="P35" s="11"/>
      <c r="Q35" s="9"/>
      <c r="R35" s="20"/>
      <c r="T35" s="43"/>
      <c r="U35" s="11"/>
      <c r="V35" s="11"/>
      <c r="W35" s="9"/>
      <c r="X35" s="20"/>
    </row>
    <row r="36" spans="2:24" x14ac:dyDescent="0.35">
      <c r="B36" s="11"/>
      <c r="C36" s="46"/>
      <c r="E36" s="11"/>
      <c r="F36" s="20"/>
      <c r="H36" s="7"/>
      <c r="I36" s="46"/>
      <c r="K36" s="11"/>
      <c r="L36" s="18"/>
      <c r="N36" s="43"/>
      <c r="O36" s="11"/>
      <c r="P36" s="11"/>
      <c r="Q36" s="9"/>
      <c r="R36" s="20"/>
      <c r="T36" s="43"/>
      <c r="U36" s="11"/>
      <c r="V36" s="11"/>
      <c r="W36" s="9"/>
      <c r="X36" s="20"/>
    </row>
    <row r="37" spans="2:24" x14ac:dyDescent="0.35">
      <c r="B37" s="11"/>
      <c r="C37" s="46"/>
      <c r="E37" s="11"/>
      <c r="F37" s="20"/>
      <c r="H37" s="7"/>
      <c r="I37" s="46"/>
      <c r="K37" s="11"/>
      <c r="L37" s="18"/>
      <c r="N37" s="43"/>
      <c r="O37" s="11"/>
      <c r="P37" s="11"/>
      <c r="Q37" s="9"/>
      <c r="R37" s="20"/>
      <c r="T37" s="43"/>
      <c r="U37" s="11"/>
      <c r="V37" s="11"/>
      <c r="W37" s="9"/>
      <c r="X37" s="20"/>
    </row>
    <row r="38" spans="2:24" x14ac:dyDescent="0.35">
      <c r="B38" s="11"/>
      <c r="C38" s="46"/>
      <c r="E38" s="11"/>
      <c r="F38" s="20"/>
      <c r="H38" s="7"/>
      <c r="I38" s="46"/>
      <c r="K38" s="11"/>
      <c r="L38" s="18"/>
      <c r="N38" s="43"/>
      <c r="O38" s="11"/>
      <c r="P38" s="11"/>
      <c r="Q38" s="9"/>
      <c r="R38" s="20"/>
      <c r="T38" s="43"/>
      <c r="U38" s="11"/>
      <c r="V38" s="11"/>
      <c r="W38" s="9"/>
      <c r="X38" s="20"/>
    </row>
    <row r="39" spans="2:24" x14ac:dyDescent="0.35">
      <c r="B39" s="11"/>
      <c r="C39" s="46"/>
      <c r="E39" s="11"/>
      <c r="F39" s="20"/>
      <c r="H39" s="7"/>
      <c r="I39" s="46"/>
      <c r="K39" s="11"/>
      <c r="L39" s="18"/>
      <c r="N39" s="43"/>
      <c r="O39" s="11"/>
      <c r="P39" s="11"/>
      <c r="Q39" s="9"/>
      <c r="R39" s="20"/>
      <c r="T39" s="43"/>
      <c r="U39" s="11"/>
      <c r="V39" s="11"/>
      <c r="W39" s="9"/>
      <c r="X39" s="20"/>
    </row>
    <row r="40" spans="2:24" x14ac:dyDescent="0.35">
      <c r="B40" s="11"/>
      <c r="C40" s="46"/>
      <c r="E40" s="11"/>
      <c r="F40" s="20"/>
      <c r="H40" s="7"/>
      <c r="I40" s="46"/>
      <c r="K40" s="11"/>
      <c r="L40" s="18"/>
      <c r="N40" s="43"/>
      <c r="O40" s="11"/>
      <c r="P40" s="11"/>
      <c r="Q40" s="9"/>
      <c r="R40" s="20"/>
      <c r="T40" s="43"/>
      <c r="U40" s="11"/>
      <c r="V40" s="11"/>
      <c r="W40" s="9"/>
      <c r="X40" s="20"/>
    </row>
    <row r="41" spans="2:24" x14ac:dyDescent="0.35">
      <c r="B41" s="11"/>
      <c r="C41" s="46"/>
      <c r="E41" s="11"/>
      <c r="F41" s="20"/>
      <c r="H41" s="7"/>
      <c r="I41" s="46"/>
      <c r="K41" s="11"/>
      <c r="L41" s="18"/>
      <c r="N41" s="43"/>
      <c r="O41" s="11"/>
      <c r="Q41" s="9"/>
      <c r="R41" s="20"/>
      <c r="T41" s="43"/>
      <c r="U41" s="11"/>
      <c r="W41" s="9"/>
      <c r="X41" s="20"/>
    </row>
    <row r="42" spans="2:24" x14ac:dyDescent="0.35">
      <c r="B42" s="11"/>
      <c r="C42" s="46"/>
      <c r="E42" s="11"/>
      <c r="F42" s="20"/>
      <c r="H42" s="7"/>
      <c r="I42" s="46"/>
      <c r="K42" s="11"/>
      <c r="L42" s="18"/>
      <c r="N42" s="43"/>
      <c r="O42" s="11"/>
      <c r="Q42" s="9"/>
      <c r="R42" s="20"/>
      <c r="T42" s="43"/>
      <c r="U42" s="11"/>
      <c r="W42" s="9"/>
      <c r="X42" s="20"/>
    </row>
    <row r="43" spans="2:24" x14ac:dyDescent="0.35">
      <c r="B43" s="11"/>
      <c r="C43" s="46"/>
      <c r="E43" s="11"/>
      <c r="F43" s="20"/>
      <c r="H43" s="7"/>
      <c r="I43" s="46"/>
      <c r="K43" s="11"/>
      <c r="L43" s="18"/>
      <c r="N43" s="43"/>
      <c r="O43" s="11"/>
      <c r="Q43" s="9"/>
      <c r="R43" s="20"/>
      <c r="T43" s="43"/>
      <c r="U43" s="11"/>
      <c r="W43" s="9"/>
      <c r="X43" s="20"/>
    </row>
    <row r="44" spans="2:24" x14ac:dyDescent="0.35">
      <c r="B44" s="11"/>
      <c r="C44" s="46"/>
      <c r="E44" s="11"/>
      <c r="F44" s="20"/>
      <c r="H44" s="7"/>
      <c r="I44" s="46"/>
      <c r="K44" s="11"/>
      <c r="L44" s="18"/>
      <c r="N44" s="43"/>
      <c r="O44" s="11"/>
      <c r="Q44" s="9"/>
      <c r="R44" s="20"/>
      <c r="T44" s="43"/>
      <c r="U44" s="11"/>
      <c r="W44" s="9"/>
      <c r="X44" s="20"/>
    </row>
    <row r="45" spans="2:24" x14ac:dyDescent="0.35">
      <c r="B45" s="11"/>
      <c r="C45" s="46"/>
      <c r="E45" s="11"/>
      <c r="F45" s="20"/>
      <c r="H45" s="7"/>
      <c r="I45" s="46"/>
      <c r="K45" s="11"/>
      <c r="L45" s="18"/>
      <c r="N45" s="43"/>
      <c r="O45" s="11"/>
      <c r="Q45" s="9"/>
      <c r="R45" s="20"/>
      <c r="T45" s="43"/>
      <c r="U45" s="11"/>
      <c r="W45" s="9"/>
      <c r="X45" s="20"/>
    </row>
    <row r="46" spans="2:24" x14ac:dyDescent="0.35">
      <c r="B46" s="11"/>
      <c r="C46" s="46"/>
      <c r="E46" s="11"/>
      <c r="F46" s="20"/>
      <c r="H46" s="7"/>
      <c r="I46" s="46"/>
      <c r="K46" s="11"/>
      <c r="L46" s="18"/>
      <c r="N46" s="43"/>
      <c r="O46" s="11"/>
      <c r="Q46" s="9"/>
      <c r="R46" s="20"/>
      <c r="T46" s="43"/>
      <c r="U46" s="11"/>
      <c r="W46" s="9"/>
      <c r="X46" s="20"/>
    </row>
    <row r="47" spans="2:24" x14ac:dyDescent="0.35">
      <c r="B47" s="11"/>
      <c r="C47" s="46"/>
      <c r="E47" s="11"/>
      <c r="F47" s="20"/>
      <c r="H47" s="7"/>
      <c r="I47" s="46"/>
      <c r="K47" s="11"/>
      <c r="L47" s="18"/>
      <c r="N47" s="43"/>
      <c r="O47" s="11"/>
      <c r="Q47" s="9"/>
      <c r="R47" s="20"/>
      <c r="T47" s="43"/>
      <c r="U47" s="11"/>
      <c r="W47" s="9"/>
      <c r="X47" s="20"/>
    </row>
    <row r="48" spans="2:24" x14ac:dyDescent="0.35">
      <c r="B48" s="11"/>
      <c r="C48" s="46"/>
      <c r="E48" s="11"/>
      <c r="F48" s="20"/>
      <c r="H48" s="7"/>
      <c r="I48" s="46"/>
      <c r="K48" s="11"/>
      <c r="L48" s="18"/>
      <c r="N48" s="43"/>
      <c r="O48" s="11"/>
      <c r="Q48" s="9"/>
      <c r="R48" s="20"/>
      <c r="T48" s="43"/>
      <c r="U48" s="11"/>
      <c r="W48" s="9"/>
      <c r="X48" s="20"/>
    </row>
    <row r="49" spans="2:24" x14ac:dyDescent="0.35">
      <c r="B49" s="11"/>
      <c r="C49" s="46"/>
      <c r="E49" s="11"/>
      <c r="F49" s="20"/>
      <c r="H49" s="7"/>
      <c r="I49" s="46"/>
      <c r="K49" s="11"/>
      <c r="L49" s="18"/>
      <c r="N49" s="43"/>
      <c r="O49" s="11"/>
      <c r="Q49" s="9"/>
      <c r="R49" s="20"/>
      <c r="T49" s="43"/>
      <c r="U49" s="11"/>
      <c r="W49" s="9"/>
      <c r="X49" s="20"/>
    </row>
    <row r="50" spans="2:24" x14ac:dyDescent="0.35">
      <c r="B50" s="11"/>
      <c r="C50" s="46"/>
      <c r="E50" s="11"/>
      <c r="F50" s="20"/>
      <c r="H50" s="7"/>
      <c r="I50" s="46"/>
      <c r="K50" s="11"/>
      <c r="L50" s="18"/>
      <c r="N50" s="43"/>
      <c r="O50" s="11"/>
      <c r="Q50" s="9"/>
      <c r="R50" s="20"/>
      <c r="T50" s="43"/>
      <c r="U50" s="11"/>
      <c r="W50" s="9"/>
      <c r="X50" s="20"/>
    </row>
    <row r="51" spans="2:24" x14ac:dyDescent="0.35">
      <c r="B51" s="11"/>
      <c r="C51" s="46"/>
      <c r="E51" s="11"/>
      <c r="F51" s="20"/>
      <c r="H51" s="7"/>
      <c r="I51" s="46"/>
      <c r="K51" s="11"/>
      <c r="L51" s="18"/>
      <c r="N51" s="43"/>
      <c r="O51" s="11"/>
      <c r="Q51" s="9"/>
      <c r="R51" s="20"/>
      <c r="T51" s="43"/>
      <c r="U51" s="11"/>
      <c r="W51" s="9"/>
      <c r="X51" s="20"/>
    </row>
    <row r="52" spans="2:24" x14ac:dyDescent="0.35">
      <c r="B52" s="11"/>
      <c r="C52" s="46"/>
      <c r="E52" s="11"/>
      <c r="F52" s="20"/>
      <c r="H52" s="7"/>
      <c r="I52" s="46"/>
      <c r="K52" s="11"/>
      <c r="L52" s="18"/>
      <c r="N52" s="43"/>
      <c r="O52" s="11"/>
      <c r="Q52" s="9"/>
      <c r="R52" s="20"/>
      <c r="T52" s="43"/>
      <c r="U52" s="11"/>
      <c r="W52" s="9"/>
      <c r="X52" s="20"/>
    </row>
    <row r="53" spans="2:24" x14ac:dyDescent="0.35">
      <c r="B53" s="11"/>
      <c r="C53" s="46"/>
      <c r="E53" s="11"/>
      <c r="F53" s="20"/>
      <c r="H53" s="7"/>
      <c r="I53" s="46"/>
      <c r="K53" s="11"/>
      <c r="L53" s="18"/>
      <c r="N53" s="43"/>
      <c r="O53" s="11"/>
      <c r="Q53" s="9"/>
      <c r="R53" s="20"/>
      <c r="T53" s="43"/>
      <c r="U53" s="11"/>
      <c r="W53" s="9"/>
      <c r="X53" s="20"/>
    </row>
    <row r="54" spans="2:24" x14ac:dyDescent="0.35">
      <c r="B54" s="11"/>
      <c r="C54" s="46"/>
      <c r="E54" s="11"/>
      <c r="F54" s="20"/>
      <c r="H54" s="7"/>
      <c r="I54" s="46"/>
      <c r="K54" s="11"/>
      <c r="L54" s="18"/>
      <c r="N54" s="43"/>
      <c r="O54" s="11"/>
      <c r="P54" s="364"/>
      <c r="Q54" s="9"/>
      <c r="R54" s="20"/>
      <c r="T54" s="43"/>
      <c r="U54" s="11"/>
      <c r="V54" s="364"/>
      <c r="W54" s="9"/>
      <c r="X54" s="20"/>
    </row>
    <row r="55" spans="2:24" x14ac:dyDescent="0.35">
      <c r="B55" s="11"/>
      <c r="C55" s="46"/>
      <c r="E55" s="11"/>
      <c r="F55" s="20"/>
      <c r="H55" s="7"/>
      <c r="I55" s="46"/>
      <c r="K55" s="11"/>
      <c r="L55" s="18"/>
      <c r="N55" s="43"/>
      <c r="O55" s="11"/>
      <c r="P55" s="364"/>
      <c r="Q55" s="9"/>
      <c r="R55" s="20"/>
      <c r="T55" s="43"/>
      <c r="U55" s="11"/>
      <c r="V55" s="364"/>
      <c r="W55" s="9"/>
      <c r="X55" s="20"/>
    </row>
    <row r="56" spans="2:24" x14ac:dyDescent="0.35">
      <c r="B56" s="11"/>
      <c r="C56" s="46"/>
      <c r="E56" s="11"/>
      <c r="F56" s="20"/>
      <c r="H56" s="7"/>
      <c r="I56" s="46"/>
      <c r="K56" s="11"/>
      <c r="L56" s="18"/>
      <c r="N56" s="43"/>
      <c r="O56" s="11"/>
      <c r="P56" s="9"/>
      <c r="Q56" s="9"/>
      <c r="R56" s="20"/>
      <c r="T56" s="43"/>
      <c r="U56" s="11"/>
      <c r="V56" s="9"/>
      <c r="W56" s="9"/>
      <c r="X56" s="20"/>
    </row>
    <row r="57" spans="2:24" x14ac:dyDescent="0.35">
      <c r="B57" s="11"/>
      <c r="C57" s="46"/>
      <c r="E57" s="11"/>
      <c r="F57" s="20"/>
      <c r="H57" s="7"/>
      <c r="I57" s="46"/>
      <c r="K57" s="11"/>
      <c r="L57" s="18"/>
      <c r="N57" s="43"/>
      <c r="O57" s="11"/>
      <c r="P57" s="9"/>
      <c r="Q57" s="9"/>
      <c r="R57" s="20"/>
      <c r="T57" s="43"/>
      <c r="U57" s="11"/>
      <c r="V57" s="9"/>
      <c r="W57" s="9"/>
      <c r="X57" s="20"/>
    </row>
    <row r="58" spans="2:24" x14ac:dyDescent="0.35">
      <c r="B58" s="11"/>
      <c r="C58" s="46"/>
      <c r="E58" s="11"/>
      <c r="F58" s="20"/>
      <c r="H58" s="7"/>
      <c r="I58" s="46"/>
      <c r="K58" s="11"/>
      <c r="L58" s="18"/>
      <c r="N58" s="43"/>
      <c r="O58" s="11"/>
      <c r="P58" s="9"/>
      <c r="Q58" s="9"/>
      <c r="R58" s="20"/>
      <c r="T58" s="43"/>
      <c r="U58" s="11"/>
      <c r="V58" s="9"/>
      <c r="W58" s="9"/>
      <c r="X58" s="20"/>
    </row>
    <row r="59" spans="2:24" x14ac:dyDescent="0.35">
      <c r="B59" s="11"/>
      <c r="C59" s="46"/>
      <c r="E59" s="11"/>
      <c r="F59" s="20"/>
      <c r="H59" s="7"/>
      <c r="I59" s="46"/>
      <c r="K59" s="11"/>
      <c r="L59" s="18"/>
      <c r="N59" s="43"/>
      <c r="O59" s="11"/>
      <c r="P59" s="9"/>
      <c r="Q59" s="9"/>
      <c r="R59" s="20"/>
      <c r="T59" s="43"/>
      <c r="U59" s="11"/>
      <c r="V59" s="9"/>
      <c r="W59" s="9"/>
      <c r="X59" s="20"/>
    </row>
    <row r="60" spans="2:24" x14ac:dyDescent="0.35">
      <c r="B60" s="11"/>
      <c r="C60" s="46"/>
      <c r="E60" s="11"/>
      <c r="F60" s="20"/>
      <c r="H60" s="7"/>
      <c r="I60" s="46"/>
      <c r="K60" s="11"/>
      <c r="L60" s="18"/>
      <c r="N60" s="43"/>
      <c r="O60" s="11"/>
      <c r="P60" s="9"/>
      <c r="Q60" s="9"/>
      <c r="R60" s="20"/>
      <c r="T60" s="43"/>
      <c r="U60" s="11"/>
      <c r="V60" s="9"/>
      <c r="W60" s="9"/>
      <c r="X60" s="20"/>
    </row>
    <row r="61" spans="2:24" x14ac:dyDescent="0.35">
      <c r="B61" s="11"/>
      <c r="C61" s="46"/>
      <c r="E61" s="11"/>
      <c r="F61" s="20"/>
      <c r="H61" s="7"/>
      <c r="I61" s="46"/>
      <c r="K61" s="11"/>
      <c r="L61" s="18"/>
      <c r="N61" s="43"/>
      <c r="O61" s="11"/>
      <c r="P61" s="9"/>
      <c r="Q61" s="9"/>
      <c r="R61" s="20"/>
      <c r="T61" s="43"/>
      <c r="U61" s="11"/>
      <c r="V61" s="9"/>
      <c r="W61" s="9"/>
      <c r="X61" s="20"/>
    </row>
    <row r="62" spans="2:24" x14ac:dyDescent="0.35">
      <c r="B62" s="11"/>
      <c r="C62" s="46"/>
      <c r="E62" s="11"/>
      <c r="F62" s="20"/>
      <c r="H62" s="7"/>
      <c r="I62" s="46"/>
      <c r="K62" s="11"/>
      <c r="L62" s="18"/>
      <c r="N62" s="43"/>
      <c r="O62" s="11"/>
      <c r="P62" s="9"/>
      <c r="Q62" s="9"/>
      <c r="R62" s="20"/>
      <c r="T62" s="43"/>
      <c r="U62" s="11"/>
      <c r="V62" s="9"/>
      <c r="W62" s="9"/>
      <c r="X62" s="20"/>
    </row>
    <row r="63" spans="2:24" x14ac:dyDescent="0.35">
      <c r="B63" s="11"/>
      <c r="C63" s="46"/>
      <c r="E63" s="11"/>
      <c r="F63" s="20"/>
      <c r="H63" s="7"/>
      <c r="I63" s="46"/>
      <c r="K63" s="11"/>
      <c r="L63" s="18"/>
      <c r="N63" s="43"/>
      <c r="O63" s="11"/>
      <c r="P63" s="9"/>
      <c r="Q63" s="9"/>
      <c r="R63" s="20"/>
      <c r="T63" s="43"/>
      <c r="U63" s="11"/>
      <c r="V63" s="9"/>
      <c r="W63" s="9"/>
      <c r="X63" s="20"/>
    </row>
    <row r="64" spans="2:24" ht="15" thickBot="1" x14ac:dyDescent="0.4">
      <c r="B64" s="11"/>
      <c r="C64" s="46"/>
      <c r="E64" s="11"/>
      <c r="F64" s="20"/>
      <c r="H64" s="7"/>
      <c r="I64" s="46"/>
      <c r="K64" s="11"/>
      <c r="L64" s="18"/>
      <c r="N64" s="43"/>
      <c r="O64" s="11"/>
      <c r="P64" s="9"/>
      <c r="Q64" s="9"/>
      <c r="R64" s="20"/>
      <c r="T64" s="43"/>
      <c r="U64" s="11"/>
      <c r="V64" s="9"/>
      <c r="W64" s="9"/>
      <c r="X64" s="20"/>
    </row>
    <row r="65" spans="2:24" ht="15" thickBot="1" x14ac:dyDescent="0.4">
      <c r="B65" s="11"/>
      <c r="C65" s="46"/>
      <c r="E65" s="11"/>
      <c r="F65" s="20"/>
      <c r="H65" s="7"/>
      <c r="I65" s="46"/>
      <c r="K65" s="11"/>
      <c r="L65" s="18"/>
      <c r="N65" s="493" t="s">
        <v>81</v>
      </c>
      <c r="O65" s="494"/>
      <c r="P65" s="494"/>
      <c r="Q65" s="495"/>
      <c r="R65" s="34">
        <f>SUM(R10:R64)</f>
        <v>0</v>
      </c>
      <c r="T65" s="493" t="s">
        <v>81</v>
      </c>
      <c r="U65" s="494"/>
      <c r="V65" s="494"/>
      <c r="W65" s="495"/>
      <c r="X65" s="34">
        <f>SUM(X10:X64)</f>
        <v>0</v>
      </c>
    </row>
    <row r="66" spans="2:24" x14ac:dyDescent="0.35">
      <c r="B66" s="11"/>
      <c r="C66" s="46"/>
      <c r="E66" s="11"/>
      <c r="F66" s="20"/>
      <c r="H66" s="7"/>
      <c r="I66" s="46"/>
      <c r="K66" s="11"/>
      <c r="L66" s="18"/>
    </row>
    <row r="67" spans="2:24" x14ac:dyDescent="0.35">
      <c r="B67" s="11"/>
      <c r="C67" s="46"/>
      <c r="E67" s="11"/>
      <c r="F67" s="20"/>
      <c r="H67" s="7"/>
      <c r="I67" s="46"/>
      <c r="K67" s="11"/>
      <c r="L67" s="18"/>
    </row>
    <row r="68" spans="2:24" x14ac:dyDescent="0.35">
      <c r="B68" s="11"/>
      <c r="C68" s="46"/>
      <c r="E68" s="11"/>
      <c r="F68" s="20"/>
      <c r="H68" s="7"/>
      <c r="I68" s="46"/>
      <c r="K68" s="11"/>
      <c r="L68" s="18"/>
    </row>
    <row r="69" spans="2:24" x14ac:dyDescent="0.35">
      <c r="B69" s="11"/>
      <c r="C69" s="46"/>
      <c r="E69" s="11"/>
      <c r="F69" s="20"/>
      <c r="H69" s="7"/>
      <c r="I69" s="46"/>
      <c r="K69" s="11"/>
      <c r="L69" s="18"/>
    </row>
    <row r="70" spans="2:24" x14ac:dyDescent="0.35">
      <c r="B70" s="11"/>
      <c r="C70" s="46"/>
      <c r="E70" s="11"/>
      <c r="F70" s="20"/>
      <c r="H70" s="7"/>
      <c r="I70" s="46"/>
      <c r="K70" s="11"/>
      <c r="L70" s="18"/>
    </row>
    <row r="71" spans="2:24" x14ac:dyDescent="0.35">
      <c r="B71" s="11"/>
      <c r="C71" s="46"/>
      <c r="E71" s="11"/>
      <c r="F71" s="20"/>
      <c r="H71" s="7"/>
      <c r="I71" s="46"/>
      <c r="K71" s="11"/>
      <c r="L71" s="18"/>
    </row>
    <row r="72" spans="2:24" x14ac:dyDescent="0.35">
      <c r="B72" s="11"/>
      <c r="C72" s="46"/>
      <c r="E72" s="11"/>
      <c r="F72" s="20"/>
      <c r="H72" s="7"/>
      <c r="I72" s="46"/>
      <c r="K72" s="11"/>
      <c r="L72" s="18"/>
    </row>
    <row r="73" spans="2:24" x14ac:dyDescent="0.35">
      <c r="B73" s="11"/>
      <c r="C73" s="46"/>
      <c r="E73" s="11"/>
      <c r="F73" s="20"/>
      <c r="H73" s="7"/>
      <c r="I73" s="46"/>
      <c r="K73" s="11"/>
      <c r="L73" s="18"/>
    </row>
    <row r="74" spans="2:24" x14ac:dyDescent="0.35">
      <c r="B74" s="11"/>
      <c r="C74" s="46"/>
      <c r="E74" s="11"/>
      <c r="F74" s="20"/>
      <c r="H74" s="7"/>
      <c r="I74" s="46"/>
      <c r="K74" s="11"/>
      <c r="L74" s="18"/>
    </row>
    <row r="75" spans="2:24" x14ac:dyDescent="0.35">
      <c r="B75" s="11"/>
      <c r="C75" s="46"/>
      <c r="E75" s="11"/>
      <c r="F75" s="20"/>
      <c r="H75" s="7"/>
      <c r="I75" s="46"/>
      <c r="K75" s="11"/>
      <c r="L75" s="18"/>
    </row>
    <row r="76" spans="2:24" x14ac:dyDescent="0.35">
      <c r="B76" s="11"/>
      <c r="C76" s="46"/>
      <c r="E76" s="11"/>
      <c r="F76" s="20"/>
      <c r="H76" s="7"/>
      <c r="I76" s="46"/>
      <c r="K76" s="11"/>
      <c r="L76" s="18"/>
    </row>
    <row r="77" spans="2:24" x14ac:dyDescent="0.35">
      <c r="B77" s="11"/>
      <c r="C77" s="46"/>
      <c r="E77" s="11"/>
      <c r="F77" s="20"/>
      <c r="H77" s="7"/>
      <c r="I77" s="46"/>
      <c r="K77" s="11"/>
      <c r="L77" s="18"/>
    </row>
    <row r="78" spans="2:24" x14ac:dyDescent="0.35">
      <c r="B78" s="11"/>
      <c r="C78" s="46"/>
      <c r="E78" s="11"/>
      <c r="F78" s="20"/>
      <c r="H78" s="7"/>
      <c r="I78" s="46"/>
      <c r="K78" s="11"/>
      <c r="L78" s="18"/>
    </row>
    <row r="79" spans="2:24" x14ac:dyDescent="0.35">
      <c r="B79" s="11"/>
      <c r="C79" s="46"/>
      <c r="E79" s="11"/>
      <c r="F79" s="20"/>
      <c r="H79" s="7"/>
      <c r="I79" s="46"/>
      <c r="K79" s="11"/>
      <c r="L79" s="18"/>
    </row>
    <row r="80" spans="2:24" x14ac:dyDescent="0.35">
      <c r="B80" s="11"/>
      <c r="C80" s="46"/>
      <c r="E80" s="11"/>
      <c r="F80" s="20"/>
      <c r="H80" s="7"/>
      <c r="I80" s="46"/>
      <c r="K80" s="11"/>
      <c r="L80" s="18"/>
    </row>
    <row r="81" spans="2:12" x14ac:dyDescent="0.35">
      <c r="B81" s="11"/>
      <c r="C81" s="46"/>
      <c r="E81" s="11"/>
      <c r="F81" s="20"/>
      <c r="H81" s="7"/>
      <c r="I81" s="46"/>
      <c r="K81" s="11"/>
      <c r="L81" s="18"/>
    </row>
    <row r="82" spans="2:12" x14ac:dyDescent="0.35">
      <c r="B82" s="11"/>
      <c r="C82" s="46"/>
      <c r="E82" s="11"/>
      <c r="F82" s="20"/>
      <c r="H82" s="7"/>
      <c r="I82" s="46"/>
      <c r="K82" s="11"/>
      <c r="L82" s="18"/>
    </row>
    <row r="83" spans="2:12" x14ac:dyDescent="0.35">
      <c r="B83" s="11"/>
      <c r="C83" s="46"/>
      <c r="E83" s="11"/>
      <c r="F83" s="20"/>
      <c r="H83" s="7"/>
      <c r="I83" s="46"/>
      <c r="K83" s="11"/>
      <c r="L83" s="18"/>
    </row>
    <row r="84" spans="2:12" x14ac:dyDescent="0.35">
      <c r="B84" s="11"/>
      <c r="C84" s="46"/>
      <c r="E84" s="11"/>
      <c r="F84" s="20"/>
      <c r="H84" s="7"/>
      <c r="I84" s="46"/>
      <c r="K84" s="11"/>
      <c r="L84" s="18"/>
    </row>
    <row r="85" spans="2:12" x14ac:dyDescent="0.35">
      <c r="B85" s="11"/>
      <c r="C85" s="46"/>
      <c r="E85" s="11"/>
      <c r="F85" s="20"/>
      <c r="H85" s="7"/>
      <c r="I85" s="46"/>
      <c r="K85" s="11"/>
      <c r="L85" s="18"/>
    </row>
    <row r="86" spans="2:12" x14ac:dyDescent="0.35">
      <c r="B86" s="11"/>
      <c r="C86" s="46"/>
      <c r="E86" s="11"/>
      <c r="F86" s="20"/>
      <c r="H86" s="7"/>
      <c r="I86" s="46"/>
      <c r="K86" s="11"/>
      <c r="L86" s="18"/>
    </row>
    <row r="87" spans="2:12" x14ac:dyDescent="0.35">
      <c r="B87" s="11"/>
      <c r="C87" s="46"/>
      <c r="E87" s="11"/>
      <c r="F87" s="20"/>
      <c r="H87" s="7"/>
      <c r="I87" s="46"/>
      <c r="K87" s="11"/>
      <c r="L87" s="18"/>
    </row>
    <row r="88" spans="2:12" x14ac:dyDescent="0.35">
      <c r="B88" s="11"/>
      <c r="C88" s="46"/>
      <c r="E88" s="11"/>
      <c r="F88" s="20"/>
      <c r="H88" s="7"/>
      <c r="I88" s="46"/>
      <c r="K88" s="11"/>
      <c r="L88" s="18"/>
    </row>
    <row r="89" spans="2:12" x14ac:dyDescent="0.35">
      <c r="B89" s="11"/>
      <c r="C89" s="46"/>
      <c r="E89" s="11"/>
      <c r="F89" s="20"/>
      <c r="H89" s="7"/>
      <c r="I89" s="46"/>
      <c r="K89" s="11"/>
      <c r="L89" s="18"/>
    </row>
    <row r="90" spans="2:12" x14ac:dyDescent="0.35">
      <c r="B90" s="11"/>
      <c r="C90" s="46"/>
      <c r="E90" s="11"/>
      <c r="F90" s="20"/>
      <c r="H90" s="7"/>
      <c r="I90" s="46"/>
      <c r="K90" s="11"/>
      <c r="L90" s="18"/>
    </row>
    <row r="91" spans="2:12" x14ac:dyDescent="0.35">
      <c r="B91" s="11"/>
      <c r="C91" s="46"/>
      <c r="E91" s="11"/>
      <c r="F91" s="20"/>
      <c r="H91" s="7"/>
      <c r="I91" s="46"/>
      <c r="K91" s="11"/>
      <c r="L91" s="18"/>
    </row>
    <row r="92" spans="2:12" x14ac:dyDescent="0.35">
      <c r="B92" s="11"/>
      <c r="C92" s="46"/>
      <c r="E92" s="11"/>
      <c r="F92" s="20"/>
      <c r="H92" s="7"/>
      <c r="I92" s="46"/>
      <c r="K92" s="11"/>
      <c r="L92" s="18"/>
    </row>
    <row r="93" spans="2:12" x14ac:dyDescent="0.35">
      <c r="B93" s="11"/>
      <c r="C93" s="46"/>
      <c r="E93" s="11"/>
      <c r="F93" s="20"/>
      <c r="H93" s="7"/>
      <c r="I93" s="46"/>
      <c r="K93" s="11"/>
      <c r="L93" s="18"/>
    </row>
    <row r="94" spans="2:12" x14ac:dyDescent="0.35">
      <c r="B94" s="11"/>
      <c r="C94" s="46"/>
      <c r="E94" s="11"/>
      <c r="F94" s="20"/>
      <c r="H94" s="7"/>
      <c r="I94" s="46"/>
      <c r="K94" s="11"/>
      <c r="L94" s="18"/>
    </row>
    <row r="95" spans="2:12" x14ac:dyDescent="0.35">
      <c r="B95" s="11"/>
      <c r="C95" s="46"/>
      <c r="E95" s="11"/>
      <c r="F95" s="20"/>
      <c r="H95" s="7"/>
      <c r="I95" s="46"/>
      <c r="K95" s="11"/>
      <c r="L95" s="18"/>
    </row>
    <row r="96" spans="2:12" x14ac:dyDescent="0.35">
      <c r="B96" s="11"/>
      <c r="C96" s="46"/>
      <c r="E96" s="11"/>
      <c r="F96" s="20"/>
      <c r="H96" s="7"/>
      <c r="I96" s="46"/>
      <c r="K96" s="11"/>
      <c r="L96" s="18"/>
    </row>
    <row r="97" spans="2:12" x14ac:dyDescent="0.35">
      <c r="B97" s="11"/>
      <c r="C97" s="46"/>
      <c r="E97" s="11"/>
      <c r="F97" s="20"/>
      <c r="H97" s="7"/>
      <c r="I97" s="46"/>
      <c r="K97" s="11"/>
      <c r="L97" s="18"/>
    </row>
    <row r="98" spans="2:12" x14ac:dyDescent="0.35">
      <c r="B98" s="11"/>
      <c r="C98" s="46"/>
      <c r="E98" s="11"/>
      <c r="F98" s="20"/>
      <c r="H98" s="7"/>
      <c r="I98" s="46"/>
      <c r="K98" s="11"/>
      <c r="L98" s="18"/>
    </row>
    <row r="99" spans="2:12" x14ac:dyDescent="0.35">
      <c r="B99" s="11"/>
      <c r="C99" s="46"/>
      <c r="E99" s="11"/>
      <c r="F99" s="20"/>
      <c r="H99" s="7"/>
      <c r="I99" s="46"/>
      <c r="K99" s="11"/>
      <c r="L99" s="18"/>
    </row>
    <row r="100" spans="2:12" ht="15" thickBot="1" x14ac:dyDescent="0.4">
      <c r="B100" s="11"/>
      <c r="C100" s="46"/>
      <c r="E100" s="11"/>
      <c r="F100" s="20"/>
      <c r="H100" s="7"/>
      <c r="I100" s="46"/>
      <c r="K100" s="11"/>
      <c r="L100" s="18"/>
    </row>
    <row r="101" spans="2:12" ht="15" thickBot="1" x14ac:dyDescent="0.4">
      <c r="B101" s="493" t="s">
        <v>81</v>
      </c>
      <c r="C101" s="494"/>
      <c r="D101" s="494"/>
      <c r="E101" s="495"/>
      <c r="F101" s="34">
        <f>SUBTOTAL(9,F10:F100)</f>
        <v>0</v>
      </c>
      <c r="H101" s="7"/>
      <c r="I101" s="46"/>
      <c r="K101" s="11"/>
      <c r="L101" s="18"/>
    </row>
    <row r="102" spans="2:12" x14ac:dyDescent="0.35">
      <c r="B102" s="5"/>
      <c r="C102" s="5"/>
      <c r="D102" s="5"/>
      <c r="E102" s="5"/>
      <c r="F102" s="311"/>
      <c r="H102" s="7"/>
      <c r="I102" s="46"/>
      <c r="K102" s="11"/>
      <c r="L102" s="18"/>
    </row>
    <row r="103" spans="2:12" ht="15" thickBot="1" x14ac:dyDescent="0.4">
      <c r="B103" s="5"/>
      <c r="C103" s="5"/>
      <c r="D103" s="5"/>
      <c r="E103" s="5"/>
      <c r="F103" s="311"/>
      <c r="H103" s="7"/>
      <c r="I103" s="46"/>
      <c r="K103" s="11"/>
      <c r="L103" s="18"/>
    </row>
    <row r="104" spans="2:12" ht="15" thickBot="1" x14ac:dyDescent="0.4">
      <c r="B104" s="5"/>
      <c r="C104" s="5"/>
      <c r="D104" s="5"/>
      <c r="E104" s="5"/>
      <c r="F104" s="311"/>
      <c r="H104" s="10"/>
      <c r="I104" s="19"/>
      <c r="J104" s="15"/>
      <c r="K104" s="19"/>
      <c r="L104" s="36">
        <f>SUM(L10:L103)</f>
        <v>0</v>
      </c>
    </row>
    <row r="105" spans="2:12" x14ac:dyDescent="0.35">
      <c r="B105" s="5"/>
      <c r="C105" s="5"/>
      <c r="D105" s="5"/>
      <c r="E105" s="5"/>
      <c r="F105" s="311"/>
    </row>
    <row r="106" spans="2:12" x14ac:dyDescent="0.35">
      <c r="B106" s="5"/>
      <c r="C106" s="5"/>
      <c r="D106" s="5"/>
      <c r="E106" s="5"/>
      <c r="F106" s="311"/>
    </row>
    <row r="107" spans="2:12" x14ac:dyDescent="0.35">
      <c r="B107" s="5"/>
      <c r="C107" s="5"/>
      <c r="D107" s="5"/>
      <c r="E107" s="5"/>
      <c r="F107" s="311"/>
    </row>
    <row r="108" spans="2:12" x14ac:dyDescent="0.35">
      <c r="B108" s="5"/>
      <c r="C108" s="5"/>
      <c r="D108" s="5"/>
      <c r="E108" s="5"/>
      <c r="F108" s="311"/>
    </row>
  </sheetData>
  <mergeCells count="5">
    <mergeCell ref="B101:E101"/>
    <mergeCell ref="N65:Q65"/>
    <mergeCell ref="N8:P8"/>
    <mergeCell ref="T8:V8"/>
    <mergeCell ref="T65:W65"/>
  </mergeCells>
  <conditionalFormatting sqref="B10:B99">
    <cfRule type="duplicateValues" dxfId="2" priority="25168"/>
  </conditionalFormatting>
  <conditionalFormatting sqref="H10:H96">
    <cfRule type="duplicateValues" dxfId="1" priority="25165"/>
  </conditionalFormatting>
  <conditionalFormatting sqref="H10:H103">
    <cfRule type="duplicateValues" dxfId="0" priority="25167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221E-45F0-41FC-B0E0-F1BEBA902A60}">
  <sheetPr codeName="Sheet9"/>
  <dimension ref="B2:E254"/>
  <sheetViews>
    <sheetView showGridLines="0" showRowColHeaders="0" workbookViewId="0">
      <selection activeCell="E5" sqref="E5"/>
    </sheetView>
  </sheetViews>
  <sheetFormatPr defaultRowHeight="14.5" x14ac:dyDescent="0.35"/>
  <cols>
    <col min="2" max="2" width="15.90625" bestFit="1" customWidth="1"/>
    <col min="3" max="4" width="12.36328125" bestFit="1" customWidth="1"/>
    <col min="5" max="5" width="8.36328125" bestFit="1" customWidth="1"/>
  </cols>
  <sheetData>
    <row r="2" spans="2:5" s="3" customFormat="1" ht="15" thickBot="1" x14ac:dyDescent="0.4">
      <c r="C2" s="3">
        <f>SUBTOTAL(9,C4:C2500)</f>
        <v>201</v>
      </c>
      <c r="D2" s="3">
        <f>SUBTOTAL(9,D4:D2500)</f>
        <v>0</v>
      </c>
      <c r="E2" s="3">
        <f>SUBTOTAL(9,E4:E2500)</f>
        <v>201</v>
      </c>
    </row>
    <row r="3" spans="2:5" ht="15" thickBot="1" x14ac:dyDescent="0.4">
      <c r="B3" s="32" t="str" cm="1">
        <f t="array" ref="B3:B6">_xlfn.UNIQUE(_xlfn._TRO_TRAILING(Details!E4:E11))</f>
        <v>Shipment ID</v>
      </c>
      <c r="C3" s="32" t="s">
        <v>255</v>
      </c>
      <c r="D3" s="32" t="s">
        <v>256</v>
      </c>
      <c r="E3" s="32" t="s">
        <v>69</v>
      </c>
    </row>
    <row r="4" spans="2:5" x14ac:dyDescent="0.35">
      <c r="B4" t="str">
        <v>SH04262802</v>
      </c>
      <c r="C4" s="3">
        <f>SUMIFS(Details!S:S,Details!E:E,'qty reco'!B4)</f>
        <v>63</v>
      </c>
      <c r="D4" s="3">
        <f>SUMIFS(Details!BA:BA,Details!E:E,'qty reco'!B4)</f>
        <v>0</v>
      </c>
      <c r="E4" s="3">
        <f>C4-D4</f>
        <v>63</v>
      </c>
    </row>
    <row r="5" spans="2:5" x14ac:dyDescent="0.35">
      <c r="B5" t="str">
        <v>SH05261901</v>
      </c>
      <c r="C5" s="3">
        <f>SUMIFS(Details!S:S,Details!E:E,'qty reco'!B5)</f>
        <v>67</v>
      </c>
      <c r="D5" s="3">
        <f>SUMIFS(Details!BA:BA,Details!E:E,'qty reco'!B5)</f>
        <v>0</v>
      </c>
      <c r="E5" s="3">
        <f t="shared" ref="E5:E68" si="0">C5-D5</f>
        <v>67</v>
      </c>
    </row>
    <row r="6" spans="2:5" x14ac:dyDescent="0.35">
      <c r="B6" t="str">
        <v>SH06261002</v>
      </c>
      <c r="C6" s="3">
        <f>SUMIFS(Details!S:S,Details!E:E,'qty reco'!B6)</f>
        <v>71</v>
      </c>
      <c r="D6" s="3">
        <f>SUMIFS(Details!BA:BA,Details!E:E,'qty reco'!B6)</f>
        <v>0</v>
      </c>
      <c r="E6" s="3">
        <f t="shared" si="0"/>
        <v>71</v>
      </c>
    </row>
    <row r="7" spans="2:5" x14ac:dyDescent="0.35">
      <c r="C7" s="3">
        <f>SUMIFS(Details!S:S,Details!E:E,'qty reco'!B7)</f>
        <v>0</v>
      </c>
      <c r="D7" s="3">
        <f>SUMIFS(Details!BA:BA,Details!E:E,'qty reco'!B7)</f>
        <v>0</v>
      </c>
      <c r="E7" s="3">
        <f t="shared" si="0"/>
        <v>0</v>
      </c>
    </row>
    <row r="8" spans="2:5" x14ac:dyDescent="0.35">
      <c r="C8" s="3">
        <f>SUMIFS(Details!S:S,Details!E:E,'qty reco'!B8)</f>
        <v>0</v>
      </c>
      <c r="D8" s="3">
        <f>SUMIFS(Details!BA:BA,Details!E:E,'qty reco'!B8)</f>
        <v>0</v>
      </c>
      <c r="E8" s="3">
        <f t="shared" si="0"/>
        <v>0</v>
      </c>
    </row>
    <row r="9" spans="2:5" x14ac:dyDescent="0.35">
      <c r="C9" s="3">
        <f>SUMIFS(Details!S:S,Details!E:E,'qty reco'!B9)</f>
        <v>0</v>
      </c>
      <c r="D9" s="3">
        <f>SUMIFS(Details!BA:BA,Details!E:E,'qty reco'!B9)</f>
        <v>0</v>
      </c>
      <c r="E9" s="3">
        <f t="shared" si="0"/>
        <v>0</v>
      </c>
    </row>
    <row r="10" spans="2:5" x14ac:dyDescent="0.35">
      <c r="C10" s="3">
        <f>SUMIFS(Details!S:S,Details!E:E,'qty reco'!B10)</f>
        <v>0</v>
      </c>
      <c r="D10" s="3">
        <f>SUMIFS(Details!BA:BA,Details!E:E,'qty reco'!B10)</f>
        <v>0</v>
      </c>
      <c r="E10" s="3">
        <f t="shared" si="0"/>
        <v>0</v>
      </c>
    </row>
    <row r="11" spans="2:5" x14ac:dyDescent="0.35">
      <c r="C11" s="3">
        <f>SUMIFS(Details!S:S,Details!E:E,'qty reco'!B11)</f>
        <v>0</v>
      </c>
      <c r="D11" s="3">
        <f>SUMIFS(Details!BA:BA,Details!E:E,'qty reco'!B11)</f>
        <v>0</v>
      </c>
      <c r="E11" s="3">
        <f t="shared" si="0"/>
        <v>0</v>
      </c>
    </row>
    <row r="12" spans="2:5" x14ac:dyDescent="0.35">
      <c r="C12" s="3">
        <f>SUMIFS(Details!S:S,Details!E:E,'qty reco'!B12)</f>
        <v>0</v>
      </c>
      <c r="D12" s="3">
        <f>SUMIFS(Details!BA:BA,Details!E:E,'qty reco'!B12)</f>
        <v>0</v>
      </c>
      <c r="E12" s="3">
        <f t="shared" si="0"/>
        <v>0</v>
      </c>
    </row>
    <row r="13" spans="2:5" x14ac:dyDescent="0.35">
      <c r="C13" s="3">
        <f>SUMIFS(Details!S:S,Details!E:E,'qty reco'!B13)</f>
        <v>0</v>
      </c>
      <c r="D13" s="3">
        <f>SUMIFS(Details!BA:BA,Details!E:E,'qty reco'!B13)</f>
        <v>0</v>
      </c>
      <c r="E13" s="3">
        <f t="shared" si="0"/>
        <v>0</v>
      </c>
    </row>
    <row r="14" spans="2:5" x14ac:dyDescent="0.35">
      <c r="C14" s="3">
        <f>SUMIFS(Details!S:S,Details!E:E,'qty reco'!B14)</f>
        <v>0</v>
      </c>
      <c r="D14" s="3">
        <f>SUMIFS(Details!BA:BA,Details!E:E,'qty reco'!B14)</f>
        <v>0</v>
      </c>
      <c r="E14" s="3">
        <f t="shared" si="0"/>
        <v>0</v>
      </c>
    </row>
    <row r="15" spans="2:5" x14ac:dyDescent="0.35">
      <c r="C15" s="3">
        <f>SUMIFS(Details!S:S,Details!E:E,'qty reco'!B15)</f>
        <v>0</v>
      </c>
      <c r="D15" s="3">
        <f>SUMIFS(Details!BA:BA,Details!E:E,'qty reco'!B15)</f>
        <v>0</v>
      </c>
      <c r="E15" s="3">
        <f t="shared" si="0"/>
        <v>0</v>
      </c>
    </row>
    <row r="16" spans="2:5" x14ac:dyDescent="0.35">
      <c r="C16" s="3">
        <f>SUMIFS(Details!S:S,Details!E:E,'qty reco'!B16)</f>
        <v>0</v>
      </c>
      <c r="D16" s="3">
        <f>SUMIFS(Details!BA:BA,Details!E:E,'qty reco'!B16)</f>
        <v>0</v>
      </c>
      <c r="E16" s="3">
        <f t="shared" si="0"/>
        <v>0</v>
      </c>
    </row>
    <row r="17" spans="3:5" x14ac:dyDescent="0.35">
      <c r="C17" s="3">
        <f>SUMIFS(Details!S:S,Details!E:E,'qty reco'!B17)</f>
        <v>0</v>
      </c>
      <c r="D17" s="3">
        <f>SUMIFS(Details!BA:BA,Details!E:E,'qty reco'!B17)</f>
        <v>0</v>
      </c>
      <c r="E17" s="3">
        <f t="shared" si="0"/>
        <v>0</v>
      </c>
    </row>
    <row r="18" spans="3:5" x14ac:dyDescent="0.35">
      <c r="C18" s="3">
        <f>SUMIFS(Details!S:S,Details!E:E,'qty reco'!B18)</f>
        <v>0</v>
      </c>
      <c r="D18" s="3">
        <f>SUMIFS(Details!BA:BA,Details!E:E,'qty reco'!B18)</f>
        <v>0</v>
      </c>
      <c r="E18" s="3">
        <f t="shared" si="0"/>
        <v>0</v>
      </c>
    </row>
    <row r="19" spans="3:5" x14ac:dyDescent="0.35">
      <c r="C19" s="3">
        <f>SUMIFS(Details!S:S,Details!E:E,'qty reco'!B19)</f>
        <v>0</v>
      </c>
      <c r="D19" s="3">
        <f>SUMIFS(Details!BA:BA,Details!E:E,'qty reco'!B19)</f>
        <v>0</v>
      </c>
      <c r="E19" s="3">
        <f t="shared" si="0"/>
        <v>0</v>
      </c>
    </row>
    <row r="20" spans="3:5" x14ac:dyDescent="0.35">
      <c r="C20" s="3">
        <f>SUMIFS(Details!S:S,Details!E:E,'qty reco'!B20)</f>
        <v>0</v>
      </c>
      <c r="D20" s="3">
        <f>SUMIFS(Details!BA:BA,Details!E:E,'qty reco'!B20)</f>
        <v>0</v>
      </c>
      <c r="E20" s="3">
        <f t="shared" si="0"/>
        <v>0</v>
      </c>
    </row>
    <row r="21" spans="3:5" x14ac:dyDescent="0.35">
      <c r="C21" s="3">
        <f>SUMIFS(Details!S:S,Details!E:E,'qty reco'!B21)</f>
        <v>0</v>
      </c>
      <c r="D21" s="3">
        <f>SUMIFS(Details!BA:BA,Details!E:E,'qty reco'!B21)</f>
        <v>0</v>
      </c>
      <c r="E21" s="3">
        <f t="shared" si="0"/>
        <v>0</v>
      </c>
    </row>
    <row r="22" spans="3:5" x14ac:dyDescent="0.35">
      <c r="C22" s="3">
        <f>SUMIFS(Details!S:S,Details!E:E,'qty reco'!B22)</f>
        <v>0</v>
      </c>
      <c r="D22" s="3">
        <f>SUMIFS(Details!BA:BA,Details!E:E,'qty reco'!B22)</f>
        <v>0</v>
      </c>
      <c r="E22" s="3">
        <f t="shared" si="0"/>
        <v>0</v>
      </c>
    </row>
    <row r="23" spans="3:5" x14ac:dyDescent="0.35">
      <c r="C23" s="3">
        <f>SUMIFS(Details!S:S,Details!E:E,'qty reco'!B23)</f>
        <v>0</v>
      </c>
      <c r="D23" s="3">
        <f>SUMIFS(Details!BA:BA,Details!E:E,'qty reco'!B23)</f>
        <v>0</v>
      </c>
      <c r="E23" s="3">
        <f t="shared" si="0"/>
        <v>0</v>
      </c>
    </row>
    <row r="24" spans="3:5" x14ac:dyDescent="0.35">
      <c r="C24" s="3">
        <f>SUMIFS(Details!S:S,Details!E:E,'qty reco'!B24)</f>
        <v>0</v>
      </c>
      <c r="D24" s="3">
        <f>SUMIFS(Details!BA:BA,Details!E:E,'qty reco'!B24)</f>
        <v>0</v>
      </c>
      <c r="E24" s="3">
        <f t="shared" si="0"/>
        <v>0</v>
      </c>
    </row>
    <row r="25" spans="3:5" x14ac:dyDescent="0.35">
      <c r="C25" s="3">
        <f>SUMIFS(Details!S:S,Details!E:E,'qty reco'!B25)</f>
        <v>0</v>
      </c>
      <c r="D25" s="3">
        <f>SUMIFS(Details!BA:BA,Details!E:E,'qty reco'!B25)</f>
        <v>0</v>
      </c>
      <c r="E25" s="3">
        <f t="shared" si="0"/>
        <v>0</v>
      </c>
    </row>
    <row r="26" spans="3:5" x14ac:dyDescent="0.35">
      <c r="C26" s="3">
        <f>SUMIFS(Details!S:S,Details!E:E,'qty reco'!B26)</f>
        <v>0</v>
      </c>
      <c r="D26" s="3">
        <f>SUMIFS(Details!BA:BA,Details!E:E,'qty reco'!B26)</f>
        <v>0</v>
      </c>
      <c r="E26" s="3">
        <f t="shared" si="0"/>
        <v>0</v>
      </c>
    </row>
    <row r="27" spans="3:5" x14ac:dyDescent="0.35">
      <c r="C27" s="3">
        <f>SUMIFS(Details!S:S,Details!E:E,'qty reco'!B27)</f>
        <v>0</v>
      </c>
      <c r="D27" s="3">
        <f>SUMIFS(Details!BA:BA,Details!E:E,'qty reco'!B27)</f>
        <v>0</v>
      </c>
      <c r="E27" s="3">
        <f t="shared" si="0"/>
        <v>0</v>
      </c>
    </row>
    <row r="28" spans="3:5" x14ac:dyDescent="0.35">
      <c r="C28" s="3">
        <f>SUMIFS(Details!S:S,Details!E:E,'qty reco'!B28)</f>
        <v>0</v>
      </c>
      <c r="D28" s="3">
        <f>SUMIFS(Details!BA:BA,Details!E:E,'qty reco'!B28)</f>
        <v>0</v>
      </c>
      <c r="E28" s="3">
        <f t="shared" si="0"/>
        <v>0</v>
      </c>
    </row>
    <row r="29" spans="3:5" x14ac:dyDescent="0.35">
      <c r="C29" s="3">
        <f>SUMIFS(Details!S:S,Details!E:E,'qty reco'!B29)</f>
        <v>0</v>
      </c>
      <c r="D29" s="3">
        <f>SUMIFS(Details!BA:BA,Details!E:E,'qty reco'!B29)</f>
        <v>0</v>
      </c>
      <c r="E29" s="3">
        <f t="shared" si="0"/>
        <v>0</v>
      </c>
    </row>
    <row r="30" spans="3:5" x14ac:dyDescent="0.35">
      <c r="C30" s="3">
        <f>SUMIFS(Details!S:S,Details!E:E,'qty reco'!B30)</f>
        <v>0</v>
      </c>
      <c r="D30" s="3">
        <f>SUMIFS(Details!BA:BA,Details!E:E,'qty reco'!B30)</f>
        <v>0</v>
      </c>
      <c r="E30" s="3">
        <f t="shared" si="0"/>
        <v>0</v>
      </c>
    </row>
    <row r="31" spans="3:5" x14ac:dyDescent="0.35">
      <c r="C31" s="3">
        <f>SUMIFS(Details!S:S,Details!E:E,'qty reco'!B31)</f>
        <v>0</v>
      </c>
      <c r="D31" s="3">
        <f>SUMIFS(Details!BA:BA,Details!E:E,'qty reco'!B31)</f>
        <v>0</v>
      </c>
      <c r="E31" s="3">
        <f t="shared" si="0"/>
        <v>0</v>
      </c>
    </row>
    <row r="32" spans="3:5" x14ac:dyDescent="0.35">
      <c r="C32" s="3">
        <f>SUMIFS(Details!S:S,Details!E:E,'qty reco'!B32)</f>
        <v>0</v>
      </c>
      <c r="D32" s="3">
        <f>SUMIFS(Details!BA:BA,Details!E:E,'qty reco'!B32)</f>
        <v>0</v>
      </c>
      <c r="E32" s="3">
        <f t="shared" si="0"/>
        <v>0</v>
      </c>
    </row>
    <row r="33" spans="3:5" x14ac:dyDescent="0.35">
      <c r="C33" s="3">
        <f>SUMIFS(Details!S:S,Details!E:E,'qty reco'!B33)</f>
        <v>0</v>
      </c>
      <c r="D33" s="3">
        <f>SUMIFS(Details!BA:BA,Details!E:E,'qty reco'!B33)</f>
        <v>0</v>
      </c>
      <c r="E33" s="3">
        <f t="shared" si="0"/>
        <v>0</v>
      </c>
    </row>
    <row r="34" spans="3:5" x14ac:dyDescent="0.35">
      <c r="C34" s="3">
        <f>SUMIFS(Details!S:S,Details!E:E,'qty reco'!B34)</f>
        <v>0</v>
      </c>
      <c r="D34" s="3">
        <f>SUMIFS(Details!BA:BA,Details!E:E,'qty reco'!B34)</f>
        <v>0</v>
      </c>
      <c r="E34" s="3">
        <f t="shared" si="0"/>
        <v>0</v>
      </c>
    </row>
    <row r="35" spans="3:5" x14ac:dyDescent="0.35">
      <c r="C35" s="3">
        <f>SUMIFS(Details!S:S,Details!E:E,'qty reco'!B35)</f>
        <v>0</v>
      </c>
      <c r="D35" s="3">
        <f>SUMIFS(Details!BA:BA,Details!E:E,'qty reco'!B35)</f>
        <v>0</v>
      </c>
      <c r="E35" s="3">
        <f t="shared" si="0"/>
        <v>0</v>
      </c>
    </row>
    <row r="36" spans="3:5" x14ac:dyDescent="0.35">
      <c r="C36" s="3">
        <f>SUMIFS(Details!S:S,Details!E:E,'qty reco'!B36)</f>
        <v>0</v>
      </c>
      <c r="D36" s="3">
        <f>SUMIFS(Details!BA:BA,Details!E:E,'qty reco'!B36)</f>
        <v>0</v>
      </c>
      <c r="E36" s="3">
        <f t="shared" si="0"/>
        <v>0</v>
      </c>
    </row>
    <row r="37" spans="3:5" x14ac:dyDescent="0.35">
      <c r="C37" s="3">
        <f>SUMIFS(Details!S:S,Details!E:E,'qty reco'!B37)</f>
        <v>0</v>
      </c>
      <c r="D37" s="3">
        <f>SUMIFS(Details!BA:BA,Details!E:E,'qty reco'!B37)</f>
        <v>0</v>
      </c>
      <c r="E37" s="3">
        <f t="shared" si="0"/>
        <v>0</v>
      </c>
    </row>
    <row r="38" spans="3:5" x14ac:dyDescent="0.35">
      <c r="C38" s="3">
        <f>SUMIFS(Details!S:S,Details!E:E,'qty reco'!B38)</f>
        <v>0</v>
      </c>
      <c r="D38" s="3">
        <f>SUMIFS(Details!BA:BA,Details!E:E,'qty reco'!B38)</f>
        <v>0</v>
      </c>
      <c r="E38" s="3">
        <f t="shared" si="0"/>
        <v>0</v>
      </c>
    </row>
    <row r="39" spans="3:5" x14ac:dyDescent="0.35">
      <c r="C39" s="3">
        <f>SUMIFS(Details!S:S,Details!E:E,'qty reco'!B39)</f>
        <v>0</v>
      </c>
      <c r="D39" s="3">
        <f>SUMIFS(Details!BA:BA,Details!E:E,'qty reco'!B39)</f>
        <v>0</v>
      </c>
      <c r="E39" s="3">
        <f t="shared" si="0"/>
        <v>0</v>
      </c>
    </row>
    <row r="40" spans="3:5" x14ac:dyDescent="0.35">
      <c r="C40" s="3">
        <f>SUMIFS(Details!S:S,Details!E:E,'qty reco'!B40)</f>
        <v>0</v>
      </c>
      <c r="D40" s="3">
        <f>SUMIFS(Details!BA:BA,Details!E:E,'qty reco'!B40)</f>
        <v>0</v>
      </c>
      <c r="E40" s="3">
        <f t="shared" si="0"/>
        <v>0</v>
      </c>
    </row>
    <row r="41" spans="3:5" x14ac:dyDescent="0.35">
      <c r="C41" s="3">
        <f>SUMIFS(Details!S:S,Details!E:E,'qty reco'!B41)</f>
        <v>0</v>
      </c>
      <c r="D41" s="3">
        <f>SUMIFS(Details!BA:BA,Details!E:E,'qty reco'!B41)</f>
        <v>0</v>
      </c>
      <c r="E41" s="3">
        <f t="shared" si="0"/>
        <v>0</v>
      </c>
    </row>
    <row r="42" spans="3:5" x14ac:dyDescent="0.35">
      <c r="C42" s="3">
        <f>SUMIFS(Details!S:S,Details!E:E,'qty reco'!B42)</f>
        <v>0</v>
      </c>
      <c r="D42" s="3">
        <f>SUMIFS(Details!BA:BA,Details!E:E,'qty reco'!B42)</f>
        <v>0</v>
      </c>
      <c r="E42" s="3">
        <f t="shared" si="0"/>
        <v>0</v>
      </c>
    </row>
    <row r="43" spans="3:5" x14ac:dyDescent="0.35">
      <c r="C43" s="3">
        <f>SUMIFS(Details!S:S,Details!E:E,'qty reco'!B43)</f>
        <v>0</v>
      </c>
      <c r="D43" s="3">
        <f>SUMIFS(Details!BA:BA,Details!E:E,'qty reco'!B43)</f>
        <v>0</v>
      </c>
      <c r="E43" s="3">
        <f t="shared" si="0"/>
        <v>0</v>
      </c>
    </row>
    <row r="44" spans="3:5" x14ac:dyDescent="0.35">
      <c r="C44" s="3">
        <f>SUMIFS(Details!S:S,Details!E:E,'qty reco'!B44)</f>
        <v>0</v>
      </c>
      <c r="D44" s="3">
        <f>SUMIFS(Details!BA:BA,Details!E:E,'qty reco'!B44)</f>
        <v>0</v>
      </c>
      <c r="E44" s="3">
        <f t="shared" si="0"/>
        <v>0</v>
      </c>
    </row>
    <row r="45" spans="3:5" x14ac:dyDescent="0.35">
      <c r="C45" s="3">
        <f>SUMIFS(Details!S:S,Details!E:E,'qty reco'!B45)</f>
        <v>0</v>
      </c>
      <c r="D45" s="3">
        <f>SUMIFS(Details!BA:BA,Details!E:E,'qty reco'!B45)</f>
        <v>0</v>
      </c>
      <c r="E45" s="3">
        <f t="shared" si="0"/>
        <v>0</v>
      </c>
    </row>
    <row r="46" spans="3:5" x14ac:dyDescent="0.35">
      <c r="C46" s="3">
        <f>SUMIFS(Details!S:S,Details!E:E,'qty reco'!B46)</f>
        <v>0</v>
      </c>
      <c r="D46" s="3">
        <f>SUMIFS(Details!BA:BA,Details!E:E,'qty reco'!B46)</f>
        <v>0</v>
      </c>
      <c r="E46" s="3">
        <f t="shared" si="0"/>
        <v>0</v>
      </c>
    </row>
    <row r="47" spans="3:5" x14ac:dyDescent="0.35">
      <c r="C47" s="3">
        <f>SUMIFS(Details!S:S,Details!E:E,'qty reco'!B47)</f>
        <v>0</v>
      </c>
      <c r="D47" s="3">
        <f>SUMIFS(Details!BA:BA,Details!E:E,'qty reco'!B47)</f>
        <v>0</v>
      </c>
      <c r="E47" s="3">
        <f t="shared" si="0"/>
        <v>0</v>
      </c>
    </row>
    <row r="48" spans="3:5" x14ac:dyDescent="0.35">
      <c r="C48" s="3">
        <f>SUMIFS(Details!S:S,Details!E:E,'qty reco'!B48)</f>
        <v>0</v>
      </c>
      <c r="D48" s="3">
        <f>SUMIFS(Details!BA:BA,Details!E:E,'qty reco'!B48)</f>
        <v>0</v>
      </c>
      <c r="E48" s="3">
        <f t="shared" si="0"/>
        <v>0</v>
      </c>
    </row>
    <row r="49" spans="3:5" x14ac:dyDescent="0.35">
      <c r="C49" s="3">
        <f>SUMIFS(Details!S:S,Details!E:E,'qty reco'!B49)</f>
        <v>0</v>
      </c>
      <c r="D49" s="3">
        <f>SUMIFS(Details!BA:BA,Details!E:E,'qty reco'!B49)</f>
        <v>0</v>
      </c>
      <c r="E49" s="3">
        <f t="shared" si="0"/>
        <v>0</v>
      </c>
    </row>
    <row r="50" spans="3:5" x14ac:dyDescent="0.35">
      <c r="C50" s="3">
        <f>SUMIFS(Details!S:S,Details!E:E,'qty reco'!B50)</f>
        <v>0</v>
      </c>
      <c r="D50" s="3">
        <f>SUMIFS(Details!BA:BA,Details!E:E,'qty reco'!B50)</f>
        <v>0</v>
      </c>
      <c r="E50" s="3">
        <f t="shared" si="0"/>
        <v>0</v>
      </c>
    </row>
    <row r="51" spans="3:5" x14ac:dyDescent="0.35">
      <c r="C51" s="3">
        <f>SUMIFS(Details!S:S,Details!E:E,'qty reco'!B51)</f>
        <v>0</v>
      </c>
      <c r="D51" s="3">
        <f>SUMIFS(Details!BA:BA,Details!E:E,'qty reco'!B51)</f>
        <v>0</v>
      </c>
      <c r="E51" s="3">
        <f t="shared" si="0"/>
        <v>0</v>
      </c>
    </row>
    <row r="52" spans="3:5" x14ac:dyDescent="0.35">
      <c r="C52" s="3">
        <f>SUMIFS(Details!S:S,Details!E:E,'qty reco'!B52)</f>
        <v>0</v>
      </c>
      <c r="D52" s="3">
        <f>SUMIFS(Details!BA:BA,Details!E:E,'qty reco'!B52)</f>
        <v>0</v>
      </c>
      <c r="E52" s="3">
        <f t="shared" si="0"/>
        <v>0</v>
      </c>
    </row>
    <row r="53" spans="3:5" x14ac:dyDescent="0.35">
      <c r="C53" s="3">
        <f>SUMIFS(Details!S:S,Details!E:E,'qty reco'!B53)</f>
        <v>0</v>
      </c>
      <c r="D53" s="3">
        <f>SUMIFS(Details!BA:BA,Details!E:E,'qty reco'!B53)</f>
        <v>0</v>
      </c>
      <c r="E53" s="3">
        <f t="shared" si="0"/>
        <v>0</v>
      </c>
    </row>
    <row r="54" spans="3:5" x14ac:dyDescent="0.35">
      <c r="C54" s="3">
        <f>SUMIFS(Details!S:S,Details!E:E,'qty reco'!B54)</f>
        <v>0</v>
      </c>
      <c r="D54" s="3">
        <f>SUMIFS(Details!BA:BA,Details!E:E,'qty reco'!B54)</f>
        <v>0</v>
      </c>
      <c r="E54" s="3">
        <f t="shared" si="0"/>
        <v>0</v>
      </c>
    </row>
    <row r="55" spans="3:5" x14ac:dyDescent="0.35">
      <c r="C55" s="3">
        <f>SUMIFS(Details!S:S,Details!E:E,'qty reco'!B55)</f>
        <v>0</v>
      </c>
      <c r="D55" s="3">
        <f>SUMIFS(Details!BA:BA,Details!E:E,'qty reco'!B55)</f>
        <v>0</v>
      </c>
      <c r="E55" s="3">
        <f t="shared" si="0"/>
        <v>0</v>
      </c>
    </row>
    <row r="56" spans="3:5" x14ac:dyDescent="0.35">
      <c r="C56" s="3">
        <f>SUMIFS(Details!S:S,Details!E:E,'qty reco'!B56)</f>
        <v>0</v>
      </c>
      <c r="D56" s="3">
        <f>SUMIFS(Details!BA:BA,Details!E:E,'qty reco'!B56)</f>
        <v>0</v>
      </c>
      <c r="E56" s="3">
        <f t="shared" si="0"/>
        <v>0</v>
      </c>
    </row>
    <row r="57" spans="3:5" x14ac:dyDescent="0.35">
      <c r="C57" s="3">
        <f>SUMIFS(Details!S:S,Details!E:E,'qty reco'!B57)</f>
        <v>0</v>
      </c>
      <c r="D57" s="3">
        <f>SUMIFS(Details!BA:BA,Details!E:E,'qty reco'!B57)</f>
        <v>0</v>
      </c>
      <c r="E57" s="3">
        <f t="shared" si="0"/>
        <v>0</v>
      </c>
    </row>
    <row r="58" spans="3:5" x14ac:dyDescent="0.35">
      <c r="C58" s="3">
        <f>SUMIFS(Details!S:S,Details!E:E,'qty reco'!B58)</f>
        <v>0</v>
      </c>
      <c r="D58" s="3">
        <f>SUMIFS(Details!BA:BA,Details!E:E,'qty reco'!B58)</f>
        <v>0</v>
      </c>
      <c r="E58" s="3">
        <f t="shared" si="0"/>
        <v>0</v>
      </c>
    </row>
    <row r="59" spans="3:5" x14ac:dyDescent="0.35">
      <c r="C59" s="3">
        <f>SUMIFS(Details!S:S,Details!E:E,'qty reco'!B59)</f>
        <v>0</v>
      </c>
      <c r="D59" s="3">
        <f>SUMIFS(Details!BA:BA,Details!E:E,'qty reco'!B59)</f>
        <v>0</v>
      </c>
      <c r="E59" s="3">
        <f t="shared" si="0"/>
        <v>0</v>
      </c>
    </row>
    <row r="60" spans="3:5" x14ac:dyDescent="0.35">
      <c r="C60" s="3">
        <f>SUMIFS(Details!S:S,Details!E:E,'qty reco'!B60)</f>
        <v>0</v>
      </c>
      <c r="D60" s="3">
        <f>SUMIFS(Details!BA:BA,Details!E:E,'qty reco'!B60)</f>
        <v>0</v>
      </c>
      <c r="E60" s="3">
        <f t="shared" si="0"/>
        <v>0</v>
      </c>
    </row>
    <row r="61" spans="3:5" x14ac:dyDescent="0.35">
      <c r="C61" s="3">
        <f>SUMIFS(Details!S:S,Details!E:E,'qty reco'!B61)</f>
        <v>0</v>
      </c>
      <c r="D61" s="3">
        <f>SUMIFS(Details!BA:BA,Details!E:E,'qty reco'!B61)</f>
        <v>0</v>
      </c>
      <c r="E61" s="3">
        <f t="shared" si="0"/>
        <v>0</v>
      </c>
    </row>
    <row r="62" spans="3:5" x14ac:dyDescent="0.35">
      <c r="C62" s="3">
        <f>SUMIFS(Details!S:S,Details!E:E,'qty reco'!B62)</f>
        <v>0</v>
      </c>
      <c r="D62" s="3">
        <f>SUMIFS(Details!BA:BA,Details!E:E,'qty reco'!B62)</f>
        <v>0</v>
      </c>
      <c r="E62" s="3">
        <f t="shared" si="0"/>
        <v>0</v>
      </c>
    </row>
    <row r="63" spans="3:5" x14ac:dyDescent="0.35">
      <c r="C63" s="3">
        <f>SUMIFS(Details!S:S,Details!E:E,'qty reco'!B63)</f>
        <v>0</v>
      </c>
      <c r="D63" s="3">
        <f>SUMIFS(Details!BA:BA,Details!E:E,'qty reco'!B63)</f>
        <v>0</v>
      </c>
      <c r="E63" s="3">
        <f t="shared" si="0"/>
        <v>0</v>
      </c>
    </row>
    <row r="64" spans="3:5" x14ac:dyDescent="0.35">
      <c r="C64" s="3">
        <f>SUMIFS(Details!S:S,Details!E:E,'qty reco'!B64)</f>
        <v>0</v>
      </c>
      <c r="D64" s="3">
        <f>SUMIFS(Details!BA:BA,Details!E:E,'qty reco'!B64)</f>
        <v>0</v>
      </c>
      <c r="E64" s="3">
        <f t="shared" si="0"/>
        <v>0</v>
      </c>
    </row>
    <row r="65" spans="3:5" x14ac:dyDescent="0.35">
      <c r="C65" s="3">
        <f>SUMIFS(Details!S:S,Details!E:E,'qty reco'!B65)</f>
        <v>0</v>
      </c>
      <c r="D65" s="3">
        <f>SUMIFS(Details!BA:BA,Details!E:E,'qty reco'!B65)</f>
        <v>0</v>
      </c>
      <c r="E65" s="3">
        <f t="shared" si="0"/>
        <v>0</v>
      </c>
    </row>
    <row r="66" spans="3:5" x14ac:dyDescent="0.35">
      <c r="C66" s="3">
        <f>SUMIFS(Details!S:S,Details!E:E,'qty reco'!B66)</f>
        <v>0</v>
      </c>
      <c r="D66" s="3">
        <f>SUMIFS(Details!BA:BA,Details!E:E,'qty reco'!B66)</f>
        <v>0</v>
      </c>
      <c r="E66" s="3">
        <f t="shared" si="0"/>
        <v>0</v>
      </c>
    </row>
    <row r="67" spans="3:5" x14ac:dyDescent="0.35">
      <c r="C67" s="3">
        <f>SUMIFS(Details!S:S,Details!E:E,'qty reco'!B67)</f>
        <v>0</v>
      </c>
      <c r="D67" s="3">
        <f>SUMIFS(Details!BA:BA,Details!E:E,'qty reco'!B67)</f>
        <v>0</v>
      </c>
      <c r="E67" s="3">
        <f t="shared" si="0"/>
        <v>0</v>
      </c>
    </row>
    <row r="68" spans="3:5" x14ac:dyDescent="0.35">
      <c r="C68" s="3">
        <f>SUMIFS(Details!S:S,Details!E:E,'qty reco'!B68)</f>
        <v>0</v>
      </c>
      <c r="D68" s="3">
        <f>SUMIFS(Details!BA:BA,Details!E:E,'qty reco'!B68)</f>
        <v>0</v>
      </c>
      <c r="E68" s="3">
        <f t="shared" si="0"/>
        <v>0</v>
      </c>
    </row>
    <row r="69" spans="3:5" x14ac:dyDescent="0.35">
      <c r="C69" s="3">
        <f>SUMIFS(Details!S:S,Details!E:E,'qty reco'!B69)</f>
        <v>0</v>
      </c>
      <c r="D69" s="3">
        <f>SUMIFS(Details!BA:BA,Details!E:E,'qty reco'!B69)</f>
        <v>0</v>
      </c>
      <c r="E69" s="3">
        <f t="shared" ref="E69:E132" si="1">C69-D69</f>
        <v>0</v>
      </c>
    </row>
    <row r="70" spans="3:5" x14ac:dyDescent="0.35">
      <c r="C70" s="3">
        <f>SUMIFS(Details!S:S,Details!E:E,'qty reco'!B70)</f>
        <v>0</v>
      </c>
      <c r="D70" s="3">
        <f>SUMIFS(Details!BA:BA,Details!E:E,'qty reco'!B70)</f>
        <v>0</v>
      </c>
      <c r="E70" s="3">
        <f t="shared" si="1"/>
        <v>0</v>
      </c>
    </row>
    <row r="71" spans="3:5" x14ac:dyDescent="0.35">
      <c r="C71" s="3">
        <f>SUMIFS(Details!S:S,Details!E:E,'qty reco'!B71)</f>
        <v>0</v>
      </c>
      <c r="D71" s="3">
        <f>SUMIFS(Details!BA:BA,Details!E:E,'qty reco'!B71)</f>
        <v>0</v>
      </c>
      <c r="E71" s="3">
        <f t="shared" si="1"/>
        <v>0</v>
      </c>
    </row>
    <row r="72" spans="3:5" x14ac:dyDescent="0.35">
      <c r="C72" s="3">
        <f>SUMIFS(Details!S:S,Details!E:E,'qty reco'!B72)</f>
        <v>0</v>
      </c>
      <c r="D72" s="3">
        <f>SUMIFS(Details!BA:BA,Details!E:E,'qty reco'!B72)</f>
        <v>0</v>
      </c>
      <c r="E72" s="3">
        <f t="shared" si="1"/>
        <v>0</v>
      </c>
    </row>
    <row r="73" spans="3:5" x14ac:dyDescent="0.35">
      <c r="C73" s="3">
        <f>SUMIFS(Details!S:S,Details!E:E,'qty reco'!B73)</f>
        <v>0</v>
      </c>
      <c r="D73" s="3">
        <f>SUMIFS(Details!BA:BA,Details!E:E,'qty reco'!B73)</f>
        <v>0</v>
      </c>
      <c r="E73" s="3">
        <f t="shared" si="1"/>
        <v>0</v>
      </c>
    </row>
    <row r="74" spans="3:5" x14ac:dyDescent="0.35">
      <c r="C74" s="3">
        <f>SUMIFS(Details!S:S,Details!E:E,'qty reco'!B74)</f>
        <v>0</v>
      </c>
      <c r="D74" s="3">
        <f>SUMIFS(Details!BA:BA,Details!E:E,'qty reco'!B74)</f>
        <v>0</v>
      </c>
      <c r="E74" s="3">
        <f t="shared" si="1"/>
        <v>0</v>
      </c>
    </row>
    <row r="75" spans="3:5" x14ac:dyDescent="0.35">
      <c r="C75" s="3">
        <f>SUMIFS(Details!S:S,Details!E:E,'qty reco'!B75)</f>
        <v>0</v>
      </c>
      <c r="D75" s="3">
        <f>SUMIFS(Details!BA:BA,Details!E:E,'qty reco'!B75)</f>
        <v>0</v>
      </c>
      <c r="E75" s="3">
        <f t="shared" si="1"/>
        <v>0</v>
      </c>
    </row>
    <row r="76" spans="3:5" x14ac:dyDescent="0.35">
      <c r="C76" s="3">
        <f>SUMIFS(Details!S:S,Details!E:E,'qty reco'!B76)</f>
        <v>0</v>
      </c>
      <c r="D76" s="3">
        <f>SUMIFS(Details!BA:BA,Details!E:E,'qty reco'!B76)</f>
        <v>0</v>
      </c>
      <c r="E76" s="3">
        <f t="shared" si="1"/>
        <v>0</v>
      </c>
    </row>
    <row r="77" spans="3:5" x14ac:dyDescent="0.35">
      <c r="C77" s="3">
        <f>SUMIFS(Details!S:S,Details!E:E,'qty reco'!B77)</f>
        <v>0</v>
      </c>
      <c r="D77" s="3">
        <f>SUMIFS(Details!BA:BA,Details!E:E,'qty reco'!B77)</f>
        <v>0</v>
      </c>
      <c r="E77" s="3">
        <f t="shared" si="1"/>
        <v>0</v>
      </c>
    </row>
    <row r="78" spans="3:5" x14ac:dyDescent="0.35">
      <c r="C78" s="3">
        <f>SUMIFS(Details!S:S,Details!E:E,'qty reco'!B78)</f>
        <v>0</v>
      </c>
      <c r="D78" s="3">
        <f>SUMIFS(Details!BA:BA,Details!E:E,'qty reco'!B78)</f>
        <v>0</v>
      </c>
      <c r="E78" s="3">
        <f t="shared" si="1"/>
        <v>0</v>
      </c>
    </row>
    <row r="79" spans="3:5" x14ac:dyDescent="0.35">
      <c r="C79" s="3">
        <f>SUMIFS(Details!S:S,Details!E:E,'qty reco'!B79)</f>
        <v>0</v>
      </c>
      <c r="D79" s="3">
        <f>SUMIFS(Details!BA:BA,Details!E:E,'qty reco'!B79)</f>
        <v>0</v>
      </c>
      <c r="E79" s="3">
        <f t="shared" si="1"/>
        <v>0</v>
      </c>
    </row>
    <row r="80" spans="3:5" x14ac:dyDescent="0.35">
      <c r="C80" s="3">
        <f>SUMIFS(Details!S:S,Details!E:E,'qty reco'!B80)</f>
        <v>0</v>
      </c>
      <c r="D80" s="3">
        <f>SUMIFS(Details!BA:BA,Details!E:E,'qty reco'!B80)</f>
        <v>0</v>
      </c>
      <c r="E80" s="3">
        <f t="shared" si="1"/>
        <v>0</v>
      </c>
    </row>
    <row r="81" spans="3:5" x14ac:dyDescent="0.35">
      <c r="C81" s="3">
        <f>SUMIFS(Details!S:S,Details!E:E,'qty reco'!B81)</f>
        <v>0</v>
      </c>
      <c r="D81" s="3">
        <f>SUMIFS(Details!BA:BA,Details!E:E,'qty reco'!B81)</f>
        <v>0</v>
      </c>
      <c r="E81" s="3">
        <f t="shared" si="1"/>
        <v>0</v>
      </c>
    </row>
    <row r="82" spans="3:5" x14ac:dyDescent="0.35">
      <c r="C82" s="3">
        <f>SUMIFS(Details!S:S,Details!E:E,'qty reco'!B82)</f>
        <v>0</v>
      </c>
      <c r="D82" s="3">
        <f>SUMIFS(Details!BA:BA,Details!E:E,'qty reco'!B82)</f>
        <v>0</v>
      </c>
      <c r="E82" s="3">
        <f t="shared" si="1"/>
        <v>0</v>
      </c>
    </row>
    <row r="83" spans="3:5" x14ac:dyDescent="0.35">
      <c r="C83" s="3">
        <f>SUMIFS(Details!S:S,Details!E:E,'qty reco'!B83)</f>
        <v>0</v>
      </c>
      <c r="D83" s="3">
        <f>SUMIFS(Details!BA:BA,Details!E:E,'qty reco'!B83)</f>
        <v>0</v>
      </c>
      <c r="E83" s="3">
        <f t="shared" si="1"/>
        <v>0</v>
      </c>
    </row>
    <row r="84" spans="3:5" x14ac:dyDescent="0.35">
      <c r="C84" s="3">
        <f>SUMIFS(Details!S:S,Details!E:E,'qty reco'!B84)</f>
        <v>0</v>
      </c>
      <c r="D84" s="3">
        <f>SUMIFS(Details!BA:BA,Details!E:E,'qty reco'!B84)</f>
        <v>0</v>
      </c>
      <c r="E84" s="3">
        <f t="shared" si="1"/>
        <v>0</v>
      </c>
    </row>
    <row r="85" spans="3:5" x14ac:dyDescent="0.35">
      <c r="C85" s="3">
        <f>SUMIFS(Details!S:S,Details!E:E,'qty reco'!B85)</f>
        <v>0</v>
      </c>
      <c r="D85" s="3">
        <f>SUMIFS(Details!BA:BA,Details!E:E,'qty reco'!B85)</f>
        <v>0</v>
      </c>
      <c r="E85" s="3">
        <f t="shared" si="1"/>
        <v>0</v>
      </c>
    </row>
    <row r="86" spans="3:5" x14ac:dyDescent="0.35">
      <c r="C86" s="3">
        <f>SUMIFS(Details!S:S,Details!E:E,'qty reco'!B86)</f>
        <v>0</v>
      </c>
      <c r="D86" s="3">
        <f>SUMIFS(Details!BA:BA,Details!E:E,'qty reco'!B86)</f>
        <v>0</v>
      </c>
      <c r="E86" s="3">
        <f t="shared" si="1"/>
        <v>0</v>
      </c>
    </row>
    <row r="87" spans="3:5" x14ac:dyDescent="0.35">
      <c r="C87" s="3">
        <f>SUMIFS(Details!S:S,Details!E:E,'qty reco'!B87)</f>
        <v>0</v>
      </c>
      <c r="D87" s="3">
        <f>SUMIFS(Details!BA:BA,Details!E:E,'qty reco'!B87)</f>
        <v>0</v>
      </c>
      <c r="E87" s="3">
        <f t="shared" si="1"/>
        <v>0</v>
      </c>
    </row>
    <row r="88" spans="3:5" x14ac:dyDescent="0.35">
      <c r="C88" s="3">
        <f>SUMIFS(Details!S:S,Details!E:E,'qty reco'!B88)</f>
        <v>0</v>
      </c>
      <c r="D88" s="3">
        <f>SUMIFS(Details!BA:BA,Details!E:E,'qty reco'!B88)</f>
        <v>0</v>
      </c>
      <c r="E88" s="3">
        <f t="shared" si="1"/>
        <v>0</v>
      </c>
    </row>
    <row r="89" spans="3:5" x14ac:dyDescent="0.35">
      <c r="C89" s="3">
        <f>SUMIFS(Details!S:S,Details!E:E,'qty reco'!B89)</f>
        <v>0</v>
      </c>
      <c r="D89" s="3">
        <f>SUMIFS(Details!BA:BA,Details!E:E,'qty reco'!B89)</f>
        <v>0</v>
      </c>
      <c r="E89" s="3">
        <f t="shared" si="1"/>
        <v>0</v>
      </c>
    </row>
    <row r="90" spans="3:5" x14ac:dyDescent="0.35">
      <c r="C90" s="3">
        <f>SUMIFS(Details!S:S,Details!E:E,'qty reco'!B90)</f>
        <v>0</v>
      </c>
      <c r="D90" s="3">
        <f>SUMIFS(Details!BA:BA,Details!E:E,'qty reco'!B90)</f>
        <v>0</v>
      </c>
      <c r="E90" s="3">
        <f t="shared" si="1"/>
        <v>0</v>
      </c>
    </row>
    <row r="91" spans="3:5" x14ac:dyDescent="0.35">
      <c r="C91" s="3">
        <f>SUMIFS(Details!S:S,Details!E:E,'qty reco'!B91)</f>
        <v>0</v>
      </c>
      <c r="D91" s="3">
        <f>SUMIFS(Details!BA:BA,Details!E:E,'qty reco'!B91)</f>
        <v>0</v>
      </c>
      <c r="E91" s="3">
        <f t="shared" si="1"/>
        <v>0</v>
      </c>
    </row>
    <row r="92" spans="3:5" x14ac:dyDescent="0.35">
      <c r="C92" s="3">
        <f>SUMIFS(Details!S:S,Details!E:E,'qty reco'!B92)</f>
        <v>0</v>
      </c>
      <c r="D92" s="3">
        <f>SUMIFS(Details!BA:BA,Details!E:E,'qty reco'!B92)</f>
        <v>0</v>
      </c>
      <c r="E92" s="3">
        <f t="shared" si="1"/>
        <v>0</v>
      </c>
    </row>
    <row r="93" spans="3:5" x14ac:dyDescent="0.35">
      <c r="C93" s="3">
        <f>SUMIFS(Details!S:S,Details!E:E,'qty reco'!B93)</f>
        <v>0</v>
      </c>
      <c r="D93" s="3">
        <f>SUMIFS(Details!BA:BA,Details!E:E,'qty reco'!B93)</f>
        <v>0</v>
      </c>
      <c r="E93" s="3">
        <f t="shared" si="1"/>
        <v>0</v>
      </c>
    </row>
    <row r="94" spans="3:5" x14ac:dyDescent="0.35">
      <c r="C94" s="3">
        <f>SUMIFS(Details!S:S,Details!E:E,'qty reco'!B94)</f>
        <v>0</v>
      </c>
      <c r="D94" s="3">
        <f>SUMIFS(Details!BA:BA,Details!E:E,'qty reco'!B94)</f>
        <v>0</v>
      </c>
      <c r="E94" s="3">
        <f t="shared" si="1"/>
        <v>0</v>
      </c>
    </row>
    <row r="95" spans="3:5" x14ac:dyDescent="0.35">
      <c r="C95" s="3">
        <f>SUMIFS(Details!S:S,Details!E:E,'qty reco'!B95)</f>
        <v>0</v>
      </c>
      <c r="D95" s="3">
        <f>SUMIFS(Details!BA:BA,Details!E:E,'qty reco'!B95)</f>
        <v>0</v>
      </c>
      <c r="E95" s="3">
        <f t="shared" si="1"/>
        <v>0</v>
      </c>
    </row>
    <row r="96" spans="3:5" x14ac:dyDescent="0.35">
      <c r="C96" s="3">
        <f>SUMIFS(Details!S:S,Details!E:E,'qty reco'!B96)</f>
        <v>0</v>
      </c>
      <c r="D96" s="3">
        <f>SUMIFS(Details!BA:BA,Details!E:E,'qty reco'!B96)</f>
        <v>0</v>
      </c>
      <c r="E96" s="3">
        <f t="shared" si="1"/>
        <v>0</v>
      </c>
    </row>
    <row r="97" spans="3:5" x14ac:dyDescent="0.35">
      <c r="C97" s="3">
        <f>SUMIFS(Details!S:S,Details!E:E,'qty reco'!B97)</f>
        <v>0</v>
      </c>
      <c r="D97" s="3">
        <f>SUMIFS(Details!BA:BA,Details!E:E,'qty reco'!B97)</f>
        <v>0</v>
      </c>
      <c r="E97" s="3">
        <f t="shared" si="1"/>
        <v>0</v>
      </c>
    </row>
    <row r="98" spans="3:5" x14ac:dyDescent="0.35">
      <c r="C98" s="3">
        <f>SUMIFS(Details!S:S,Details!E:E,'qty reco'!B98)</f>
        <v>0</v>
      </c>
      <c r="D98" s="3">
        <f>SUMIFS(Details!BA:BA,Details!E:E,'qty reco'!B98)</f>
        <v>0</v>
      </c>
      <c r="E98" s="3">
        <f t="shared" si="1"/>
        <v>0</v>
      </c>
    </row>
    <row r="99" spans="3:5" x14ac:dyDescent="0.35">
      <c r="C99" s="3">
        <f>SUMIFS(Details!S:S,Details!E:E,'qty reco'!B99)</f>
        <v>0</v>
      </c>
      <c r="D99" s="3">
        <f>SUMIFS(Details!BA:BA,Details!E:E,'qty reco'!B99)</f>
        <v>0</v>
      </c>
      <c r="E99" s="3">
        <f t="shared" si="1"/>
        <v>0</v>
      </c>
    </row>
    <row r="100" spans="3:5" x14ac:dyDescent="0.35">
      <c r="C100" s="3">
        <f>SUMIFS(Details!S:S,Details!E:E,'qty reco'!B100)</f>
        <v>0</v>
      </c>
      <c r="D100" s="3">
        <f>SUMIFS(Details!BA:BA,Details!E:E,'qty reco'!B100)</f>
        <v>0</v>
      </c>
      <c r="E100" s="3">
        <f t="shared" si="1"/>
        <v>0</v>
      </c>
    </row>
    <row r="101" spans="3:5" x14ac:dyDescent="0.35">
      <c r="C101" s="3">
        <f>SUMIFS(Details!S:S,Details!E:E,'qty reco'!B101)</f>
        <v>0</v>
      </c>
      <c r="D101" s="3">
        <f>SUMIFS(Details!BA:BA,Details!E:E,'qty reco'!B101)</f>
        <v>0</v>
      </c>
      <c r="E101" s="3">
        <f t="shared" si="1"/>
        <v>0</v>
      </c>
    </row>
    <row r="102" spans="3:5" x14ac:dyDescent="0.35">
      <c r="C102" s="3">
        <f>SUMIFS(Details!S:S,Details!E:E,'qty reco'!B102)</f>
        <v>0</v>
      </c>
      <c r="D102" s="3">
        <f>SUMIFS(Details!BA:BA,Details!E:E,'qty reco'!B102)</f>
        <v>0</v>
      </c>
      <c r="E102" s="3">
        <f t="shared" si="1"/>
        <v>0</v>
      </c>
    </row>
    <row r="103" spans="3:5" x14ac:dyDescent="0.35">
      <c r="C103" s="3">
        <f>SUMIFS(Details!S:S,Details!E:E,'qty reco'!B103)</f>
        <v>0</v>
      </c>
      <c r="D103" s="3">
        <f>SUMIFS(Details!BA:BA,Details!E:E,'qty reco'!B103)</f>
        <v>0</v>
      </c>
      <c r="E103" s="3">
        <f t="shared" si="1"/>
        <v>0</v>
      </c>
    </row>
    <row r="104" spans="3:5" x14ac:dyDescent="0.35">
      <c r="C104" s="3">
        <f>SUMIFS(Details!S:S,Details!E:E,'qty reco'!B104)</f>
        <v>0</v>
      </c>
      <c r="D104" s="3">
        <f>SUMIFS(Details!BA:BA,Details!E:E,'qty reco'!B104)</f>
        <v>0</v>
      </c>
      <c r="E104" s="3">
        <f t="shared" si="1"/>
        <v>0</v>
      </c>
    </row>
    <row r="105" spans="3:5" x14ac:dyDescent="0.35">
      <c r="C105" s="3">
        <f>SUMIFS(Details!S:S,Details!E:E,'qty reco'!B105)</f>
        <v>0</v>
      </c>
      <c r="D105" s="3">
        <f>SUMIFS(Details!BA:BA,Details!E:E,'qty reco'!B105)</f>
        <v>0</v>
      </c>
      <c r="E105" s="3">
        <f t="shared" si="1"/>
        <v>0</v>
      </c>
    </row>
    <row r="106" spans="3:5" x14ac:dyDescent="0.35">
      <c r="C106" s="3">
        <f>SUMIFS(Details!S:S,Details!E:E,'qty reco'!B106)</f>
        <v>0</v>
      </c>
      <c r="D106" s="3">
        <f>SUMIFS(Details!BA:BA,Details!E:E,'qty reco'!B106)</f>
        <v>0</v>
      </c>
      <c r="E106" s="3">
        <f t="shared" si="1"/>
        <v>0</v>
      </c>
    </row>
    <row r="107" spans="3:5" x14ac:dyDescent="0.35">
      <c r="C107" s="3">
        <f>SUMIFS(Details!S:S,Details!E:E,'qty reco'!B107)</f>
        <v>0</v>
      </c>
      <c r="D107" s="3">
        <f>SUMIFS(Details!BA:BA,Details!E:E,'qty reco'!B107)</f>
        <v>0</v>
      </c>
      <c r="E107" s="3">
        <f t="shared" si="1"/>
        <v>0</v>
      </c>
    </row>
    <row r="108" spans="3:5" x14ac:dyDescent="0.35">
      <c r="C108" s="3">
        <f>SUMIFS(Details!S:S,Details!E:E,'qty reco'!B108)</f>
        <v>0</v>
      </c>
      <c r="D108" s="3">
        <f>SUMIFS(Details!BA:BA,Details!E:E,'qty reco'!B108)</f>
        <v>0</v>
      </c>
      <c r="E108" s="3">
        <f t="shared" si="1"/>
        <v>0</v>
      </c>
    </row>
    <row r="109" spans="3:5" x14ac:dyDescent="0.35">
      <c r="C109" s="3">
        <f>SUMIFS(Details!S:S,Details!E:E,'qty reco'!B109)</f>
        <v>0</v>
      </c>
      <c r="D109" s="3">
        <f>SUMIFS(Details!BA:BA,Details!E:E,'qty reco'!B109)</f>
        <v>0</v>
      </c>
      <c r="E109" s="3">
        <f t="shared" si="1"/>
        <v>0</v>
      </c>
    </row>
    <row r="110" spans="3:5" x14ac:dyDescent="0.35">
      <c r="C110" s="3">
        <f>SUMIFS(Details!S:S,Details!E:E,'qty reco'!B110)</f>
        <v>0</v>
      </c>
      <c r="D110" s="3">
        <f>SUMIFS(Details!BA:BA,Details!E:E,'qty reco'!B110)</f>
        <v>0</v>
      </c>
      <c r="E110" s="3">
        <f t="shared" si="1"/>
        <v>0</v>
      </c>
    </row>
    <row r="111" spans="3:5" x14ac:dyDescent="0.35">
      <c r="C111" s="3">
        <f>SUMIFS(Details!S:S,Details!E:E,'qty reco'!B111)</f>
        <v>0</v>
      </c>
      <c r="D111" s="3">
        <f>SUMIFS(Details!BA:BA,Details!E:E,'qty reco'!B111)</f>
        <v>0</v>
      </c>
      <c r="E111" s="3">
        <f t="shared" si="1"/>
        <v>0</v>
      </c>
    </row>
    <row r="112" spans="3:5" x14ac:dyDescent="0.35">
      <c r="C112" s="3">
        <f>SUMIFS(Details!S:S,Details!E:E,'qty reco'!B112)</f>
        <v>0</v>
      </c>
      <c r="D112" s="3">
        <f>SUMIFS(Details!BA:BA,Details!E:E,'qty reco'!B112)</f>
        <v>0</v>
      </c>
      <c r="E112" s="3">
        <f t="shared" si="1"/>
        <v>0</v>
      </c>
    </row>
    <row r="113" spans="3:5" x14ac:dyDescent="0.35">
      <c r="C113" s="3">
        <f>SUMIFS(Details!S:S,Details!E:E,'qty reco'!B113)</f>
        <v>0</v>
      </c>
      <c r="D113" s="3">
        <f>SUMIFS(Details!BA:BA,Details!E:E,'qty reco'!B113)</f>
        <v>0</v>
      </c>
      <c r="E113" s="3">
        <f t="shared" si="1"/>
        <v>0</v>
      </c>
    </row>
    <row r="114" spans="3:5" x14ac:dyDescent="0.35">
      <c r="C114" s="3">
        <f>SUMIFS(Details!S:S,Details!E:E,'qty reco'!B114)</f>
        <v>0</v>
      </c>
      <c r="D114" s="3">
        <f>SUMIFS(Details!BA:BA,Details!E:E,'qty reco'!B114)</f>
        <v>0</v>
      </c>
      <c r="E114" s="3">
        <f t="shared" si="1"/>
        <v>0</v>
      </c>
    </row>
    <row r="115" spans="3:5" x14ac:dyDescent="0.35">
      <c r="C115" s="3">
        <f>SUMIFS(Details!S:S,Details!E:E,'qty reco'!B115)</f>
        <v>0</v>
      </c>
      <c r="D115" s="3">
        <f>SUMIFS(Details!BA:BA,Details!E:E,'qty reco'!B115)</f>
        <v>0</v>
      </c>
      <c r="E115" s="3">
        <f t="shared" si="1"/>
        <v>0</v>
      </c>
    </row>
    <row r="116" spans="3:5" x14ac:dyDescent="0.35">
      <c r="C116" s="3">
        <f>SUMIFS(Details!S:S,Details!E:E,'qty reco'!B116)</f>
        <v>0</v>
      </c>
      <c r="D116" s="3">
        <f>SUMIFS(Details!BA:BA,Details!E:E,'qty reco'!B116)</f>
        <v>0</v>
      </c>
      <c r="E116" s="3">
        <f t="shared" si="1"/>
        <v>0</v>
      </c>
    </row>
    <row r="117" spans="3:5" x14ac:dyDescent="0.35">
      <c r="C117" s="3">
        <f>SUMIFS(Details!S:S,Details!E:E,'qty reco'!B117)</f>
        <v>0</v>
      </c>
      <c r="D117" s="3">
        <f>SUMIFS(Details!BA:BA,Details!E:E,'qty reco'!B117)</f>
        <v>0</v>
      </c>
      <c r="E117" s="3">
        <f t="shared" si="1"/>
        <v>0</v>
      </c>
    </row>
    <row r="118" spans="3:5" x14ac:dyDescent="0.35">
      <c r="C118" s="3">
        <f>SUMIFS(Details!S:S,Details!E:E,'qty reco'!B118)</f>
        <v>0</v>
      </c>
      <c r="D118" s="3">
        <f>SUMIFS(Details!BA:BA,Details!E:E,'qty reco'!B118)</f>
        <v>0</v>
      </c>
      <c r="E118" s="3">
        <f t="shared" si="1"/>
        <v>0</v>
      </c>
    </row>
    <row r="119" spans="3:5" x14ac:dyDescent="0.35">
      <c r="C119" s="3">
        <f>SUMIFS(Details!S:S,Details!E:E,'qty reco'!B119)</f>
        <v>0</v>
      </c>
      <c r="D119" s="3">
        <f>SUMIFS(Details!BA:BA,Details!E:E,'qty reco'!B119)</f>
        <v>0</v>
      </c>
      <c r="E119" s="3">
        <f t="shared" si="1"/>
        <v>0</v>
      </c>
    </row>
    <row r="120" spans="3:5" x14ac:dyDescent="0.35">
      <c r="C120" s="3">
        <f>SUMIFS(Details!S:S,Details!E:E,'qty reco'!B120)</f>
        <v>0</v>
      </c>
      <c r="D120" s="3">
        <f>SUMIFS(Details!BA:BA,Details!E:E,'qty reco'!B120)</f>
        <v>0</v>
      </c>
      <c r="E120" s="3">
        <f t="shared" si="1"/>
        <v>0</v>
      </c>
    </row>
    <row r="121" spans="3:5" x14ac:dyDescent="0.35">
      <c r="C121" s="3">
        <f>SUMIFS(Details!S:S,Details!E:E,'qty reco'!B121)</f>
        <v>0</v>
      </c>
      <c r="D121" s="3">
        <f>SUMIFS(Details!BA:BA,Details!E:E,'qty reco'!B121)</f>
        <v>0</v>
      </c>
      <c r="E121" s="3">
        <f t="shared" si="1"/>
        <v>0</v>
      </c>
    </row>
    <row r="122" spans="3:5" x14ac:dyDescent="0.35">
      <c r="C122" s="3">
        <f>SUMIFS(Details!S:S,Details!E:E,'qty reco'!B122)</f>
        <v>0</v>
      </c>
      <c r="D122" s="3">
        <f>SUMIFS(Details!BA:BA,Details!E:E,'qty reco'!B122)</f>
        <v>0</v>
      </c>
      <c r="E122" s="3">
        <f t="shared" si="1"/>
        <v>0</v>
      </c>
    </row>
    <row r="123" spans="3:5" x14ac:dyDescent="0.35">
      <c r="C123" s="3">
        <f>SUMIFS(Details!S:S,Details!E:E,'qty reco'!B123)</f>
        <v>0</v>
      </c>
      <c r="D123" s="3">
        <f>SUMIFS(Details!BA:BA,Details!E:E,'qty reco'!B123)</f>
        <v>0</v>
      </c>
      <c r="E123" s="3">
        <f t="shared" si="1"/>
        <v>0</v>
      </c>
    </row>
    <row r="124" spans="3:5" x14ac:dyDescent="0.35">
      <c r="C124" s="3">
        <f>SUMIFS(Details!S:S,Details!E:E,'qty reco'!B124)</f>
        <v>0</v>
      </c>
      <c r="D124" s="3">
        <f>SUMIFS(Details!BA:BA,Details!E:E,'qty reco'!B124)</f>
        <v>0</v>
      </c>
      <c r="E124" s="3">
        <f t="shared" si="1"/>
        <v>0</v>
      </c>
    </row>
    <row r="125" spans="3:5" x14ac:dyDescent="0.35">
      <c r="C125" s="3">
        <f>SUMIFS(Details!S:S,Details!E:E,'qty reco'!B125)</f>
        <v>0</v>
      </c>
      <c r="D125" s="3">
        <f>SUMIFS(Details!BA:BA,Details!E:E,'qty reco'!B125)</f>
        <v>0</v>
      </c>
      <c r="E125" s="3">
        <f t="shared" si="1"/>
        <v>0</v>
      </c>
    </row>
    <row r="126" spans="3:5" x14ac:dyDescent="0.35">
      <c r="C126" s="3">
        <f>SUMIFS(Details!S:S,Details!E:E,'qty reco'!B126)</f>
        <v>0</v>
      </c>
      <c r="D126" s="3">
        <f>SUMIFS(Details!BA:BA,Details!E:E,'qty reco'!B126)</f>
        <v>0</v>
      </c>
      <c r="E126" s="3">
        <f t="shared" si="1"/>
        <v>0</v>
      </c>
    </row>
    <row r="127" spans="3:5" x14ac:dyDescent="0.35">
      <c r="C127" s="3">
        <f>SUMIFS(Details!S:S,Details!E:E,'qty reco'!B127)</f>
        <v>0</v>
      </c>
      <c r="D127" s="3">
        <f>SUMIFS(Details!BA:BA,Details!E:E,'qty reco'!B127)</f>
        <v>0</v>
      </c>
      <c r="E127" s="3">
        <f t="shared" si="1"/>
        <v>0</v>
      </c>
    </row>
    <row r="128" spans="3:5" x14ac:dyDescent="0.35">
      <c r="C128" s="3">
        <f>SUMIFS(Details!S:S,Details!E:E,'qty reco'!B128)</f>
        <v>0</v>
      </c>
      <c r="D128" s="3">
        <f>SUMIFS(Details!BA:BA,Details!E:E,'qty reco'!B128)</f>
        <v>0</v>
      </c>
      <c r="E128" s="3">
        <f t="shared" si="1"/>
        <v>0</v>
      </c>
    </row>
    <row r="129" spans="3:5" x14ac:dyDescent="0.35">
      <c r="C129" s="3">
        <f>SUMIFS(Details!S:S,Details!E:E,'qty reco'!B129)</f>
        <v>0</v>
      </c>
      <c r="D129" s="3">
        <f>SUMIFS(Details!BA:BA,Details!E:E,'qty reco'!B129)</f>
        <v>0</v>
      </c>
      <c r="E129" s="3">
        <f t="shared" si="1"/>
        <v>0</v>
      </c>
    </row>
    <row r="130" spans="3:5" x14ac:dyDescent="0.35">
      <c r="C130" s="3">
        <f>SUMIFS(Details!S:S,Details!E:E,'qty reco'!B130)</f>
        <v>0</v>
      </c>
      <c r="D130" s="3">
        <f>SUMIFS(Details!BA:BA,Details!E:E,'qty reco'!B130)</f>
        <v>0</v>
      </c>
      <c r="E130" s="3">
        <f t="shared" si="1"/>
        <v>0</v>
      </c>
    </row>
    <row r="131" spans="3:5" x14ac:dyDescent="0.35">
      <c r="C131" s="3">
        <f>SUMIFS(Details!S:S,Details!E:E,'qty reco'!B131)</f>
        <v>0</v>
      </c>
      <c r="D131" s="3">
        <f>SUMIFS(Details!BA:BA,Details!E:E,'qty reco'!B131)</f>
        <v>0</v>
      </c>
      <c r="E131" s="3">
        <f t="shared" si="1"/>
        <v>0</v>
      </c>
    </row>
    <row r="132" spans="3:5" x14ac:dyDescent="0.35">
      <c r="C132" s="3">
        <f>SUMIFS(Details!S:S,Details!E:E,'qty reco'!B132)</f>
        <v>0</v>
      </c>
      <c r="D132" s="3">
        <f>SUMIFS(Details!BA:BA,Details!E:E,'qty reco'!B132)</f>
        <v>0</v>
      </c>
      <c r="E132" s="3">
        <f t="shared" si="1"/>
        <v>0</v>
      </c>
    </row>
    <row r="133" spans="3:5" x14ac:dyDescent="0.35">
      <c r="C133" s="3">
        <f>SUMIFS(Details!S:S,Details!E:E,'qty reco'!B133)</f>
        <v>0</v>
      </c>
      <c r="D133" s="3">
        <f>SUMIFS(Details!BA:BA,Details!E:E,'qty reco'!B133)</f>
        <v>0</v>
      </c>
      <c r="E133" s="3">
        <f t="shared" ref="E133:E196" si="2">C133-D133</f>
        <v>0</v>
      </c>
    </row>
    <row r="134" spans="3:5" x14ac:dyDescent="0.35">
      <c r="C134" s="3">
        <f>SUMIFS(Details!S:S,Details!E:E,'qty reco'!B134)</f>
        <v>0</v>
      </c>
      <c r="D134" s="3">
        <f>SUMIFS(Details!BA:BA,Details!E:E,'qty reco'!B134)</f>
        <v>0</v>
      </c>
      <c r="E134" s="3">
        <f t="shared" si="2"/>
        <v>0</v>
      </c>
    </row>
    <row r="135" spans="3:5" x14ac:dyDescent="0.35">
      <c r="C135" s="3">
        <f>SUMIFS(Details!S:S,Details!E:E,'qty reco'!B135)</f>
        <v>0</v>
      </c>
      <c r="D135" s="3">
        <f>SUMIFS(Details!BA:BA,Details!E:E,'qty reco'!B135)</f>
        <v>0</v>
      </c>
      <c r="E135" s="3">
        <f t="shared" si="2"/>
        <v>0</v>
      </c>
    </row>
    <row r="136" spans="3:5" x14ac:dyDescent="0.35">
      <c r="C136" s="3">
        <f>SUMIFS(Details!S:S,Details!E:E,'qty reco'!B136)</f>
        <v>0</v>
      </c>
      <c r="D136" s="3">
        <f>SUMIFS(Details!BA:BA,Details!E:E,'qty reco'!B136)</f>
        <v>0</v>
      </c>
      <c r="E136" s="3">
        <f t="shared" si="2"/>
        <v>0</v>
      </c>
    </row>
    <row r="137" spans="3:5" x14ac:dyDescent="0.35">
      <c r="C137" s="3">
        <f>SUMIFS(Details!S:S,Details!E:E,'qty reco'!B137)</f>
        <v>0</v>
      </c>
      <c r="D137" s="3">
        <f>SUMIFS(Details!BA:BA,Details!E:E,'qty reco'!B137)</f>
        <v>0</v>
      </c>
      <c r="E137" s="3">
        <f t="shared" si="2"/>
        <v>0</v>
      </c>
    </row>
    <row r="138" spans="3:5" x14ac:dyDescent="0.35">
      <c r="C138" s="3">
        <f>SUMIFS(Details!S:S,Details!E:E,'qty reco'!B138)</f>
        <v>0</v>
      </c>
      <c r="D138" s="3">
        <f>SUMIFS(Details!BA:BA,Details!E:E,'qty reco'!B138)</f>
        <v>0</v>
      </c>
      <c r="E138" s="3">
        <f t="shared" si="2"/>
        <v>0</v>
      </c>
    </row>
    <row r="139" spans="3:5" x14ac:dyDescent="0.35">
      <c r="C139" s="3">
        <f>SUMIFS(Details!S:S,Details!E:E,'qty reco'!B139)</f>
        <v>0</v>
      </c>
      <c r="D139" s="3">
        <f>SUMIFS(Details!BA:BA,Details!E:E,'qty reco'!B139)</f>
        <v>0</v>
      </c>
      <c r="E139" s="3">
        <f t="shared" si="2"/>
        <v>0</v>
      </c>
    </row>
    <row r="140" spans="3:5" x14ac:dyDescent="0.35">
      <c r="C140" s="3">
        <f>SUMIFS(Details!S:S,Details!E:E,'qty reco'!B140)</f>
        <v>0</v>
      </c>
      <c r="D140" s="3">
        <f>SUMIFS(Details!BA:BA,Details!E:E,'qty reco'!B140)</f>
        <v>0</v>
      </c>
      <c r="E140" s="3">
        <f t="shared" si="2"/>
        <v>0</v>
      </c>
    </row>
    <row r="141" spans="3:5" x14ac:dyDescent="0.35">
      <c r="C141" s="3">
        <f>SUMIFS(Details!S:S,Details!E:E,'qty reco'!B141)</f>
        <v>0</v>
      </c>
      <c r="D141" s="3">
        <f>SUMIFS(Details!BA:BA,Details!E:E,'qty reco'!B141)</f>
        <v>0</v>
      </c>
      <c r="E141" s="3">
        <f t="shared" si="2"/>
        <v>0</v>
      </c>
    </row>
    <row r="142" spans="3:5" x14ac:dyDescent="0.35">
      <c r="C142" s="3">
        <f>SUMIFS(Details!S:S,Details!E:E,'qty reco'!B142)</f>
        <v>0</v>
      </c>
      <c r="D142" s="3">
        <f>SUMIFS(Details!BA:BA,Details!E:E,'qty reco'!B142)</f>
        <v>0</v>
      </c>
      <c r="E142" s="3">
        <f t="shared" si="2"/>
        <v>0</v>
      </c>
    </row>
    <row r="143" spans="3:5" x14ac:dyDescent="0.35">
      <c r="C143" s="3">
        <f>SUMIFS(Details!S:S,Details!E:E,'qty reco'!B143)</f>
        <v>0</v>
      </c>
      <c r="D143" s="3">
        <f>SUMIFS(Details!BA:BA,Details!E:E,'qty reco'!B143)</f>
        <v>0</v>
      </c>
      <c r="E143" s="3">
        <f t="shared" si="2"/>
        <v>0</v>
      </c>
    </row>
    <row r="144" spans="3:5" x14ac:dyDescent="0.35">
      <c r="C144" s="3">
        <f>SUMIFS(Details!S:S,Details!E:E,'qty reco'!B144)</f>
        <v>0</v>
      </c>
      <c r="D144" s="3">
        <f>SUMIFS(Details!BA:BA,Details!E:E,'qty reco'!B144)</f>
        <v>0</v>
      </c>
      <c r="E144" s="3">
        <f t="shared" si="2"/>
        <v>0</v>
      </c>
    </row>
    <row r="145" spans="3:5" x14ac:dyDescent="0.35">
      <c r="C145" s="3">
        <f>SUMIFS(Details!S:S,Details!E:E,'qty reco'!B145)</f>
        <v>0</v>
      </c>
      <c r="D145" s="3">
        <f>SUMIFS(Details!BA:BA,Details!E:E,'qty reco'!B145)</f>
        <v>0</v>
      </c>
      <c r="E145" s="3">
        <f t="shared" si="2"/>
        <v>0</v>
      </c>
    </row>
    <row r="146" spans="3:5" x14ac:dyDescent="0.35">
      <c r="C146" s="3">
        <f>SUMIFS(Details!S:S,Details!E:E,'qty reco'!B146)</f>
        <v>0</v>
      </c>
      <c r="D146" s="3">
        <f>SUMIFS(Details!BA:BA,Details!E:E,'qty reco'!B146)</f>
        <v>0</v>
      </c>
      <c r="E146" s="3">
        <f t="shared" si="2"/>
        <v>0</v>
      </c>
    </row>
    <row r="147" spans="3:5" x14ac:dyDescent="0.35">
      <c r="C147" s="3">
        <f>SUMIFS(Details!S:S,Details!E:E,'qty reco'!B147)</f>
        <v>0</v>
      </c>
      <c r="D147" s="3">
        <f>SUMIFS(Details!BA:BA,Details!E:E,'qty reco'!B147)</f>
        <v>0</v>
      </c>
      <c r="E147" s="3">
        <f t="shared" si="2"/>
        <v>0</v>
      </c>
    </row>
    <row r="148" spans="3:5" x14ac:dyDescent="0.35">
      <c r="C148" s="3">
        <f>SUMIFS(Details!S:S,Details!E:E,'qty reco'!B148)</f>
        <v>0</v>
      </c>
      <c r="D148" s="3">
        <f>SUMIFS(Details!BA:BA,Details!E:E,'qty reco'!B148)</f>
        <v>0</v>
      </c>
      <c r="E148" s="3">
        <f t="shared" si="2"/>
        <v>0</v>
      </c>
    </row>
    <row r="149" spans="3:5" x14ac:dyDescent="0.35">
      <c r="C149" s="3">
        <f>SUMIFS(Details!S:S,Details!E:E,'qty reco'!B149)</f>
        <v>0</v>
      </c>
      <c r="D149" s="3">
        <f>SUMIFS(Details!BA:BA,Details!E:E,'qty reco'!B149)</f>
        <v>0</v>
      </c>
      <c r="E149" s="3">
        <f t="shared" si="2"/>
        <v>0</v>
      </c>
    </row>
    <row r="150" spans="3:5" x14ac:dyDescent="0.35">
      <c r="C150" s="3">
        <f>SUMIFS(Details!S:S,Details!E:E,'qty reco'!B150)</f>
        <v>0</v>
      </c>
      <c r="D150" s="3">
        <f>SUMIFS(Details!BA:BA,Details!E:E,'qty reco'!B150)</f>
        <v>0</v>
      </c>
      <c r="E150" s="3">
        <f t="shared" si="2"/>
        <v>0</v>
      </c>
    </row>
    <row r="151" spans="3:5" x14ac:dyDescent="0.35">
      <c r="C151" s="3">
        <f>SUMIFS(Details!S:S,Details!E:E,'qty reco'!B151)</f>
        <v>0</v>
      </c>
      <c r="D151" s="3">
        <f>SUMIFS(Details!BA:BA,Details!E:E,'qty reco'!B151)</f>
        <v>0</v>
      </c>
      <c r="E151" s="3">
        <f t="shared" si="2"/>
        <v>0</v>
      </c>
    </row>
    <row r="152" spans="3:5" x14ac:dyDescent="0.35">
      <c r="C152" s="3">
        <f>SUMIFS(Details!S:S,Details!E:E,'qty reco'!B152)</f>
        <v>0</v>
      </c>
      <c r="D152" s="3">
        <f>SUMIFS(Details!BA:BA,Details!E:E,'qty reco'!B152)</f>
        <v>0</v>
      </c>
      <c r="E152" s="3">
        <f t="shared" si="2"/>
        <v>0</v>
      </c>
    </row>
    <row r="153" spans="3:5" x14ac:dyDescent="0.35">
      <c r="C153" s="3">
        <f>SUMIFS(Details!S:S,Details!E:E,'qty reco'!B153)</f>
        <v>0</v>
      </c>
      <c r="D153" s="3">
        <f>SUMIFS(Details!BA:BA,Details!E:E,'qty reco'!B153)</f>
        <v>0</v>
      </c>
      <c r="E153" s="3">
        <f t="shared" si="2"/>
        <v>0</v>
      </c>
    </row>
    <row r="154" spans="3:5" x14ac:dyDescent="0.35">
      <c r="C154" s="3">
        <f>SUMIFS(Details!S:S,Details!E:E,'qty reco'!B154)</f>
        <v>0</v>
      </c>
      <c r="D154" s="3">
        <f>SUMIFS(Details!BA:BA,Details!E:E,'qty reco'!B154)</f>
        <v>0</v>
      </c>
      <c r="E154" s="3">
        <f t="shared" si="2"/>
        <v>0</v>
      </c>
    </row>
    <row r="155" spans="3:5" x14ac:dyDescent="0.35">
      <c r="C155" s="3">
        <f>SUMIFS(Details!S:S,Details!E:E,'qty reco'!B155)</f>
        <v>0</v>
      </c>
      <c r="D155" s="3">
        <f>SUMIFS(Details!BA:BA,Details!E:E,'qty reco'!B155)</f>
        <v>0</v>
      </c>
      <c r="E155" s="3">
        <f t="shared" si="2"/>
        <v>0</v>
      </c>
    </row>
    <row r="156" spans="3:5" x14ac:dyDescent="0.35">
      <c r="C156" s="3">
        <f>SUMIFS(Details!S:S,Details!E:E,'qty reco'!B156)</f>
        <v>0</v>
      </c>
      <c r="D156" s="3">
        <f>SUMIFS(Details!BA:BA,Details!E:E,'qty reco'!B156)</f>
        <v>0</v>
      </c>
      <c r="E156" s="3">
        <f t="shared" si="2"/>
        <v>0</v>
      </c>
    </row>
    <row r="157" spans="3:5" x14ac:dyDescent="0.35">
      <c r="C157" s="3">
        <f>SUMIFS(Details!S:S,Details!E:E,'qty reco'!B157)</f>
        <v>0</v>
      </c>
      <c r="D157" s="3">
        <f>SUMIFS(Details!BA:BA,Details!E:E,'qty reco'!B157)</f>
        <v>0</v>
      </c>
      <c r="E157" s="3">
        <f t="shared" si="2"/>
        <v>0</v>
      </c>
    </row>
    <row r="158" spans="3:5" x14ac:dyDescent="0.35">
      <c r="C158" s="3">
        <f>SUMIFS(Details!S:S,Details!E:E,'qty reco'!B158)</f>
        <v>0</v>
      </c>
      <c r="D158" s="3">
        <f>SUMIFS(Details!BA:BA,Details!E:E,'qty reco'!B158)</f>
        <v>0</v>
      </c>
      <c r="E158" s="3">
        <f t="shared" si="2"/>
        <v>0</v>
      </c>
    </row>
    <row r="159" spans="3:5" x14ac:dyDescent="0.35">
      <c r="C159" s="3">
        <f>SUMIFS(Details!S:S,Details!E:E,'qty reco'!B159)</f>
        <v>0</v>
      </c>
      <c r="D159" s="3">
        <f>SUMIFS(Details!BA:BA,Details!E:E,'qty reco'!B159)</f>
        <v>0</v>
      </c>
      <c r="E159" s="3">
        <f t="shared" si="2"/>
        <v>0</v>
      </c>
    </row>
    <row r="160" spans="3:5" x14ac:dyDescent="0.35">
      <c r="C160" s="3">
        <f>SUMIFS(Details!S:S,Details!E:E,'qty reco'!B160)</f>
        <v>0</v>
      </c>
      <c r="D160" s="3">
        <f>SUMIFS(Details!BA:BA,Details!E:E,'qty reco'!B160)</f>
        <v>0</v>
      </c>
      <c r="E160" s="3">
        <f t="shared" si="2"/>
        <v>0</v>
      </c>
    </row>
    <row r="161" spans="3:5" x14ac:dyDescent="0.35">
      <c r="C161" s="3">
        <f>SUMIFS(Details!S:S,Details!E:E,'qty reco'!B161)</f>
        <v>0</v>
      </c>
      <c r="D161" s="3">
        <f>SUMIFS(Details!BA:BA,Details!E:E,'qty reco'!B161)</f>
        <v>0</v>
      </c>
      <c r="E161" s="3">
        <f t="shared" si="2"/>
        <v>0</v>
      </c>
    </row>
    <row r="162" spans="3:5" x14ac:dyDescent="0.35">
      <c r="C162" s="3">
        <f>SUMIFS(Details!S:S,Details!E:E,'qty reco'!B162)</f>
        <v>0</v>
      </c>
      <c r="D162" s="3">
        <f>SUMIFS(Details!BA:BA,Details!E:E,'qty reco'!B162)</f>
        <v>0</v>
      </c>
      <c r="E162" s="3">
        <f t="shared" si="2"/>
        <v>0</v>
      </c>
    </row>
    <row r="163" spans="3:5" x14ac:dyDescent="0.35">
      <c r="C163" s="3">
        <f>SUMIFS(Details!S:S,Details!E:E,'qty reco'!B163)</f>
        <v>0</v>
      </c>
      <c r="D163" s="3">
        <f>SUMIFS(Details!BA:BA,Details!E:E,'qty reco'!B163)</f>
        <v>0</v>
      </c>
      <c r="E163" s="3">
        <f t="shared" si="2"/>
        <v>0</v>
      </c>
    </row>
    <row r="164" spans="3:5" x14ac:dyDescent="0.35">
      <c r="C164" s="3">
        <f>SUMIFS(Details!S:S,Details!E:E,'qty reco'!B164)</f>
        <v>0</v>
      </c>
      <c r="D164" s="3">
        <f>SUMIFS(Details!BA:BA,Details!E:E,'qty reco'!B164)</f>
        <v>0</v>
      </c>
      <c r="E164" s="3">
        <f t="shared" si="2"/>
        <v>0</v>
      </c>
    </row>
    <row r="165" spans="3:5" x14ac:dyDescent="0.35">
      <c r="C165" s="3">
        <f>SUMIFS(Details!S:S,Details!E:E,'qty reco'!B165)</f>
        <v>0</v>
      </c>
      <c r="D165" s="3">
        <f>SUMIFS(Details!BA:BA,Details!E:E,'qty reco'!B165)</f>
        <v>0</v>
      </c>
      <c r="E165" s="3">
        <f t="shared" si="2"/>
        <v>0</v>
      </c>
    </row>
    <row r="166" spans="3:5" x14ac:dyDescent="0.35">
      <c r="C166" s="3">
        <f>SUMIFS(Details!S:S,Details!E:E,'qty reco'!B166)</f>
        <v>0</v>
      </c>
      <c r="D166" s="3">
        <f>SUMIFS(Details!BA:BA,Details!E:E,'qty reco'!B166)</f>
        <v>0</v>
      </c>
      <c r="E166" s="3">
        <f t="shared" si="2"/>
        <v>0</v>
      </c>
    </row>
    <row r="167" spans="3:5" x14ac:dyDescent="0.35">
      <c r="C167" s="3">
        <f>SUMIFS(Details!S:S,Details!E:E,'qty reco'!B167)</f>
        <v>0</v>
      </c>
      <c r="D167" s="3">
        <f>SUMIFS(Details!BA:BA,Details!E:E,'qty reco'!B167)</f>
        <v>0</v>
      </c>
      <c r="E167" s="3">
        <f t="shared" si="2"/>
        <v>0</v>
      </c>
    </row>
    <row r="168" spans="3:5" x14ac:dyDescent="0.35">
      <c r="C168" s="3">
        <f>SUMIFS(Details!S:S,Details!E:E,'qty reco'!B168)</f>
        <v>0</v>
      </c>
      <c r="D168" s="3">
        <f>SUMIFS(Details!BA:BA,Details!E:E,'qty reco'!B168)</f>
        <v>0</v>
      </c>
      <c r="E168" s="3">
        <f t="shared" si="2"/>
        <v>0</v>
      </c>
    </row>
    <row r="169" spans="3:5" x14ac:dyDescent="0.35">
      <c r="C169" s="3">
        <f>SUMIFS(Details!S:S,Details!E:E,'qty reco'!B169)</f>
        <v>0</v>
      </c>
      <c r="D169" s="3">
        <f>SUMIFS(Details!BA:BA,Details!E:E,'qty reco'!B169)</f>
        <v>0</v>
      </c>
      <c r="E169" s="3">
        <f t="shared" si="2"/>
        <v>0</v>
      </c>
    </row>
    <row r="170" spans="3:5" x14ac:dyDescent="0.35">
      <c r="C170" s="3">
        <f>SUMIFS(Details!S:S,Details!E:E,'qty reco'!B170)</f>
        <v>0</v>
      </c>
      <c r="D170" s="3">
        <f>SUMIFS(Details!BA:BA,Details!E:E,'qty reco'!B170)</f>
        <v>0</v>
      </c>
      <c r="E170" s="3">
        <f t="shared" si="2"/>
        <v>0</v>
      </c>
    </row>
    <row r="171" spans="3:5" x14ac:dyDescent="0.35">
      <c r="C171" s="3">
        <f>SUMIFS(Details!S:S,Details!E:E,'qty reco'!B171)</f>
        <v>0</v>
      </c>
      <c r="D171" s="3">
        <f>SUMIFS(Details!BA:BA,Details!E:E,'qty reco'!B171)</f>
        <v>0</v>
      </c>
      <c r="E171" s="3">
        <f t="shared" si="2"/>
        <v>0</v>
      </c>
    </row>
    <row r="172" spans="3:5" x14ac:dyDescent="0.35">
      <c r="C172" s="3">
        <f>SUMIFS(Details!S:S,Details!E:E,'qty reco'!B172)</f>
        <v>0</v>
      </c>
      <c r="D172" s="3">
        <f>SUMIFS(Details!BA:BA,Details!E:E,'qty reco'!B172)</f>
        <v>0</v>
      </c>
      <c r="E172" s="3">
        <f t="shared" si="2"/>
        <v>0</v>
      </c>
    </row>
    <row r="173" spans="3:5" x14ac:dyDescent="0.35">
      <c r="C173" s="3">
        <f>SUMIFS(Details!S:S,Details!E:E,'qty reco'!B173)</f>
        <v>0</v>
      </c>
      <c r="D173" s="3">
        <f>SUMIFS(Details!BA:BA,Details!E:E,'qty reco'!B173)</f>
        <v>0</v>
      </c>
      <c r="E173" s="3">
        <f t="shared" si="2"/>
        <v>0</v>
      </c>
    </row>
    <row r="174" spans="3:5" x14ac:dyDescent="0.35">
      <c r="C174" s="3">
        <f>SUMIFS(Details!S:S,Details!E:E,'qty reco'!B174)</f>
        <v>0</v>
      </c>
      <c r="D174" s="3">
        <f>SUMIFS(Details!BA:BA,Details!E:E,'qty reco'!B174)</f>
        <v>0</v>
      </c>
      <c r="E174" s="3">
        <f t="shared" si="2"/>
        <v>0</v>
      </c>
    </row>
    <row r="175" spans="3:5" x14ac:dyDescent="0.35">
      <c r="C175" s="3">
        <f>SUMIFS(Details!S:S,Details!E:E,'qty reco'!B175)</f>
        <v>0</v>
      </c>
      <c r="D175" s="3">
        <f>SUMIFS(Details!BA:BA,Details!E:E,'qty reco'!B175)</f>
        <v>0</v>
      </c>
      <c r="E175" s="3">
        <f t="shared" si="2"/>
        <v>0</v>
      </c>
    </row>
    <row r="176" spans="3:5" x14ac:dyDescent="0.35">
      <c r="C176" s="3">
        <f>SUMIFS(Details!S:S,Details!E:E,'qty reco'!B176)</f>
        <v>0</v>
      </c>
      <c r="D176" s="3">
        <f>SUMIFS(Details!BA:BA,Details!E:E,'qty reco'!B176)</f>
        <v>0</v>
      </c>
      <c r="E176" s="3">
        <f t="shared" si="2"/>
        <v>0</v>
      </c>
    </row>
    <row r="177" spans="3:5" x14ac:dyDescent="0.35">
      <c r="C177" s="3">
        <f>SUMIFS(Details!S:S,Details!E:E,'qty reco'!B177)</f>
        <v>0</v>
      </c>
      <c r="D177" s="3">
        <f>SUMIFS(Details!BA:BA,Details!E:E,'qty reco'!B177)</f>
        <v>0</v>
      </c>
      <c r="E177" s="3">
        <f t="shared" si="2"/>
        <v>0</v>
      </c>
    </row>
    <row r="178" spans="3:5" x14ac:dyDescent="0.35">
      <c r="C178" s="3">
        <f>SUMIFS(Details!S:S,Details!E:E,'qty reco'!B178)</f>
        <v>0</v>
      </c>
      <c r="D178" s="3">
        <f>SUMIFS(Details!BA:BA,Details!E:E,'qty reco'!B178)</f>
        <v>0</v>
      </c>
      <c r="E178" s="3">
        <f t="shared" si="2"/>
        <v>0</v>
      </c>
    </row>
    <row r="179" spans="3:5" x14ac:dyDescent="0.35">
      <c r="C179" s="3">
        <f>SUMIFS(Details!S:S,Details!E:E,'qty reco'!B179)</f>
        <v>0</v>
      </c>
      <c r="D179" s="3">
        <f>SUMIFS(Details!BA:BA,Details!E:E,'qty reco'!B179)</f>
        <v>0</v>
      </c>
      <c r="E179" s="3">
        <f t="shared" si="2"/>
        <v>0</v>
      </c>
    </row>
    <row r="180" spans="3:5" x14ac:dyDescent="0.35">
      <c r="C180" s="3">
        <f>SUMIFS(Details!S:S,Details!E:E,'qty reco'!B180)</f>
        <v>0</v>
      </c>
      <c r="D180" s="3">
        <f>SUMIFS(Details!BA:BA,Details!E:E,'qty reco'!B180)</f>
        <v>0</v>
      </c>
      <c r="E180" s="3">
        <f t="shared" si="2"/>
        <v>0</v>
      </c>
    </row>
    <row r="181" spans="3:5" x14ac:dyDescent="0.35">
      <c r="C181" s="3">
        <f>SUMIFS(Details!S:S,Details!E:E,'qty reco'!B181)</f>
        <v>0</v>
      </c>
      <c r="D181" s="3">
        <f>SUMIFS(Details!BA:BA,Details!E:E,'qty reco'!B181)</f>
        <v>0</v>
      </c>
      <c r="E181" s="3">
        <f t="shared" si="2"/>
        <v>0</v>
      </c>
    </row>
    <row r="182" spans="3:5" x14ac:dyDescent="0.35">
      <c r="C182" s="3">
        <f>SUMIFS(Details!S:S,Details!E:E,'qty reco'!B182)</f>
        <v>0</v>
      </c>
      <c r="D182" s="3">
        <f>SUMIFS(Details!BA:BA,Details!E:E,'qty reco'!B182)</f>
        <v>0</v>
      </c>
      <c r="E182" s="3">
        <f t="shared" si="2"/>
        <v>0</v>
      </c>
    </row>
    <row r="183" spans="3:5" x14ac:dyDescent="0.35">
      <c r="C183" s="3">
        <f>SUMIFS(Details!S:S,Details!E:E,'qty reco'!B183)</f>
        <v>0</v>
      </c>
      <c r="D183" s="3">
        <f>SUMIFS(Details!BA:BA,Details!E:E,'qty reco'!B183)</f>
        <v>0</v>
      </c>
      <c r="E183" s="3">
        <f t="shared" si="2"/>
        <v>0</v>
      </c>
    </row>
    <row r="184" spans="3:5" x14ac:dyDescent="0.35">
      <c r="C184" s="3">
        <f>SUMIFS(Details!S:S,Details!E:E,'qty reco'!B184)</f>
        <v>0</v>
      </c>
      <c r="D184" s="3">
        <f>SUMIFS(Details!BA:BA,Details!E:E,'qty reco'!B184)</f>
        <v>0</v>
      </c>
      <c r="E184" s="3">
        <f t="shared" si="2"/>
        <v>0</v>
      </c>
    </row>
    <row r="185" spans="3:5" x14ac:dyDescent="0.35">
      <c r="C185" s="3">
        <f>SUMIFS(Details!S:S,Details!E:E,'qty reco'!B185)</f>
        <v>0</v>
      </c>
      <c r="D185" s="3">
        <f>SUMIFS(Details!BA:BA,Details!E:E,'qty reco'!B185)</f>
        <v>0</v>
      </c>
      <c r="E185" s="3">
        <f t="shared" si="2"/>
        <v>0</v>
      </c>
    </row>
    <row r="186" spans="3:5" x14ac:dyDescent="0.35">
      <c r="C186" s="3">
        <f>SUMIFS(Details!S:S,Details!E:E,'qty reco'!B186)</f>
        <v>0</v>
      </c>
      <c r="D186" s="3">
        <f>SUMIFS(Details!BA:BA,Details!E:E,'qty reco'!B186)</f>
        <v>0</v>
      </c>
      <c r="E186" s="3">
        <f t="shared" si="2"/>
        <v>0</v>
      </c>
    </row>
    <row r="187" spans="3:5" x14ac:dyDescent="0.35">
      <c r="C187" s="3">
        <f>SUMIFS(Details!S:S,Details!E:E,'qty reco'!B187)</f>
        <v>0</v>
      </c>
      <c r="D187" s="3">
        <f>SUMIFS(Details!BA:BA,Details!E:E,'qty reco'!B187)</f>
        <v>0</v>
      </c>
      <c r="E187" s="3">
        <f t="shared" si="2"/>
        <v>0</v>
      </c>
    </row>
    <row r="188" spans="3:5" x14ac:dyDescent="0.35">
      <c r="C188" s="3">
        <f>SUMIFS(Details!S:S,Details!E:E,'qty reco'!B188)</f>
        <v>0</v>
      </c>
      <c r="D188" s="3">
        <f>SUMIFS(Details!BA:BA,Details!E:E,'qty reco'!B188)</f>
        <v>0</v>
      </c>
      <c r="E188" s="3">
        <f t="shared" si="2"/>
        <v>0</v>
      </c>
    </row>
    <row r="189" spans="3:5" x14ac:dyDescent="0.35">
      <c r="C189" s="3">
        <f>SUMIFS(Details!S:S,Details!E:E,'qty reco'!B189)</f>
        <v>0</v>
      </c>
      <c r="D189" s="3">
        <f>SUMIFS(Details!BA:BA,Details!E:E,'qty reco'!B189)</f>
        <v>0</v>
      </c>
      <c r="E189" s="3">
        <f t="shared" si="2"/>
        <v>0</v>
      </c>
    </row>
    <row r="190" spans="3:5" x14ac:dyDescent="0.35">
      <c r="C190" s="3">
        <f>SUMIFS(Details!S:S,Details!E:E,'qty reco'!B190)</f>
        <v>0</v>
      </c>
      <c r="D190" s="3">
        <f>SUMIFS(Details!BA:BA,Details!E:E,'qty reco'!B190)</f>
        <v>0</v>
      </c>
      <c r="E190" s="3">
        <f t="shared" si="2"/>
        <v>0</v>
      </c>
    </row>
    <row r="191" spans="3:5" x14ac:dyDescent="0.35">
      <c r="C191" s="3">
        <f>SUMIFS(Details!S:S,Details!E:E,'qty reco'!B191)</f>
        <v>0</v>
      </c>
      <c r="D191" s="3">
        <f>SUMIFS(Details!BA:BA,Details!E:E,'qty reco'!B191)</f>
        <v>0</v>
      </c>
      <c r="E191" s="3">
        <f t="shared" si="2"/>
        <v>0</v>
      </c>
    </row>
    <row r="192" spans="3:5" x14ac:dyDescent="0.35">
      <c r="C192" s="3">
        <f>SUMIFS(Details!S:S,Details!E:E,'qty reco'!B192)</f>
        <v>0</v>
      </c>
      <c r="D192" s="3">
        <f>SUMIFS(Details!BA:BA,Details!E:E,'qty reco'!B192)</f>
        <v>0</v>
      </c>
      <c r="E192" s="3">
        <f t="shared" si="2"/>
        <v>0</v>
      </c>
    </row>
    <row r="193" spans="3:5" x14ac:dyDescent="0.35">
      <c r="C193" s="3">
        <f>SUMIFS(Details!S:S,Details!E:E,'qty reco'!B193)</f>
        <v>0</v>
      </c>
      <c r="D193" s="3">
        <f>SUMIFS(Details!BA:BA,Details!E:E,'qty reco'!B193)</f>
        <v>0</v>
      </c>
      <c r="E193" s="3">
        <f t="shared" si="2"/>
        <v>0</v>
      </c>
    </row>
    <row r="194" spans="3:5" x14ac:dyDescent="0.35">
      <c r="C194" s="3">
        <f>SUMIFS(Details!S:S,Details!E:E,'qty reco'!B194)</f>
        <v>0</v>
      </c>
      <c r="D194" s="3">
        <f>SUMIFS(Details!BA:BA,Details!E:E,'qty reco'!B194)</f>
        <v>0</v>
      </c>
      <c r="E194" s="3">
        <f t="shared" si="2"/>
        <v>0</v>
      </c>
    </row>
    <row r="195" spans="3:5" x14ac:dyDescent="0.35">
      <c r="C195" s="3">
        <f>SUMIFS(Details!S:S,Details!E:E,'qty reco'!B195)</f>
        <v>0</v>
      </c>
      <c r="D195" s="3">
        <f>SUMIFS(Details!BA:BA,Details!E:E,'qty reco'!B195)</f>
        <v>0</v>
      </c>
      <c r="E195" s="3">
        <f t="shared" si="2"/>
        <v>0</v>
      </c>
    </row>
    <row r="196" spans="3:5" x14ac:dyDescent="0.35">
      <c r="C196" s="3">
        <f>SUMIFS(Details!S:S,Details!E:E,'qty reco'!B196)</f>
        <v>0</v>
      </c>
      <c r="D196" s="3">
        <f>SUMIFS(Details!BA:BA,Details!E:E,'qty reco'!B196)</f>
        <v>0</v>
      </c>
      <c r="E196" s="3">
        <f t="shared" si="2"/>
        <v>0</v>
      </c>
    </row>
    <row r="197" spans="3:5" x14ac:dyDescent="0.35">
      <c r="C197" s="3">
        <f>SUMIFS(Details!S:S,Details!E:E,'qty reco'!B197)</f>
        <v>0</v>
      </c>
      <c r="D197" s="3">
        <f>SUMIFS(Details!BA:BA,Details!E:E,'qty reco'!B197)</f>
        <v>0</v>
      </c>
      <c r="E197" s="3">
        <f t="shared" ref="E197:E254" si="3">C197-D197</f>
        <v>0</v>
      </c>
    </row>
    <row r="198" spans="3:5" x14ac:dyDescent="0.35">
      <c r="C198" s="3">
        <f>SUMIFS(Details!S:S,Details!E:E,'qty reco'!B198)</f>
        <v>0</v>
      </c>
      <c r="D198" s="3">
        <f>SUMIFS(Details!BA:BA,Details!E:E,'qty reco'!B198)</f>
        <v>0</v>
      </c>
      <c r="E198" s="3">
        <f t="shared" si="3"/>
        <v>0</v>
      </c>
    </row>
    <row r="199" spans="3:5" x14ac:dyDescent="0.35">
      <c r="C199" s="3">
        <f>SUMIFS(Details!S:S,Details!E:E,'qty reco'!B199)</f>
        <v>0</v>
      </c>
      <c r="D199" s="3">
        <f>SUMIFS(Details!BA:BA,Details!E:E,'qty reco'!B199)</f>
        <v>0</v>
      </c>
      <c r="E199" s="3">
        <f t="shared" si="3"/>
        <v>0</v>
      </c>
    </row>
    <row r="200" spans="3:5" x14ac:dyDescent="0.35">
      <c r="C200" s="3">
        <f>SUMIFS(Details!S:S,Details!E:E,'qty reco'!B200)</f>
        <v>0</v>
      </c>
      <c r="D200" s="3">
        <f>SUMIFS(Details!BA:BA,Details!E:E,'qty reco'!B200)</f>
        <v>0</v>
      </c>
      <c r="E200" s="3">
        <f t="shared" si="3"/>
        <v>0</v>
      </c>
    </row>
    <row r="201" spans="3:5" x14ac:dyDescent="0.35">
      <c r="C201" s="3">
        <f>SUMIFS(Details!S:S,Details!E:E,'qty reco'!B201)</f>
        <v>0</v>
      </c>
      <c r="D201" s="3">
        <f>SUMIFS(Details!BA:BA,Details!E:E,'qty reco'!B201)</f>
        <v>0</v>
      </c>
      <c r="E201" s="3">
        <f t="shared" si="3"/>
        <v>0</v>
      </c>
    </row>
    <row r="202" spans="3:5" x14ac:dyDescent="0.35">
      <c r="C202" s="3">
        <f>SUMIFS(Details!S:S,Details!E:E,'qty reco'!B202)</f>
        <v>0</v>
      </c>
      <c r="D202" s="3">
        <f>SUMIFS(Details!BA:BA,Details!E:E,'qty reco'!B202)</f>
        <v>0</v>
      </c>
      <c r="E202" s="3">
        <f t="shared" si="3"/>
        <v>0</v>
      </c>
    </row>
    <row r="203" spans="3:5" x14ac:dyDescent="0.35">
      <c r="C203" s="3">
        <f>SUMIFS(Details!S:S,Details!E:E,'qty reco'!B203)</f>
        <v>0</v>
      </c>
      <c r="D203" s="3">
        <f>SUMIFS(Details!BA:BA,Details!E:E,'qty reco'!B203)</f>
        <v>0</v>
      </c>
      <c r="E203" s="3">
        <f t="shared" si="3"/>
        <v>0</v>
      </c>
    </row>
    <row r="204" spans="3:5" x14ac:dyDescent="0.35">
      <c r="C204" s="3">
        <f>SUMIFS(Details!S:S,Details!E:E,'qty reco'!B204)</f>
        <v>0</v>
      </c>
      <c r="D204" s="3">
        <f>SUMIFS(Details!BA:BA,Details!E:E,'qty reco'!B204)</f>
        <v>0</v>
      </c>
      <c r="E204" s="3">
        <f t="shared" si="3"/>
        <v>0</v>
      </c>
    </row>
    <row r="205" spans="3:5" x14ac:dyDescent="0.35">
      <c r="C205" s="3">
        <f>SUMIFS(Details!S:S,Details!E:E,'qty reco'!B205)</f>
        <v>0</v>
      </c>
      <c r="D205" s="3">
        <f>SUMIFS(Details!BA:BA,Details!E:E,'qty reco'!B205)</f>
        <v>0</v>
      </c>
      <c r="E205" s="3">
        <f t="shared" si="3"/>
        <v>0</v>
      </c>
    </row>
    <row r="206" spans="3:5" x14ac:dyDescent="0.35">
      <c r="C206" s="3">
        <f>SUMIFS(Details!S:S,Details!E:E,'qty reco'!B206)</f>
        <v>0</v>
      </c>
      <c r="D206" s="3">
        <f>SUMIFS(Details!BA:BA,Details!E:E,'qty reco'!B206)</f>
        <v>0</v>
      </c>
      <c r="E206" s="3">
        <f t="shared" si="3"/>
        <v>0</v>
      </c>
    </row>
    <row r="207" spans="3:5" x14ac:dyDescent="0.35">
      <c r="C207" s="3">
        <f>SUMIFS(Details!S:S,Details!E:E,'qty reco'!B207)</f>
        <v>0</v>
      </c>
      <c r="D207" s="3">
        <f>SUMIFS(Details!BA:BA,Details!E:E,'qty reco'!B207)</f>
        <v>0</v>
      </c>
      <c r="E207" s="3">
        <f t="shared" si="3"/>
        <v>0</v>
      </c>
    </row>
    <row r="208" spans="3:5" x14ac:dyDescent="0.35">
      <c r="C208" s="3">
        <f>SUMIFS(Details!S:S,Details!E:E,'qty reco'!B208)</f>
        <v>0</v>
      </c>
      <c r="D208" s="3">
        <f>SUMIFS(Details!BA:BA,Details!E:E,'qty reco'!B208)</f>
        <v>0</v>
      </c>
      <c r="E208" s="3">
        <f t="shared" si="3"/>
        <v>0</v>
      </c>
    </row>
    <row r="209" spans="3:5" x14ac:dyDescent="0.35">
      <c r="C209" s="3">
        <f>SUMIFS(Details!S:S,Details!E:E,'qty reco'!B209)</f>
        <v>0</v>
      </c>
      <c r="D209" s="3">
        <f>SUMIFS(Details!BA:BA,Details!E:E,'qty reco'!B209)</f>
        <v>0</v>
      </c>
      <c r="E209" s="3">
        <f t="shared" si="3"/>
        <v>0</v>
      </c>
    </row>
    <row r="210" spans="3:5" x14ac:dyDescent="0.35">
      <c r="C210" s="3">
        <f>SUMIFS(Details!S:S,Details!E:E,'qty reco'!B210)</f>
        <v>0</v>
      </c>
      <c r="D210" s="3">
        <f>SUMIFS(Details!BA:BA,Details!E:E,'qty reco'!B210)</f>
        <v>0</v>
      </c>
      <c r="E210" s="3">
        <f t="shared" si="3"/>
        <v>0</v>
      </c>
    </row>
    <row r="211" spans="3:5" x14ac:dyDescent="0.35">
      <c r="C211" s="3">
        <f>SUMIFS(Details!S:S,Details!E:E,'qty reco'!B211)</f>
        <v>0</v>
      </c>
      <c r="D211" s="3">
        <f>SUMIFS(Details!BA:BA,Details!E:E,'qty reco'!B211)</f>
        <v>0</v>
      </c>
      <c r="E211" s="3">
        <f t="shared" si="3"/>
        <v>0</v>
      </c>
    </row>
    <row r="212" spans="3:5" x14ac:dyDescent="0.35">
      <c r="C212" s="3">
        <f>SUMIFS(Details!S:S,Details!E:E,'qty reco'!B212)</f>
        <v>0</v>
      </c>
      <c r="D212" s="3">
        <f>SUMIFS(Details!BA:BA,Details!E:E,'qty reco'!B212)</f>
        <v>0</v>
      </c>
      <c r="E212" s="3">
        <f t="shared" si="3"/>
        <v>0</v>
      </c>
    </row>
    <row r="213" spans="3:5" x14ac:dyDescent="0.35">
      <c r="C213" s="3">
        <f>SUMIFS(Details!S:S,Details!E:E,'qty reco'!B213)</f>
        <v>0</v>
      </c>
      <c r="D213" s="3">
        <f>SUMIFS(Details!BA:BA,Details!E:E,'qty reco'!B213)</f>
        <v>0</v>
      </c>
      <c r="E213" s="3">
        <f t="shared" si="3"/>
        <v>0</v>
      </c>
    </row>
    <row r="214" spans="3:5" x14ac:dyDescent="0.35">
      <c r="C214" s="3">
        <f>SUMIFS(Details!S:S,Details!E:E,'qty reco'!B214)</f>
        <v>0</v>
      </c>
      <c r="D214" s="3">
        <f>SUMIFS(Details!BA:BA,Details!E:E,'qty reco'!B214)</f>
        <v>0</v>
      </c>
      <c r="E214" s="3">
        <f t="shared" si="3"/>
        <v>0</v>
      </c>
    </row>
    <row r="215" spans="3:5" x14ac:dyDescent="0.35">
      <c r="C215" s="3">
        <f>SUMIFS(Details!S:S,Details!E:E,'qty reco'!B215)</f>
        <v>0</v>
      </c>
      <c r="D215" s="3">
        <f>SUMIFS(Details!BA:BA,Details!E:E,'qty reco'!B215)</f>
        <v>0</v>
      </c>
      <c r="E215" s="3">
        <f t="shared" si="3"/>
        <v>0</v>
      </c>
    </row>
    <row r="216" spans="3:5" x14ac:dyDescent="0.35">
      <c r="C216" s="3">
        <f>SUMIFS(Details!S:S,Details!E:E,'qty reco'!B216)</f>
        <v>0</v>
      </c>
      <c r="D216" s="3">
        <f>SUMIFS(Details!BA:BA,Details!E:E,'qty reco'!B216)</f>
        <v>0</v>
      </c>
      <c r="E216" s="3">
        <f t="shared" si="3"/>
        <v>0</v>
      </c>
    </row>
    <row r="217" spans="3:5" x14ac:dyDescent="0.35">
      <c r="C217" s="3">
        <f>SUMIFS(Details!S:S,Details!E:E,'qty reco'!B217)</f>
        <v>0</v>
      </c>
      <c r="D217" s="3">
        <f>SUMIFS(Details!BA:BA,Details!E:E,'qty reco'!B217)</f>
        <v>0</v>
      </c>
      <c r="E217" s="3">
        <f t="shared" si="3"/>
        <v>0</v>
      </c>
    </row>
    <row r="218" spans="3:5" x14ac:dyDescent="0.35">
      <c r="C218" s="3">
        <f>SUMIFS(Details!S:S,Details!E:E,'qty reco'!B218)</f>
        <v>0</v>
      </c>
      <c r="D218" s="3">
        <f>SUMIFS(Details!BA:BA,Details!E:E,'qty reco'!B218)</f>
        <v>0</v>
      </c>
      <c r="E218" s="3">
        <f t="shared" si="3"/>
        <v>0</v>
      </c>
    </row>
    <row r="219" spans="3:5" x14ac:dyDescent="0.35">
      <c r="C219" s="3">
        <f>SUMIFS(Details!S:S,Details!E:E,'qty reco'!B219)</f>
        <v>0</v>
      </c>
      <c r="D219" s="3">
        <f>SUMIFS(Details!BA:BA,Details!E:E,'qty reco'!B219)</f>
        <v>0</v>
      </c>
      <c r="E219" s="3">
        <f t="shared" si="3"/>
        <v>0</v>
      </c>
    </row>
    <row r="220" spans="3:5" x14ac:dyDescent="0.35">
      <c r="C220" s="3">
        <f>SUMIFS(Details!S:S,Details!E:E,'qty reco'!B220)</f>
        <v>0</v>
      </c>
      <c r="D220" s="3">
        <f>SUMIFS(Details!BA:BA,Details!E:E,'qty reco'!B220)</f>
        <v>0</v>
      </c>
      <c r="E220" s="3">
        <f t="shared" si="3"/>
        <v>0</v>
      </c>
    </row>
    <row r="221" spans="3:5" x14ac:dyDescent="0.35">
      <c r="C221" s="3">
        <f>SUMIFS(Details!S:S,Details!E:E,'qty reco'!B221)</f>
        <v>0</v>
      </c>
      <c r="D221" s="3">
        <f>SUMIFS(Details!BA:BA,Details!E:E,'qty reco'!B221)</f>
        <v>0</v>
      </c>
      <c r="E221" s="3">
        <f t="shared" si="3"/>
        <v>0</v>
      </c>
    </row>
    <row r="222" spans="3:5" x14ac:dyDescent="0.35">
      <c r="C222" s="3">
        <f>SUMIFS(Details!S:S,Details!E:E,'qty reco'!B222)</f>
        <v>0</v>
      </c>
      <c r="D222" s="3">
        <f>SUMIFS(Details!BA:BA,Details!E:E,'qty reco'!B222)</f>
        <v>0</v>
      </c>
      <c r="E222" s="3">
        <f t="shared" si="3"/>
        <v>0</v>
      </c>
    </row>
    <row r="223" spans="3:5" x14ac:dyDescent="0.35">
      <c r="C223" s="3">
        <f>SUMIFS(Details!S:S,Details!E:E,'qty reco'!B223)</f>
        <v>0</v>
      </c>
      <c r="D223" s="3">
        <f>SUMIFS(Details!BA:BA,Details!E:E,'qty reco'!B223)</f>
        <v>0</v>
      </c>
      <c r="E223" s="3">
        <f t="shared" si="3"/>
        <v>0</v>
      </c>
    </row>
    <row r="224" spans="3:5" x14ac:dyDescent="0.35">
      <c r="C224" s="3">
        <f>SUMIFS(Details!S:S,Details!E:E,'qty reco'!B224)</f>
        <v>0</v>
      </c>
      <c r="D224" s="3">
        <f>SUMIFS(Details!BA:BA,Details!E:E,'qty reco'!B224)</f>
        <v>0</v>
      </c>
      <c r="E224" s="3">
        <f t="shared" si="3"/>
        <v>0</v>
      </c>
    </row>
    <row r="225" spans="3:5" x14ac:dyDescent="0.35">
      <c r="C225" s="3">
        <f>SUMIFS(Details!S:S,Details!E:E,'qty reco'!B225)</f>
        <v>0</v>
      </c>
      <c r="D225" s="3">
        <f>SUMIFS(Details!BA:BA,Details!E:E,'qty reco'!B225)</f>
        <v>0</v>
      </c>
      <c r="E225" s="3">
        <f t="shared" si="3"/>
        <v>0</v>
      </c>
    </row>
    <row r="226" spans="3:5" x14ac:dyDescent="0.35">
      <c r="C226" s="3">
        <f>SUMIFS(Details!S:S,Details!E:E,'qty reco'!B226)</f>
        <v>0</v>
      </c>
      <c r="D226" s="3">
        <f>SUMIFS(Details!BA:BA,Details!E:E,'qty reco'!B226)</f>
        <v>0</v>
      </c>
      <c r="E226" s="3">
        <f t="shared" si="3"/>
        <v>0</v>
      </c>
    </row>
    <row r="227" spans="3:5" x14ac:dyDescent="0.35">
      <c r="C227" s="3">
        <f>SUMIFS(Details!S:S,Details!E:E,'qty reco'!B227)</f>
        <v>0</v>
      </c>
      <c r="D227" s="3">
        <f>SUMIFS(Details!BA:BA,Details!E:E,'qty reco'!B227)</f>
        <v>0</v>
      </c>
      <c r="E227" s="3">
        <f t="shared" si="3"/>
        <v>0</v>
      </c>
    </row>
    <row r="228" spans="3:5" x14ac:dyDescent="0.35">
      <c r="C228" s="3">
        <f>SUMIFS(Details!S:S,Details!E:E,'qty reco'!B228)</f>
        <v>0</v>
      </c>
      <c r="D228" s="3">
        <f>SUMIFS(Details!BA:BA,Details!E:E,'qty reco'!B228)</f>
        <v>0</v>
      </c>
      <c r="E228" s="3">
        <f t="shared" si="3"/>
        <v>0</v>
      </c>
    </row>
    <row r="229" spans="3:5" x14ac:dyDescent="0.35">
      <c r="C229" s="3">
        <f>SUMIFS(Details!S:S,Details!E:E,'qty reco'!B229)</f>
        <v>0</v>
      </c>
      <c r="D229" s="3">
        <f>SUMIFS(Details!BA:BA,Details!E:E,'qty reco'!B229)</f>
        <v>0</v>
      </c>
      <c r="E229" s="3">
        <f t="shared" si="3"/>
        <v>0</v>
      </c>
    </row>
    <row r="230" spans="3:5" x14ac:dyDescent="0.35">
      <c r="C230" s="3">
        <f>SUMIFS(Details!S:S,Details!E:E,'qty reco'!B230)</f>
        <v>0</v>
      </c>
      <c r="D230" s="3">
        <f>SUMIFS(Details!BA:BA,Details!E:E,'qty reco'!B230)</f>
        <v>0</v>
      </c>
      <c r="E230" s="3">
        <f t="shared" si="3"/>
        <v>0</v>
      </c>
    </row>
    <row r="231" spans="3:5" x14ac:dyDescent="0.35">
      <c r="C231" s="3">
        <f>SUMIFS(Details!S:S,Details!E:E,'qty reco'!B231)</f>
        <v>0</v>
      </c>
      <c r="D231" s="3">
        <f>SUMIFS(Details!BA:BA,Details!E:E,'qty reco'!B231)</f>
        <v>0</v>
      </c>
      <c r="E231" s="3">
        <f t="shared" si="3"/>
        <v>0</v>
      </c>
    </row>
    <row r="232" spans="3:5" x14ac:dyDescent="0.35">
      <c r="C232" s="3">
        <f>SUMIFS(Details!S:S,Details!E:E,'qty reco'!B232)</f>
        <v>0</v>
      </c>
      <c r="D232" s="3">
        <f>SUMIFS(Details!BA:BA,Details!E:E,'qty reco'!B232)</f>
        <v>0</v>
      </c>
      <c r="E232" s="3">
        <f t="shared" si="3"/>
        <v>0</v>
      </c>
    </row>
    <row r="233" spans="3:5" x14ac:dyDescent="0.35">
      <c r="C233" s="3">
        <f>SUMIFS(Details!S:S,Details!E:E,'qty reco'!B233)</f>
        <v>0</v>
      </c>
      <c r="D233" s="3">
        <f>SUMIFS(Details!BA:BA,Details!E:E,'qty reco'!B233)</f>
        <v>0</v>
      </c>
      <c r="E233" s="3">
        <f t="shared" si="3"/>
        <v>0</v>
      </c>
    </row>
    <row r="234" spans="3:5" x14ac:dyDescent="0.35">
      <c r="C234" s="3">
        <f>SUMIFS(Details!S:S,Details!E:E,'qty reco'!B234)</f>
        <v>0</v>
      </c>
      <c r="D234" s="3">
        <f>SUMIFS(Details!BA:BA,Details!E:E,'qty reco'!B234)</f>
        <v>0</v>
      </c>
      <c r="E234" s="3">
        <f t="shared" si="3"/>
        <v>0</v>
      </c>
    </row>
    <row r="235" spans="3:5" x14ac:dyDescent="0.35">
      <c r="C235" s="3">
        <f>SUMIFS(Details!S:S,Details!E:E,'qty reco'!B235)</f>
        <v>0</v>
      </c>
      <c r="D235" s="3">
        <f>SUMIFS(Details!BA:BA,Details!E:E,'qty reco'!B235)</f>
        <v>0</v>
      </c>
      <c r="E235" s="3">
        <f t="shared" si="3"/>
        <v>0</v>
      </c>
    </row>
    <row r="236" spans="3:5" x14ac:dyDescent="0.35">
      <c r="C236" s="3">
        <f>SUMIFS(Details!S:S,Details!E:E,'qty reco'!B236)</f>
        <v>0</v>
      </c>
      <c r="D236" s="3">
        <f>SUMIFS(Details!BA:BA,Details!E:E,'qty reco'!B236)</f>
        <v>0</v>
      </c>
      <c r="E236" s="3">
        <f t="shared" si="3"/>
        <v>0</v>
      </c>
    </row>
    <row r="237" spans="3:5" x14ac:dyDescent="0.35">
      <c r="C237" s="3">
        <f>SUMIFS(Details!S:S,Details!E:E,'qty reco'!B237)</f>
        <v>0</v>
      </c>
      <c r="D237" s="3">
        <f>SUMIFS(Details!BA:BA,Details!E:E,'qty reco'!B237)</f>
        <v>0</v>
      </c>
      <c r="E237" s="3">
        <f t="shared" si="3"/>
        <v>0</v>
      </c>
    </row>
    <row r="238" spans="3:5" x14ac:dyDescent="0.35">
      <c r="C238" s="3">
        <f>SUMIFS(Details!S:S,Details!E:E,'qty reco'!B238)</f>
        <v>0</v>
      </c>
      <c r="D238" s="3">
        <f>SUMIFS(Details!BA:BA,Details!E:E,'qty reco'!B238)</f>
        <v>0</v>
      </c>
      <c r="E238" s="3">
        <f t="shared" si="3"/>
        <v>0</v>
      </c>
    </row>
    <row r="239" spans="3:5" x14ac:dyDescent="0.35">
      <c r="C239" s="3">
        <f>SUMIFS(Details!S:S,Details!E:E,'qty reco'!B239)</f>
        <v>0</v>
      </c>
      <c r="D239" s="3">
        <f>SUMIFS(Details!BA:BA,Details!E:E,'qty reco'!B239)</f>
        <v>0</v>
      </c>
      <c r="E239" s="3">
        <f t="shared" si="3"/>
        <v>0</v>
      </c>
    </row>
    <row r="240" spans="3:5" x14ac:dyDescent="0.35">
      <c r="C240" s="3">
        <f>SUMIFS(Details!S:S,Details!E:E,'qty reco'!B240)</f>
        <v>0</v>
      </c>
      <c r="D240" s="3">
        <f>SUMIFS(Details!BA:BA,Details!E:E,'qty reco'!B240)</f>
        <v>0</v>
      </c>
      <c r="E240" s="3">
        <f t="shared" si="3"/>
        <v>0</v>
      </c>
    </row>
    <row r="241" spans="3:5" x14ac:dyDescent="0.35">
      <c r="C241" s="3">
        <f>SUMIFS(Details!S:S,Details!E:E,'qty reco'!B241)</f>
        <v>0</v>
      </c>
      <c r="D241" s="3">
        <f>SUMIFS(Details!BA:BA,Details!E:E,'qty reco'!B241)</f>
        <v>0</v>
      </c>
      <c r="E241" s="3">
        <f t="shared" si="3"/>
        <v>0</v>
      </c>
    </row>
    <row r="242" spans="3:5" x14ac:dyDescent="0.35">
      <c r="C242" s="3">
        <f>SUMIFS(Details!S:S,Details!E:E,'qty reco'!B242)</f>
        <v>0</v>
      </c>
      <c r="D242" s="3">
        <f>SUMIFS(Details!BA:BA,Details!E:E,'qty reco'!B242)</f>
        <v>0</v>
      </c>
      <c r="E242" s="3">
        <f t="shared" si="3"/>
        <v>0</v>
      </c>
    </row>
    <row r="243" spans="3:5" x14ac:dyDescent="0.35">
      <c r="C243" s="3">
        <f>SUMIFS(Details!S:S,Details!E:E,'qty reco'!B243)</f>
        <v>0</v>
      </c>
      <c r="D243" s="3">
        <f>SUMIFS(Details!BA:BA,Details!E:E,'qty reco'!B243)</f>
        <v>0</v>
      </c>
      <c r="E243" s="3">
        <f t="shared" si="3"/>
        <v>0</v>
      </c>
    </row>
    <row r="244" spans="3:5" x14ac:dyDescent="0.35">
      <c r="C244" s="3">
        <f>SUMIFS(Details!S:S,Details!E:E,'qty reco'!B244)</f>
        <v>0</v>
      </c>
      <c r="D244" s="3">
        <f>SUMIFS(Details!BA:BA,Details!E:E,'qty reco'!B244)</f>
        <v>0</v>
      </c>
      <c r="E244" s="3">
        <f t="shared" si="3"/>
        <v>0</v>
      </c>
    </row>
    <row r="245" spans="3:5" x14ac:dyDescent="0.35">
      <c r="C245" s="3">
        <f>SUMIFS(Details!S:S,Details!E:E,'qty reco'!B245)</f>
        <v>0</v>
      </c>
      <c r="D245" s="3">
        <f>SUMIFS(Details!BA:BA,Details!E:E,'qty reco'!B245)</f>
        <v>0</v>
      </c>
      <c r="E245" s="3">
        <f t="shared" si="3"/>
        <v>0</v>
      </c>
    </row>
    <row r="246" spans="3:5" x14ac:dyDescent="0.35">
      <c r="C246" s="3">
        <f>SUMIFS(Details!S:S,Details!E:E,'qty reco'!B246)</f>
        <v>0</v>
      </c>
      <c r="D246" s="3">
        <f>SUMIFS(Details!BA:BA,Details!E:E,'qty reco'!B246)</f>
        <v>0</v>
      </c>
      <c r="E246" s="3">
        <f t="shared" si="3"/>
        <v>0</v>
      </c>
    </row>
    <row r="247" spans="3:5" x14ac:dyDescent="0.35">
      <c r="C247" s="3">
        <f>SUMIFS(Details!S:S,Details!E:E,'qty reco'!B247)</f>
        <v>0</v>
      </c>
      <c r="D247" s="3">
        <f>SUMIFS(Details!BA:BA,Details!E:E,'qty reco'!B247)</f>
        <v>0</v>
      </c>
      <c r="E247" s="3">
        <f t="shared" si="3"/>
        <v>0</v>
      </c>
    </row>
    <row r="248" spans="3:5" x14ac:dyDescent="0.35">
      <c r="C248" s="3">
        <f>SUMIFS(Details!S:S,Details!E:E,'qty reco'!B248)</f>
        <v>0</v>
      </c>
      <c r="D248" s="3">
        <f>SUMIFS(Details!BA:BA,Details!E:E,'qty reco'!B248)</f>
        <v>0</v>
      </c>
      <c r="E248" s="3">
        <f t="shared" si="3"/>
        <v>0</v>
      </c>
    </row>
    <row r="249" spans="3:5" x14ac:dyDescent="0.35">
      <c r="C249" s="3">
        <f>SUMIFS(Details!S:S,Details!E:E,'qty reco'!B249)</f>
        <v>0</v>
      </c>
      <c r="D249" s="3">
        <f>SUMIFS(Details!BA:BA,Details!E:E,'qty reco'!B249)</f>
        <v>0</v>
      </c>
      <c r="E249" s="3">
        <f t="shared" si="3"/>
        <v>0</v>
      </c>
    </row>
    <row r="250" spans="3:5" x14ac:dyDescent="0.35">
      <c r="C250" s="3">
        <f>SUMIFS(Details!S:S,Details!E:E,'qty reco'!B250)</f>
        <v>0</v>
      </c>
      <c r="D250" s="3">
        <f>SUMIFS(Details!BA:BA,Details!E:E,'qty reco'!B250)</f>
        <v>0</v>
      </c>
      <c r="E250" s="3">
        <f t="shared" si="3"/>
        <v>0</v>
      </c>
    </row>
    <row r="251" spans="3:5" x14ac:dyDescent="0.35">
      <c r="C251" s="3">
        <f>SUMIFS(Details!S:S,Details!E:E,'qty reco'!B251)</f>
        <v>0</v>
      </c>
      <c r="D251" s="3">
        <f>SUMIFS(Details!BA:BA,Details!E:E,'qty reco'!B251)</f>
        <v>0</v>
      </c>
      <c r="E251" s="3">
        <f t="shared" si="3"/>
        <v>0</v>
      </c>
    </row>
    <row r="252" spans="3:5" x14ac:dyDescent="0.35">
      <c r="C252" s="3">
        <f>SUMIFS(Details!S:S,Details!E:E,'qty reco'!B252)</f>
        <v>0</v>
      </c>
      <c r="D252" s="3">
        <f>SUMIFS(Details!BA:BA,Details!E:E,'qty reco'!B252)</f>
        <v>0</v>
      </c>
      <c r="E252" s="3">
        <f t="shared" si="3"/>
        <v>0</v>
      </c>
    </row>
    <row r="253" spans="3:5" x14ac:dyDescent="0.35">
      <c r="C253" s="3">
        <f>SUMIFS(Details!S:S,Details!E:E,'qty reco'!B253)</f>
        <v>0</v>
      </c>
      <c r="D253" s="3">
        <f>SUMIFS(Details!BA:BA,Details!E:E,'qty reco'!B253)</f>
        <v>0</v>
      </c>
      <c r="E253" s="3">
        <f t="shared" si="3"/>
        <v>0</v>
      </c>
    </row>
    <row r="254" spans="3:5" x14ac:dyDescent="0.35">
      <c r="C254" s="3">
        <f>SUMIFS(Details!S:S,Details!E:E,'qty reco'!B254)</f>
        <v>0</v>
      </c>
      <c r="D254" s="3">
        <f>SUMIFS(Details!BA:BA,Details!E:E,'qty reco'!B254)</f>
        <v>0</v>
      </c>
      <c r="E254" s="3">
        <f t="shared" si="3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H4" sqref="H4"/>
    </sheetView>
  </sheetViews>
  <sheetFormatPr defaultRowHeight="14.5" x14ac:dyDescent="0.35"/>
  <cols>
    <col min="3" max="3" width="40.08984375" bestFit="1" customWidth="1"/>
    <col min="4" max="4" width="14.1796875" bestFit="1" customWidth="1"/>
    <col min="6" max="6" width="39.54296875" bestFit="1" customWidth="1"/>
    <col min="7" max="7" width="14.1796875" bestFit="1" customWidth="1"/>
    <col min="9" max="9" width="39.6328125" bestFit="1" customWidth="1"/>
    <col min="10" max="10" width="11.54296875" bestFit="1" customWidth="1"/>
  </cols>
  <sheetData>
    <row r="4" spans="3:10" s="63" customFormat="1" ht="16" thickBot="1" x14ac:dyDescent="0.4">
      <c r="C4" s="63" t="s">
        <v>94</v>
      </c>
      <c r="F4" s="63" t="s">
        <v>97</v>
      </c>
      <c r="I4" s="63" t="s">
        <v>99</v>
      </c>
    </row>
    <row r="5" spans="3:10" ht="15" thickBot="1" x14ac:dyDescent="0.4">
      <c r="C5" s="51" t="s">
        <v>90</v>
      </c>
      <c r="D5" s="52" t="s">
        <v>58</v>
      </c>
      <c r="F5" s="51" t="s">
        <v>90</v>
      </c>
      <c r="G5" s="52" t="s">
        <v>58</v>
      </c>
      <c r="I5" s="51" t="s">
        <v>90</v>
      </c>
      <c r="J5" s="52" t="s">
        <v>58</v>
      </c>
    </row>
    <row r="6" spans="3:10" x14ac:dyDescent="0.35">
      <c r="C6" s="50" t="s">
        <v>95</v>
      </c>
      <c r="D6" s="53">
        <f>Details!AS21</f>
        <v>87790</v>
      </c>
      <c r="F6" s="50" t="s">
        <v>98</v>
      </c>
      <c r="G6" s="53">
        <f>Details!O21</f>
        <v>69200</v>
      </c>
      <c r="I6" s="58" t="s">
        <v>100</v>
      </c>
      <c r="J6" s="59">
        <f>Details!AC21</f>
        <v>0</v>
      </c>
    </row>
    <row r="7" spans="3:10" x14ac:dyDescent="0.35">
      <c r="C7" s="50" t="s">
        <v>171</v>
      </c>
      <c r="D7" s="53">
        <f>Details!AS25</f>
        <v>0</v>
      </c>
      <c r="F7" s="50" t="s">
        <v>172</v>
      </c>
      <c r="G7" s="53">
        <f>-Details!O26</f>
        <v>0</v>
      </c>
      <c r="I7" s="50" t="s">
        <v>173</v>
      </c>
      <c r="J7" s="53">
        <f>Details!AC25</f>
        <v>0</v>
      </c>
    </row>
    <row r="8" spans="3:10" ht="15" thickBot="1" x14ac:dyDescent="0.4">
      <c r="C8" s="50" t="s">
        <v>150</v>
      </c>
      <c r="D8" s="53">
        <f>'Recon Items'!R8</f>
        <v>0</v>
      </c>
      <c r="F8" s="50" t="s">
        <v>153</v>
      </c>
      <c r="G8" s="53">
        <f>Details!O24</f>
        <v>0</v>
      </c>
      <c r="I8" s="50" t="s">
        <v>174</v>
      </c>
      <c r="J8" s="53">
        <f>Details!AC24</f>
        <v>0</v>
      </c>
    </row>
    <row r="9" spans="3:10" ht="15" thickBot="1" x14ac:dyDescent="0.4">
      <c r="C9" s="50" t="s">
        <v>86</v>
      </c>
      <c r="D9" s="53">
        <f>Details!AS26</f>
        <v>0</v>
      </c>
      <c r="F9" s="50" t="s">
        <v>185</v>
      </c>
      <c r="G9" s="53">
        <v>0</v>
      </c>
      <c r="I9" s="50"/>
      <c r="J9" s="60">
        <f>SUM(J6:J8)</f>
        <v>0</v>
      </c>
    </row>
    <row r="10" spans="3:10" ht="15" thickBot="1" x14ac:dyDescent="0.4">
      <c r="C10" s="50" t="s">
        <v>154</v>
      </c>
      <c r="D10" s="53">
        <f>Details!AS24</f>
        <v>0</v>
      </c>
      <c r="F10" s="50" t="s">
        <v>135</v>
      </c>
      <c r="G10" s="53">
        <f>-'Recon Items'!N19</f>
        <v>0</v>
      </c>
      <c r="I10" s="50" t="s">
        <v>101</v>
      </c>
      <c r="J10" s="53">
        <f>Details!AC22</f>
        <v>0</v>
      </c>
    </row>
    <row r="11" spans="3:10" ht="15" thickBot="1" x14ac:dyDescent="0.4">
      <c r="C11" s="50"/>
      <c r="D11" s="60">
        <f>SUM(D6:D10)</f>
        <v>87790</v>
      </c>
      <c r="F11" s="55" t="s">
        <v>102</v>
      </c>
      <c r="G11" s="53">
        <f>'Recon Items'!G19</f>
        <v>0</v>
      </c>
      <c r="I11" s="56" t="s">
        <v>102</v>
      </c>
      <c r="J11" s="54">
        <f>J9-J10</f>
        <v>0</v>
      </c>
    </row>
    <row r="12" spans="3:10" ht="15" thickBot="1" x14ac:dyDescent="0.4">
      <c r="C12" s="50" t="s">
        <v>96</v>
      </c>
      <c r="D12" s="53">
        <f>Details!AS22</f>
        <v>87790</v>
      </c>
      <c r="F12" s="50"/>
      <c r="G12" s="60">
        <f>SUM(G6:G11)</f>
        <v>69200</v>
      </c>
    </row>
    <row r="13" spans="3:10" ht="15" thickBot="1" x14ac:dyDescent="0.4">
      <c r="C13" s="56" t="s">
        <v>102</v>
      </c>
      <c r="D13" s="54">
        <f>D11-D12</f>
        <v>0</v>
      </c>
      <c r="F13" s="50" t="s">
        <v>103</v>
      </c>
      <c r="G13" s="53">
        <f>Details!O22</f>
        <v>69200</v>
      </c>
    </row>
    <row r="14" spans="3:10" ht="15" thickBot="1" x14ac:dyDescent="0.4">
      <c r="C14" s="23"/>
      <c r="D14" s="24"/>
      <c r="F14" s="56" t="s">
        <v>102</v>
      </c>
      <c r="G14" s="57">
        <f>G12-G13-'Recon Items'!C19</f>
        <v>0</v>
      </c>
    </row>
    <row r="24" spans="3:4" x14ac:dyDescent="0.35">
      <c r="C24" s="23"/>
      <c r="D24" s="25"/>
    </row>
    <row r="32" spans="3:4" x14ac:dyDescent="0.35">
      <c r="D32" s="3"/>
    </row>
    <row r="33" spans="4:4" x14ac:dyDescent="0.35">
      <c r="D33" s="3"/>
    </row>
    <row r="34" spans="4:4" x14ac:dyDescent="0.35">
      <c r="D34" s="3"/>
    </row>
    <row r="35" spans="4:4" x14ac:dyDescent="0.35">
      <c r="D35" s="3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Details</vt:lpstr>
      <vt:lpstr>Recon Items</vt:lpstr>
      <vt:lpstr>Margins</vt:lpstr>
      <vt:lpstr>Supplier Metrics</vt:lpstr>
      <vt:lpstr>Buyer Metrics</vt:lpstr>
      <vt:lpstr>Receivables</vt:lpstr>
      <vt:lpstr>POC</vt:lpstr>
      <vt:lpstr>GST TDS</vt:lpstr>
      <vt:lpstr>Track</vt:lpstr>
      <vt:lpstr>Category Class</vt:lpstr>
      <vt:lpstr>Last year's</vt:lpstr>
      <vt:lpstr>qty reco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2026-06-15T06:36:03Z</dcterms:modified>
</cp:coreProperties>
</file>